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checkCompatibility="1"/>
  <mc:AlternateContent xmlns:mc="http://schemas.openxmlformats.org/markup-compatibility/2006">
    <mc:Choice Requires="x15">
      <x15ac:absPath xmlns:x15ac="http://schemas.microsoft.com/office/spreadsheetml/2010/11/ac" url="https://d.docs.live.net/8794e0d10f979f9f/Documentos/Contabilidad Municipios/Presupuestos 2025/DIF Jilotlán/"/>
    </mc:Choice>
  </mc:AlternateContent>
  <xr:revisionPtr revIDLastSave="228" documentId="8_{F4C8BEAE-E272-E846-B303-7D39653A2695}" xr6:coauthVersionLast="47" xr6:coauthVersionMax="47" xr10:uidLastSave="{51179F11-9BDE-4F32-B864-ED7E022D60EF}"/>
  <workbookProtection workbookAlgorithmName="SHA-512" workbookHashValue="fPfslH6BsIjAsW17wOJvrBHN4Ga0ZNYDoWORjDH89HFsmWItoAF+1iY+Ees4bh++IDSuXqA6x81qc3bcAgQ2dA==" workbookSaltValue="kmQxH81f3SydN/6ee1Wakg==" workbookSpinCount="100000" lockStructure="1"/>
  <bookViews>
    <workbookView xWindow="-108" yWindow="-108" windowWidth="23256" windowHeight="12456" tabRatio="787" firstSheet="5" activeTab="9" xr2:uid="{00000000-000D-0000-FFFF-FFFF00000000}"/>
  </bookViews>
  <sheets>
    <sheet name="A" sheetId="54" state="hidden" r:id="rId1"/>
    <sheet name="B" sheetId="56" state="hidden" r:id="rId2"/>
    <sheet name="EF" sheetId="55" state="hidden" r:id="rId3"/>
    <sheet name="BD" sheetId="47" state="hidden" r:id="rId4"/>
    <sheet name="FU" sheetId="45" state="hidden" r:id="rId5"/>
    <sheet name="Portada" sheetId="57" r:id="rId6"/>
    <sheet name="Inconsistencias" sheetId="46" r:id="rId7"/>
    <sheet name="CRI-M" sheetId="30" r:id="rId8"/>
    <sheet name="MIR-IG" sheetId="53" r:id="rId9"/>
    <sheet name="Plantilla" sheetId="41" r:id="rId10"/>
    <sheet name="COG-M" sheetId="43" r:id="rId11"/>
    <sheet name="CRI-RYP" sheetId="31" r:id="rId12"/>
    <sheet name="COG-RYP" sheetId="35" r:id="rId13"/>
    <sheet name="CA" sheetId="39" r:id="rId14"/>
    <sheet name="EA" sheetId="40" r:id="rId15"/>
    <sheet name="CRI-DE" sheetId="32" r:id="rId16"/>
    <sheet name="COG-FF" sheetId="36" r:id="rId17"/>
    <sheet name="CTG-FF" sheetId="37" r:id="rId18"/>
    <sheet name="CF" sheetId="38" r:id="rId19"/>
  </sheets>
  <externalReferences>
    <externalReference r:id="rId20"/>
  </externalReferences>
  <definedNames>
    <definedName name="_xlnm._FilterDatabase" localSheetId="0" hidden="1">A!$A$1:$O$571</definedName>
    <definedName name="_xlnm._FilterDatabase" localSheetId="3" hidden="1">BD!$A$1:$HM$2</definedName>
    <definedName name="_xlnm._FilterDatabase" localSheetId="10" hidden="1">'COG-M'!$A$6:$P$3034</definedName>
    <definedName name="_xlnm._FilterDatabase" localSheetId="2" hidden="1">EF!$C$1:$Q$571</definedName>
    <definedName name="Dimension">[1]Listas!$U$3:$U$6</definedName>
    <definedName name="Frecuencia">[1]Listas!$Y$3:$Y$10</definedName>
    <definedName name="Tipo">[1]Listas!$V$3:$V$4</definedName>
    <definedName name="_xlnm.Print_Titles" localSheetId="13">CA!$1:$7</definedName>
    <definedName name="_xlnm.Print_Titles" localSheetId="18">CF!$1:$7</definedName>
    <definedName name="_xlnm.Print_Titles" localSheetId="16">'COG-FF'!$1:$7</definedName>
    <definedName name="_xlnm.Print_Titles" localSheetId="10">'COG-M'!$1:$6</definedName>
    <definedName name="_xlnm.Print_Titles" localSheetId="12">'COG-RYP'!$1:$6</definedName>
    <definedName name="_xlnm.Print_Titles" localSheetId="15">'CRI-DE'!$1:$6</definedName>
    <definedName name="_xlnm.Print_Titles" localSheetId="7">'CRI-M'!$1:$6</definedName>
    <definedName name="_xlnm.Print_Titles" localSheetId="11">'CRI-RYP'!$1:$6</definedName>
    <definedName name="_xlnm.Print_Titles" localSheetId="17">'CTG-FF'!$1:$7</definedName>
    <definedName name="_xlnm.Print_Titles" localSheetId="14">EA!$1:$6</definedName>
    <definedName name="_xlnm.Print_Titles" localSheetId="8">'MIR-IG'!$1:$7</definedName>
    <definedName name="_xlnm.Print_Titles" localSheetId="9">Plantilla!$1:$7</definedName>
    <definedName name="Z_DF79BE58_AE29_4213_A85B_7830CECC6F96_.wvu.FilterData" localSheetId="0" hidden="1">A!$A$1:$K$532</definedName>
    <definedName name="Z_DF79BE58_AE29_4213_A85B_7830CECC6F96_.wvu.FilterData" localSheetId="2" hidden="1">EF!$C$1:$M$532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4" i="41" l="1"/>
  <c r="K33" i="41"/>
  <c r="K32" i="41"/>
  <c r="K31" i="41"/>
  <c r="K30" i="41"/>
  <c r="K29" i="41"/>
  <c r="K28" i="41"/>
  <c r="K27" i="41"/>
  <c r="K26" i="41"/>
  <c r="K25" i="41"/>
  <c r="K24" i="41"/>
  <c r="K23" i="41"/>
  <c r="K22" i="41"/>
  <c r="K21" i="41"/>
  <c r="K20" i="41"/>
  <c r="K19" i="41"/>
  <c r="K18" i="41"/>
  <c r="K17" i="41"/>
  <c r="K16" i="41"/>
  <c r="K15" i="41"/>
  <c r="K14" i="41"/>
  <c r="K13" i="41"/>
  <c r="K12" i="41"/>
  <c r="D9" i="43" l="1"/>
  <c r="E9" i="43"/>
  <c r="F9" i="43"/>
  <c r="G9" i="43"/>
  <c r="P7" i="53"/>
  <c r="Q7" i="53"/>
  <c r="R7" i="53"/>
  <c r="S7" i="53"/>
  <c r="T7" i="53"/>
  <c r="U7" i="53"/>
  <c r="V7" i="53"/>
  <c r="W7" i="53"/>
  <c r="X7" i="53"/>
  <c r="B10" i="46"/>
  <c r="D20" i="31"/>
  <c r="D29" i="31"/>
  <c r="D40" i="31"/>
  <c r="D32" i="31"/>
  <c r="D33" i="31"/>
  <c r="F20" i="31"/>
  <c r="F29" i="31"/>
  <c r="F40" i="31"/>
  <c r="F32" i="31"/>
  <c r="F33" i="31"/>
  <c r="B11" i="46"/>
  <c r="B30" i="45" s="1"/>
  <c r="AD2" i="47" s="1"/>
  <c r="P9" i="30"/>
  <c r="D9" i="32"/>
  <c r="D8" i="32"/>
  <c r="P11" i="30"/>
  <c r="D11" i="32"/>
  <c r="P12" i="30"/>
  <c r="D12" i="32"/>
  <c r="P13" i="30"/>
  <c r="D13" i="32"/>
  <c r="D10" i="32"/>
  <c r="P19" i="30"/>
  <c r="D19" i="32"/>
  <c r="P20" i="30"/>
  <c r="D20" i="32"/>
  <c r="P21" i="30"/>
  <c r="D21" i="32"/>
  <c r="P22" i="30"/>
  <c r="D22" i="32"/>
  <c r="P23" i="30"/>
  <c r="D23" i="32"/>
  <c r="D18" i="32"/>
  <c r="P25" i="30"/>
  <c r="D25" i="32"/>
  <c r="D24" i="32"/>
  <c r="D7" i="32"/>
  <c r="E8" i="32"/>
  <c r="E10" i="32"/>
  <c r="E18" i="32"/>
  <c r="E24" i="32"/>
  <c r="E7" i="32"/>
  <c r="F7" i="32"/>
  <c r="D28" i="32"/>
  <c r="E28" i="32"/>
  <c r="F28" i="32"/>
  <c r="P36" i="30"/>
  <c r="D36" i="32"/>
  <c r="D35" i="32"/>
  <c r="D34" i="32"/>
  <c r="E35" i="32"/>
  <c r="E34" i="32"/>
  <c r="F34" i="32"/>
  <c r="P41" i="30"/>
  <c r="D41" i="32"/>
  <c r="P42" i="30"/>
  <c r="D42" i="32"/>
  <c r="P43" i="30"/>
  <c r="D43" i="32"/>
  <c r="P44" i="30"/>
  <c r="D44" i="32"/>
  <c r="D40" i="32"/>
  <c r="P47" i="30"/>
  <c r="D47" i="32"/>
  <c r="P48" i="30"/>
  <c r="D48" i="32"/>
  <c r="P49" i="30"/>
  <c r="D49" i="32"/>
  <c r="P50" i="30"/>
  <c r="D50" i="32"/>
  <c r="P51" i="30"/>
  <c r="D51" i="32"/>
  <c r="P52" i="30"/>
  <c r="D52" i="32"/>
  <c r="P53" i="30"/>
  <c r="D53" i="32"/>
  <c r="P54" i="30"/>
  <c r="D54" i="32"/>
  <c r="P55" i="30"/>
  <c r="D55" i="32"/>
  <c r="P56" i="30"/>
  <c r="D56" i="32"/>
  <c r="P57" i="30"/>
  <c r="D57" i="32"/>
  <c r="P58" i="30"/>
  <c r="D58" i="32"/>
  <c r="P59" i="30"/>
  <c r="D59" i="32"/>
  <c r="P60" i="30"/>
  <c r="D60" i="32"/>
  <c r="D46" i="32"/>
  <c r="P62" i="30"/>
  <c r="D62" i="32"/>
  <c r="D61" i="32"/>
  <c r="P64" i="30"/>
  <c r="D64" i="32"/>
  <c r="P65" i="30"/>
  <c r="D65" i="32"/>
  <c r="P66" i="30"/>
  <c r="D66" i="32"/>
  <c r="P67" i="30"/>
  <c r="D67" i="32"/>
  <c r="P68" i="30"/>
  <c r="D68" i="32"/>
  <c r="D63" i="32"/>
  <c r="D39" i="32"/>
  <c r="E40" i="32"/>
  <c r="E46" i="32"/>
  <c r="E61" i="32"/>
  <c r="E63" i="32"/>
  <c r="E39" i="32"/>
  <c r="F39" i="32"/>
  <c r="P73" i="30"/>
  <c r="D73" i="32"/>
  <c r="P74" i="30"/>
  <c r="D74" i="32"/>
  <c r="D72" i="32"/>
  <c r="D71" i="32"/>
  <c r="E72" i="32"/>
  <c r="E71" i="32"/>
  <c r="F71" i="32"/>
  <c r="P80" i="30"/>
  <c r="D80" i="32"/>
  <c r="P81" i="30"/>
  <c r="D81" i="32"/>
  <c r="P82" i="30"/>
  <c r="D82" i="32"/>
  <c r="D79" i="32"/>
  <c r="P84" i="30"/>
  <c r="D84" i="32"/>
  <c r="P85" i="30"/>
  <c r="D85" i="32"/>
  <c r="D83" i="32"/>
  <c r="P87" i="30"/>
  <c r="D87" i="32"/>
  <c r="P88" i="30"/>
  <c r="D88" i="32"/>
  <c r="P89" i="30"/>
  <c r="D89" i="32"/>
  <c r="P90" i="30"/>
  <c r="D90" i="32"/>
  <c r="P91" i="30"/>
  <c r="D91" i="32"/>
  <c r="D86" i="32"/>
  <c r="D78" i="32"/>
  <c r="E79" i="32"/>
  <c r="E83" i="32"/>
  <c r="E86" i="32"/>
  <c r="E78" i="32"/>
  <c r="F78" i="32"/>
  <c r="P96" i="30"/>
  <c r="D96" i="32"/>
  <c r="D95" i="32"/>
  <c r="P99" i="30"/>
  <c r="D99" i="32"/>
  <c r="D98" i="32"/>
  <c r="P104" i="30"/>
  <c r="D104" i="32"/>
  <c r="D103" i="32"/>
  <c r="P107" i="30"/>
  <c r="D107" i="32"/>
  <c r="D106" i="32"/>
  <c r="D94" i="32"/>
  <c r="E95" i="32"/>
  <c r="E98" i="32"/>
  <c r="E103" i="32"/>
  <c r="E106" i="32"/>
  <c r="E94" i="32"/>
  <c r="F94" i="32"/>
  <c r="P110" i="30"/>
  <c r="D110" i="32"/>
  <c r="P111" i="30"/>
  <c r="D111" i="32"/>
  <c r="P112" i="30"/>
  <c r="D112" i="32"/>
  <c r="P113" i="30"/>
  <c r="D113" i="32"/>
  <c r="P114" i="30"/>
  <c r="D114" i="32"/>
  <c r="P115" i="30"/>
  <c r="D115" i="32"/>
  <c r="P116" i="30"/>
  <c r="D116" i="32"/>
  <c r="P117" i="30"/>
  <c r="D117" i="32"/>
  <c r="P118" i="30"/>
  <c r="D118" i="32"/>
  <c r="P119" i="30"/>
  <c r="D119" i="32"/>
  <c r="P120" i="30"/>
  <c r="D120" i="32"/>
  <c r="P121" i="30"/>
  <c r="D121" i="32"/>
  <c r="D109" i="32"/>
  <c r="D122" i="32"/>
  <c r="P129" i="30"/>
  <c r="D129" i="32"/>
  <c r="D125" i="32"/>
  <c r="P133" i="30"/>
  <c r="D131" i="32"/>
  <c r="P134" i="30"/>
  <c r="D132" i="32"/>
  <c r="P135" i="30"/>
  <c r="D133" i="32"/>
  <c r="P136" i="30"/>
  <c r="D134" i="32"/>
  <c r="P137" i="30"/>
  <c r="D135" i="32"/>
  <c r="D130" i="32"/>
  <c r="D136" i="32"/>
  <c r="D108" i="32"/>
  <c r="E109" i="32"/>
  <c r="P123" i="30"/>
  <c r="E123" i="32"/>
  <c r="P124" i="30"/>
  <c r="E124" i="32"/>
  <c r="E122" i="32"/>
  <c r="P126" i="30"/>
  <c r="E126" i="32"/>
  <c r="P127" i="30"/>
  <c r="E127" i="32"/>
  <c r="P128" i="30"/>
  <c r="E128" i="32"/>
  <c r="P130" i="30"/>
  <c r="P131" i="30"/>
  <c r="E129" i="32"/>
  <c r="E125" i="32"/>
  <c r="E130" i="32"/>
  <c r="P139" i="30"/>
  <c r="E137" i="32"/>
  <c r="P140" i="30"/>
  <c r="E138" i="32"/>
  <c r="E136" i="32"/>
  <c r="E108" i="32"/>
  <c r="F108" i="32"/>
  <c r="P143" i="30"/>
  <c r="D130" i="47" s="1"/>
  <c r="D141" i="32"/>
  <c r="F141" i="32" s="1"/>
  <c r="D140" i="32"/>
  <c r="F140" i="32" s="1"/>
  <c r="P148" i="30"/>
  <c r="D144" i="32"/>
  <c r="D143" i="32"/>
  <c r="P153" i="30"/>
  <c r="D147" i="32"/>
  <c r="D146" i="32"/>
  <c r="P156" i="30"/>
  <c r="D150" i="32"/>
  <c r="D149" i="32"/>
  <c r="P144" i="30"/>
  <c r="P145" i="30"/>
  <c r="E141" i="32"/>
  <c r="E140" i="32"/>
  <c r="P149" i="30"/>
  <c r="P150" i="30"/>
  <c r="E144" i="32"/>
  <c r="E143" i="32"/>
  <c r="E146" i="32"/>
  <c r="E149" i="32"/>
  <c r="E139" i="32"/>
  <c r="D154" i="32"/>
  <c r="D151" i="32"/>
  <c r="P161" i="30"/>
  <c r="E155" i="32"/>
  <c r="E154" i="32"/>
  <c r="E151" i="32"/>
  <c r="F151" i="32"/>
  <c r="D17" i="35"/>
  <c r="D28" i="35"/>
  <c r="D29" i="35"/>
  <c r="F17" i="35"/>
  <c r="F28" i="35"/>
  <c r="F29" i="35"/>
  <c r="B13" i="46" s="1"/>
  <c r="C10" i="38"/>
  <c r="C11" i="38"/>
  <c r="C9" i="38"/>
  <c r="C13" i="38"/>
  <c r="C14" i="38"/>
  <c r="C15" i="38"/>
  <c r="C16" i="38"/>
  <c r="C12" i="38"/>
  <c r="C18" i="38"/>
  <c r="C19" i="38"/>
  <c r="C20" i="38"/>
  <c r="C21" i="38"/>
  <c r="C22" i="38"/>
  <c r="C23" i="38"/>
  <c r="C24" i="38"/>
  <c r="C25" i="38"/>
  <c r="C26" i="38"/>
  <c r="C17" i="38"/>
  <c r="C28" i="38"/>
  <c r="C27" i="38"/>
  <c r="C30" i="38"/>
  <c r="C31" i="38"/>
  <c r="C29" i="38"/>
  <c r="C33" i="38"/>
  <c r="C34" i="38"/>
  <c r="C35" i="38"/>
  <c r="C32" i="38"/>
  <c r="C37" i="38"/>
  <c r="C38" i="38"/>
  <c r="C39" i="38"/>
  <c r="C40" i="38"/>
  <c r="C36" i="38"/>
  <c r="C42" i="38"/>
  <c r="C43" i="38"/>
  <c r="C44" i="38"/>
  <c r="C45" i="38"/>
  <c r="C46" i="38"/>
  <c r="C41" i="38"/>
  <c r="C8" i="38"/>
  <c r="C49" i="38"/>
  <c r="C50" i="38"/>
  <c r="C51" i="38"/>
  <c r="C52" i="38"/>
  <c r="C53" i="38"/>
  <c r="C54" i="38"/>
  <c r="C48" i="38"/>
  <c r="C56" i="38"/>
  <c r="C57" i="38"/>
  <c r="C58" i="38"/>
  <c r="C59" i="38"/>
  <c r="C60" i="38"/>
  <c r="C61" i="38"/>
  <c r="C62" i="38"/>
  <c r="C55" i="38"/>
  <c r="C64" i="38"/>
  <c r="C65" i="38"/>
  <c r="C66" i="38"/>
  <c r="C67" i="38"/>
  <c r="C68" i="38"/>
  <c r="C63" i="38"/>
  <c r="C70" i="38"/>
  <c r="C71" i="38"/>
  <c r="C72" i="38"/>
  <c r="C73" i="38"/>
  <c r="C69" i="38"/>
  <c r="C75" i="38"/>
  <c r="C76" i="38"/>
  <c r="C77" i="38"/>
  <c r="C78" i="38"/>
  <c r="C79" i="38"/>
  <c r="C80" i="38"/>
  <c r="C74" i="38"/>
  <c r="C82" i="38"/>
  <c r="C83" i="38"/>
  <c r="C84" i="38"/>
  <c r="C85" i="38"/>
  <c r="C86" i="38"/>
  <c r="C87" i="38"/>
  <c r="C88" i="38"/>
  <c r="C89" i="38"/>
  <c r="C90" i="38"/>
  <c r="C81" i="38"/>
  <c r="C92" i="38"/>
  <c r="C91" i="38"/>
  <c r="C47" i="38"/>
  <c r="C95" i="38"/>
  <c r="C96" i="38"/>
  <c r="C94" i="38"/>
  <c r="C98" i="38"/>
  <c r="C99" i="38"/>
  <c r="C100" i="38"/>
  <c r="C101" i="38"/>
  <c r="C102" i="38"/>
  <c r="C103" i="38"/>
  <c r="C97" i="38"/>
  <c r="C105" i="38"/>
  <c r="C106" i="38"/>
  <c r="C107" i="38"/>
  <c r="C108" i="38"/>
  <c r="C109" i="38"/>
  <c r="C110" i="38"/>
  <c r="C104" i="38"/>
  <c r="C112" i="38"/>
  <c r="C113" i="38"/>
  <c r="C114" i="38"/>
  <c r="C111" i="38"/>
  <c r="C116" i="38"/>
  <c r="C117" i="38"/>
  <c r="C118" i="38"/>
  <c r="C119" i="38"/>
  <c r="C120" i="38"/>
  <c r="C121" i="38"/>
  <c r="C115" i="38"/>
  <c r="C123" i="38"/>
  <c r="C122" i="38"/>
  <c r="C125" i="38"/>
  <c r="C126" i="38"/>
  <c r="C124" i="38"/>
  <c r="C128" i="38"/>
  <c r="C129" i="38"/>
  <c r="C130" i="38"/>
  <c r="C131" i="38"/>
  <c r="C127" i="38"/>
  <c r="C133" i="38"/>
  <c r="C134" i="38"/>
  <c r="C135" i="38"/>
  <c r="C132" i="38"/>
  <c r="C93" i="38"/>
  <c r="C138" i="38"/>
  <c r="C139" i="38"/>
  <c r="C137" i="38"/>
  <c r="C141" i="38"/>
  <c r="C142" i="38"/>
  <c r="C143" i="38"/>
  <c r="C140" i="38"/>
  <c r="C145" i="38"/>
  <c r="C146" i="38"/>
  <c r="C147" i="38"/>
  <c r="C148" i="38"/>
  <c r="C144" i="38"/>
  <c r="C150" i="38"/>
  <c r="C149" i="38"/>
  <c r="C136" i="38"/>
  <c r="C151" i="38"/>
  <c r="P11" i="46"/>
  <c r="D81" i="39"/>
  <c r="P12" i="46"/>
  <c r="P13" i="46"/>
  <c r="C28" i="46" s="1"/>
  <c r="H8" i="41"/>
  <c r="O8" i="41"/>
  <c r="H9" i="41"/>
  <c r="O9" i="41"/>
  <c r="H10" i="41"/>
  <c r="O10" i="41"/>
  <c r="H11" i="41"/>
  <c r="O11" i="41"/>
  <c r="H12" i="41"/>
  <c r="O12" i="41" s="1"/>
  <c r="H13" i="41"/>
  <c r="O13" i="41"/>
  <c r="H14" i="41"/>
  <c r="O14" i="41"/>
  <c r="H15" i="41"/>
  <c r="O15" i="41"/>
  <c r="H16" i="41"/>
  <c r="O16" i="41"/>
  <c r="H17" i="41"/>
  <c r="O17" i="41"/>
  <c r="H18" i="41"/>
  <c r="O18" i="41" s="1"/>
  <c r="H19" i="41"/>
  <c r="O19" i="41"/>
  <c r="H20" i="41"/>
  <c r="O20" i="41" s="1"/>
  <c r="H21" i="41"/>
  <c r="O21" i="41" s="1"/>
  <c r="H22" i="41"/>
  <c r="O22" i="41" s="1"/>
  <c r="H23" i="41"/>
  <c r="O23" i="41" s="1"/>
  <c r="H24" i="41"/>
  <c r="O24" i="41" s="1"/>
  <c r="H25" i="41"/>
  <c r="O25" i="41"/>
  <c r="H26" i="41"/>
  <c r="O26" i="41"/>
  <c r="H27" i="41"/>
  <c r="O27" i="41" s="1"/>
  <c r="H28" i="41"/>
  <c r="O28" i="41"/>
  <c r="H29" i="41"/>
  <c r="O29" i="41"/>
  <c r="H30" i="41"/>
  <c r="O30" i="41"/>
  <c r="H31" i="41"/>
  <c r="O31" i="41" s="1"/>
  <c r="H32" i="41"/>
  <c r="O32" i="41" s="1"/>
  <c r="H33" i="41"/>
  <c r="O33" i="41" s="1"/>
  <c r="H34" i="41"/>
  <c r="O34" i="41"/>
  <c r="H35" i="41"/>
  <c r="O35" i="41"/>
  <c r="H36" i="41"/>
  <c r="O36" i="41"/>
  <c r="H37" i="41"/>
  <c r="O37" i="41"/>
  <c r="H38" i="41"/>
  <c r="O38" i="41"/>
  <c r="H39" i="41"/>
  <c r="O39" i="41"/>
  <c r="H40" i="41"/>
  <c r="O40" i="41"/>
  <c r="H41" i="41"/>
  <c r="O41" i="41"/>
  <c r="H42" i="41"/>
  <c r="O42" i="41"/>
  <c r="H43" i="41"/>
  <c r="O43" i="41"/>
  <c r="H44" i="41"/>
  <c r="O44" i="41"/>
  <c r="H45" i="41"/>
  <c r="O45" i="41"/>
  <c r="H46" i="41"/>
  <c r="O46" i="41"/>
  <c r="H47" i="41"/>
  <c r="O47" i="41"/>
  <c r="H48" i="41"/>
  <c r="O48" i="41"/>
  <c r="H49" i="41"/>
  <c r="O49" i="41"/>
  <c r="H50" i="41"/>
  <c r="O50" i="41"/>
  <c r="H51" i="41"/>
  <c r="O51" i="41"/>
  <c r="H52" i="41"/>
  <c r="O52" i="41"/>
  <c r="H53" i="41"/>
  <c r="O53" i="41"/>
  <c r="H54" i="41"/>
  <c r="O54" i="41"/>
  <c r="H55" i="41"/>
  <c r="O55" i="41"/>
  <c r="H56" i="41"/>
  <c r="O56" i="41"/>
  <c r="H57" i="41"/>
  <c r="O57" i="41"/>
  <c r="H58" i="41"/>
  <c r="O58" i="41"/>
  <c r="H59" i="41"/>
  <c r="O59" i="41"/>
  <c r="H60" i="41"/>
  <c r="O60" i="41"/>
  <c r="H61" i="41"/>
  <c r="O61" i="41"/>
  <c r="H62" i="41"/>
  <c r="O62" i="41"/>
  <c r="H63" i="41"/>
  <c r="O63" i="41"/>
  <c r="H64" i="41"/>
  <c r="O64" i="41"/>
  <c r="H65" i="41"/>
  <c r="O65" i="41"/>
  <c r="H66" i="41"/>
  <c r="O66" i="41"/>
  <c r="H67" i="41"/>
  <c r="O67" i="41"/>
  <c r="H68" i="41"/>
  <c r="O68" i="41"/>
  <c r="H69" i="41"/>
  <c r="O69" i="41"/>
  <c r="H70" i="41"/>
  <c r="O70" i="41"/>
  <c r="H71" i="41"/>
  <c r="O71" i="41"/>
  <c r="H72" i="41"/>
  <c r="O72" i="41"/>
  <c r="H73" i="41"/>
  <c r="O73" i="41"/>
  <c r="H74" i="41"/>
  <c r="O74" i="41"/>
  <c r="H75" i="41"/>
  <c r="O75" i="41"/>
  <c r="H76" i="41"/>
  <c r="O76" i="41"/>
  <c r="H77" i="41"/>
  <c r="O77" i="41"/>
  <c r="H78" i="41"/>
  <c r="O78" i="41"/>
  <c r="H79" i="41"/>
  <c r="O79" i="41"/>
  <c r="H80" i="41"/>
  <c r="O80" i="41"/>
  <c r="H81" i="41"/>
  <c r="O81" i="41"/>
  <c r="H82" i="41"/>
  <c r="O82" i="41"/>
  <c r="H83" i="41"/>
  <c r="O83" i="41"/>
  <c r="H84" i="41"/>
  <c r="O84" i="41"/>
  <c r="H85" i="41"/>
  <c r="O85" i="41"/>
  <c r="H86" i="41"/>
  <c r="O86" i="41"/>
  <c r="H87" i="41"/>
  <c r="O87" i="41"/>
  <c r="H88" i="41"/>
  <c r="O88" i="41"/>
  <c r="H89" i="41"/>
  <c r="O89" i="41"/>
  <c r="H90" i="41"/>
  <c r="O90" i="41"/>
  <c r="H91" i="41"/>
  <c r="O91" i="41"/>
  <c r="H92" i="41"/>
  <c r="O92" i="41"/>
  <c r="H93" i="41"/>
  <c r="O93" i="41"/>
  <c r="H94" i="41"/>
  <c r="O94" i="41"/>
  <c r="H95" i="41"/>
  <c r="O95" i="41"/>
  <c r="H96" i="41"/>
  <c r="O96" i="41"/>
  <c r="H97" i="41"/>
  <c r="O97" i="41"/>
  <c r="H98" i="41"/>
  <c r="O98" i="41"/>
  <c r="H99" i="41"/>
  <c r="O99" i="41"/>
  <c r="H100" i="41"/>
  <c r="O100" i="41"/>
  <c r="H101" i="41"/>
  <c r="O101" i="41"/>
  <c r="H102" i="41"/>
  <c r="O102" i="41"/>
  <c r="H103" i="41"/>
  <c r="O103" i="41"/>
  <c r="H104" i="41"/>
  <c r="O104" i="41"/>
  <c r="H105" i="41"/>
  <c r="O105" i="41"/>
  <c r="H106" i="41"/>
  <c r="O106" i="41"/>
  <c r="H107" i="41"/>
  <c r="O107" i="41"/>
  <c r="H108" i="41"/>
  <c r="O108" i="41"/>
  <c r="H109" i="41"/>
  <c r="O109" i="41"/>
  <c r="H110" i="41"/>
  <c r="O110" i="41"/>
  <c r="H111" i="41"/>
  <c r="O111" i="41"/>
  <c r="H112" i="41"/>
  <c r="O112" i="41"/>
  <c r="H113" i="41"/>
  <c r="O113" i="41"/>
  <c r="H114" i="41"/>
  <c r="O114" i="41"/>
  <c r="H115" i="41"/>
  <c r="O115" i="41"/>
  <c r="H116" i="41"/>
  <c r="O116" i="41"/>
  <c r="H117" i="41"/>
  <c r="O117" i="41"/>
  <c r="H118" i="41"/>
  <c r="O118" i="41"/>
  <c r="H119" i="41"/>
  <c r="O119" i="41"/>
  <c r="H120" i="41"/>
  <c r="O120" i="41"/>
  <c r="H121" i="41"/>
  <c r="O121" i="41"/>
  <c r="H122" i="41"/>
  <c r="O122" i="41"/>
  <c r="H123" i="41"/>
  <c r="O123" i="41"/>
  <c r="H124" i="41"/>
  <c r="O124" i="41"/>
  <c r="H125" i="41"/>
  <c r="O125" i="41"/>
  <c r="H126" i="41"/>
  <c r="O126" i="41"/>
  <c r="H127" i="41"/>
  <c r="O127" i="41"/>
  <c r="H128" i="41"/>
  <c r="O128" i="41"/>
  <c r="H129" i="41"/>
  <c r="O129" i="41"/>
  <c r="H130" i="41"/>
  <c r="O130" i="41"/>
  <c r="H131" i="41"/>
  <c r="O131" i="41"/>
  <c r="H132" i="41"/>
  <c r="O132" i="41"/>
  <c r="H133" i="41"/>
  <c r="O133" i="41"/>
  <c r="H134" i="41"/>
  <c r="O134" i="41"/>
  <c r="H135" i="41"/>
  <c r="O135" i="41"/>
  <c r="H136" i="41"/>
  <c r="O136" i="41"/>
  <c r="H137" i="41"/>
  <c r="O137" i="41"/>
  <c r="H138" i="41"/>
  <c r="O138" i="41"/>
  <c r="H139" i="41"/>
  <c r="O139" i="41"/>
  <c r="H140" i="41"/>
  <c r="O140" i="41"/>
  <c r="H141" i="41"/>
  <c r="O141" i="41"/>
  <c r="H142" i="41"/>
  <c r="O142" i="41"/>
  <c r="H143" i="41"/>
  <c r="O143" i="41"/>
  <c r="H144" i="41"/>
  <c r="O144" i="41"/>
  <c r="H145" i="41"/>
  <c r="O145" i="41"/>
  <c r="H146" i="41"/>
  <c r="O146" i="41"/>
  <c r="H147" i="41"/>
  <c r="O147" i="41"/>
  <c r="H148" i="41"/>
  <c r="O148" i="41"/>
  <c r="H149" i="41"/>
  <c r="O149" i="41"/>
  <c r="H150" i="41"/>
  <c r="O150" i="41"/>
  <c r="H151" i="41"/>
  <c r="O151" i="41"/>
  <c r="H152" i="41"/>
  <c r="O152" i="41"/>
  <c r="H153" i="41"/>
  <c r="O153" i="41"/>
  <c r="H154" i="41"/>
  <c r="O154" i="41"/>
  <c r="H155" i="41"/>
  <c r="O155" i="41"/>
  <c r="H156" i="41"/>
  <c r="O156" i="41"/>
  <c r="H157" i="41"/>
  <c r="O157" i="41"/>
  <c r="H158" i="41"/>
  <c r="O158" i="41"/>
  <c r="H159" i="41"/>
  <c r="O159" i="41"/>
  <c r="H160" i="41"/>
  <c r="O160" i="41"/>
  <c r="H161" i="41"/>
  <c r="O161" i="41"/>
  <c r="H162" i="41"/>
  <c r="O162" i="41"/>
  <c r="H163" i="41"/>
  <c r="O163" i="41"/>
  <c r="H164" i="41"/>
  <c r="O164" i="41"/>
  <c r="H165" i="41"/>
  <c r="O165" i="41"/>
  <c r="H166" i="41"/>
  <c r="O166" i="41"/>
  <c r="H167" i="41"/>
  <c r="O167" i="41"/>
  <c r="H168" i="41"/>
  <c r="O168" i="41"/>
  <c r="H169" i="41"/>
  <c r="O169" i="41"/>
  <c r="H170" i="41"/>
  <c r="O170" i="41"/>
  <c r="H171" i="41"/>
  <c r="O171" i="41"/>
  <c r="H172" i="41"/>
  <c r="O172" i="41"/>
  <c r="H173" i="41"/>
  <c r="O173" i="41"/>
  <c r="H174" i="41"/>
  <c r="O174" i="41"/>
  <c r="H175" i="41"/>
  <c r="O175" i="41"/>
  <c r="H176" i="41"/>
  <c r="O176" i="41"/>
  <c r="H177" i="41"/>
  <c r="O177" i="41"/>
  <c r="H178" i="41"/>
  <c r="O178" i="41"/>
  <c r="H179" i="41"/>
  <c r="O179" i="41"/>
  <c r="H180" i="41"/>
  <c r="O180" i="41"/>
  <c r="H181" i="41"/>
  <c r="O181" i="41"/>
  <c r="H182" i="41"/>
  <c r="O182" i="41"/>
  <c r="H183" i="41"/>
  <c r="O183" i="41"/>
  <c r="H184" i="41"/>
  <c r="O184" i="41"/>
  <c r="H185" i="41"/>
  <c r="O185" i="41"/>
  <c r="H186" i="41"/>
  <c r="O186" i="41"/>
  <c r="H187" i="41"/>
  <c r="O187" i="41"/>
  <c r="H188" i="41"/>
  <c r="O188" i="41"/>
  <c r="H189" i="41"/>
  <c r="O189" i="41"/>
  <c r="H190" i="41"/>
  <c r="O190" i="41"/>
  <c r="H191" i="41"/>
  <c r="O191" i="41"/>
  <c r="H192" i="41"/>
  <c r="O192" i="41"/>
  <c r="H193" i="41"/>
  <c r="O193" i="41"/>
  <c r="H194" i="41"/>
  <c r="O194" i="41"/>
  <c r="H195" i="41"/>
  <c r="O195" i="41"/>
  <c r="H196" i="41"/>
  <c r="O196" i="41"/>
  <c r="H197" i="41"/>
  <c r="O197" i="41"/>
  <c r="H198" i="41"/>
  <c r="O198" i="41"/>
  <c r="H199" i="41"/>
  <c r="O199" i="41"/>
  <c r="H200" i="41"/>
  <c r="O200" i="41"/>
  <c r="H201" i="41"/>
  <c r="O201" i="41"/>
  <c r="H202" i="41"/>
  <c r="O202" i="41"/>
  <c r="H203" i="41"/>
  <c r="O203" i="41"/>
  <c r="H204" i="41"/>
  <c r="O204" i="41"/>
  <c r="H205" i="41"/>
  <c r="O205" i="41"/>
  <c r="H206" i="41"/>
  <c r="O206" i="41"/>
  <c r="H207" i="41"/>
  <c r="O207" i="41"/>
  <c r="H208" i="41"/>
  <c r="O208" i="41"/>
  <c r="H209" i="41"/>
  <c r="O209" i="41"/>
  <c r="H210" i="41"/>
  <c r="O210" i="41"/>
  <c r="H211" i="41"/>
  <c r="O211" i="41"/>
  <c r="H212" i="41"/>
  <c r="O212" i="41"/>
  <c r="H213" i="41"/>
  <c r="O213" i="41"/>
  <c r="H214" i="41"/>
  <c r="O214" i="41"/>
  <c r="H215" i="41"/>
  <c r="O215" i="41"/>
  <c r="H216" i="41"/>
  <c r="O216" i="41"/>
  <c r="H217" i="41"/>
  <c r="O217" i="41"/>
  <c r="H218" i="41"/>
  <c r="O218" i="41"/>
  <c r="H219" i="41"/>
  <c r="O219" i="41"/>
  <c r="H220" i="41"/>
  <c r="O220" i="41"/>
  <c r="H221" i="41"/>
  <c r="O221" i="41"/>
  <c r="H222" i="41"/>
  <c r="O222" i="41"/>
  <c r="H223" i="41"/>
  <c r="O223" i="41"/>
  <c r="H224" i="41"/>
  <c r="O224" i="41"/>
  <c r="H225" i="41"/>
  <c r="O225" i="41"/>
  <c r="H226" i="41"/>
  <c r="O226" i="41"/>
  <c r="H227" i="41"/>
  <c r="O227" i="41"/>
  <c r="H228" i="41"/>
  <c r="O228" i="41"/>
  <c r="H229" i="41"/>
  <c r="O229" i="41"/>
  <c r="H230" i="41"/>
  <c r="O230" i="41"/>
  <c r="H231" i="41"/>
  <c r="O231" i="41"/>
  <c r="H232" i="41"/>
  <c r="O232" i="41"/>
  <c r="H233" i="41"/>
  <c r="O233" i="41"/>
  <c r="H234" i="41"/>
  <c r="O234" i="41"/>
  <c r="H235" i="41"/>
  <c r="O235" i="41"/>
  <c r="H236" i="41"/>
  <c r="O236" i="41"/>
  <c r="H237" i="41"/>
  <c r="O237" i="41"/>
  <c r="H238" i="41"/>
  <c r="O238" i="41"/>
  <c r="H239" i="41"/>
  <c r="O239" i="41"/>
  <c r="H240" i="41"/>
  <c r="O240" i="41"/>
  <c r="H241" i="41"/>
  <c r="O241" i="41"/>
  <c r="H242" i="41"/>
  <c r="O242" i="41"/>
  <c r="H243" i="41"/>
  <c r="O243" i="41"/>
  <c r="H244" i="41"/>
  <c r="O244" i="41"/>
  <c r="H245" i="41"/>
  <c r="O245" i="41"/>
  <c r="H246" i="41"/>
  <c r="O246" i="41"/>
  <c r="H247" i="41"/>
  <c r="O247" i="41"/>
  <c r="H248" i="41"/>
  <c r="O248" i="41"/>
  <c r="H249" i="41"/>
  <c r="O249" i="41"/>
  <c r="H250" i="41"/>
  <c r="O250" i="41"/>
  <c r="H251" i="41"/>
  <c r="O251" i="41"/>
  <c r="H252" i="41"/>
  <c r="O252" i="41"/>
  <c r="H253" i="41"/>
  <c r="O253" i="41"/>
  <c r="H254" i="41"/>
  <c r="O254" i="41"/>
  <c r="H255" i="41"/>
  <c r="O255" i="41"/>
  <c r="H256" i="41"/>
  <c r="O256" i="41"/>
  <c r="H257" i="41"/>
  <c r="O257" i="41"/>
  <c r="H258" i="41"/>
  <c r="O258" i="41"/>
  <c r="H259" i="41"/>
  <c r="O259" i="41"/>
  <c r="H260" i="41"/>
  <c r="O260" i="41"/>
  <c r="H261" i="41"/>
  <c r="O261" i="41"/>
  <c r="H262" i="41"/>
  <c r="O262" i="41"/>
  <c r="H263" i="41"/>
  <c r="O263" i="41"/>
  <c r="H264" i="41"/>
  <c r="O264" i="41"/>
  <c r="H265" i="41"/>
  <c r="O265" i="41"/>
  <c r="H266" i="41"/>
  <c r="O266" i="41"/>
  <c r="H267" i="41"/>
  <c r="O267" i="41"/>
  <c r="H268" i="41"/>
  <c r="O268" i="41"/>
  <c r="H269" i="41"/>
  <c r="O269" i="41"/>
  <c r="H270" i="41"/>
  <c r="O270" i="41"/>
  <c r="H271" i="41"/>
  <c r="O271" i="41"/>
  <c r="H272" i="41"/>
  <c r="O272" i="41"/>
  <c r="H273" i="41"/>
  <c r="O273" i="41"/>
  <c r="H274" i="41"/>
  <c r="O274" i="41"/>
  <c r="H275" i="41"/>
  <c r="O275" i="41"/>
  <c r="H276" i="41"/>
  <c r="O276" i="41"/>
  <c r="H277" i="41"/>
  <c r="O277" i="41"/>
  <c r="H278" i="41"/>
  <c r="O278" i="41"/>
  <c r="H279" i="41"/>
  <c r="O279" i="41"/>
  <c r="H280" i="41"/>
  <c r="O280" i="41"/>
  <c r="H281" i="41"/>
  <c r="O281" i="41"/>
  <c r="H282" i="41"/>
  <c r="O282" i="41"/>
  <c r="H283" i="41"/>
  <c r="O283" i="41"/>
  <c r="H284" i="41"/>
  <c r="O284" i="41"/>
  <c r="H285" i="41"/>
  <c r="O285" i="41"/>
  <c r="H286" i="41"/>
  <c r="O286" i="41"/>
  <c r="H287" i="41"/>
  <c r="O287" i="41"/>
  <c r="H288" i="41"/>
  <c r="O288" i="41"/>
  <c r="H289" i="41"/>
  <c r="O289" i="41"/>
  <c r="H290" i="41"/>
  <c r="O290" i="41"/>
  <c r="H291" i="41"/>
  <c r="O291" i="41"/>
  <c r="H292" i="41"/>
  <c r="O292" i="41"/>
  <c r="H293" i="41"/>
  <c r="O293" i="41"/>
  <c r="H294" i="41"/>
  <c r="O294" i="41"/>
  <c r="H295" i="41"/>
  <c r="O295" i="41"/>
  <c r="H296" i="41"/>
  <c r="O296" i="41"/>
  <c r="H297" i="41"/>
  <c r="O297" i="41"/>
  <c r="H298" i="41"/>
  <c r="O298" i="41"/>
  <c r="H299" i="41"/>
  <c r="O299" i="41"/>
  <c r="H300" i="41"/>
  <c r="O300" i="41"/>
  <c r="H301" i="41"/>
  <c r="O301" i="41"/>
  <c r="H302" i="41"/>
  <c r="O302" i="41"/>
  <c r="H303" i="41"/>
  <c r="O303" i="41"/>
  <c r="H304" i="41"/>
  <c r="O304" i="41"/>
  <c r="H305" i="41"/>
  <c r="O305" i="41"/>
  <c r="H306" i="41"/>
  <c r="O306" i="41"/>
  <c r="H307" i="41"/>
  <c r="O307" i="41"/>
  <c r="H308" i="41"/>
  <c r="O308" i="41"/>
  <c r="H309" i="41"/>
  <c r="O309" i="41"/>
  <c r="H310" i="41"/>
  <c r="O310" i="41"/>
  <c r="H311" i="41"/>
  <c r="O311" i="41"/>
  <c r="H312" i="41"/>
  <c r="O312" i="41"/>
  <c r="H313" i="41"/>
  <c r="O313" i="41"/>
  <c r="H314" i="41"/>
  <c r="O314" i="41"/>
  <c r="H315" i="41"/>
  <c r="O315" i="41"/>
  <c r="H316" i="41"/>
  <c r="O316" i="41"/>
  <c r="H317" i="41"/>
  <c r="O317" i="41"/>
  <c r="H318" i="41"/>
  <c r="O318" i="41"/>
  <c r="H319" i="41"/>
  <c r="O319" i="41"/>
  <c r="H320" i="41"/>
  <c r="O320" i="41"/>
  <c r="H321" i="41"/>
  <c r="O321" i="41"/>
  <c r="H322" i="41"/>
  <c r="O322" i="41"/>
  <c r="H323" i="41"/>
  <c r="O323" i="41"/>
  <c r="H324" i="41"/>
  <c r="O324" i="41"/>
  <c r="H325" i="41"/>
  <c r="O325" i="41"/>
  <c r="H326" i="41"/>
  <c r="O326" i="41"/>
  <c r="H327" i="41"/>
  <c r="O327" i="41"/>
  <c r="H328" i="41"/>
  <c r="O328" i="41"/>
  <c r="H329" i="41"/>
  <c r="O329" i="41"/>
  <c r="H330" i="41"/>
  <c r="O330" i="41"/>
  <c r="H331" i="41"/>
  <c r="O331" i="41"/>
  <c r="H332" i="41"/>
  <c r="O332" i="41"/>
  <c r="H333" i="41"/>
  <c r="O333" i="41"/>
  <c r="H334" i="41"/>
  <c r="O334" i="41"/>
  <c r="H335" i="41"/>
  <c r="O335" i="41"/>
  <c r="H336" i="41"/>
  <c r="O336" i="41"/>
  <c r="H337" i="41"/>
  <c r="O337" i="41"/>
  <c r="H338" i="41"/>
  <c r="O338" i="41"/>
  <c r="H339" i="41"/>
  <c r="O339" i="41"/>
  <c r="H340" i="41"/>
  <c r="O340" i="41"/>
  <c r="H341" i="41"/>
  <c r="O341" i="41"/>
  <c r="H342" i="41"/>
  <c r="O342" i="41"/>
  <c r="H343" i="41"/>
  <c r="O343" i="41"/>
  <c r="H344" i="41"/>
  <c r="O344" i="41"/>
  <c r="H345" i="41"/>
  <c r="O345" i="41"/>
  <c r="H346" i="41"/>
  <c r="O346" i="41"/>
  <c r="H347" i="41"/>
  <c r="O347" i="41"/>
  <c r="H348" i="41"/>
  <c r="O348" i="41"/>
  <c r="H349" i="41"/>
  <c r="O349" i="41"/>
  <c r="H350" i="41"/>
  <c r="O350" i="41"/>
  <c r="H351" i="41"/>
  <c r="O351" i="41"/>
  <c r="H352" i="41"/>
  <c r="O352" i="41"/>
  <c r="H353" i="41"/>
  <c r="O353" i="41"/>
  <c r="H354" i="41"/>
  <c r="O354" i="41"/>
  <c r="H355" i="41"/>
  <c r="O355" i="41"/>
  <c r="H356" i="41"/>
  <c r="O356" i="41"/>
  <c r="H357" i="41"/>
  <c r="O357" i="41"/>
  <c r="H358" i="41"/>
  <c r="O358" i="41"/>
  <c r="H359" i="41"/>
  <c r="O359" i="41"/>
  <c r="H360" i="41"/>
  <c r="O360" i="41"/>
  <c r="H361" i="41"/>
  <c r="O361" i="41"/>
  <c r="H362" i="41"/>
  <c r="O362" i="41"/>
  <c r="H363" i="41"/>
  <c r="O363" i="41"/>
  <c r="H364" i="41"/>
  <c r="O364" i="41"/>
  <c r="H365" i="41"/>
  <c r="O365" i="41"/>
  <c r="H366" i="41"/>
  <c r="O366" i="41"/>
  <c r="H367" i="41"/>
  <c r="O367" i="41"/>
  <c r="H368" i="41"/>
  <c r="O368" i="41"/>
  <c r="H369" i="41"/>
  <c r="O369" i="41"/>
  <c r="H370" i="41"/>
  <c r="O370" i="41"/>
  <c r="H371" i="41"/>
  <c r="O371" i="41"/>
  <c r="H372" i="41"/>
  <c r="O372" i="41"/>
  <c r="H373" i="41"/>
  <c r="O373" i="41"/>
  <c r="H374" i="41"/>
  <c r="O374" i="41"/>
  <c r="H375" i="41"/>
  <c r="O375" i="41"/>
  <c r="H376" i="41"/>
  <c r="O376" i="41"/>
  <c r="H377" i="41"/>
  <c r="O377" i="41"/>
  <c r="H378" i="41"/>
  <c r="O378" i="41"/>
  <c r="H379" i="41"/>
  <c r="O379" i="41"/>
  <c r="H380" i="41"/>
  <c r="O380" i="41"/>
  <c r="H381" i="41"/>
  <c r="O381" i="41"/>
  <c r="H382" i="41"/>
  <c r="O382" i="41"/>
  <c r="H383" i="41"/>
  <c r="O383" i="41"/>
  <c r="H384" i="41"/>
  <c r="O384" i="41"/>
  <c r="H385" i="41"/>
  <c r="O385" i="41"/>
  <c r="H386" i="41"/>
  <c r="O386" i="41"/>
  <c r="H387" i="41"/>
  <c r="O387" i="41"/>
  <c r="H388" i="41"/>
  <c r="O388" i="41"/>
  <c r="H389" i="41"/>
  <c r="O389" i="41"/>
  <c r="H390" i="41"/>
  <c r="O390" i="41"/>
  <c r="H391" i="41"/>
  <c r="O391" i="41"/>
  <c r="H392" i="41"/>
  <c r="O392" i="41"/>
  <c r="H393" i="41"/>
  <c r="O393" i="41"/>
  <c r="H394" i="41"/>
  <c r="O394" i="41"/>
  <c r="H395" i="41"/>
  <c r="O395" i="41"/>
  <c r="H396" i="41"/>
  <c r="O396" i="41"/>
  <c r="H397" i="41"/>
  <c r="O397" i="41"/>
  <c r="H398" i="41"/>
  <c r="O398" i="41"/>
  <c r="H399" i="41"/>
  <c r="O399" i="41"/>
  <c r="H400" i="41"/>
  <c r="O400" i="41"/>
  <c r="H401" i="41"/>
  <c r="O401" i="41"/>
  <c r="H402" i="41"/>
  <c r="O402" i="41"/>
  <c r="H403" i="41"/>
  <c r="O403" i="41"/>
  <c r="H404" i="41"/>
  <c r="O404" i="41"/>
  <c r="H405" i="41"/>
  <c r="O405" i="41"/>
  <c r="H406" i="41"/>
  <c r="O406" i="41"/>
  <c r="H407" i="41"/>
  <c r="O407" i="41"/>
  <c r="H408" i="41"/>
  <c r="O408" i="41"/>
  <c r="H409" i="41"/>
  <c r="O409" i="41"/>
  <c r="H410" i="41"/>
  <c r="O410" i="41"/>
  <c r="H411" i="41"/>
  <c r="O411" i="41"/>
  <c r="H412" i="41"/>
  <c r="O412" i="41"/>
  <c r="H413" i="41"/>
  <c r="O413" i="41"/>
  <c r="H414" i="41"/>
  <c r="O414" i="41"/>
  <c r="H415" i="41"/>
  <c r="O415" i="41"/>
  <c r="H416" i="41"/>
  <c r="O416" i="41"/>
  <c r="H417" i="41"/>
  <c r="O417" i="41"/>
  <c r="H418" i="41"/>
  <c r="O418" i="41"/>
  <c r="H419" i="41"/>
  <c r="O419" i="41"/>
  <c r="H420" i="41"/>
  <c r="O420" i="41"/>
  <c r="H421" i="41"/>
  <c r="O421" i="41"/>
  <c r="H422" i="41"/>
  <c r="O422" i="41"/>
  <c r="H423" i="41"/>
  <c r="O423" i="41"/>
  <c r="H424" i="41"/>
  <c r="O424" i="41"/>
  <c r="H425" i="41"/>
  <c r="O425" i="41"/>
  <c r="H426" i="41"/>
  <c r="O426" i="41"/>
  <c r="H427" i="41"/>
  <c r="O427" i="41"/>
  <c r="H428" i="41"/>
  <c r="O428" i="41"/>
  <c r="H429" i="41"/>
  <c r="O429" i="41"/>
  <c r="H430" i="41"/>
  <c r="O430" i="41"/>
  <c r="H431" i="41"/>
  <c r="O431" i="41"/>
  <c r="H432" i="41"/>
  <c r="O432" i="41"/>
  <c r="H433" i="41"/>
  <c r="O433" i="41"/>
  <c r="A4" i="38"/>
  <c r="A2" i="55"/>
  <c r="A3" i="55"/>
  <c r="A4" i="55"/>
  <c r="A5" i="55"/>
  <c r="A6" i="55"/>
  <c r="A7" i="55"/>
  <c r="A8" i="55"/>
  <c r="A9" i="55"/>
  <c r="A10" i="55"/>
  <c r="A11" i="55"/>
  <c r="A12" i="55"/>
  <c r="A13" i="55"/>
  <c r="A14"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A64" i="55"/>
  <c r="A65" i="55"/>
  <c r="A66" i="55"/>
  <c r="A67" i="55"/>
  <c r="A68" i="55"/>
  <c r="A69" i="55"/>
  <c r="A70" i="55"/>
  <c r="A71" i="55"/>
  <c r="A72" i="55"/>
  <c r="A73" i="55"/>
  <c r="A74" i="55"/>
  <c r="A75" i="55"/>
  <c r="A76" i="55"/>
  <c r="A77" i="55"/>
  <c r="A78" i="55"/>
  <c r="A79" i="55"/>
  <c r="A80" i="55"/>
  <c r="A81" i="55"/>
  <c r="A82" i="55"/>
  <c r="A83" i="55"/>
  <c r="A84" i="55"/>
  <c r="A85" i="55"/>
  <c r="A86" i="55"/>
  <c r="A87" i="55"/>
  <c r="A88" i="55"/>
  <c r="A89" i="55"/>
  <c r="A90" i="55"/>
  <c r="A91" i="55"/>
  <c r="A92" i="55"/>
  <c r="A93" i="55"/>
  <c r="A94" i="55"/>
  <c r="A95" i="55"/>
  <c r="A96" i="55"/>
  <c r="A97" i="55"/>
  <c r="A98" i="55"/>
  <c r="A99" i="55"/>
  <c r="A100" i="55"/>
  <c r="A101" i="55"/>
  <c r="A102" i="55"/>
  <c r="A103" i="55"/>
  <c r="A104" i="55"/>
  <c r="A105" i="55"/>
  <c r="A106" i="55"/>
  <c r="A107" i="55"/>
  <c r="A108" i="55"/>
  <c r="A109" i="55"/>
  <c r="A110" i="55"/>
  <c r="A111" i="55"/>
  <c r="A112" i="55"/>
  <c r="A113" i="55"/>
  <c r="A114" i="55"/>
  <c r="A115" i="55"/>
  <c r="A116" i="55"/>
  <c r="A117" i="55"/>
  <c r="A118" i="55"/>
  <c r="A119" i="55"/>
  <c r="A120" i="55"/>
  <c r="A121" i="55"/>
  <c r="A122" i="55"/>
  <c r="A123" i="55"/>
  <c r="A124" i="55"/>
  <c r="A125" i="55"/>
  <c r="A126" i="55"/>
  <c r="A127" i="55"/>
  <c r="A128" i="55"/>
  <c r="A129" i="55"/>
  <c r="A130" i="55"/>
  <c r="A131" i="55"/>
  <c r="A132" i="55"/>
  <c r="A133" i="55"/>
  <c r="A134" i="55"/>
  <c r="A135" i="55"/>
  <c r="A136" i="55"/>
  <c r="A137" i="55"/>
  <c r="A138" i="55"/>
  <c r="A139" i="55"/>
  <c r="A140" i="55"/>
  <c r="A141" i="55"/>
  <c r="A142" i="55"/>
  <c r="A143" i="55"/>
  <c r="A144" i="55"/>
  <c r="A145" i="55"/>
  <c r="A146" i="55"/>
  <c r="A147" i="55"/>
  <c r="A148" i="55"/>
  <c r="A149" i="55"/>
  <c r="A150" i="55"/>
  <c r="A151" i="55"/>
  <c r="A152" i="55"/>
  <c r="A153" i="55"/>
  <c r="A154" i="55"/>
  <c r="A155" i="55"/>
  <c r="A156" i="55"/>
  <c r="A157" i="55"/>
  <c r="A158" i="55"/>
  <c r="A159" i="55"/>
  <c r="A160" i="55"/>
  <c r="A161" i="55"/>
  <c r="A162" i="55"/>
  <c r="A163" i="55"/>
  <c r="A164" i="55"/>
  <c r="A165" i="55"/>
  <c r="A166" i="55"/>
  <c r="A167" i="55"/>
  <c r="A168" i="55"/>
  <c r="A169" i="55"/>
  <c r="A170" i="55"/>
  <c r="A171" i="55"/>
  <c r="A172" i="55"/>
  <c r="A173" i="55"/>
  <c r="A174" i="55"/>
  <c r="A175" i="55"/>
  <c r="A176" i="55"/>
  <c r="A177" i="55"/>
  <c r="A178" i="55"/>
  <c r="A179" i="55"/>
  <c r="A180" i="55"/>
  <c r="A181" i="55"/>
  <c r="A182" i="55"/>
  <c r="A183" i="55"/>
  <c r="A184" i="55"/>
  <c r="A185" i="55"/>
  <c r="A186" i="55"/>
  <c r="A187" i="55"/>
  <c r="A188" i="55"/>
  <c r="A189" i="55"/>
  <c r="A190" i="55"/>
  <c r="A191" i="55"/>
  <c r="A192" i="55"/>
  <c r="A193" i="55"/>
  <c r="A194" i="55"/>
  <c r="A195" i="55"/>
  <c r="A196" i="55"/>
  <c r="A197" i="55"/>
  <c r="A198" i="55"/>
  <c r="A199" i="55"/>
  <c r="A200" i="55"/>
  <c r="A201" i="55"/>
  <c r="A202" i="55"/>
  <c r="A203" i="55"/>
  <c r="A204" i="55"/>
  <c r="A205" i="55"/>
  <c r="A206" i="55"/>
  <c r="A207" i="55"/>
  <c r="A208" i="55"/>
  <c r="A209" i="55"/>
  <c r="A210" i="55"/>
  <c r="A211" i="55"/>
  <c r="A212" i="55"/>
  <c r="A213" i="55"/>
  <c r="A214" i="55"/>
  <c r="A215" i="55"/>
  <c r="A216" i="55"/>
  <c r="A217" i="55"/>
  <c r="A218" i="55"/>
  <c r="A219" i="55"/>
  <c r="A220" i="55"/>
  <c r="A221" i="55"/>
  <c r="A222" i="55"/>
  <c r="A223" i="55"/>
  <c r="A224" i="55"/>
  <c r="A225" i="55"/>
  <c r="A226" i="55"/>
  <c r="A227" i="55"/>
  <c r="A228" i="55"/>
  <c r="A229" i="55"/>
  <c r="A230" i="55"/>
  <c r="A231" i="55"/>
  <c r="A232" i="55"/>
  <c r="A233" i="55"/>
  <c r="A234" i="55"/>
  <c r="A235" i="55"/>
  <c r="A236" i="55"/>
  <c r="A237" i="55"/>
  <c r="A238" i="55"/>
  <c r="A239" i="55"/>
  <c r="A240" i="55"/>
  <c r="A241" i="55"/>
  <c r="A242" i="55"/>
  <c r="A243" i="55"/>
  <c r="A244" i="55"/>
  <c r="A245" i="55"/>
  <c r="A246" i="55"/>
  <c r="A247" i="55"/>
  <c r="A248" i="55"/>
  <c r="A249" i="55"/>
  <c r="A250" i="55"/>
  <c r="A251" i="55"/>
  <c r="A252" i="55"/>
  <c r="A253" i="55"/>
  <c r="A254" i="55"/>
  <c r="A255" i="55"/>
  <c r="A256" i="55"/>
  <c r="A257" i="55"/>
  <c r="A258" i="55"/>
  <c r="A259" i="55"/>
  <c r="A260" i="55"/>
  <c r="A261" i="55"/>
  <c r="A262" i="55"/>
  <c r="A263" i="55"/>
  <c r="A264" i="55"/>
  <c r="A265" i="55"/>
  <c r="A266" i="55"/>
  <c r="A267" i="55"/>
  <c r="A268" i="55"/>
  <c r="A269" i="55"/>
  <c r="A270" i="55"/>
  <c r="A271" i="55"/>
  <c r="A272" i="55"/>
  <c r="A273" i="55"/>
  <c r="A274" i="55"/>
  <c r="A275" i="55"/>
  <c r="A276" i="55"/>
  <c r="A277" i="55"/>
  <c r="A278" i="55"/>
  <c r="A279" i="55"/>
  <c r="A280" i="55"/>
  <c r="A281" i="55"/>
  <c r="A282" i="55"/>
  <c r="A283" i="55"/>
  <c r="A284" i="55"/>
  <c r="A285" i="55"/>
  <c r="A286" i="55"/>
  <c r="A287" i="55"/>
  <c r="A288" i="55"/>
  <c r="A289" i="55"/>
  <c r="A290" i="55"/>
  <c r="A291" i="55"/>
  <c r="A292" i="55"/>
  <c r="A293" i="55"/>
  <c r="A294" i="55"/>
  <c r="A295" i="55"/>
  <c r="A296" i="55"/>
  <c r="A297" i="55"/>
  <c r="A298" i="55"/>
  <c r="A299" i="55"/>
  <c r="A300" i="55"/>
  <c r="A301" i="55"/>
  <c r="A302" i="55"/>
  <c r="A303" i="55"/>
  <c r="A304" i="55"/>
  <c r="A305" i="55"/>
  <c r="A306" i="55"/>
  <c r="A307" i="55"/>
  <c r="A308" i="55"/>
  <c r="A309" i="55"/>
  <c r="A310" i="55"/>
  <c r="A311" i="55"/>
  <c r="A312" i="55"/>
  <c r="A313" i="55"/>
  <c r="A314" i="55"/>
  <c r="A315" i="55"/>
  <c r="A316" i="55"/>
  <c r="A317" i="55"/>
  <c r="A318" i="55"/>
  <c r="A319" i="55"/>
  <c r="A320" i="55"/>
  <c r="A321" i="55"/>
  <c r="A322" i="55"/>
  <c r="A323" i="55"/>
  <c r="A324" i="55"/>
  <c r="A325" i="55"/>
  <c r="A326" i="55"/>
  <c r="A327" i="55"/>
  <c r="A328" i="55"/>
  <c r="A329" i="55"/>
  <c r="A330" i="55"/>
  <c r="A331" i="55"/>
  <c r="A332" i="55"/>
  <c r="A333" i="55"/>
  <c r="A334" i="55"/>
  <c r="A335" i="55"/>
  <c r="A336" i="55"/>
  <c r="A337" i="55"/>
  <c r="A338" i="55"/>
  <c r="A339" i="55"/>
  <c r="A340" i="55"/>
  <c r="A341" i="55"/>
  <c r="A342" i="55"/>
  <c r="A343" i="55"/>
  <c r="A344" i="55"/>
  <c r="A345" i="55"/>
  <c r="A346" i="55"/>
  <c r="A347" i="55"/>
  <c r="A348" i="55"/>
  <c r="A349" i="55"/>
  <c r="A350" i="55"/>
  <c r="A351" i="55"/>
  <c r="A352" i="55"/>
  <c r="A353" i="55"/>
  <c r="A354" i="55"/>
  <c r="A355" i="55"/>
  <c r="A356" i="55"/>
  <c r="A357" i="55"/>
  <c r="A358" i="55"/>
  <c r="A359" i="55"/>
  <c r="A360" i="55"/>
  <c r="A361" i="55"/>
  <c r="A362" i="55"/>
  <c r="A363" i="55"/>
  <c r="A364" i="55"/>
  <c r="A365" i="55"/>
  <c r="A366" i="55"/>
  <c r="A367" i="55"/>
  <c r="A368" i="55"/>
  <c r="A369" i="55"/>
  <c r="A370" i="55"/>
  <c r="A371" i="55"/>
  <c r="A372" i="55"/>
  <c r="A373" i="55"/>
  <c r="A374" i="55"/>
  <c r="A375" i="55"/>
  <c r="A376" i="55"/>
  <c r="A377" i="55"/>
  <c r="A378" i="55"/>
  <c r="A379" i="55"/>
  <c r="A380" i="55"/>
  <c r="A381" i="55"/>
  <c r="A382" i="55"/>
  <c r="A383" i="55"/>
  <c r="A384" i="55"/>
  <c r="A385" i="55"/>
  <c r="A386" i="55"/>
  <c r="A387" i="55"/>
  <c r="A388" i="55"/>
  <c r="A389" i="55"/>
  <c r="A390" i="55"/>
  <c r="A391" i="55"/>
  <c r="A392" i="55"/>
  <c r="A393" i="55"/>
  <c r="A394" i="55"/>
  <c r="A395" i="55"/>
  <c r="A396" i="55"/>
  <c r="A397" i="55"/>
  <c r="A398" i="55"/>
  <c r="A399" i="55"/>
  <c r="A400" i="55"/>
  <c r="A401" i="55"/>
  <c r="A402" i="55"/>
  <c r="A403" i="55"/>
  <c r="A404" i="55"/>
  <c r="A405" i="55"/>
  <c r="A406" i="55"/>
  <c r="A407" i="55"/>
  <c r="A408" i="55"/>
  <c r="A409" i="55"/>
  <c r="A410" i="55"/>
  <c r="A411" i="55"/>
  <c r="A412" i="55"/>
  <c r="A413" i="55"/>
  <c r="A414" i="55"/>
  <c r="A415" i="55"/>
  <c r="A416" i="55"/>
  <c r="A417" i="55"/>
  <c r="A418" i="55"/>
  <c r="A419" i="55"/>
  <c r="A420" i="55"/>
  <c r="A421" i="55"/>
  <c r="A422" i="55"/>
  <c r="A423" i="55"/>
  <c r="A424" i="55"/>
  <c r="A425" i="55"/>
  <c r="A426" i="55"/>
  <c r="A427" i="55"/>
  <c r="A428" i="55"/>
  <c r="A429" i="55"/>
  <c r="A430" i="55"/>
  <c r="A431" i="55"/>
  <c r="A432" i="55"/>
  <c r="A433" i="55"/>
  <c r="A434" i="55"/>
  <c r="A435" i="55"/>
  <c r="A436" i="55"/>
  <c r="A437" i="55"/>
  <c r="A438" i="55"/>
  <c r="A439" i="55"/>
  <c r="A440" i="55"/>
  <c r="A441" i="55"/>
  <c r="A442" i="55"/>
  <c r="A443" i="55"/>
  <c r="A444" i="55"/>
  <c r="A445" i="55"/>
  <c r="A446" i="55"/>
  <c r="A447" i="55"/>
  <c r="A448" i="55"/>
  <c r="A449" i="55"/>
  <c r="A450" i="55"/>
  <c r="A451" i="55"/>
  <c r="A452" i="55"/>
  <c r="A453" i="55"/>
  <c r="A454" i="55"/>
  <c r="A455" i="55"/>
  <c r="A456" i="55"/>
  <c r="A457" i="55"/>
  <c r="A458" i="55"/>
  <c r="A459" i="55"/>
  <c r="A460" i="55"/>
  <c r="A461" i="55"/>
  <c r="A462" i="55"/>
  <c r="A463" i="55"/>
  <c r="A464" i="55"/>
  <c r="A465" i="55"/>
  <c r="A466" i="55"/>
  <c r="A467" i="55"/>
  <c r="A468" i="55"/>
  <c r="A469" i="55"/>
  <c r="A470" i="55"/>
  <c r="A471" i="55"/>
  <c r="A472" i="55"/>
  <c r="A473" i="55"/>
  <c r="A474" i="55"/>
  <c r="A475" i="55"/>
  <c r="A476" i="55"/>
  <c r="A477" i="55"/>
  <c r="A478" i="55"/>
  <c r="A479" i="55"/>
  <c r="A480" i="55"/>
  <c r="A481" i="55"/>
  <c r="A482" i="55"/>
  <c r="A483" i="55"/>
  <c r="A484" i="55"/>
  <c r="A485" i="55"/>
  <c r="A486" i="55"/>
  <c r="A487" i="55"/>
  <c r="A488" i="55"/>
  <c r="A489" i="55"/>
  <c r="A490" i="55"/>
  <c r="A491" i="55"/>
  <c r="A492" i="55"/>
  <c r="A493" i="55"/>
  <c r="A494" i="55"/>
  <c r="A495" i="55"/>
  <c r="A496" i="55"/>
  <c r="A497" i="55"/>
  <c r="A498" i="55"/>
  <c r="A499" i="55"/>
  <c r="A500" i="55"/>
  <c r="A501" i="55"/>
  <c r="A502" i="55"/>
  <c r="A503" i="55"/>
  <c r="A504" i="55"/>
  <c r="A505" i="55"/>
  <c r="A506" i="55"/>
  <c r="A507" i="55"/>
  <c r="A508" i="55"/>
  <c r="A509" i="55"/>
  <c r="A510" i="55"/>
  <c r="A511" i="55"/>
  <c r="A512" i="55"/>
  <c r="A513" i="55"/>
  <c r="A514" i="55"/>
  <c r="A515" i="55"/>
  <c r="A516" i="55"/>
  <c r="A517" i="55"/>
  <c r="A518" i="55"/>
  <c r="A519" i="55"/>
  <c r="A520" i="55"/>
  <c r="A521" i="55"/>
  <c r="A522" i="55"/>
  <c r="A523" i="55"/>
  <c r="A524" i="55"/>
  <c r="A525" i="55"/>
  <c r="A526" i="55"/>
  <c r="A527" i="55"/>
  <c r="A528" i="55"/>
  <c r="A529" i="55"/>
  <c r="A530" i="55"/>
  <c r="A531" i="55"/>
  <c r="A532" i="55"/>
  <c r="A533" i="55"/>
  <c r="A534" i="55"/>
  <c r="A535" i="55"/>
  <c r="A536" i="55"/>
  <c r="A537" i="55"/>
  <c r="A538" i="55"/>
  <c r="A539" i="55"/>
  <c r="A540" i="55"/>
  <c r="A541" i="55"/>
  <c r="A542" i="55"/>
  <c r="A543" i="55"/>
  <c r="A544" i="55"/>
  <c r="A545" i="55"/>
  <c r="A546" i="55"/>
  <c r="A547" i="55"/>
  <c r="A548" i="55"/>
  <c r="A549" i="55"/>
  <c r="A550" i="55"/>
  <c r="A551" i="55"/>
  <c r="A552" i="55"/>
  <c r="A553" i="55"/>
  <c r="A554" i="55"/>
  <c r="A555" i="55"/>
  <c r="A556" i="55"/>
  <c r="A557" i="55"/>
  <c r="A558" i="55"/>
  <c r="A559" i="55"/>
  <c r="A560" i="55"/>
  <c r="A561" i="55"/>
  <c r="A562" i="55"/>
  <c r="A563" i="55"/>
  <c r="A564" i="55"/>
  <c r="A565" i="55"/>
  <c r="A566" i="55"/>
  <c r="A567" i="55"/>
  <c r="A568" i="55"/>
  <c r="A569" i="55"/>
  <c r="A570" i="55"/>
  <c r="A571" i="55"/>
  <c r="A572" i="55"/>
  <c r="A573" i="55"/>
  <c r="A574" i="55"/>
  <c r="A575" i="55"/>
  <c r="A576" i="55"/>
  <c r="A577" i="55"/>
  <c r="A578" i="55"/>
  <c r="A579" i="55"/>
  <c r="A580" i="55"/>
  <c r="A581" i="55"/>
  <c r="A582" i="55"/>
  <c r="A583" i="55"/>
  <c r="A584" i="55"/>
  <c r="A585" i="55"/>
  <c r="A586" i="55"/>
  <c r="A587" i="55"/>
  <c r="A588" i="55"/>
  <c r="A589" i="55"/>
  <c r="A590" i="55"/>
  <c r="A591" i="55"/>
  <c r="A592" i="55"/>
  <c r="A593" i="55"/>
  <c r="A594" i="55"/>
  <c r="A595" i="55"/>
  <c r="A596" i="55"/>
  <c r="A597" i="55"/>
  <c r="A598" i="55"/>
  <c r="A599" i="55"/>
  <c r="A600" i="55"/>
  <c r="A601" i="55"/>
  <c r="A602" i="55"/>
  <c r="A603" i="55"/>
  <c r="A604" i="55"/>
  <c r="A605" i="55"/>
  <c r="A606" i="55"/>
  <c r="A607" i="55"/>
  <c r="A608" i="55"/>
  <c r="A609" i="55"/>
  <c r="A610" i="55"/>
  <c r="A611" i="55"/>
  <c r="A612" i="55"/>
  <c r="A613" i="55"/>
  <c r="A614" i="55"/>
  <c r="A615" i="55"/>
  <c r="A616" i="55"/>
  <c r="A617" i="55"/>
  <c r="A618" i="55"/>
  <c r="A619" i="55"/>
  <c r="A620" i="55"/>
  <c r="A621" i="55"/>
  <c r="A622" i="55"/>
  <c r="A623" i="55"/>
  <c r="A624" i="55"/>
  <c r="A625" i="55"/>
  <c r="A626" i="55"/>
  <c r="A627" i="55"/>
  <c r="A628" i="55"/>
  <c r="A629" i="55"/>
  <c r="A630" i="55"/>
  <c r="A631" i="55"/>
  <c r="A632" i="55"/>
  <c r="A633" i="55"/>
  <c r="A634" i="55"/>
  <c r="A635" i="55"/>
  <c r="A636" i="55"/>
  <c r="A637" i="55"/>
  <c r="A638" i="55"/>
  <c r="A639" i="55"/>
  <c r="A640" i="55"/>
  <c r="A641" i="55"/>
  <c r="A642" i="55"/>
  <c r="A643" i="55"/>
  <c r="A644" i="55"/>
  <c r="A645" i="55"/>
  <c r="A646" i="55"/>
  <c r="A647" i="55"/>
  <c r="A648" i="55"/>
  <c r="A649" i="55"/>
  <c r="A650" i="55"/>
  <c r="A651" i="55"/>
  <c r="A652" i="55"/>
  <c r="A653" i="55"/>
  <c r="A654" i="55"/>
  <c r="A655" i="55"/>
  <c r="A656" i="55"/>
  <c r="A657" i="55"/>
  <c r="A658" i="55"/>
  <c r="A659" i="55"/>
  <c r="A660" i="55"/>
  <c r="A661" i="55"/>
  <c r="A662" i="55"/>
  <c r="A663" i="55"/>
  <c r="A664" i="55"/>
  <c r="A665" i="55"/>
  <c r="A666" i="55"/>
  <c r="A667" i="55"/>
  <c r="A668" i="55"/>
  <c r="A669" i="55"/>
  <c r="A670" i="55"/>
  <c r="A671" i="55"/>
  <c r="A672" i="55"/>
  <c r="A673" i="55"/>
  <c r="A674" i="55"/>
  <c r="A675" i="55"/>
  <c r="A676" i="55"/>
  <c r="A677" i="55"/>
  <c r="A678" i="55"/>
  <c r="A679" i="55"/>
  <c r="A680" i="55"/>
  <c r="A681" i="55"/>
  <c r="A682" i="55"/>
  <c r="A683" i="55"/>
  <c r="A684" i="55"/>
  <c r="A685" i="55"/>
  <c r="A686" i="55"/>
  <c r="A687" i="55"/>
  <c r="A688" i="55"/>
  <c r="A689" i="55"/>
  <c r="A690" i="55"/>
  <c r="A691" i="55"/>
  <c r="A692" i="55"/>
  <c r="A693" i="55"/>
  <c r="A694" i="55"/>
  <c r="A695" i="55"/>
  <c r="A696" i="55"/>
  <c r="A697" i="55"/>
  <c r="A698" i="55"/>
  <c r="A699" i="55"/>
  <c r="A700" i="55"/>
  <c r="A701" i="55"/>
  <c r="A702" i="55"/>
  <c r="A703" i="55"/>
  <c r="A704" i="55"/>
  <c r="A705" i="55"/>
  <c r="A706" i="55"/>
  <c r="A707" i="55"/>
  <c r="A708" i="55"/>
  <c r="A709" i="55"/>
  <c r="A710" i="55"/>
  <c r="A711" i="55"/>
  <c r="A712" i="55"/>
  <c r="A713" i="55"/>
  <c r="A714" i="55"/>
  <c r="A715" i="55"/>
  <c r="A716" i="55"/>
  <c r="A717" i="55"/>
  <c r="A718" i="55"/>
  <c r="A719" i="55"/>
  <c r="A720" i="55"/>
  <c r="A721" i="55"/>
  <c r="A722" i="55"/>
  <c r="A723" i="55"/>
  <c r="A724" i="55"/>
  <c r="A725" i="55"/>
  <c r="A726" i="55"/>
  <c r="A727" i="55"/>
  <c r="A728" i="55"/>
  <c r="A729" i="55"/>
  <c r="A730" i="55"/>
  <c r="A731" i="55"/>
  <c r="A732" i="55"/>
  <c r="A733" i="55"/>
  <c r="A734" i="55"/>
  <c r="A735" i="55"/>
  <c r="A736" i="55"/>
  <c r="A737" i="55"/>
  <c r="A738" i="55"/>
  <c r="A739" i="55"/>
  <c r="A740" i="55"/>
  <c r="A741" i="55"/>
  <c r="A742" i="55"/>
  <c r="A743" i="55"/>
  <c r="A744" i="55"/>
  <c r="A745" i="55"/>
  <c r="A746" i="55"/>
  <c r="A747" i="55"/>
  <c r="A748" i="55"/>
  <c r="A749" i="55"/>
  <c r="A750" i="55"/>
  <c r="A751" i="55"/>
  <c r="A752" i="55"/>
  <c r="A753" i="55"/>
  <c r="A754" i="55"/>
  <c r="A755" i="55"/>
  <c r="A756" i="55"/>
  <c r="A757" i="55"/>
  <c r="A758" i="55"/>
  <c r="A759" i="55"/>
  <c r="A760" i="55"/>
  <c r="A761" i="55"/>
  <c r="A762" i="55"/>
  <c r="A763" i="55"/>
  <c r="A764" i="55"/>
  <c r="A765" i="55"/>
  <c r="A766" i="55"/>
  <c r="A767" i="55"/>
  <c r="A768" i="55"/>
  <c r="A769" i="55"/>
  <c r="A770" i="55"/>
  <c r="A771" i="55"/>
  <c r="A772" i="55"/>
  <c r="A773" i="55"/>
  <c r="A774" i="55"/>
  <c r="A775" i="55"/>
  <c r="A776" i="55"/>
  <c r="A777" i="55"/>
  <c r="A778" i="55"/>
  <c r="A779" i="55"/>
  <c r="A780" i="55"/>
  <c r="A781" i="55"/>
  <c r="A782" i="55"/>
  <c r="A783" i="55"/>
  <c r="A784" i="55"/>
  <c r="A785" i="55"/>
  <c r="A786" i="55"/>
  <c r="A787" i="55"/>
  <c r="A788" i="55"/>
  <c r="A789" i="55"/>
  <c r="A790" i="55"/>
  <c r="A791" i="55"/>
  <c r="A792" i="55"/>
  <c r="A793" i="55"/>
  <c r="A794" i="55"/>
  <c r="A795" i="55"/>
  <c r="A796" i="55"/>
  <c r="A797" i="55"/>
  <c r="A798" i="55"/>
  <c r="A799" i="55"/>
  <c r="A800" i="55"/>
  <c r="A801" i="55"/>
  <c r="A802" i="55"/>
  <c r="A803" i="55"/>
  <c r="A804" i="55"/>
  <c r="A805" i="55"/>
  <c r="A806" i="55"/>
  <c r="A807" i="55"/>
  <c r="A808" i="55"/>
  <c r="A809" i="55"/>
  <c r="A810" i="55"/>
  <c r="A811" i="55"/>
  <c r="A812" i="55"/>
  <c r="A813" i="55"/>
  <c r="A814" i="55"/>
  <c r="A815" i="55"/>
  <c r="A816" i="55"/>
  <c r="A817" i="55"/>
  <c r="A818" i="55"/>
  <c r="A819" i="55"/>
  <c r="A820" i="55"/>
  <c r="A821" i="55"/>
  <c r="A822" i="55"/>
  <c r="A823" i="55"/>
  <c r="A824" i="55"/>
  <c r="A825" i="55"/>
  <c r="A826" i="55"/>
  <c r="A827" i="55"/>
  <c r="A828" i="55"/>
  <c r="A829" i="55"/>
  <c r="A830" i="55"/>
  <c r="A831" i="55"/>
  <c r="A832" i="55"/>
  <c r="A833" i="55"/>
  <c r="A834" i="55"/>
  <c r="A835" i="55"/>
  <c r="A836" i="55"/>
  <c r="A837" i="55"/>
  <c r="A838" i="55"/>
  <c r="A839" i="55"/>
  <c r="A840" i="55"/>
  <c r="A841" i="55"/>
  <c r="A842" i="55"/>
  <c r="A843" i="55"/>
  <c r="A844" i="55"/>
  <c r="A845" i="55"/>
  <c r="A846" i="55"/>
  <c r="A847" i="55"/>
  <c r="A848" i="55"/>
  <c r="A849" i="55"/>
  <c r="A850" i="55"/>
  <c r="A851" i="55"/>
  <c r="A852" i="55"/>
  <c r="A853" i="55"/>
  <c r="A854" i="55"/>
  <c r="A855" i="55"/>
  <c r="A856" i="55"/>
  <c r="A857" i="55"/>
  <c r="A858" i="55"/>
  <c r="A859" i="55"/>
  <c r="A860" i="55"/>
  <c r="A861" i="55"/>
  <c r="A862" i="55"/>
  <c r="A863" i="55"/>
  <c r="A864" i="55"/>
  <c r="A865" i="55"/>
  <c r="A866" i="55"/>
  <c r="A867" i="55"/>
  <c r="A868" i="55"/>
  <c r="A869" i="55"/>
  <c r="A870" i="55"/>
  <c r="A871" i="55"/>
  <c r="A872" i="55"/>
  <c r="A873" i="55"/>
  <c r="A874" i="55"/>
  <c r="A875" i="55"/>
  <c r="A876" i="55"/>
  <c r="A877" i="55"/>
  <c r="A878" i="55"/>
  <c r="A879" i="55"/>
  <c r="A880" i="55"/>
  <c r="A881" i="55"/>
  <c r="A882" i="55"/>
  <c r="A883" i="55"/>
  <c r="A884" i="55"/>
  <c r="A885" i="55"/>
  <c r="A886" i="55"/>
  <c r="A887" i="55"/>
  <c r="A888" i="55"/>
  <c r="A889" i="55"/>
  <c r="A890" i="55"/>
  <c r="A891" i="55"/>
  <c r="A892" i="55"/>
  <c r="A893" i="55"/>
  <c r="A894" i="55"/>
  <c r="A895" i="55"/>
  <c r="A896" i="55"/>
  <c r="A897" i="55"/>
  <c r="A898" i="55"/>
  <c r="A899" i="55"/>
  <c r="A900" i="55"/>
  <c r="A901" i="55"/>
  <c r="A902" i="55"/>
  <c r="A903" i="55"/>
  <c r="A904" i="55"/>
  <c r="A905" i="55"/>
  <c r="A906" i="55"/>
  <c r="A907" i="55"/>
  <c r="A908" i="55"/>
  <c r="A909" i="55"/>
  <c r="A910" i="55"/>
  <c r="A911" i="55"/>
  <c r="A912" i="55"/>
  <c r="A913" i="55"/>
  <c r="A914" i="55"/>
  <c r="A915" i="55"/>
  <c r="A916" i="55"/>
  <c r="A917" i="55"/>
  <c r="A918" i="55"/>
  <c r="A919" i="55"/>
  <c r="A920" i="55"/>
  <c r="A921" i="55"/>
  <c r="A922" i="55"/>
  <c r="A923" i="55"/>
  <c r="A924" i="55"/>
  <c r="A925" i="55"/>
  <c r="A926" i="55"/>
  <c r="A927" i="55"/>
  <c r="A928" i="55"/>
  <c r="A929" i="55"/>
  <c r="A930" i="55"/>
  <c r="A931" i="55"/>
  <c r="A932" i="55"/>
  <c r="A933" i="55"/>
  <c r="A934" i="55"/>
  <c r="A935" i="55"/>
  <c r="A936" i="55"/>
  <c r="A937" i="55"/>
  <c r="A938" i="55"/>
  <c r="A939" i="55"/>
  <c r="A940" i="55"/>
  <c r="A941" i="55"/>
  <c r="A942" i="55"/>
  <c r="A943" i="55"/>
  <c r="A944" i="55"/>
  <c r="A945" i="55"/>
  <c r="A946" i="55"/>
  <c r="A947" i="55"/>
  <c r="A948" i="55"/>
  <c r="A949" i="55"/>
  <c r="A950" i="55"/>
  <c r="A951" i="55"/>
  <c r="A952" i="55"/>
  <c r="A953" i="55"/>
  <c r="A954" i="55"/>
  <c r="A955" i="55"/>
  <c r="A956" i="55"/>
  <c r="A957" i="55"/>
  <c r="A958" i="55"/>
  <c r="A959" i="55"/>
  <c r="A960" i="55"/>
  <c r="A961" i="55"/>
  <c r="A962" i="55"/>
  <c r="A963" i="55"/>
  <c r="A964" i="55"/>
  <c r="A965" i="55"/>
  <c r="A966" i="55"/>
  <c r="A967" i="55"/>
  <c r="A968" i="55"/>
  <c r="A969" i="55"/>
  <c r="A970" i="55"/>
  <c r="A971" i="55"/>
  <c r="A972" i="55"/>
  <c r="A973" i="55"/>
  <c r="A974" i="55"/>
  <c r="A975" i="55"/>
  <c r="A976" i="55"/>
  <c r="A977" i="55"/>
  <c r="A978" i="55"/>
  <c r="A979" i="55"/>
  <c r="A980" i="55"/>
  <c r="A981" i="55"/>
  <c r="A982" i="55"/>
  <c r="A983" i="55"/>
  <c r="A984" i="55"/>
  <c r="A985" i="55"/>
  <c r="A986" i="55"/>
  <c r="A987" i="55"/>
  <c r="A988" i="55"/>
  <c r="A989" i="55"/>
  <c r="A990" i="55"/>
  <c r="A991" i="55"/>
  <c r="A992" i="55"/>
  <c r="A993" i="55"/>
  <c r="A994" i="55"/>
  <c r="A995" i="55"/>
  <c r="A996" i="55"/>
  <c r="A997" i="55"/>
  <c r="A998" i="55"/>
  <c r="A999" i="55"/>
  <c r="A1000" i="55"/>
  <c r="A1001" i="55"/>
  <c r="C501" i="55"/>
  <c r="C502" i="55"/>
  <c r="C503" i="55"/>
  <c r="C504" i="55"/>
  <c r="C2" i="55"/>
  <c r="C3" i="55"/>
  <c r="C4" i="55"/>
  <c r="C5" i="55"/>
  <c r="C6" i="55"/>
  <c r="C7" i="55"/>
  <c r="C8" i="55"/>
  <c r="C9" i="55"/>
  <c r="C10" i="55"/>
  <c r="C11" i="55"/>
  <c r="C12" i="55"/>
  <c r="C13" i="55"/>
  <c r="C14" i="55"/>
  <c r="C15" i="55"/>
  <c r="C16" i="55"/>
  <c r="C17" i="55"/>
  <c r="C18" i="55"/>
  <c r="C19" i="55"/>
  <c r="C20" i="55"/>
  <c r="C21" i="55"/>
  <c r="C22" i="55"/>
  <c r="C23" i="55"/>
  <c r="C24" i="55"/>
  <c r="C25" i="55"/>
  <c r="C26" i="55"/>
  <c r="C27" i="55"/>
  <c r="C28" i="55"/>
  <c r="C29" i="55"/>
  <c r="C30" i="55"/>
  <c r="C31" i="55"/>
  <c r="C32" i="55"/>
  <c r="C33" i="55"/>
  <c r="C34" i="55"/>
  <c r="C35" i="55"/>
  <c r="C36" i="55"/>
  <c r="C37" i="55"/>
  <c r="C38" i="55"/>
  <c r="C39" i="55"/>
  <c r="C40" i="55"/>
  <c r="C41" i="55"/>
  <c r="C42" i="55"/>
  <c r="C43" i="55"/>
  <c r="C44" i="55"/>
  <c r="C45" i="55"/>
  <c r="C46" i="55"/>
  <c r="C47" i="55"/>
  <c r="C48" i="55"/>
  <c r="C49" i="55"/>
  <c r="C50" i="55"/>
  <c r="C51" i="55"/>
  <c r="C52" i="55"/>
  <c r="C53" i="55"/>
  <c r="C54" i="55"/>
  <c r="C55" i="55"/>
  <c r="C56" i="55"/>
  <c r="C57" i="55"/>
  <c r="C58" i="55"/>
  <c r="C59" i="55"/>
  <c r="C60" i="55"/>
  <c r="C61" i="55"/>
  <c r="C62" i="55"/>
  <c r="C63" i="55"/>
  <c r="C64" i="55"/>
  <c r="C65" i="55"/>
  <c r="C66" i="55"/>
  <c r="C67" i="55"/>
  <c r="C68" i="55"/>
  <c r="C69" i="55"/>
  <c r="C70" i="55"/>
  <c r="C71" i="55"/>
  <c r="C72" i="55"/>
  <c r="C73" i="55"/>
  <c r="C74" i="55"/>
  <c r="C75" i="55"/>
  <c r="C76" i="55"/>
  <c r="C77" i="55"/>
  <c r="C78" i="55"/>
  <c r="C79" i="55"/>
  <c r="C80" i="55"/>
  <c r="C81" i="55"/>
  <c r="C82" i="55"/>
  <c r="C83" i="55"/>
  <c r="C84" i="55"/>
  <c r="C85" i="55"/>
  <c r="C86" i="55"/>
  <c r="C87" i="55"/>
  <c r="C88" i="55"/>
  <c r="C89" i="55"/>
  <c r="C90" i="55"/>
  <c r="C91" i="55"/>
  <c r="C92" i="55"/>
  <c r="C93" i="55"/>
  <c r="C94" i="55"/>
  <c r="C95" i="55"/>
  <c r="C96" i="55"/>
  <c r="C97" i="55"/>
  <c r="C98" i="55"/>
  <c r="C99" i="55"/>
  <c r="C100" i="55"/>
  <c r="C101" i="55"/>
  <c r="C102" i="55"/>
  <c r="C103" i="55"/>
  <c r="C104" i="55"/>
  <c r="C105" i="55"/>
  <c r="C106" i="55"/>
  <c r="C107" i="55"/>
  <c r="C108" i="55"/>
  <c r="C109" i="55"/>
  <c r="C110" i="55"/>
  <c r="C111" i="55"/>
  <c r="C112" i="55"/>
  <c r="C113" i="55"/>
  <c r="C114" i="55"/>
  <c r="C115" i="55"/>
  <c r="C116" i="55"/>
  <c r="C117" i="55"/>
  <c r="C118" i="55"/>
  <c r="C119" i="55"/>
  <c r="C120" i="55"/>
  <c r="C121" i="55"/>
  <c r="C122" i="55"/>
  <c r="C123" i="55"/>
  <c r="C124" i="55"/>
  <c r="C125" i="55"/>
  <c r="C126" i="55"/>
  <c r="C127" i="55"/>
  <c r="C128" i="55"/>
  <c r="C129" i="55"/>
  <c r="C130" i="55"/>
  <c r="C131" i="55"/>
  <c r="C132" i="55"/>
  <c r="C133" i="55"/>
  <c r="C134" i="55"/>
  <c r="C135" i="55"/>
  <c r="C136" i="55"/>
  <c r="C137" i="55"/>
  <c r="C138" i="55"/>
  <c r="C139" i="55"/>
  <c r="C140" i="55"/>
  <c r="C141" i="55"/>
  <c r="C142" i="55"/>
  <c r="C143" i="55"/>
  <c r="C144" i="55"/>
  <c r="C145" i="55"/>
  <c r="C146" i="55"/>
  <c r="C147" i="55"/>
  <c r="C148" i="55"/>
  <c r="C149" i="55"/>
  <c r="C150" i="55"/>
  <c r="C151" i="55"/>
  <c r="C152" i="55"/>
  <c r="C153" i="55"/>
  <c r="C154" i="55"/>
  <c r="C155" i="55"/>
  <c r="C156" i="55"/>
  <c r="C157" i="55"/>
  <c r="C158" i="55"/>
  <c r="C159" i="55"/>
  <c r="C160" i="55"/>
  <c r="C161" i="55"/>
  <c r="C162" i="55"/>
  <c r="C163" i="55"/>
  <c r="C164" i="55"/>
  <c r="C165" i="55"/>
  <c r="C166" i="55"/>
  <c r="C167" i="55"/>
  <c r="C168" i="55"/>
  <c r="C169" i="55"/>
  <c r="C170" i="55"/>
  <c r="C171" i="55"/>
  <c r="C172" i="55"/>
  <c r="C173" i="55"/>
  <c r="C174" i="55"/>
  <c r="C175" i="55"/>
  <c r="C176" i="55"/>
  <c r="C177" i="55"/>
  <c r="C178" i="55"/>
  <c r="C179" i="55"/>
  <c r="C180" i="55"/>
  <c r="C181" i="55"/>
  <c r="C182" i="55"/>
  <c r="C183" i="55"/>
  <c r="C184" i="55"/>
  <c r="C185" i="55"/>
  <c r="C186" i="55"/>
  <c r="C187" i="55"/>
  <c r="C188" i="55"/>
  <c r="C189" i="55"/>
  <c r="C190" i="55"/>
  <c r="C191" i="55"/>
  <c r="C192" i="55"/>
  <c r="C193" i="55"/>
  <c r="C194" i="55"/>
  <c r="C195" i="55"/>
  <c r="C196" i="55"/>
  <c r="C197" i="55"/>
  <c r="C198" i="55"/>
  <c r="C199" i="55"/>
  <c r="C200" i="55"/>
  <c r="C201" i="55"/>
  <c r="C202" i="55"/>
  <c r="C203" i="55"/>
  <c r="C204" i="55"/>
  <c r="C205" i="55"/>
  <c r="C206" i="55"/>
  <c r="C207" i="55"/>
  <c r="C208" i="55"/>
  <c r="C209" i="55"/>
  <c r="C210" i="55"/>
  <c r="C211" i="55"/>
  <c r="C212" i="55"/>
  <c r="C213" i="55"/>
  <c r="C214" i="55"/>
  <c r="C215" i="55"/>
  <c r="C216" i="55"/>
  <c r="C217" i="55"/>
  <c r="C218" i="55"/>
  <c r="C219" i="55"/>
  <c r="C220" i="55"/>
  <c r="C221" i="55"/>
  <c r="C222" i="55"/>
  <c r="C223" i="55"/>
  <c r="C224" i="55"/>
  <c r="C225" i="55"/>
  <c r="C226" i="55"/>
  <c r="C227" i="55"/>
  <c r="C228" i="55"/>
  <c r="C229" i="55"/>
  <c r="C230" i="55"/>
  <c r="C231" i="55"/>
  <c r="C232" i="55"/>
  <c r="C233" i="55"/>
  <c r="C234" i="55"/>
  <c r="C235" i="55"/>
  <c r="C236" i="55"/>
  <c r="C237" i="55"/>
  <c r="C238" i="55"/>
  <c r="C239" i="55"/>
  <c r="C240" i="55"/>
  <c r="C241" i="55"/>
  <c r="C242" i="55"/>
  <c r="C243" i="55"/>
  <c r="C244" i="55"/>
  <c r="C245" i="55"/>
  <c r="C246" i="55"/>
  <c r="C247" i="55"/>
  <c r="C248" i="55"/>
  <c r="C249" i="55"/>
  <c r="C250" i="55"/>
  <c r="C251" i="55"/>
  <c r="C252" i="55"/>
  <c r="C253" i="55"/>
  <c r="C254" i="55"/>
  <c r="C255" i="55"/>
  <c r="C256" i="55"/>
  <c r="C257" i="55"/>
  <c r="C258" i="55"/>
  <c r="C259" i="55"/>
  <c r="C260" i="55"/>
  <c r="C261" i="55"/>
  <c r="C262" i="55"/>
  <c r="C263" i="55"/>
  <c r="C264" i="55"/>
  <c r="C265" i="55"/>
  <c r="C266" i="55"/>
  <c r="C267" i="55"/>
  <c r="C268" i="55"/>
  <c r="C269" i="55"/>
  <c r="C270" i="55"/>
  <c r="C271" i="55"/>
  <c r="C272" i="55"/>
  <c r="C273" i="55"/>
  <c r="C274" i="55"/>
  <c r="C275" i="55"/>
  <c r="C276" i="55"/>
  <c r="C277" i="55"/>
  <c r="C278" i="55"/>
  <c r="C279" i="55"/>
  <c r="C280" i="55"/>
  <c r="C281" i="55"/>
  <c r="C282" i="55"/>
  <c r="C283" i="55"/>
  <c r="C284" i="55"/>
  <c r="C285" i="55"/>
  <c r="C286" i="55"/>
  <c r="C287" i="55"/>
  <c r="C288" i="55"/>
  <c r="C289" i="55"/>
  <c r="C290" i="55"/>
  <c r="C291" i="55"/>
  <c r="C292" i="55"/>
  <c r="C293" i="55"/>
  <c r="C294" i="55"/>
  <c r="C295" i="55"/>
  <c r="C296" i="55"/>
  <c r="C297" i="55"/>
  <c r="C298" i="55"/>
  <c r="C299" i="55"/>
  <c r="C300" i="55"/>
  <c r="C301" i="55"/>
  <c r="C302" i="55"/>
  <c r="C303" i="55"/>
  <c r="C304" i="55"/>
  <c r="C305" i="55"/>
  <c r="C306" i="55"/>
  <c r="C307" i="55"/>
  <c r="C308" i="55"/>
  <c r="C309" i="55"/>
  <c r="C310" i="55"/>
  <c r="C311" i="55"/>
  <c r="C312" i="55"/>
  <c r="C313" i="55"/>
  <c r="C314" i="55"/>
  <c r="C315" i="55"/>
  <c r="C316" i="55"/>
  <c r="C317" i="55"/>
  <c r="C318" i="55"/>
  <c r="C319" i="55"/>
  <c r="C320" i="55"/>
  <c r="C321" i="55"/>
  <c r="C322" i="55"/>
  <c r="C323" i="55"/>
  <c r="C324" i="55"/>
  <c r="C325" i="55"/>
  <c r="C326" i="55"/>
  <c r="C327" i="55"/>
  <c r="C328" i="55"/>
  <c r="C329" i="55"/>
  <c r="C330" i="55"/>
  <c r="C331" i="55"/>
  <c r="C332" i="55"/>
  <c r="C333" i="55"/>
  <c r="C334" i="55"/>
  <c r="C335" i="55"/>
  <c r="C336" i="55"/>
  <c r="C337" i="55"/>
  <c r="C338" i="55"/>
  <c r="C339" i="55"/>
  <c r="C340" i="55"/>
  <c r="C341" i="55"/>
  <c r="C342" i="55"/>
  <c r="C343" i="55"/>
  <c r="C344" i="55"/>
  <c r="C345" i="55"/>
  <c r="C346" i="55"/>
  <c r="C347" i="55"/>
  <c r="C348" i="55"/>
  <c r="C349" i="55"/>
  <c r="C350" i="55"/>
  <c r="C351" i="55"/>
  <c r="C352" i="55"/>
  <c r="C353" i="55"/>
  <c r="C354" i="55"/>
  <c r="C355" i="55"/>
  <c r="C356" i="55"/>
  <c r="C357" i="55"/>
  <c r="C358" i="55"/>
  <c r="C359" i="55"/>
  <c r="C360" i="55"/>
  <c r="C361" i="55"/>
  <c r="C362" i="55"/>
  <c r="C363" i="55"/>
  <c r="C364" i="55"/>
  <c r="C365" i="55"/>
  <c r="C366" i="55"/>
  <c r="C367" i="55"/>
  <c r="C368" i="55"/>
  <c r="C369" i="55"/>
  <c r="C370" i="55"/>
  <c r="C371" i="55"/>
  <c r="C372" i="55"/>
  <c r="C373" i="55"/>
  <c r="C374" i="55"/>
  <c r="C375" i="55"/>
  <c r="C376" i="55"/>
  <c r="C377" i="55"/>
  <c r="C378" i="55"/>
  <c r="C379" i="55"/>
  <c r="C380" i="55"/>
  <c r="C381" i="55"/>
  <c r="C382" i="55"/>
  <c r="C383" i="55"/>
  <c r="C384" i="55"/>
  <c r="C385" i="55"/>
  <c r="C386" i="55"/>
  <c r="C387" i="55"/>
  <c r="C388" i="55"/>
  <c r="C389" i="55"/>
  <c r="C390" i="55"/>
  <c r="C391" i="55"/>
  <c r="C392" i="55"/>
  <c r="C393" i="55"/>
  <c r="C394" i="55"/>
  <c r="C395" i="55"/>
  <c r="C396" i="55"/>
  <c r="C397" i="55"/>
  <c r="C398" i="55"/>
  <c r="C399" i="55"/>
  <c r="C400" i="55"/>
  <c r="C401" i="55"/>
  <c r="C402" i="55"/>
  <c r="C403" i="55"/>
  <c r="C404" i="55"/>
  <c r="C405" i="55"/>
  <c r="C406" i="55"/>
  <c r="C407" i="55"/>
  <c r="C408" i="55"/>
  <c r="C409" i="55"/>
  <c r="C410" i="55"/>
  <c r="C411" i="55"/>
  <c r="C412" i="55"/>
  <c r="C413" i="55"/>
  <c r="C414" i="55"/>
  <c r="C415" i="55"/>
  <c r="C416" i="55"/>
  <c r="C417" i="55"/>
  <c r="C418" i="55"/>
  <c r="C419" i="55"/>
  <c r="C420" i="55"/>
  <c r="C421" i="55"/>
  <c r="C422" i="55"/>
  <c r="C423" i="55"/>
  <c r="C424" i="55"/>
  <c r="C425" i="55"/>
  <c r="C426" i="55"/>
  <c r="C427" i="55"/>
  <c r="C428" i="55"/>
  <c r="C429" i="55"/>
  <c r="C430" i="55"/>
  <c r="C431" i="55"/>
  <c r="C432" i="55"/>
  <c r="C433" i="55"/>
  <c r="C434" i="55"/>
  <c r="C435" i="55"/>
  <c r="C436" i="55"/>
  <c r="C437" i="55"/>
  <c r="C438" i="55"/>
  <c r="C439" i="55"/>
  <c r="C440" i="55"/>
  <c r="C441" i="55"/>
  <c r="C442" i="55"/>
  <c r="C443" i="55"/>
  <c r="C444" i="55"/>
  <c r="C445" i="55"/>
  <c r="C446" i="55"/>
  <c r="C447" i="55"/>
  <c r="C448" i="55"/>
  <c r="C449" i="55"/>
  <c r="C450" i="55"/>
  <c r="C451" i="55"/>
  <c r="C452" i="55"/>
  <c r="C453" i="55"/>
  <c r="C454" i="55"/>
  <c r="C455" i="55"/>
  <c r="C456" i="55"/>
  <c r="C457" i="55"/>
  <c r="C458" i="55"/>
  <c r="C459" i="55"/>
  <c r="C460" i="55"/>
  <c r="C461" i="55"/>
  <c r="C462" i="55"/>
  <c r="C463" i="55"/>
  <c r="C464" i="55"/>
  <c r="C465" i="55"/>
  <c r="C466" i="55"/>
  <c r="C467" i="55"/>
  <c r="C468" i="55"/>
  <c r="C469" i="55"/>
  <c r="C470" i="55"/>
  <c r="C471" i="55"/>
  <c r="C472" i="55"/>
  <c r="C473" i="55"/>
  <c r="C474" i="55"/>
  <c r="C475" i="55"/>
  <c r="C476" i="55"/>
  <c r="C477" i="55"/>
  <c r="C478" i="55"/>
  <c r="C479" i="55"/>
  <c r="C480" i="55"/>
  <c r="C481" i="55"/>
  <c r="C482" i="55"/>
  <c r="C483" i="55"/>
  <c r="C484" i="55"/>
  <c r="C485" i="55"/>
  <c r="C486" i="55"/>
  <c r="C487" i="55"/>
  <c r="C488" i="55"/>
  <c r="C489" i="55"/>
  <c r="C490" i="55"/>
  <c r="C491" i="55"/>
  <c r="C492" i="55"/>
  <c r="C493" i="55"/>
  <c r="C494" i="55"/>
  <c r="C495" i="55"/>
  <c r="C496" i="55"/>
  <c r="C497" i="55"/>
  <c r="C498" i="55"/>
  <c r="C499" i="55"/>
  <c r="C500" i="55"/>
  <c r="C505" i="55"/>
  <c r="C506" i="55"/>
  <c r="C507" i="55"/>
  <c r="C508" i="55"/>
  <c r="C509" i="55"/>
  <c r="C510" i="55"/>
  <c r="C511" i="55"/>
  <c r="C512" i="55"/>
  <c r="C513" i="55"/>
  <c r="C514" i="55"/>
  <c r="C515" i="55"/>
  <c r="C516" i="55"/>
  <c r="C517" i="55"/>
  <c r="C518" i="55"/>
  <c r="C519" i="55"/>
  <c r="C520" i="55"/>
  <c r="C521" i="55"/>
  <c r="C522" i="55"/>
  <c r="C523" i="55"/>
  <c r="C524" i="55"/>
  <c r="C525" i="55"/>
  <c r="C526" i="55"/>
  <c r="C527" i="55"/>
  <c r="C528" i="55"/>
  <c r="C529" i="55"/>
  <c r="C530" i="55"/>
  <c r="C531" i="55"/>
  <c r="C532" i="55"/>
  <c r="C533" i="55"/>
  <c r="C534" i="55"/>
  <c r="C535" i="55"/>
  <c r="C536" i="55"/>
  <c r="C537" i="55"/>
  <c r="C538" i="55"/>
  <c r="C539" i="55"/>
  <c r="C540" i="55"/>
  <c r="C541" i="55"/>
  <c r="C542" i="55"/>
  <c r="C543" i="55"/>
  <c r="C544" i="55"/>
  <c r="C545" i="55"/>
  <c r="C546" i="55"/>
  <c r="C547" i="55"/>
  <c r="C548" i="55"/>
  <c r="C549" i="55"/>
  <c r="C550" i="55"/>
  <c r="C551" i="55"/>
  <c r="C552" i="55"/>
  <c r="C553" i="55"/>
  <c r="C554" i="55"/>
  <c r="C555" i="55"/>
  <c r="C556" i="55"/>
  <c r="C557" i="55"/>
  <c r="C558" i="55"/>
  <c r="C559" i="55"/>
  <c r="C560" i="55"/>
  <c r="C561" i="55"/>
  <c r="C562" i="55"/>
  <c r="C563" i="55"/>
  <c r="C564" i="55"/>
  <c r="C565" i="55"/>
  <c r="C566" i="55"/>
  <c r="C567" i="55"/>
  <c r="C568" i="55"/>
  <c r="C569" i="55"/>
  <c r="C570" i="55"/>
  <c r="C571" i="55"/>
  <c r="C572" i="55"/>
  <c r="C573" i="55"/>
  <c r="C574" i="55"/>
  <c r="C575" i="55"/>
  <c r="C576" i="55"/>
  <c r="C577" i="55"/>
  <c r="C578" i="55"/>
  <c r="C579" i="55"/>
  <c r="C580" i="55"/>
  <c r="C581" i="55"/>
  <c r="C582" i="55"/>
  <c r="C583" i="55"/>
  <c r="C584" i="55"/>
  <c r="C585" i="55"/>
  <c r="C586" i="55"/>
  <c r="C587" i="55"/>
  <c r="C588" i="55"/>
  <c r="C589" i="55"/>
  <c r="C590" i="55"/>
  <c r="C591" i="55"/>
  <c r="C592" i="55"/>
  <c r="C593" i="55"/>
  <c r="C594" i="55"/>
  <c r="C595" i="55"/>
  <c r="C596" i="55"/>
  <c r="C597" i="55"/>
  <c r="C598" i="55"/>
  <c r="C599" i="55"/>
  <c r="C600" i="55"/>
  <c r="C601" i="55"/>
  <c r="C602" i="55"/>
  <c r="C603" i="55"/>
  <c r="C604" i="55"/>
  <c r="C605" i="55"/>
  <c r="C606" i="55"/>
  <c r="C607" i="55"/>
  <c r="C608" i="55"/>
  <c r="C609" i="55"/>
  <c r="C610" i="55"/>
  <c r="C611" i="55"/>
  <c r="C612" i="55"/>
  <c r="C613" i="55"/>
  <c r="C614" i="55"/>
  <c r="C615" i="55"/>
  <c r="C616" i="55"/>
  <c r="C617" i="55"/>
  <c r="C618" i="55"/>
  <c r="C619" i="55"/>
  <c r="C620" i="55"/>
  <c r="C621" i="55"/>
  <c r="C622" i="55"/>
  <c r="C623" i="55"/>
  <c r="C624" i="55"/>
  <c r="C625" i="55"/>
  <c r="C626" i="55"/>
  <c r="C627" i="55"/>
  <c r="C628" i="55"/>
  <c r="C629" i="55"/>
  <c r="C630" i="55"/>
  <c r="C631" i="55"/>
  <c r="C632" i="55"/>
  <c r="C633" i="55"/>
  <c r="C634" i="55"/>
  <c r="C635" i="55"/>
  <c r="C636" i="55"/>
  <c r="C637" i="55"/>
  <c r="C638" i="55"/>
  <c r="C639" i="55"/>
  <c r="C640" i="55"/>
  <c r="C641" i="55"/>
  <c r="C642" i="55"/>
  <c r="C643" i="55"/>
  <c r="C644" i="55"/>
  <c r="C645" i="55"/>
  <c r="C646" i="55"/>
  <c r="C647" i="55"/>
  <c r="C648" i="55"/>
  <c r="C649" i="55"/>
  <c r="C650" i="55"/>
  <c r="C651" i="55"/>
  <c r="C652" i="55"/>
  <c r="C653" i="55"/>
  <c r="C654" i="55"/>
  <c r="C655" i="55"/>
  <c r="C656" i="55"/>
  <c r="C657" i="55"/>
  <c r="C658" i="55"/>
  <c r="C659" i="55"/>
  <c r="C660" i="55"/>
  <c r="C661" i="55"/>
  <c r="C662" i="55"/>
  <c r="C663" i="55"/>
  <c r="C664" i="55"/>
  <c r="C665" i="55"/>
  <c r="C666" i="55"/>
  <c r="C667" i="55"/>
  <c r="C668" i="55"/>
  <c r="C669" i="55"/>
  <c r="C670" i="55"/>
  <c r="C671" i="55"/>
  <c r="C672" i="55"/>
  <c r="C673" i="55"/>
  <c r="C674" i="55"/>
  <c r="C675" i="55"/>
  <c r="C676" i="55"/>
  <c r="C677" i="55"/>
  <c r="C678" i="55"/>
  <c r="C679" i="55"/>
  <c r="C680" i="55"/>
  <c r="C681" i="55"/>
  <c r="C682" i="55"/>
  <c r="C683" i="55"/>
  <c r="C684" i="55"/>
  <c r="C685" i="55"/>
  <c r="C686" i="55"/>
  <c r="C687" i="55"/>
  <c r="C688" i="55"/>
  <c r="C689" i="55"/>
  <c r="C690" i="55"/>
  <c r="C691" i="55"/>
  <c r="C692" i="55"/>
  <c r="C693" i="55"/>
  <c r="C694" i="55"/>
  <c r="C695" i="55"/>
  <c r="C696" i="55"/>
  <c r="C697" i="55"/>
  <c r="C698" i="55"/>
  <c r="C699" i="55"/>
  <c r="C700" i="55"/>
  <c r="C701" i="55"/>
  <c r="C702" i="55"/>
  <c r="C703" i="55"/>
  <c r="C704" i="55"/>
  <c r="C705" i="55"/>
  <c r="C706" i="55"/>
  <c r="C707" i="55"/>
  <c r="C708" i="55"/>
  <c r="C709" i="55"/>
  <c r="C710" i="55"/>
  <c r="C711" i="55"/>
  <c r="C712" i="55"/>
  <c r="C713" i="55"/>
  <c r="C714" i="55"/>
  <c r="C715" i="55"/>
  <c r="C716" i="55"/>
  <c r="C717" i="55"/>
  <c r="C718" i="55"/>
  <c r="C719" i="55"/>
  <c r="C720" i="55"/>
  <c r="C721" i="55"/>
  <c r="C722" i="55"/>
  <c r="C723" i="55"/>
  <c r="C724" i="55"/>
  <c r="C725" i="55"/>
  <c r="C726" i="55"/>
  <c r="C727" i="55"/>
  <c r="C728" i="55"/>
  <c r="C729" i="55"/>
  <c r="C730" i="55"/>
  <c r="C731" i="55"/>
  <c r="C732" i="55"/>
  <c r="C733" i="55"/>
  <c r="C734" i="55"/>
  <c r="C735" i="55"/>
  <c r="C736" i="55"/>
  <c r="C737" i="55"/>
  <c r="C738" i="55"/>
  <c r="C739" i="55"/>
  <c r="C740" i="55"/>
  <c r="C741" i="55"/>
  <c r="C742" i="55"/>
  <c r="C743" i="55"/>
  <c r="C744" i="55"/>
  <c r="C745" i="55"/>
  <c r="C746" i="55"/>
  <c r="C747" i="55"/>
  <c r="C748" i="55"/>
  <c r="C749" i="55"/>
  <c r="C750" i="55"/>
  <c r="C751" i="55"/>
  <c r="C752" i="55"/>
  <c r="C753" i="55"/>
  <c r="C754" i="55"/>
  <c r="C755" i="55"/>
  <c r="C756" i="55"/>
  <c r="C757" i="55"/>
  <c r="C758" i="55"/>
  <c r="C759" i="55"/>
  <c r="C760" i="55"/>
  <c r="C761" i="55"/>
  <c r="C762" i="55"/>
  <c r="C763" i="55"/>
  <c r="C764" i="55"/>
  <c r="C765" i="55"/>
  <c r="C766" i="55"/>
  <c r="C767" i="55"/>
  <c r="C768" i="55"/>
  <c r="C769" i="55"/>
  <c r="C770" i="55"/>
  <c r="C771" i="55"/>
  <c r="C772" i="55"/>
  <c r="C773" i="55"/>
  <c r="C774" i="55"/>
  <c r="C775" i="55"/>
  <c r="C776" i="55"/>
  <c r="C777" i="55"/>
  <c r="C778" i="55"/>
  <c r="C779" i="55"/>
  <c r="C780" i="55"/>
  <c r="C781" i="55"/>
  <c r="C782" i="55"/>
  <c r="C783" i="55"/>
  <c r="C784" i="55"/>
  <c r="C785" i="55"/>
  <c r="C786" i="55"/>
  <c r="C787" i="55"/>
  <c r="C788" i="55"/>
  <c r="C789" i="55"/>
  <c r="C790" i="55"/>
  <c r="C791" i="55"/>
  <c r="C792" i="55"/>
  <c r="C793" i="55"/>
  <c r="C794" i="55"/>
  <c r="C795" i="55"/>
  <c r="C796" i="55"/>
  <c r="C797" i="55"/>
  <c r="C798" i="55"/>
  <c r="C799" i="55"/>
  <c r="C800" i="55"/>
  <c r="C801" i="55"/>
  <c r="C802" i="55"/>
  <c r="C803" i="55"/>
  <c r="C804" i="55"/>
  <c r="C805" i="55"/>
  <c r="C806" i="55"/>
  <c r="C807" i="55"/>
  <c r="C808" i="55"/>
  <c r="C809" i="55"/>
  <c r="C810" i="55"/>
  <c r="C811" i="55"/>
  <c r="C812" i="55"/>
  <c r="C813" i="55"/>
  <c r="C814" i="55"/>
  <c r="C815" i="55"/>
  <c r="C816" i="55"/>
  <c r="C817" i="55"/>
  <c r="C818" i="55"/>
  <c r="C819" i="55"/>
  <c r="C820" i="55"/>
  <c r="C821" i="55"/>
  <c r="C822" i="55"/>
  <c r="C823" i="55"/>
  <c r="C824" i="55"/>
  <c r="C825" i="55"/>
  <c r="C826" i="55"/>
  <c r="C827" i="55"/>
  <c r="C828" i="55"/>
  <c r="C829" i="55"/>
  <c r="C830" i="55"/>
  <c r="C831" i="55"/>
  <c r="C832" i="55"/>
  <c r="C833" i="55"/>
  <c r="C834" i="55"/>
  <c r="C835" i="55"/>
  <c r="C836" i="55"/>
  <c r="C837" i="55"/>
  <c r="C838" i="55"/>
  <c r="C839" i="55"/>
  <c r="C840" i="55"/>
  <c r="C841" i="55"/>
  <c r="C842" i="55"/>
  <c r="C843" i="55"/>
  <c r="C844" i="55"/>
  <c r="C845" i="55"/>
  <c r="C846" i="55"/>
  <c r="C847" i="55"/>
  <c r="C848" i="55"/>
  <c r="C849" i="55"/>
  <c r="C850" i="55"/>
  <c r="C851" i="55"/>
  <c r="C852" i="55"/>
  <c r="C853" i="55"/>
  <c r="C854" i="55"/>
  <c r="C855" i="55"/>
  <c r="C856" i="55"/>
  <c r="C857" i="55"/>
  <c r="C858" i="55"/>
  <c r="C859" i="55"/>
  <c r="C860" i="55"/>
  <c r="C861" i="55"/>
  <c r="C862" i="55"/>
  <c r="C863" i="55"/>
  <c r="C864" i="55"/>
  <c r="C865" i="55"/>
  <c r="C866" i="55"/>
  <c r="C867" i="55"/>
  <c r="C868" i="55"/>
  <c r="C869" i="55"/>
  <c r="C870" i="55"/>
  <c r="C871" i="55"/>
  <c r="C872" i="55"/>
  <c r="C873" i="55"/>
  <c r="C874" i="55"/>
  <c r="C875" i="55"/>
  <c r="C876" i="55"/>
  <c r="C877" i="55"/>
  <c r="C878" i="55"/>
  <c r="C879" i="55"/>
  <c r="C880" i="55"/>
  <c r="C881" i="55"/>
  <c r="C882" i="55"/>
  <c r="C883" i="55"/>
  <c r="C884" i="55"/>
  <c r="C885" i="55"/>
  <c r="C886" i="55"/>
  <c r="C887" i="55"/>
  <c r="C888" i="55"/>
  <c r="C889" i="55"/>
  <c r="C890" i="55"/>
  <c r="C891" i="55"/>
  <c r="C892" i="55"/>
  <c r="C893" i="55"/>
  <c r="C894" i="55"/>
  <c r="C895" i="55"/>
  <c r="C896" i="55"/>
  <c r="C897" i="55"/>
  <c r="C898" i="55"/>
  <c r="C899" i="55"/>
  <c r="C900" i="55"/>
  <c r="C901" i="55"/>
  <c r="C902" i="55"/>
  <c r="C903" i="55"/>
  <c r="C904" i="55"/>
  <c r="C905" i="55"/>
  <c r="C906" i="55"/>
  <c r="C907" i="55"/>
  <c r="C908" i="55"/>
  <c r="C909" i="55"/>
  <c r="C910" i="55"/>
  <c r="C911" i="55"/>
  <c r="C912" i="55"/>
  <c r="C913" i="55"/>
  <c r="C914" i="55"/>
  <c r="C915" i="55"/>
  <c r="C916" i="55"/>
  <c r="C917" i="55"/>
  <c r="C918" i="55"/>
  <c r="C919" i="55"/>
  <c r="C920" i="55"/>
  <c r="C921" i="55"/>
  <c r="C922" i="55"/>
  <c r="C923" i="55"/>
  <c r="C924" i="55"/>
  <c r="C925" i="55"/>
  <c r="C926" i="55"/>
  <c r="C927" i="55"/>
  <c r="C928" i="55"/>
  <c r="C929" i="55"/>
  <c r="C930" i="55"/>
  <c r="C931" i="55"/>
  <c r="C932" i="55"/>
  <c r="C933" i="55"/>
  <c r="C934" i="55"/>
  <c r="C935" i="55"/>
  <c r="C936" i="55"/>
  <c r="C937" i="55"/>
  <c r="C938" i="55"/>
  <c r="C939" i="55"/>
  <c r="C940" i="55"/>
  <c r="C941" i="55"/>
  <c r="C942" i="55"/>
  <c r="C943" i="55"/>
  <c r="C944" i="55"/>
  <c r="C945" i="55"/>
  <c r="C946" i="55"/>
  <c r="C947" i="55"/>
  <c r="C948" i="55"/>
  <c r="C949" i="55"/>
  <c r="C950" i="55"/>
  <c r="C951" i="55"/>
  <c r="C952" i="55"/>
  <c r="C953" i="55"/>
  <c r="C954" i="55"/>
  <c r="C955" i="55"/>
  <c r="C956" i="55"/>
  <c r="C957" i="55"/>
  <c r="C958" i="55"/>
  <c r="C959" i="55"/>
  <c r="C960" i="55"/>
  <c r="C961" i="55"/>
  <c r="C962" i="55"/>
  <c r="C963" i="55"/>
  <c r="C964" i="55"/>
  <c r="C965" i="55"/>
  <c r="C966" i="55"/>
  <c r="C967" i="55"/>
  <c r="C968" i="55"/>
  <c r="C969" i="55"/>
  <c r="C970" i="55"/>
  <c r="C971" i="55"/>
  <c r="C972" i="55"/>
  <c r="C973" i="55"/>
  <c r="C974" i="55"/>
  <c r="C975" i="55"/>
  <c r="C976" i="55"/>
  <c r="C977" i="55"/>
  <c r="C978" i="55"/>
  <c r="C979" i="55"/>
  <c r="C980" i="55"/>
  <c r="C981" i="55"/>
  <c r="C982" i="55"/>
  <c r="C983" i="55"/>
  <c r="C984" i="55"/>
  <c r="C985" i="55"/>
  <c r="C986" i="55"/>
  <c r="C987" i="55"/>
  <c r="C988" i="55"/>
  <c r="C989" i="55"/>
  <c r="C990" i="55"/>
  <c r="C991" i="55"/>
  <c r="C992" i="55"/>
  <c r="C993" i="55"/>
  <c r="C994" i="55"/>
  <c r="C995" i="55"/>
  <c r="C996" i="55"/>
  <c r="C997" i="55"/>
  <c r="C998" i="55"/>
  <c r="C999" i="55"/>
  <c r="C1000" i="55"/>
  <c r="C1001" i="55"/>
  <c r="I2" i="55"/>
  <c r="I3" i="55"/>
  <c r="I4" i="55"/>
  <c r="I5" i="55"/>
  <c r="I6" i="55"/>
  <c r="I7" i="55"/>
  <c r="I8" i="55"/>
  <c r="I9" i="55"/>
  <c r="I10" i="55"/>
  <c r="I11" i="55"/>
  <c r="I12" i="55"/>
  <c r="I13" i="55"/>
  <c r="I14" i="55"/>
  <c r="I15" i="55"/>
  <c r="I16" i="55"/>
  <c r="I17" i="55"/>
  <c r="I18" i="55"/>
  <c r="I19" i="55"/>
  <c r="I20" i="55"/>
  <c r="I21" i="55"/>
  <c r="I22" i="55"/>
  <c r="I23" i="55"/>
  <c r="I24" i="55"/>
  <c r="I25" i="55"/>
  <c r="I26" i="55"/>
  <c r="I27" i="55"/>
  <c r="I28" i="55"/>
  <c r="I29" i="55"/>
  <c r="I30" i="55"/>
  <c r="I31" i="55"/>
  <c r="I32" i="55"/>
  <c r="I33" i="55"/>
  <c r="I34" i="55"/>
  <c r="I35" i="55"/>
  <c r="I36" i="55"/>
  <c r="I37" i="55"/>
  <c r="I38" i="55"/>
  <c r="I39" i="55"/>
  <c r="I40" i="55"/>
  <c r="I41" i="55"/>
  <c r="I42" i="55"/>
  <c r="I43" i="55"/>
  <c r="I44" i="55"/>
  <c r="I45" i="55"/>
  <c r="I46" i="55"/>
  <c r="I47" i="55"/>
  <c r="I48" i="55"/>
  <c r="I49" i="55"/>
  <c r="I50" i="55"/>
  <c r="I51" i="55"/>
  <c r="I52" i="55"/>
  <c r="I53" i="55"/>
  <c r="I54" i="55"/>
  <c r="I55" i="55"/>
  <c r="I56" i="55"/>
  <c r="I57" i="55"/>
  <c r="I58" i="55"/>
  <c r="I59" i="55"/>
  <c r="I60" i="55"/>
  <c r="I61" i="55"/>
  <c r="I62" i="55"/>
  <c r="I63" i="55"/>
  <c r="I64" i="55"/>
  <c r="I65" i="55"/>
  <c r="I66" i="55"/>
  <c r="I67" i="55"/>
  <c r="I68" i="55"/>
  <c r="I69" i="55"/>
  <c r="I70" i="55"/>
  <c r="I71" i="55"/>
  <c r="I72" i="55"/>
  <c r="I73" i="55"/>
  <c r="I74" i="55"/>
  <c r="I75" i="55"/>
  <c r="I76" i="55"/>
  <c r="I77" i="55"/>
  <c r="I78" i="55"/>
  <c r="I79" i="55"/>
  <c r="I80" i="55"/>
  <c r="I81" i="55"/>
  <c r="I82" i="55"/>
  <c r="I83" i="55"/>
  <c r="I84" i="55"/>
  <c r="I85" i="55"/>
  <c r="I86" i="55"/>
  <c r="I87" i="55"/>
  <c r="I88" i="55"/>
  <c r="I89" i="55"/>
  <c r="I90" i="55"/>
  <c r="I91" i="55"/>
  <c r="I92" i="55"/>
  <c r="I93" i="55"/>
  <c r="I94" i="55"/>
  <c r="I95" i="55"/>
  <c r="I96" i="55"/>
  <c r="I97" i="55"/>
  <c r="I98" i="55"/>
  <c r="I99" i="55"/>
  <c r="I100" i="55"/>
  <c r="I101" i="55"/>
  <c r="I102" i="55"/>
  <c r="I103" i="55"/>
  <c r="I104" i="55"/>
  <c r="I105" i="55"/>
  <c r="I106" i="55"/>
  <c r="I107" i="55"/>
  <c r="I108" i="55"/>
  <c r="I109" i="55"/>
  <c r="I110" i="55"/>
  <c r="I111" i="55"/>
  <c r="I112" i="55"/>
  <c r="I113" i="55"/>
  <c r="I114" i="55"/>
  <c r="I115" i="55"/>
  <c r="I116" i="55"/>
  <c r="I117" i="55"/>
  <c r="I118" i="55"/>
  <c r="I119" i="55"/>
  <c r="I120" i="55"/>
  <c r="I121" i="55"/>
  <c r="I122" i="55"/>
  <c r="I123" i="55"/>
  <c r="I124" i="55"/>
  <c r="I125" i="55"/>
  <c r="I126" i="55"/>
  <c r="I127" i="55"/>
  <c r="I128" i="55"/>
  <c r="I129" i="55"/>
  <c r="I130" i="55"/>
  <c r="I131" i="55"/>
  <c r="I132" i="55"/>
  <c r="I133" i="55"/>
  <c r="I134" i="55"/>
  <c r="I135" i="55"/>
  <c r="I136" i="55"/>
  <c r="I137" i="55"/>
  <c r="I138" i="55"/>
  <c r="I139" i="55"/>
  <c r="I140" i="55"/>
  <c r="I141" i="55"/>
  <c r="I142" i="55"/>
  <c r="I143" i="55"/>
  <c r="I144" i="55"/>
  <c r="I145" i="55"/>
  <c r="I146" i="55"/>
  <c r="I147" i="55"/>
  <c r="I148" i="55"/>
  <c r="I149" i="55"/>
  <c r="I150" i="55"/>
  <c r="I151" i="55"/>
  <c r="I152" i="55"/>
  <c r="I153" i="55"/>
  <c r="I154" i="55"/>
  <c r="I155" i="55"/>
  <c r="I156" i="55"/>
  <c r="I157" i="55"/>
  <c r="I158" i="55"/>
  <c r="I159" i="55"/>
  <c r="I160" i="55"/>
  <c r="I161" i="55"/>
  <c r="I162" i="55"/>
  <c r="I163" i="55"/>
  <c r="I164" i="55"/>
  <c r="I165" i="55"/>
  <c r="I166" i="55"/>
  <c r="I167" i="55"/>
  <c r="I168" i="55"/>
  <c r="I169" i="55"/>
  <c r="I170" i="55"/>
  <c r="I171" i="55"/>
  <c r="I172" i="55"/>
  <c r="I173" i="55"/>
  <c r="I174" i="55"/>
  <c r="I175" i="55"/>
  <c r="I176" i="55"/>
  <c r="I177" i="55"/>
  <c r="I178" i="55"/>
  <c r="I179" i="55"/>
  <c r="I180" i="55"/>
  <c r="I181" i="55"/>
  <c r="I182" i="55"/>
  <c r="I183" i="55"/>
  <c r="I184" i="55"/>
  <c r="I185" i="55"/>
  <c r="I186" i="55"/>
  <c r="I187" i="55"/>
  <c r="I188" i="55"/>
  <c r="I189" i="55"/>
  <c r="I190" i="55"/>
  <c r="I191" i="55"/>
  <c r="I192" i="55"/>
  <c r="I193" i="55"/>
  <c r="I194" i="55"/>
  <c r="I195" i="55"/>
  <c r="I196" i="55"/>
  <c r="I197" i="55"/>
  <c r="I198" i="55"/>
  <c r="I199" i="55"/>
  <c r="I200" i="55"/>
  <c r="I201" i="55"/>
  <c r="I202" i="55"/>
  <c r="I203" i="55"/>
  <c r="I204" i="55"/>
  <c r="I205" i="55"/>
  <c r="I206" i="55"/>
  <c r="I207" i="55"/>
  <c r="I208" i="55"/>
  <c r="I209" i="55"/>
  <c r="I210" i="55"/>
  <c r="I211" i="55"/>
  <c r="I212" i="55"/>
  <c r="I213" i="55"/>
  <c r="I214" i="55"/>
  <c r="I215" i="55"/>
  <c r="I216" i="55"/>
  <c r="I217" i="55"/>
  <c r="I218" i="55"/>
  <c r="I219" i="55"/>
  <c r="I220" i="55"/>
  <c r="I221" i="55"/>
  <c r="I222" i="55"/>
  <c r="I223" i="55"/>
  <c r="I224" i="55"/>
  <c r="I225" i="55"/>
  <c r="I226" i="55"/>
  <c r="I227" i="55"/>
  <c r="I228" i="55"/>
  <c r="I229" i="55"/>
  <c r="I230" i="55"/>
  <c r="I231" i="55"/>
  <c r="I232" i="55"/>
  <c r="I233" i="55"/>
  <c r="I234" i="55"/>
  <c r="I235" i="55"/>
  <c r="I236" i="55"/>
  <c r="I237" i="55"/>
  <c r="I238" i="55"/>
  <c r="I239" i="55"/>
  <c r="I240" i="55"/>
  <c r="I241" i="55"/>
  <c r="I242" i="55"/>
  <c r="I243" i="55"/>
  <c r="I244" i="55"/>
  <c r="I245" i="55"/>
  <c r="I246" i="55"/>
  <c r="I247" i="55"/>
  <c r="I248" i="55"/>
  <c r="I249" i="55"/>
  <c r="I250" i="55"/>
  <c r="I251" i="55"/>
  <c r="I252" i="55"/>
  <c r="I253" i="55"/>
  <c r="I254" i="55"/>
  <c r="I255" i="55"/>
  <c r="I256" i="55"/>
  <c r="I257" i="55"/>
  <c r="I258" i="55"/>
  <c r="I259" i="55"/>
  <c r="I260" i="55"/>
  <c r="I261" i="55"/>
  <c r="I262" i="55"/>
  <c r="I263" i="55"/>
  <c r="I264" i="55"/>
  <c r="I265" i="55"/>
  <c r="I266" i="55"/>
  <c r="I267" i="55"/>
  <c r="I268" i="55"/>
  <c r="I269" i="55"/>
  <c r="I270" i="55"/>
  <c r="I271" i="55"/>
  <c r="I272" i="55"/>
  <c r="I273" i="55"/>
  <c r="I274" i="55"/>
  <c r="I275" i="55"/>
  <c r="I276" i="55"/>
  <c r="I277" i="55"/>
  <c r="I278" i="55"/>
  <c r="I279" i="55"/>
  <c r="I280" i="55"/>
  <c r="I281" i="55"/>
  <c r="I282" i="55"/>
  <c r="I283" i="55"/>
  <c r="I284" i="55"/>
  <c r="I285" i="55"/>
  <c r="I286" i="55"/>
  <c r="I287" i="55"/>
  <c r="I288" i="55"/>
  <c r="I289" i="55"/>
  <c r="I290" i="55"/>
  <c r="I291" i="55"/>
  <c r="I292" i="55"/>
  <c r="I293" i="55"/>
  <c r="I294" i="55"/>
  <c r="I295" i="55"/>
  <c r="I296" i="55"/>
  <c r="I297" i="55"/>
  <c r="I298" i="55"/>
  <c r="I299" i="55"/>
  <c r="I300" i="55"/>
  <c r="I301" i="55"/>
  <c r="I302" i="55"/>
  <c r="I303" i="55"/>
  <c r="I304" i="55"/>
  <c r="I305" i="55"/>
  <c r="I306" i="55"/>
  <c r="I307" i="55"/>
  <c r="I308" i="55"/>
  <c r="I309" i="55"/>
  <c r="I310" i="55"/>
  <c r="I311" i="55"/>
  <c r="I312" i="55"/>
  <c r="I313" i="55"/>
  <c r="I314" i="55"/>
  <c r="I315" i="55"/>
  <c r="I316" i="55"/>
  <c r="I317" i="55"/>
  <c r="I318" i="55"/>
  <c r="I319" i="55"/>
  <c r="I320" i="55"/>
  <c r="I321" i="55"/>
  <c r="I322" i="55"/>
  <c r="I323" i="55"/>
  <c r="I324" i="55"/>
  <c r="I325" i="55"/>
  <c r="I326" i="55"/>
  <c r="I327" i="55"/>
  <c r="I328" i="55"/>
  <c r="I329" i="55"/>
  <c r="I330" i="55"/>
  <c r="I331" i="55"/>
  <c r="I332" i="55"/>
  <c r="I333" i="55"/>
  <c r="I334" i="55"/>
  <c r="I335" i="55"/>
  <c r="I336" i="55"/>
  <c r="I337" i="55"/>
  <c r="I338" i="55"/>
  <c r="I339" i="55"/>
  <c r="I340" i="55"/>
  <c r="I341" i="55"/>
  <c r="I342" i="55"/>
  <c r="I343" i="55"/>
  <c r="I344" i="55"/>
  <c r="I345" i="55"/>
  <c r="I346" i="55"/>
  <c r="I347" i="55"/>
  <c r="I348" i="55"/>
  <c r="I349" i="55"/>
  <c r="I350" i="55"/>
  <c r="I351" i="55"/>
  <c r="I352" i="55"/>
  <c r="I353" i="55"/>
  <c r="I354" i="55"/>
  <c r="I355" i="55"/>
  <c r="I356" i="55"/>
  <c r="I357" i="55"/>
  <c r="I358" i="55"/>
  <c r="I359" i="55"/>
  <c r="I360" i="55"/>
  <c r="I361" i="55"/>
  <c r="I362" i="55"/>
  <c r="I363" i="55"/>
  <c r="I364" i="55"/>
  <c r="I365" i="55"/>
  <c r="I366" i="55"/>
  <c r="I367" i="55"/>
  <c r="I368" i="55"/>
  <c r="I369" i="55"/>
  <c r="I370" i="55"/>
  <c r="I371" i="55"/>
  <c r="I372" i="55"/>
  <c r="I373" i="55"/>
  <c r="I374" i="55"/>
  <c r="I375" i="55"/>
  <c r="I376" i="55"/>
  <c r="I377" i="55"/>
  <c r="I378" i="55"/>
  <c r="I379" i="55"/>
  <c r="I380" i="55"/>
  <c r="I381" i="55"/>
  <c r="I382" i="55"/>
  <c r="I383" i="55"/>
  <c r="I384" i="55"/>
  <c r="I385" i="55"/>
  <c r="I386" i="55"/>
  <c r="I387" i="55"/>
  <c r="I388" i="55"/>
  <c r="I389" i="55"/>
  <c r="I390" i="55"/>
  <c r="I391" i="55"/>
  <c r="I392" i="55"/>
  <c r="I393" i="55"/>
  <c r="I394" i="55"/>
  <c r="I395" i="55"/>
  <c r="I396" i="55"/>
  <c r="I397" i="55"/>
  <c r="I398" i="55"/>
  <c r="I399" i="55"/>
  <c r="I400" i="55"/>
  <c r="I401" i="55"/>
  <c r="I402" i="55"/>
  <c r="I403" i="55"/>
  <c r="I404" i="55"/>
  <c r="I405" i="55"/>
  <c r="I406" i="55"/>
  <c r="I407" i="55"/>
  <c r="I408" i="55"/>
  <c r="I409" i="55"/>
  <c r="I410" i="55"/>
  <c r="I411" i="55"/>
  <c r="I412" i="55"/>
  <c r="I413" i="55"/>
  <c r="I414" i="55"/>
  <c r="I415" i="55"/>
  <c r="I416" i="55"/>
  <c r="I417" i="55"/>
  <c r="I418" i="55"/>
  <c r="I419" i="55"/>
  <c r="I420" i="55"/>
  <c r="I421" i="55"/>
  <c r="I422" i="55"/>
  <c r="I423" i="55"/>
  <c r="I424" i="55"/>
  <c r="I425" i="55"/>
  <c r="I426" i="55"/>
  <c r="I427" i="55"/>
  <c r="I428" i="55"/>
  <c r="I429" i="55"/>
  <c r="I430" i="55"/>
  <c r="I431" i="55"/>
  <c r="I432" i="55"/>
  <c r="I433" i="55"/>
  <c r="I434" i="55"/>
  <c r="I435" i="55"/>
  <c r="I436" i="55"/>
  <c r="I437" i="55"/>
  <c r="I438" i="55"/>
  <c r="I439" i="55"/>
  <c r="I440" i="55"/>
  <c r="I441" i="55"/>
  <c r="I442" i="55"/>
  <c r="I443" i="55"/>
  <c r="I444" i="55"/>
  <c r="I445" i="55"/>
  <c r="I446" i="55"/>
  <c r="I447" i="55"/>
  <c r="I448" i="55"/>
  <c r="I449" i="55"/>
  <c r="I450" i="55"/>
  <c r="I451" i="55"/>
  <c r="I452" i="55"/>
  <c r="I453" i="55"/>
  <c r="I454" i="55"/>
  <c r="I455" i="55"/>
  <c r="I456" i="55"/>
  <c r="I457" i="55"/>
  <c r="I458" i="55"/>
  <c r="I459" i="55"/>
  <c r="I460" i="55"/>
  <c r="I461" i="55"/>
  <c r="I462" i="55"/>
  <c r="I463" i="55"/>
  <c r="I464" i="55"/>
  <c r="I465" i="55"/>
  <c r="I466" i="55"/>
  <c r="I467" i="55"/>
  <c r="I468" i="55"/>
  <c r="I469" i="55"/>
  <c r="I470" i="55"/>
  <c r="I471" i="55"/>
  <c r="I472" i="55"/>
  <c r="I473" i="55"/>
  <c r="I474" i="55"/>
  <c r="I475" i="55"/>
  <c r="I476" i="55"/>
  <c r="I477" i="55"/>
  <c r="I478" i="55"/>
  <c r="I479" i="55"/>
  <c r="I480" i="55"/>
  <c r="I481" i="55"/>
  <c r="I482" i="55"/>
  <c r="I483" i="55"/>
  <c r="I484" i="55"/>
  <c r="I485" i="55"/>
  <c r="I486" i="55"/>
  <c r="I487" i="55"/>
  <c r="I488" i="55"/>
  <c r="I489" i="55"/>
  <c r="I490" i="55"/>
  <c r="I491" i="55"/>
  <c r="I492" i="55"/>
  <c r="I493" i="55"/>
  <c r="I494" i="55"/>
  <c r="I495" i="55"/>
  <c r="I496" i="55"/>
  <c r="I497" i="55"/>
  <c r="I498" i="55"/>
  <c r="I499" i="55"/>
  <c r="I500" i="55"/>
  <c r="I501" i="55"/>
  <c r="I502" i="55"/>
  <c r="I503" i="55"/>
  <c r="I504" i="55"/>
  <c r="I505" i="55"/>
  <c r="I506" i="55"/>
  <c r="I507" i="55"/>
  <c r="I508" i="55"/>
  <c r="I509" i="55"/>
  <c r="I510" i="55"/>
  <c r="I511" i="55"/>
  <c r="I512" i="55"/>
  <c r="I513" i="55"/>
  <c r="I514" i="55"/>
  <c r="I515" i="55"/>
  <c r="I516" i="55"/>
  <c r="I517" i="55"/>
  <c r="I518" i="55"/>
  <c r="I519" i="55"/>
  <c r="I520" i="55"/>
  <c r="I521" i="55"/>
  <c r="I522" i="55"/>
  <c r="I523" i="55"/>
  <c r="I524" i="55"/>
  <c r="I525" i="55"/>
  <c r="I526" i="55"/>
  <c r="I527" i="55"/>
  <c r="I528" i="55"/>
  <c r="I529" i="55"/>
  <c r="I530" i="55"/>
  <c r="I531" i="55"/>
  <c r="I532" i="55"/>
  <c r="I533" i="55"/>
  <c r="I534" i="55"/>
  <c r="I535" i="55"/>
  <c r="I536" i="55"/>
  <c r="I537" i="55"/>
  <c r="I538" i="55"/>
  <c r="I539" i="55"/>
  <c r="I540" i="55"/>
  <c r="I541" i="55"/>
  <c r="I542" i="55"/>
  <c r="I543" i="55"/>
  <c r="I544" i="55"/>
  <c r="I545" i="55"/>
  <c r="I546" i="55"/>
  <c r="I547" i="55"/>
  <c r="I548" i="55"/>
  <c r="I549" i="55"/>
  <c r="I550" i="55"/>
  <c r="I551" i="55"/>
  <c r="I552" i="55"/>
  <c r="I553" i="55"/>
  <c r="I554" i="55"/>
  <c r="I555" i="55"/>
  <c r="I556" i="55"/>
  <c r="I557" i="55"/>
  <c r="I558" i="55"/>
  <c r="I559" i="55"/>
  <c r="I560" i="55"/>
  <c r="I561" i="55"/>
  <c r="I562" i="55"/>
  <c r="I563" i="55"/>
  <c r="I564" i="55"/>
  <c r="I565" i="55"/>
  <c r="I566" i="55"/>
  <c r="I567" i="55"/>
  <c r="I568" i="55"/>
  <c r="I569" i="55"/>
  <c r="I570" i="55"/>
  <c r="I571" i="55"/>
  <c r="I572" i="55"/>
  <c r="I573" i="55"/>
  <c r="I574" i="55"/>
  <c r="I575" i="55"/>
  <c r="I576" i="55"/>
  <c r="I577" i="55"/>
  <c r="I578" i="55"/>
  <c r="I579" i="55"/>
  <c r="I580" i="55"/>
  <c r="I581" i="55"/>
  <c r="I582" i="55"/>
  <c r="I583" i="55"/>
  <c r="I584" i="55"/>
  <c r="I585" i="55"/>
  <c r="I586" i="55"/>
  <c r="I587" i="55"/>
  <c r="I588" i="55"/>
  <c r="I589" i="55"/>
  <c r="I590" i="55"/>
  <c r="I591" i="55"/>
  <c r="I592" i="55"/>
  <c r="I593" i="55"/>
  <c r="I594" i="55"/>
  <c r="I595" i="55"/>
  <c r="I596" i="55"/>
  <c r="I597" i="55"/>
  <c r="I598" i="55"/>
  <c r="I599" i="55"/>
  <c r="I600" i="55"/>
  <c r="I601" i="55"/>
  <c r="I602" i="55"/>
  <c r="I603" i="55"/>
  <c r="I604" i="55"/>
  <c r="I605" i="55"/>
  <c r="I606" i="55"/>
  <c r="I607" i="55"/>
  <c r="I608" i="55"/>
  <c r="I609" i="55"/>
  <c r="I610" i="55"/>
  <c r="I611" i="55"/>
  <c r="I612" i="55"/>
  <c r="I613" i="55"/>
  <c r="I614" i="55"/>
  <c r="I615" i="55"/>
  <c r="I616" i="55"/>
  <c r="I617" i="55"/>
  <c r="I618" i="55"/>
  <c r="I619" i="55"/>
  <c r="I620" i="55"/>
  <c r="I621" i="55"/>
  <c r="I622" i="55"/>
  <c r="I623" i="55"/>
  <c r="I624" i="55"/>
  <c r="I625" i="55"/>
  <c r="I626" i="55"/>
  <c r="I627" i="55"/>
  <c r="I628" i="55"/>
  <c r="I629" i="55"/>
  <c r="I630" i="55"/>
  <c r="I631" i="55"/>
  <c r="I632" i="55"/>
  <c r="I633" i="55"/>
  <c r="I634" i="55"/>
  <c r="I635" i="55"/>
  <c r="I636" i="55"/>
  <c r="I637" i="55"/>
  <c r="I638" i="55"/>
  <c r="I639" i="55"/>
  <c r="I640" i="55"/>
  <c r="I641" i="55"/>
  <c r="I642" i="55"/>
  <c r="I643" i="55"/>
  <c r="I644" i="55"/>
  <c r="I645" i="55"/>
  <c r="I646" i="55"/>
  <c r="I647" i="55"/>
  <c r="I648" i="55"/>
  <c r="I649" i="55"/>
  <c r="I650" i="55"/>
  <c r="I651" i="55"/>
  <c r="I652" i="55"/>
  <c r="I653" i="55"/>
  <c r="I654" i="55"/>
  <c r="I655" i="55"/>
  <c r="I656" i="55"/>
  <c r="I657" i="55"/>
  <c r="I658" i="55"/>
  <c r="I659" i="55"/>
  <c r="I660" i="55"/>
  <c r="I661" i="55"/>
  <c r="I662" i="55"/>
  <c r="I663" i="55"/>
  <c r="I664" i="55"/>
  <c r="I665" i="55"/>
  <c r="I666" i="55"/>
  <c r="I667" i="55"/>
  <c r="I668" i="55"/>
  <c r="I669" i="55"/>
  <c r="I670" i="55"/>
  <c r="I671" i="55"/>
  <c r="I672" i="55"/>
  <c r="I673" i="55"/>
  <c r="I674" i="55"/>
  <c r="I675" i="55"/>
  <c r="I676" i="55"/>
  <c r="I677" i="55"/>
  <c r="I678" i="55"/>
  <c r="I679" i="55"/>
  <c r="I680" i="55"/>
  <c r="I681" i="55"/>
  <c r="I682" i="55"/>
  <c r="I683" i="55"/>
  <c r="I684" i="55"/>
  <c r="I685" i="55"/>
  <c r="I686" i="55"/>
  <c r="I687" i="55"/>
  <c r="I688" i="55"/>
  <c r="I689" i="55"/>
  <c r="I690" i="55"/>
  <c r="I691" i="55"/>
  <c r="I692" i="55"/>
  <c r="I693" i="55"/>
  <c r="I694" i="55"/>
  <c r="I695" i="55"/>
  <c r="I696" i="55"/>
  <c r="I697" i="55"/>
  <c r="I698" i="55"/>
  <c r="I699" i="55"/>
  <c r="I700" i="55"/>
  <c r="I701" i="55"/>
  <c r="I702" i="55"/>
  <c r="I703" i="55"/>
  <c r="I704" i="55"/>
  <c r="I705" i="55"/>
  <c r="I706" i="55"/>
  <c r="I707" i="55"/>
  <c r="I708" i="55"/>
  <c r="I709" i="55"/>
  <c r="I710" i="55"/>
  <c r="I711" i="55"/>
  <c r="I712" i="55"/>
  <c r="I713" i="55"/>
  <c r="I714" i="55"/>
  <c r="I715" i="55"/>
  <c r="I716" i="55"/>
  <c r="I717" i="55"/>
  <c r="I718" i="55"/>
  <c r="I719" i="55"/>
  <c r="I720" i="55"/>
  <c r="I721" i="55"/>
  <c r="I722" i="55"/>
  <c r="I723" i="55"/>
  <c r="I724" i="55"/>
  <c r="I725" i="55"/>
  <c r="I726" i="55"/>
  <c r="I727" i="55"/>
  <c r="I728" i="55"/>
  <c r="I729" i="55"/>
  <c r="I730" i="55"/>
  <c r="I731" i="55"/>
  <c r="I732" i="55"/>
  <c r="I733" i="55"/>
  <c r="I734" i="55"/>
  <c r="I735" i="55"/>
  <c r="I736" i="55"/>
  <c r="I737" i="55"/>
  <c r="I738" i="55"/>
  <c r="I739" i="55"/>
  <c r="I740" i="55"/>
  <c r="I741" i="55"/>
  <c r="I742" i="55"/>
  <c r="I743" i="55"/>
  <c r="I744" i="55"/>
  <c r="I745" i="55"/>
  <c r="I746" i="55"/>
  <c r="I747" i="55"/>
  <c r="I748" i="55"/>
  <c r="I749" i="55"/>
  <c r="I750" i="55"/>
  <c r="I751" i="55"/>
  <c r="I752" i="55"/>
  <c r="I753" i="55"/>
  <c r="I754" i="55"/>
  <c r="I755" i="55"/>
  <c r="I756" i="55"/>
  <c r="I757" i="55"/>
  <c r="I758" i="55"/>
  <c r="I759" i="55"/>
  <c r="I760" i="55"/>
  <c r="I761" i="55"/>
  <c r="I762" i="55"/>
  <c r="I763" i="55"/>
  <c r="I764" i="55"/>
  <c r="I765" i="55"/>
  <c r="I766" i="55"/>
  <c r="I767" i="55"/>
  <c r="I768" i="55"/>
  <c r="I769" i="55"/>
  <c r="I770" i="55"/>
  <c r="I771" i="55"/>
  <c r="I772" i="55"/>
  <c r="I773" i="55"/>
  <c r="I774" i="55"/>
  <c r="I775" i="55"/>
  <c r="I776" i="55"/>
  <c r="I777" i="55"/>
  <c r="I778" i="55"/>
  <c r="I779" i="55"/>
  <c r="I780" i="55"/>
  <c r="I781" i="55"/>
  <c r="I782" i="55"/>
  <c r="I783" i="55"/>
  <c r="I784" i="55"/>
  <c r="I785" i="55"/>
  <c r="I786" i="55"/>
  <c r="I787" i="55"/>
  <c r="I788" i="55"/>
  <c r="I789" i="55"/>
  <c r="I790" i="55"/>
  <c r="I791" i="55"/>
  <c r="I792" i="55"/>
  <c r="I793" i="55"/>
  <c r="I794" i="55"/>
  <c r="I795" i="55"/>
  <c r="I796" i="55"/>
  <c r="I797" i="55"/>
  <c r="I798" i="55"/>
  <c r="I799" i="55"/>
  <c r="I800" i="55"/>
  <c r="I801" i="55"/>
  <c r="I802" i="55"/>
  <c r="I803" i="55"/>
  <c r="I804" i="55"/>
  <c r="I805" i="55"/>
  <c r="I806" i="55"/>
  <c r="I807" i="55"/>
  <c r="I808" i="55"/>
  <c r="I809" i="55"/>
  <c r="I810" i="55"/>
  <c r="I811" i="55"/>
  <c r="I812" i="55"/>
  <c r="I813" i="55"/>
  <c r="I814" i="55"/>
  <c r="I815" i="55"/>
  <c r="I816" i="55"/>
  <c r="I817" i="55"/>
  <c r="I818" i="55"/>
  <c r="I819" i="55"/>
  <c r="I820" i="55"/>
  <c r="I821" i="55"/>
  <c r="I822" i="55"/>
  <c r="I823" i="55"/>
  <c r="I824" i="55"/>
  <c r="I825" i="55"/>
  <c r="I826" i="55"/>
  <c r="I827" i="55"/>
  <c r="I828" i="55"/>
  <c r="I829" i="55"/>
  <c r="I830" i="55"/>
  <c r="I831" i="55"/>
  <c r="I832" i="55"/>
  <c r="I833" i="55"/>
  <c r="I834" i="55"/>
  <c r="I835" i="55"/>
  <c r="I836" i="55"/>
  <c r="I837" i="55"/>
  <c r="I838" i="55"/>
  <c r="I839" i="55"/>
  <c r="I840" i="55"/>
  <c r="I841" i="55"/>
  <c r="I842" i="55"/>
  <c r="I843" i="55"/>
  <c r="I844" i="55"/>
  <c r="I845" i="55"/>
  <c r="I846" i="55"/>
  <c r="I847" i="55"/>
  <c r="I848" i="55"/>
  <c r="I849" i="55"/>
  <c r="I850" i="55"/>
  <c r="I851" i="55"/>
  <c r="I852" i="55"/>
  <c r="I853" i="55"/>
  <c r="I854" i="55"/>
  <c r="I855" i="55"/>
  <c r="I856" i="55"/>
  <c r="I857" i="55"/>
  <c r="I858" i="55"/>
  <c r="I859" i="55"/>
  <c r="I860" i="55"/>
  <c r="I861" i="55"/>
  <c r="I862" i="55"/>
  <c r="I863" i="55"/>
  <c r="I864" i="55"/>
  <c r="I865" i="55"/>
  <c r="I866" i="55"/>
  <c r="I867" i="55"/>
  <c r="I868" i="55"/>
  <c r="I869" i="55"/>
  <c r="I870" i="55"/>
  <c r="I871" i="55"/>
  <c r="I872" i="55"/>
  <c r="I873" i="55"/>
  <c r="I874" i="55"/>
  <c r="I875" i="55"/>
  <c r="I876" i="55"/>
  <c r="I877" i="55"/>
  <c r="I878" i="55"/>
  <c r="I879" i="55"/>
  <c r="I880" i="55"/>
  <c r="I881" i="55"/>
  <c r="I882" i="55"/>
  <c r="I883" i="55"/>
  <c r="I884" i="55"/>
  <c r="I885" i="55"/>
  <c r="I886" i="55"/>
  <c r="I887" i="55"/>
  <c r="I888" i="55"/>
  <c r="I889" i="55"/>
  <c r="I890" i="55"/>
  <c r="I891" i="55"/>
  <c r="I892" i="55"/>
  <c r="I893" i="55"/>
  <c r="I894" i="55"/>
  <c r="I895" i="55"/>
  <c r="I896" i="55"/>
  <c r="I897" i="55"/>
  <c r="I898" i="55"/>
  <c r="I899" i="55"/>
  <c r="I900" i="55"/>
  <c r="I901" i="55"/>
  <c r="I902" i="55"/>
  <c r="I903" i="55"/>
  <c r="I904" i="55"/>
  <c r="I905" i="55"/>
  <c r="I906" i="55"/>
  <c r="I907" i="55"/>
  <c r="I908" i="55"/>
  <c r="I909" i="55"/>
  <c r="I910" i="55"/>
  <c r="I911" i="55"/>
  <c r="I912" i="55"/>
  <c r="I913" i="55"/>
  <c r="I914" i="55"/>
  <c r="I915" i="55"/>
  <c r="I916" i="55"/>
  <c r="I917" i="55"/>
  <c r="I918" i="55"/>
  <c r="I919" i="55"/>
  <c r="I920" i="55"/>
  <c r="I921" i="55"/>
  <c r="I922" i="55"/>
  <c r="I923" i="55"/>
  <c r="I924" i="55"/>
  <c r="I925" i="55"/>
  <c r="I926" i="55"/>
  <c r="I927" i="55"/>
  <c r="I928" i="55"/>
  <c r="I929" i="55"/>
  <c r="I930" i="55"/>
  <c r="I931" i="55"/>
  <c r="I932" i="55"/>
  <c r="I933" i="55"/>
  <c r="I934" i="55"/>
  <c r="I935" i="55"/>
  <c r="I936" i="55"/>
  <c r="I937" i="55"/>
  <c r="I938" i="55"/>
  <c r="I939" i="55"/>
  <c r="I940" i="55"/>
  <c r="I941" i="55"/>
  <c r="I942" i="55"/>
  <c r="I943" i="55"/>
  <c r="I944" i="55"/>
  <c r="I945" i="55"/>
  <c r="I946" i="55"/>
  <c r="I947" i="55"/>
  <c r="I948" i="55"/>
  <c r="I949" i="55"/>
  <c r="I950" i="55"/>
  <c r="I951" i="55"/>
  <c r="I952" i="55"/>
  <c r="I953" i="55"/>
  <c r="I954" i="55"/>
  <c r="I955" i="55"/>
  <c r="I956" i="55"/>
  <c r="I957" i="55"/>
  <c r="I958" i="55"/>
  <c r="I959" i="55"/>
  <c r="I960" i="55"/>
  <c r="I961" i="55"/>
  <c r="I962" i="55"/>
  <c r="I963" i="55"/>
  <c r="I964" i="55"/>
  <c r="I965" i="55"/>
  <c r="I966" i="55"/>
  <c r="I967" i="55"/>
  <c r="I968" i="55"/>
  <c r="I969" i="55"/>
  <c r="I970" i="55"/>
  <c r="I971" i="55"/>
  <c r="I972" i="55"/>
  <c r="I973" i="55"/>
  <c r="I974" i="55"/>
  <c r="I975" i="55"/>
  <c r="I976" i="55"/>
  <c r="I977" i="55"/>
  <c r="I978" i="55"/>
  <c r="I979" i="55"/>
  <c r="I980" i="55"/>
  <c r="I981" i="55"/>
  <c r="I982" i="55"/>
  <c r="I983" i="55"/>
  <c r="I984" i="55"/>
  <c r="I985" i="55"/>
  <c r="I986" i="55"/>
  <c r="I987" i="55"/>
  <c r="I988" i="55"/>
  <c r="I989" i="55"/>
  <c r="I990" i="55"/>
  <c r="I991" i="55"/>
  <c r="I992" i="55"/>
  <c r="I993" i="55"/>
  <c r="I994" i="55"/>
  <c r="I995" i="55"/>
  <c r="I996" i="55"/>
  <c r="I997" i="55"/>
  <c r="I998" i="55"/>
  <c r="I999" i="55"/>
  <c r="I1000" i="55"/>
  <c r="I1001" i="55"/>
  <c r="A3" i="38"/>
  <c r="A4" i="37"/>
  <c r="A3" i="37"/>
  <c r="A4" i="36"/>
  <c r="A3" i="36"/>
  <c r="A4" i="32"/>
  <c r="A3" i="32"/>
  <c r="A4" i="41"/>
  <c r="A3" i="41"/>
  <c r="A4" i="40"/>
  <c r="A3" i="40"/>
  <c r="A4" i="39"/>
  <c r="A3" i="39"/>
  <c r="A4" i="35"/>
  <c r="A3" i="35"/>
  <c r="A4" i="31"/>
  <c r="A3" i="31"/>
  <c r="A4" i="43"/>
  <c r="A3" i="43"/>
  <c r="A4" i="30"/>
  <c r="A3" i="30"/>
  <c r="A4" i="53"/>
  <c r="Z5" i="46"/>
  <c r="AH5" i="45" s="1"/>
  <c r="U105" i="45"/>
  <c r="D29" i="43"/>
  <c r="E29" i="43" s="1"/>
  <c r="F29" i="43" s="1"/>
  <c r="G29" i="43" s="1"/>
  <c r="H29" i="43" s="1"/>
  <c r="I29" i="43" s="1"/>
  <c r="J29" i="43" s="1"/>
  <c r="K29" i="43" s="1"/>
  <c r="L29" i="43" s="1"/>
  <c r="M29" i="43" s="1"/>
  <c r="N29" i="43" s="1"/>
  <c r="O29" i="43" s="1"/>
  <c r="D28" i="43"/>
  <c r="E28" i="43" s="1"/>
  <c r="F28" i="43" s="1"/>
  <c r="G28" i="43" s="1"/>
  <c r="H28" i="43" s="1"/>
  <c r="I28" i="43" s="1"/>
  <c r="J28" i="43" s="1"/>
  <c r="K28" i="43" s="1"/>
  <c r="L28" i="43" s="1"/>
  <c r="M28" i="43" s="1"/>
  <c r="N28" i="43" s="1"/>
  <c r="O28" i="43" s="1"/>
  <c r="D27" i="43"/>
  <c r="E27" i="43" s="1"/>
  <c r="F27" i="43" s="1"/>
  <c r="G27" i="43" s="1"/>
  <c r="H27" i="43" s="1"/>
  <c r="I27" i="43" s="1"/>
  <c r="J27" i="43" s="1"/>
  <c r="K27" i="43" s="1"/>
  <c r="L27" i="43" s="1"/>
  <c r="M27" i="43" s="1"/>
  <c r="N27" i="43" s="1"/>
  <c r="O27" i="43" s="1"/>
  <c r="D25" i="43"/>
  <c r="E25" i="43" s="1"/>
  <c r="F25" i="43" s="1"/>
  <c r="G25" i="43" s="1"/>
  <c r="H25" i="43" s="1"/>
  <c r="D24" i="43"/>
  <c r="E24" i="43" s="1"/>
  <c r="F24" i="43" s="1"/>
  <c r="G24" i="43" s="1"/>
  <c r="H24" i="43" s="1"/>
  <c r="I24" i="43" s="1"/>
  <c r="J24" i="43" s="1"/>
  <c r="K24" i="43" s="1"/>
  <c r="L24" i="43" s="1"/>
  <c r="M24" i="43" s="1"/>
  <c r="N24" i="43" s="1"/>
  <c r="O24" i="43" s="1"/>
  <c r="D23" i="43"/>
  <c r="D22" i="43"/>
  <c r="E22" i="43" s="1"/>
  <c r="F22" i="43" s="1"/>
  <c r="G22" i="43" s="1"/>
  <c r="H22" i="43" s="1"/>
  <c r="I22" i="43" s="1"/>
  <c r="J22" i="43" s="1"/>
  <c r="K22" i="43" s="1"/>
  <c r="L22" i="43" s="1"/>
  <c r="M22" i="43" s="1"/>
  <c r="N22" i="43" s="1"/>
  <c r="O22" i="43" s="1"/>
  <c r="D21" i="43"/>
  <c r="E21" i="43" s="1"/>
  <c r="F21" i="43" s="1"/>
  <c r="G21" i="43" s="1"/>
  <c r="H21" i="43" s="1"/>
  <c r="I21" i="43" s="1"/>
  <c r="J21" i="43" s="1"/>
  <c r="K21" i="43" s="1"/>
  <c r="L21" i="43" s="1"/>
  <c r="M21" i="43" s="1"/>
  <c r="N21" i="43" s="1"/>
  <c r="O21" i="43" s="1"/>
  <c r="D20" i="43"/>
  <c r="E20" i="43" s="1"/>
  <c r="D18" i="43"/>
  <c r="D17" i="43"/>
  <c r="D16" i="43"/>
  <c r="D15" i="43"/>
  <c r="D14" i="43"/>
  <c r="D13" i="43"/>
  <c r="D12" i="43"/>
  <c r="D11" i="43"/>
  <c r="D10" i="43"/>
  <c r="V171" i="45"/>
  <c r="V170" i="45"/>
  <c r="V169" i="45"/>
  <c r="V168" i="45"/>
  <c r="V167" i="45"/>
  <c r="V166" i="45"/>
  <c r="V165" i="45"/>
  <c r="V164" i="45"/>
  <c r="V163" i="45"/>
  <c r="D160" i="30"/>
  <c r="D157" i="30"/>
  <c r="E160" i="30"/>
  <c r="E157" i="30"/>
  <c r="F160" i="30"/>
  <c r="F157" i="30"/>
  <c r="G160" i="30"/>
  <c r="G157" i="30"/>
  <c r="H160" i="30"/>
  <c r="H157" i="30"/>
  <c r="I160" i="30"/>
  <c r="I157" i="30"/>
  <c r="J160" i="30"/>
  <c r="J157" i="30"/>
  <c r="K160" i="30"/>
  <c r="K157" i="30"/>
  <c r="L160" i="30"/>
  <c r="L157" i="30"/>
  <c r="M160" i="30"/>
  <c r="M157" i="30"/>
  <c r="N160" i="30"/>
  <c r="N157" i="30"/>
  <c r="O160" i="30"/>
  <c r="O157" i="30"/>
  <c r="P157" i="30"/>
  <c r="E162" i="45"/>
  <c r="D162" i="45"/>
  <c r="D142" i="30"/>
  <c r="D147" i="30"/>
  <c r="D152" i="30"/>
  <c r="D155" i="30"/>
  <c r="D141" i="30"/>
  <c r="D162" i="30" s="1"/>
  <c r="E142" i="30"/>
  <c r="E141" i="30" s="1"/>
  <c r="E162" i="30" s="1"/>
  <c r="E147" i="30"/>
  <c r="E152" i="30"/>
  <c r="E155" i="30"/>
  <c r="F142" i="30"/>
  <c r="F147" i="30"/>
  <c r="F152" i="30"/>
  <c r="F155" i="30"/>
  <c r="F141" i="30"/>
  <c r="G142" i="30"/>
  <c r="G147" i="30"/>
  <c r="G152" i="30"/>
  <c r="G155" i="30"/>
  <c r="G141" i="30"/>
  <c r="H142" i="30"/>
  <c r="H147" i="30"/>
  <c r="H152" i="30"/>
  <c r="H155" i="30"/>
  <c r="H141" i="30"/>
  <c r="H162" i="30" s="1"/>
  <c r="I142" i="30"/>
  <c r="I141" i="30" s="1"/>
  <c r="I162" i="30" s="1"/>
  <c r="I147" i="30"/>
  <c r="I152" i="30"/>
  <c r="I155" i="30"/>
  <c r="J142" i="30"/>
  <c r="J147" i="30"/>
  <c r="J152" i="30"/>
  <c r="J155" i="30"/>
  <c r="J141" i="30"/>
  <c r="K142" i="30"/>
  <c r="K147" i="30"/>
  <c r="K152" i="30"/>
  <c r="K155" i="30"/>
  <c r="K141" i="30"/>
  <c r="L142" i="30"/>
  <c r="L141" i="30" s="1"/>
  <c r="L162" i="30" s="1"/>
  <c r="L147" i="30"/>
  <c r="L152" i="30"/>
  <c r="L155" i="30"/>
  <c r="M142" i="30"/>
  <c r="M147" i="30"/>
  <c r="M152" i="30"/>
  <c r="M155" i="30"/>
  <c r="M141" i="30"/>
  <c r="M162" i="30" s="1"/>
  <c r="N142" i="30"/>
  <c r="N147" i="30"/>
  <c r="N152" i="30"/>
  <c r="N155" i="30"/>
  <c r="N141" i="30"/>
  <c r="N162" i="30" s="1"/>
  <c r="O142" i="30"/>
  <c r="O141" i="30" s="1"/>
  <c r="O162" i="30" s="1"/>
  <c r="O147" i="30"/>
  <c r="O152" i="30"/>
  <c r="O155" i="30"/>
  <c r="D163" i="45"/>
  <c r="D109" i="30"/>
  <c r="D122" i="30"/>
  <c r="D125" i="30"/>
  <c r="D132" i="30"/>
  <c r="D138" i="30"/>
  <c r="D108" i="30"/>
  <c r="E109" i="30"/>
  <c r="E122" i="30"/>
  <c r="E125" i="30"/>
  <c r="E132" i="30"/>
  <c r="E138" i="30"/>
  <c r="E108" i="30"/>
  <c r="F109" i="30"/>
  <c r="F122" i="30"/>
  <c r="F125" i="30"/>
  <c r="F132" i="30"/>
  <c r="F138" i="30"/>
  <c r="F108" i="30"/>
  <c r="G109" i="30"/>
  <c r="G122" i="30"/>
  <c r="G125" i="30"/>
  <c r="G132" i="30"/>
  <c r="G138" i="30"/>
  <c r="G108" i="30"/>
  <c r="H109" i="30"/>
  <c r="H122" i="30"/>
  <c r="H125" i="30"/>
  <c r="H132" i="30"/>
  <c r="H138" i="30"/>
  <c r="H108" i="30"/>
  <c r="I109" i="30"/>
  <c r="I122" i="30"/>
  <c r="I125" i="30"/>
  <c r="I132" i="30"/>
  <c r="I138" i="30"/>
  <c r="I108" i="30"/>
  <c r="J109" i="30"/>
  <c r="J122" i="30"/>
  <c r="J125" i="30"/>
  <c r="J132" i="30"/>
  <c r="J138" i="30"/>
  <c r="J108" i="30"/>
  <c r="K109" i="30"/>
  <c r="K122" i="30"/>
  <c r="K125" i="30"/>
  <c r="K132" i="30"/>
  <c r="K138" i="30"/>
  <c r="K108" i="30"/>
  <c r="L109" i="30"/>
  <c r="L122" i="30"/>
  <c r="L125" i="30"/>
  <c r="L132" i="30"/>
  <c r="L138" i="30"/>
  <c r="L108" i="30"/>
  <c r="M109" i="30"/>
  <c r="M122" i="30"/>
  <c r="M125" i="30"/>
  <c r="M132" i="30"/>
  <c r="M138" i="30"/>
  <c r="M108" i="30"/>
  <c r="N109" i="30"/>
  <c r="N122" i="30"/>
  <c r="N125" i="30"/>
  <c r="N132" i="30"/>
  <c r="N138" i="30"/>
  <c r="N108" i="30"/>
  <c r="O109" i="30"/>
  <c r="O122" i="30"/>
  <c r="O125" i="30"/>
  <c r="O132" i="30"/>
  <c r="O138" i="30"/>
  <c r="O108" i="30"/>
  <c r="P108" i="30"/>
  <c r="E164" i="45"/>
  <c r="D164" i="45"/>
  <c r="D95" i="30"/>
  <c r="D98" i="30"/>
  <c r="D103" i="30"/>
  <c r="D106" i="30"/>
  <c r="D94" i="30"/>
  <c r="E95" i="30"/>
  <c r="E98" i="30"/>
  <c r="E103" i="30"/>
  <c r="E106" i="30"/>
  <c r="E94" i="30"/>
  <c r="F95" i="30"/>
  <c r="F98" i="30"/>
  <c r="F103" i="30"/>
  <c r="F106" i="30"/>
  <c r="F94" i="30"/>
  <c r="G95" i="30"/>
  <c r="G98" i="30"/>
  <c r="G103" i="30"/>
  <c r="G106" i="30"/>
  <c r="G94" i="30"/>
  <c r="H95" i="30"/>
  <c r="H98" i="30"/>
  <c r="H103" i="30"/>
  <c r="H106" i="30"/>
  <c r="H94" i="30"/>
  <c r="I95" i="30"/>
  <c r="I98" i="30"/>
  <c r="I103" i="30"/>
  <c r="I106" i="30"/>
  <c r="I94" i="30"/>
  <c r="J95" i="30"/>
  <c r="J98" i="30"/>
  <c r="J103" i="30"/>
  <c r="J106" i="30"/>
  <c r="J94" i="30"/>
  <c r="K95" i="30"/>
  <c r="K98" i="30"/>
  <c r="K103" i="30"/>
  <c r="K106" i="30"/>
  <c r="K94" i="30"/>
  <c r="L95" i="30"/>
  <c r="L98" i="30"/>
  <c r="L103" i="30"/>
  <c r="L106" i="30"/>
  <c r="L94" i="30"/>
  <c r="M95" i="30"/>
  <c r="M98" i="30"/>
  <c r="M103" i="30"/>
  <c r="M106" i="30"/>
  <c r="M94" i="30"/>
  <c r="N95" i="30"/>
  <c r="N98" i="30"/>
  <c r="N103" i="30"/>
  <c r="N106" i="30"/>
  <c r="N94" i="30"/>
  <c r="O95" i="30"/>
  <c r="O98" i="30"/>
  <c r="O103" i="30"/>
  <c r="O106" i="30"/>
  <c r="O94" i="30"/>
  <c r="P94" i="30"/>
  <c r="E165" i="45"/>
  <c r="D165" i="45"/>
  <c r="D79" i="30"/>
  <c r="D83" i="30"/>
  <c r="D86" i="30"/>
  <c r="D92" i="30"/>
  <c r="D78" i="30"/>
  <c r="E79" i="30"/>
  <c r="E83" i="30"/>
  <c r="E86" i="30"/>
  <c r="E92" i="30"/>
  <c r="E78" i="30"/>
  <c r="F79" i="30"/>
  <c r="F83" i="30"/>
  <c r="F86" i="30"/>
  <c r="F92" i="30"/>
  <c r="F78" i="30"/>
  <c r="G79" i="30"/>
  <c r="G83" i="30"/>
  <c r="G86" i="30"/>
  <c r="G92" i="30"/>
  <c r="G78" i="30"/>
  <c r="H79" i="30"/>
  <c r="H83" i="30"/>
  <c r="H86" i="30"/>
  <c r="H92" i="30"/>
  <c r="H78" i="30"/>
  <c r="I79" i="30"/>
  <c r="I83" i="30"/>
  <c r="I86" i="30"/>
  <c r="I92" i="30"/>
  <c r="I78" i="30"/>
  <c r="J79" i="30"/>
  <c r="J83" i="30"/>
  <c r="J86" i="30"/>
  <c r="J92" i="30"/>
  <c r="J78" i="30"/>
  <c r="K79" i="30"/>
  <c r="K83" i="30"/>
  <c r="K86" i="30"/>
  <c r="K92" i="30"/>
  <c r="K78" i="30"/>
  <c r="L79" i="30"/>
  <c r="L83" i="30"/>
  <c r="L86" i="30"/>
  <c r="L92" i="30"/>
  <c r="L78" i="30"/>
  <c r="M79" i="30"/>
  <c r="M83" i="30"/>
  <c r="M86" i="30"/>
  <c r="M92" i="30"/>
  <c r="M78" i="30"/>
  <c r="N79" i="30"/>
  <c r="N83" i="30"/>
  <c r="N86" i="30"/>
  <c r="N92" i="30"/>
  <c r="N78" i="30"/>
  <c r="O79" i="30"/>
  <c r="O83" i="30"/>
  <c r="O86" i="30"/>
  <c r="O92" i="30"/>
  <c r="O78" i="30"/>
  <c r="P78" i="30"/>
  <c r="E166" i="45"/>
  <c r="D166" i="45"/>
  <c r="D72" i="30"/>
  <c r="D76" i="30"/>
  <c r="D71" i="30"/>
  <c r="E72" i="30"/>
  <c r="E76" i="30"/>
  <c r="E71" i="30"/>
  <c r="F72" i="30"/>
  <c r="F76" i="30"/>
  <c r="F71" i="30"/>
  <c r="G72" i="30"/>
  <c r="G76" i="30"/>
  <c r="G71" i="30"/>
  <c r="H72" i="30"/>
  <c r="H76" i="30"/>
  <c r="H71" i="30"/>
  <c r="I72" i="30"/>
  <c r="I76" i="30"/>
  <c r="I71" i="30"/>
  <c r="J72" i="30"/>
  <c r="J76" i="30"/>
  <c r="J71" i="30"/>
  <c r="K72" i="30"/>
  <c r="K76" i="30"/>
  <c r="K71" i="30"/>
  <c r="L72" i="30"/>
  <c r="L76" i="30"/>
  <c r="L71" i="30"/>
  <c r="M72" i="30"/>
  <c r="M76" i="30"/>
  <c r="M71" i="30"/>
  <c r="N72" i="30"/>
  <c r="N76" i="30"/>
  <c r="N71" i="30"/>
  <c r="O72" i="30"/>
  <c r="O76" i="30"/>
  <c r="O71" i="30"/>
  <c r="P71" i="30"/>
  <c r="E167" i="45"/>
  <c r="D167" i="45"/>
  <c r="D40" i="30"/>
  <c r="D46" i="30"/>
  <c r="D61" i="30"/>
  <c r="D63" i="30"/>
  <c r="D69" i="30"/>
  <c r="D39" i="30"/>
  <c r="E40" i="30"/>
  <c r="E46" i="30"/>
  <c r="E61" i="30"/>
  <c r="E63" i="30"/>
  <c r="E69" i="30"/>
  <c r="E39" i="30"/>
  <c r="F40" i="30"/>
  <c r="F46" i="30"/>
  <c r="F61" i="30"/>
  <c r="F63" i="30"/>
  <c r="F69" i="30"/>
  <c r="F39" i="30"/>
  <c r="G40" i="30"/>
  <c r="G46" i="30"/>
  <c r="G61" i="30"/>
  <c r="G63" i="30"/>
  <c r="G69" i="30"/>
  <c r="G39" i="30"/>
  <c r="H40" i="30"/>
  <c r="H46" i="30"/>
  <c r="H61" i="30"/>
  <c r="H63" i="30"/>
  <c r="H69" i="30"/>
  <c r="H39" i="30"/>
  <c r="I40" i="30"/>
  <c r="I46" i="30"/>
  <c r="I61" i="30"/>
  <c r="I63" i="30"/>
  <c r="I69" i="30"/>
  <c r="I39" i="30"/>
  <c r="J40" i="30"/>
  <c r="J46" i="30"/>
  <c r="J61" i="30"/>
  <c r="J63" i="30"/>
  <c r="J69" i="30"/>
  <c r="J39" i="30"/>
  <c r="K40" i="30"/>
  <c r="K46" i="30"/>
  <c r="K61" i="30"/>
  <c r="K63" i="30"/>
  <c r="K69" i="30"/>
  <c r="K39" i="30"/>
  <c r="L40" i="30"/>
  <c r="L46" i="30"/>
  <c r="L61" i="30"/>
  <c r="L63" i="30"/>
  <c r="L69" i="30"/>
  <c r="L39" i="30"/>
  <c r="M40" i="30"/>
  <c r="M46" i="30"/>
  <c r="M61" i="30"/>
  <c r="M63" i="30"/>
  <c r="M69" i="30"/>
  <c r="M39" i="30"/>
  <c r="N40" i="30"/>
  <c r="N46" i="30"/>
  <c r="N61" i="30"/>
  <c r="N63" i="30"/>
  <c r="N69" i="30"/>
  <c r="N39" i="30"/>
  <c r="O40" i="30"/>
  <c r="O46" i="30"/>
  <c r="O61" i="30"/>
  <c r="O63" i="30"/>
  <c r="O69" i="30"/>
  <c r="O39" i="30"/>
  <c r="P39" i="30"/>
  <c r="E168" i="45"/>
  <c r="D168" i="45"/>
  <c r="D35" i="30"/>
  <c r="D37" i="30"/>
  <c r="D34" i="30"/>
  <c r="E35" i="30"/>
  <c r="E37" i="30"/>
  <c r="E34" i="30"/>
  <c r="F35" i="30"/>
  <c r="F37" i="30"/>
  <c r="F34" i="30"/>
  <c r="G35" i="30"/>
  <c r="G37" i="30"/>
  <c r="G34" i="30"/>
  <c r="H35" i="30"/>
  <c r="H37" i="30"/>
  <c r="H34" i="30"/>
  <c r="I35" i="30"/>
  <c r="I37" i="30"/>
  <c r="I34" i="30"/>
  <c r="J35" i="30"/>
  <c r="J37" i="30"/>
  <c r="J34" i="30"/>
  <c r="K35" i="30"/>
  <c r="K37" i="30"/>
  <c r="K34" i="30"/>
  <c r="L35" i="30"/>
  <c r="L37" i="30"/>
  <c r="L34" i="30"/>
  <c r="M35" i="30"/>
  <c r="M37" i="30"/>
  <c r="M34" i="30"/>
  <c r="N35" i="30"/>
  <c r="N37" i="30"/>
  <c r="N34" i="30"/>
  <c r="O35" i="30"/>
  <c r="O37" i="30"/>
  <c r="O34" i="30"/>
  <c r="P34" i="30"/>
  <c r="E169" i="45"/>
  <c r="D169" i="45"/>
  <c r="D28" i="30"/>
  <c r="E28" i="30"/>
  <c r="F28" i="30"/>
  <c r="G28" i="30"/>
  <c r="H28" i="30"/>
  <c r="I28" i="30"/>
  <c r="J28" i="30"/>
  <c r="K28" i="30"/>
  <c r="L28" i="30"/>
  <c r="M28" i="30"/>
  <c r="N28" i="30"/>
  <c r="O28" i="30"/>
  <c r="P28" i="30"/>
  <c r="E170" i="45"/>
  <c r="D170" i="45"/>
  <c r="D8" i="30"/>
  <c r="D10" i="30"/>
  <c r="D18" i="30"/>
  <c r="D24" i="30"/>
  <c r="D26" i="30"/>
  <c r="D7" i="30"/>
  <c r="E8" i="30"/>
  <c r="E10" i="30"/>
  <c r="E18" i="30"/>
  <c r="E24" i="30"/>
  <c r="E26" i="30"/>
  <c r="E7" i="30"/>
  <c r="F8" i="30"/>
  <c r="F10" i="30"/>
  <c r="F18" i="30"/>
  <c r="F24" i="30"/>
  <c r="F26" i="30"/>
  <c r="F7" i="30"/>
  <c r="G8" i="30"/>
  <c r="G10" i="30"/>
  <c r="G18" i="30"/>
  <c r="G24" i="30"/>
  <c r="G26" i="30"/>
  <c r="G7" i="30"/>
  <c r="H8" i="30"/>
  <c r="H10" i="30"/>
  <c r="H18" i="30"/>
  <c r="H24" i="30"/>
  <c r="H26" i="30"/>
  <c r="H7" i="30"/>
  <c r="I8" i="30"/>
  <c r="I10" i="30"/>
  <c r="I18" i="30"/>
  <c r="I24" i="30"/>
  <c r="I26" i="30"/>
  <c r="I7" i="30"/>
  <c r="J8" i="30"/>
  <c r="J10" i="30"/>
  <c r="J18" i="30"/>
  <c r="J24" i="30"/>
  <c r="J26" i="30"/>
  <c r="J7" i="30"/>
  <c r="K8" i="30"/>
  <c r="K10" i="30"/>
  <c r="K18" i="30"/>
  <c r="K24" i="30"/>
  <c r="K26" i="30"/>
  <c r="K7" i="30"/>
  <c r="L8" i="30"/>
  <c r="L10" i="30"/>
  <c r="L18" i="30"/>
  <c r="L24" i="30"/>
  <c r="L26" i="30"/>
  <c r="L7" i="30"/>
  <c r="M8" i="30"/>
  <c r="M10" i="30"/>
  <c r="M18" i="30"/>
  <c r="M24" i="30"/>
  <c r="M26" i="30"/>
  <c r="M7" i="30"/>
  <c r="N8" i="30"/>
  <c r="N10" i="30"/>
  <c r="N18" i="30"/>
  <c r="N24" i="30"/>
  <c r="N26" i="30"/>
  <c r="N7" i="30"/>
  <c r="O8" i="30"/>
  <c r="O10" i="30"/>
  <c r="O18" i="30"/>
  <c r="O24" i="30"/>
  <c r="O26" i="30"/>
  <c r="O7" i="30"/>
  <c r="P7" i="30"/>
  <c r="E171" i="45"/>
  <c r="D171" i="45"/>
  <c r="F6" i="45"/>
  <c r="C8" i="53"/>
  <c r="P93" i="30"/>
  <c r="D93" i="32"/>
  <c r="F93" i="32"/>
  <c r="E92" i="32"/>
  <c r="P77" i="30"/>
  <c r="D77" i="32"/>
  <c r="F77" i="32"/>
  <c r="E76" i="32"/>
  <c r="P70" i="30"/>
  <c r="D70" i="32"/>
  <c r="F70" i="32"/>
  <c r="E69" i="32"/>
  <c r="P38" i="30"/>
  <c r="D38" i="32"/>
  <c r="D37" i="32"/>
  <c r="E37" i="32"/>
  <c r="P27" i="30"/>
  <c r="D27" i="32"/>
  <c r="F27" i="32"/>
  <c r="E26" i="32"/>
  <c r="D26" i="32"/>
  <c r="F26" i="32"/>
  <c r="F162" i="30"/>
  <c r="G162" i="30"/>
  <c r="J162" i="30"/>
  <c r="K162" i="30"/>
  <c r="P92" i="30"/>
  <c r="P76" i="30"/>
  <c r="D92" i="32"/>
  <c r="F92" i="32"/>
  <c r="D69" i="32"/>
  <c r="F69" i="32"/>
  <c r="D76" i="32"/>
  <c r="F76" i="32"/>
  <c r="F37" i="32"/>
  <c r="F38" i="32"/>
  <c r="P69" i="30"/>
  <c r="P37" i="30"/>
  <c r="P26" i="30"/>
  <c r="C42" i="45"/>
  <c r="AJ20" i="45"/>
  <c r="HC2" i="47"/>
  <c r="W150" i="45"/>
  <c r="L96" i="45"/>
  <c r="L119" i="45"/>
  <c r="B42" i="45"/>
  <c r="AO2" i="47" s="1"/>
  <c r="L148" i="45"/>
  <c r="W96" i="45"/>
  <c r="W119" i="45" s="1"/>
  <c r="W148" i="45"/>
  <c r="W97" i="45"/>
  <c r="W98" i="45" s="1"/>
  <c r="W121" i="45" s="1"/>
  <c r="AC9" i="53"/>
  <c r="AC10" i="53"/>
  <c r="AC11" i="53"/>
  <c r="AC12" i="53"/>
  <c r="AC13" i="53"/>
  <c r="AC14" i="53"/>
  <c r="AC15" i="53"/>
  <c r="AC16" i="53"/>
  <c r="AC17" i="53"/>
  <c r="AC18" i="53"/>
  <c r="AC19" i="53"/>
  <c r="AC20" i="53"/>
  <c r="AC21" i="53"/>
  <c r="AC22" i="53"/>
  <c r="AC23" i="53"/>
  <c r="AC24" i="53"/>
  <c r="AC25" i="53"/>
  <c r="AC26" i="53"/>
  <c r="AC27" i="53"/>
  <c r="AC28" i="53"/>
  <c r="AC29" i="53"/>
  <c r="AC30" i="53"/>
  <c r="AC31" i="53"/>
  <c r="AC32" i="53"/>
  <c r="AC33" i="53"/>
  <c r="AC34" i="53"/>
  <c r="AC35" i="53"/>
  <c r="AC36" i="53"/>
  <c r="AC37" i="53"/>
  <c r="AC38" i="53"/>
  <c r="AC39" i="53"/>
  <c r="AC40" i="53"/>
  <c r="AC41" i="53"/>
  <c r="AC42" i="53"/>
  <c r="AC43" i="53"/>
  <c r="AC44" i="53"/>
  <c r="AC45" i="53"/>
  <c r="AC46" i="53"/>
  <c r="AC47" i="53"/>
  <c r="AC48" i="53"/>
  <c r="AC49" i="53"/>
  <c r="AC50" i="53"/>
  <c r="AC51" i="53"/>
  <c r="AC52" i="53"/>
  <c r="AC53" i="53"/>
  <c r="AC54" i="53"/>
  <c r="AC55" i="53"/>
  <c r="AC56" i="53"/>
  <c r="AC57" i="53"/>
  <c r="AC58" i="53"/>
  <c r="AC59" i="53"/>
  <c r="AC60" i="53"/>
  <c r="AC61" i="53"/>
  <c r="AC62" i="53"/>
  <c r="AC63" i="53"/>
  <c r="AC64" i="53"/>
  <c r="AC65" i="53"/>
  <c r="AC66" i="53"/>
  <c r="AC67" i="53"/>
  <c r="AC68" i="53"/>
  <c r="AC69" i="53"/>
  <c r="AC70" i="53"/>
  <c r="AC71" i="53"/>
  <c r="AC72" i="53"/>
  <c r="AC73" i="53"/>
  <c r="AC74" i="53"/>
  <c r="AC75" i="53"/>
  <c r="AC76" i="53"/>
  <c r="AC77" i="53"/>
  <c r="AC78" i="53"/>
  <c r="AC79" i="53"/>
  <c r="AC80" i="53"/>
  <c r="AC81" i="53"/>
  <c r="AC82" i="53"/>
  <c r="AC83" i="53"/>
  <c r="AC84" i="53"/>
  <c r="AC85" i="53"/>
  <c r="AC86" i="53"/>
  <c r="AC87" i="53"/>
  <c r="AC88" i="53"/>
  <c r="AC89" i="53"/>
  <c r="AC90" i="53"/>
  <c r="AC91" i="53"/>
  <c r="AC92" i="53"/>
  <c r="AC93" i="53"/>
  <c r="AC94" i="53"/>
  <c r="AC95" i="53"/>
  <c r="AC96" i="53"/>
  <c r="AC97" i="53"/>
  <c r="AC98" i="53"/>
  <c r="AC99" i="53"/>
  <c r="AC100" i="53"/>
  <c r="AC101" i="53"/>
  <c r="AC102" i="53"/>
  <c r="AC103" i="53"/>
  <c r="AC104" i="53"/>
  <c r="AC105" i="53"/>
  <c r="AC106" i="53"/>
  <c r="AC107" i="53"/>
  <c r="AC108" i="53"/>
  <c r="AC109" i="53"/>
  <c r="AC110" i="53"/>
  <c r="AC111" i="53"/>
  <c r="AC112" i="53"/>
  <c r="AC113" i="53"/>
  <c r="AC114" i="53"/>
  <c r="AC115" i="53"/>
  <c r="AC116" i="53"/>
  <c r="AC117" i="53"/>
  <c r="AC118" i="53"/>
  <c r="AC119" i="53"/>
  <c r="AC120" i="53"/>
  <c r="AC121" i="53"/>
  <c r="AC122" i="53"/>
  <c r="AC123" i="53"/>
  <c r="AC124" i="53"/>
  <c r="AC125" i="53"/>
  <c r="AC126" i="53"/>
  <c r="AC127" i="53"/>
  <c r="AC128" i="53"/>
  <c r="AC129" i="53"/>
  <c r="AC130" i="53"/>
  <c r="AC131" i="53"/>
  <c r="AC132" i="53"/>
  <c r="AC133" i="53"/>
  <c r="AC134" i="53"/>
  <c r="AC135" i="53"/>
  <c r="AC136" i="53"/>
  <c r="AC137" i="53"/>
  <c r="AC138" i="53"/>
  <c r="AC139" i="53"/>
  <c r="AC140" i="53"/>
  <c r="AC141" i="53"/>
  <c r="AC142" i="53"/>
  <c r="AC143" i="53"/>
  <c r="AC144" i="53"/>
  <c r="AC145" i="53"/>
  <c r="AC146" i="53"/>
  <c r="AC147" i="53"/>
  <c r="AC148" i="53"/>
  <c r="AC149" i="53"/>
  <c r="AC150" i="53"/>
  <c r="AC151" i="53"/>
  <c r="AC152" i="53"/>
  <c r="AC153" i="53"/>
  <c r="AC154" i="53"/>
  <c r="AC155" i="53"/>
  <c r="AC156" i="53"/>
  <c r="AC157" i="53"/>
  <c r="AC158" i="53"/>
  <c r="AC159" i="53"/>
  <c r="AC160" i="53"/>
  <c r="AC161" i="53"/>
  <c r="AC162" i="53"/>
  <c r="AC163" i="53"/>
  <c r="AC164" i="53"/>
  <c r="AC165" i="53"/>
  <c r="AC166" i="53"/>
  <c r="AC167" i="53"/>
  <c r="AC168" i="53"/>
  <c r="AC169" i="53"/>
  <c r="AC170" i="53"/>
  <c r="AC171" i="53"/>
  <c r="AC172" i="53"/>
  <c r="AC173" i="53"/>
  <c r="AC174" i="53"/>
  <c r="AC175" i="53"/>
  <c r="AC176" i="53"/>
  <c r="AC177" i="53"/>
  <c r="AC178" i="53"/>
  <c r="AC179" i="53"/>
  <c r="AC180" i="53"/>
  <c r="AC181" i="53"/>
  <c r="AC182" i="53"/>
  <c r="AC183" i="53"/>
  <c r="AC184" i="53"/>
  <c r="AC185" i="53"/>
  <c r="AC186" i="53"/>
  <c r="AC187" i="53"/>
  <c r="AC188" i="53"/>
  <c r="AC189" i="53"/>
  <c r="AC190" i="53"/>
  <c r="AC191" i="53"/>
  <c r="AC192" i="53"/>
  <c r="AC193" i="53"/>
  <c r="AC194" i="53"/>
  <c r="AC195" i="53"/>
  <c r="AC196" i="53"/>
  <c r="AC197" i="53"/>
  <c r="AC198" i="53"/>
  <c r="AC199" i="53"/>
  <c r="AC200" i="53"/>
  <c r="AC201" i="53"/>
  <c r="AC202" i="53"/>
  <c r="AC203" i="53"/>
  <c r="AC204" i="53"/>
  <c r="AC205" i="53"/>
  <c r="AC206" i="53"/>
  <c r="AC207" i="53"/>
  <c r="AC8" i="53"/>
  <c r="AB207" i="53"/>
  <c r="AA207" i="53"/>
  <c r="Z207" i="53"/>
  <c r="Y207" i="53"/>
  <c r="AB206" i="53"/>
  <c r="AA206" i="53"/>
  <c r="Z206" i="53"/>
  <c r="Y206" i="53"/>
  <c r="AB205" i="53"/>
  <c r="AA205" i="53"/>
  <c r="Z205" i="53"/>
  <c r="Y205" i="53"/>
  <c r="AB204" i="53"/>
  <c r="AA204" i="53"/>
  <c r="Z204" i="53"/>
  <c r="Y204" i="53"/>
  <c r="AB203" i="53"/>
  <c r="AA203" i="53"/>
  <c r="Z203" i="53"/>
  <c r="Y203" i="53"/>
  <c r="AB202" i="53"/>
  <c r="AA202" i="53"/>
  <c r="Z202" i="53"/>
  <c r="Y202" i="53"/>
  <c r="AB201" i="53"/>
  <c r="AA201" i="53"/>
  <c r="Z201" i="53"/>
  <c r="Y201" i="53"/>
  <c r="AB200" i="53"/>
  <c r="AA200" i="53"/>
  <c r="Z200" i="53"/>
  <c r="Y200" i="53"/>
  <c r="AB199" i="53"/>
  <c r="AA199" i="53"/>
  <c r="Z199" i="53"/>
  <c r="Y199" i="53"/>
  <c r="AB198" i="53"/>
  <c r="AA198" i="53"/>
  <c r="Z198" i="53"/>
  <c r="Y198" i="53"/>
  <c r="AB197" i="53"/>
  <c r="AA197" i="53"/>
  <c r="Z197" i="53"/>
  <c r="Y197" i="53"/>
  <c r="AB196" i="53"/>
  <c r="AA196" i="53"/>
  <c r="Z196" i="53"/>
  <c r="Y196" i="53"/>
  <c r="AB195" i="53"/>
  <c r="AA195" i="53"/>
  <c r="Z195" i="53"/>
  <c r="Y195" i="53"/>
  <c r="AB194" i="53"/>
  <c r="AA194" i="53"/>
  <c r="Z194" i="53"/>
  <c r="Y194" i="53"/>
  <c r="AB193" i="53"/>
  <c r="AA193" i="53"/>
  <c r="Z193" i="53"/>
  <c r="Y193" i="53"/>
  <c r="AB192" i="53"/>
  <c r="AA192" i="53"/>
  <c r="Z192" i="53"/>
  <c r="Y192" i="53"/>
  <c r="AB191" i="53"/>
  <c r="AA191" i="53"/>
  <c r="Z191" i="53"/>
  <c r="Y191" i="53"/>
  <c r="AB190" i="53"/>
  <c r="AA190" i="53"/>
  <c r="Z190" i="53"/>
  <c r="Y190" i="53"/>
  <c r="AB189" i="53"/>
  <c r="AA189" i="53"/>
  <c r="Z189" i="53"/>
  <c r="Y189" i="53"/>
  <c r="AB188" i="53"/>
  <c r="AA188" i="53"/>
  <c r="Z188" i="53"/>
  <c r="Y188" i="53"/>
  <c r="AB187" i="53"/>
  <c r="AA187" i="53"/>
  <c r="Z187" i="53"/>
  <c r="Y187" i="53"/>
  <c r="AB186" i="53"/>
  <c r="AA186" i="53"/>
  <c r="Z186" i="53"/>
  <c r="Y186" i="53"/>
  <c r="AB185" i="53"/>
  <c r="AA185" i="53"/>
  <c r="Z185" i="53"/>
  <c r="Y185" i="53"/>
  <c r="AB184" i="53"/>
  <c r="AA184" i="53"/>
  <c r="Z184" i="53"/>
  <c r="Y184" i="53"/>
  <c r="AB183" i="53"/>
  <c r="AA183" i="53"/>
  <c r="Z183" i="53"/>
  <c r="Y183" i="53"/>
  <c r="AB182" i="53"/>
  <c r="AA182" i="53"/>
  <c r="Z182" i="53"/>
  <c r="Y182" i="53"/>
  <c r="AB181" i="53"/>
  <c r="AA181" i="53"/>
  <c r="Z181" i="53"/>
  <c r="Y181" i="53"/>
  <c r="AB180" i="53"/>
  <c r="AA180" i="53"/>
  <c r="Z180" i="53"/>
  <c r="Y180" i="53"/>
  <c r="AB179" i="53"/>
  <c r="AA179" i="53"/>
  <c r="Z179" i="53"/>
  <c r="Y179" i="53"/>
  <c r="AB178" i="53"/>
  <c r="AA178" i="53"/>
  <c r="Z178" i="53"/>
  <c r="Y178" i="53"/>
  <c r="AB177" i="53"/>
  <c r="AA177" i="53"/>
  <c r="Z177" i="53"/>
  <c r="Y177" i="53"/>
  <c r="AB176" i="53"/>
  <c r="AA176" i="53"/>
  <c r="Z176" i="53"/>
  <c r="Y176" i="53"/>
  <c r="AB175" i="53"/>
  <c r="AA175" i="53"/>
  <c r="Z175" i="53"/>
  <c r="Y175" i="53"/>
  <c r="AB174" i="53"/>
  <c r="AA174" i="53"/>
  <c r="Z174" i="53"/>
  <c r="Y174" i="53"/>
  <c r="AB173" i="53"/>
  <c r="AA173" i="53"/>
  <c r="Z173" i="53"/>
  <c r="Y173" i="53"/>
  <c r="AB172" i="53"/>
  <c r="AA172" i="53"/>
  <c r="Z172" i="53"/>
  <c r="Y172" i="53"/>
  <c r="AB171" i="53"/>
  <c r="AA171" i="53"/>
  <c r="Z171" i="53"/>
  <c r="Y171" i="53"/>
  <c r="AB170" i="53"/>
  <c r="AA170" i="53"/>
  <c r="Z170" i="53"/>
  <c r="Y170" i="53"/>
  <c r="AB169" i="53"/>
  <c r="AA169" i="53"/>
  <c r="Z169" i="53"/>
  <c r="Y169" i="53"/>
  <c r="AB168" i="53"/>
  <c r="AA168" i="53"/>
  <c r="Z168" i="53"/>
  <c r="Y168" i="53"/>
  <c r="AB167" i="53"/>
  <c r="AA167" i="53"/>
  <c r="Z167" i="53"/>
  <c r="Y167" i="53"/>
  <c r="AB166" i="53"/>
  <c r="AA166" i="53"/>
  <c r="Z166" i="53"/>
  <c r="Y166" i="53"/>
  <c r="AB165" i="53"/>
  <c r="AA165" i="53"/>
  <c r="Z165" i="53"/>
  <c r="Y165" i="53"/>
  <c r="AB164" i="53"/>
  <c r="AA164" i="53"/>
  <c r="Z164" i="53"/>
  <c r="Y164" i="53"/>
  <c r="AB163" i="53"/>
  <c r="AA163" i="53"/>
  <c r="Z163" i="53"/>
  <c r="Y163" i="53"/>
  <c r="AB162" i="53"/>
  <c r="AA162" i="53"/>
  <c r="Z162" i="53"/>
  <c r="Y162" i="53"/>
  <c r="AB161" i="53"/>
  <c r="AA161" i="53"/>
  <c r="Z161" i="53"/>
  <c r="Y161" i="53"/>
  <c r="AB160" i="53"/>
  <c r="AA160" i="53"/>
  <c r="Z160" i="53"/>
  <c r="Y160" i="53"/>
  <c r="AB159" i="53"/>
  <c r="AA159" i="53"/>
  <c r="Z159" i="53"/>
  <c r="Y159" i="53"/>
  <c r="AB158" i="53"/>
  <c r="AA158" i="53"/>
  <c r="Z158" i="53"/>
  <c r="Y158" i="53"/>
  <c r="AB157" i="53"/>
  <c r="AA157" i="53"/>
  <c r="Z157" i="53"/>
  <c r="Y157" i="53"/>
  <c r="AB156" i="53"/>
  <c r="AA156" i="53"/>
  <c r="Z156" i="53"/>
  <c r="Y156" i="53"/>
  <c r="AB155" i="53"/>
  <c r="AA155" i="53"/>
  <c r="Z155" i="53"/>
  <c r="Y155" i="53"/>
  <c r="AB154" i="53"/>
  <c r="AA154" i="53"/>
  <c r="Z154" i="53"/>
  <c r="Y154" i="53"/>
  <c r="AB153" i="53"/>
  <c r="AA153" i="53"/>
  <c r="Z153" i="53"/>
  <c r="Y153" i="53"/>
  <c r="AB152" i="53"/>
  <c r="AA152" i="53"/>
  <c r="Z152" i="53"/>
  <c r="Y152" i="53"/>
  <c r="AB151" i="53"/>
  <c r="AA151" i="53"/>
  <c r="Z151" i="53"/>
  <c r="Y151" i="53"/>
  <c r="AB150" i="53"/>
  <c r="AA150" i="53"/>
  <c r="Z150" i="53"/>
  <c r="Y150" i="53"/>
  <c r="AB149" i="53"/>
  <c r="AA149" i="53"/>
  <c r="Z149" i="53"/>
  <c r="Y149" i="53"/>
  <c r="AB148" i="53"/>
  <c r="AA148" i="53"/>
  <c r="Z148" i="53"/>
  <c r="Y148" i="53"/>
  <c r="AB147" i="53"/>
  <c r="AA147" i="53"/>
  <c r="Z147" i="53"/>
  <c r="Y147" i="53"/>
  <c r="AB146" i="53"/>
  <c r="AA146" i="53"/>
  <c r="Z146" i="53"/>
  <c r="Y146" i="53"/>
  <c r="AB145" i="53"/>
  <c r="AA145" i="53"/>
  <c r="Z145" i="53"/>
  <c r="Y145" i="53"/>
  <c r="AB144" i="53"/>
  <c r="AA144" i="53"/>
  <c r="Z144" i="53"/>
  <c r="Y144" i="53"/>
  <c r="AB143" i="53"/>
  <c r="AA143" i="53"/>
  <c r="Z143" i="53"/>
  <c r="Y143" i="53"/>
  <c r="AB142" i="53"/>
  <c r="AA142" i="53"/>
  <c r="Z142" i="53"/>
  <c r="Y142" i="53"/>
  <c r="AB141" i="53"/>
  <c r="AA141" i="53"/>
  <c r="Z141" i="53"/>
  <c r="Y141" i="53"/>
  <c r="AB140" i="53"/>
  <c r="AA140" i="53"/>
  <c r="Z140" i="53"/>
  <c r="Y140" i="53"/>
  <c r="AB139" i="53"/>
  <c r="AA139" i="53"/>
  <c r="Z139" i="53"/>
  <c r="Y139" i="53"/>
  <c r="AB138" i="53"/>
  <c r="AA138" i="53"/>
  <c r="Z138" i="53"/>
  <c r="Y138" i="53"/>
  <c r="AB137" i="53"/>
  <c r="AA137" i="53"/>
  <c r="Z137" i="53"/>
  <c r="Y137" i="53"/>
  <c r="AB136" i="53"/>
  <c r="AA136" i="53"/>
  <c r="Z136" i="53"/>
  <c r="Y136" i="53"/>
  <c r="AB135" i="53"/>
  <c r="AA135" i="53"/>
  <c r="Z135" i="53"/>
  <c r="Y135" i="53"/>
  <c r="AB134" i="53"/>
  <c r="AA134" i="53"/>
  <c r="Z134" i="53"/>
  <c r="Y134" i="53"/>
  <c r="AB133" i="53"/>
  <c r="AA133" i="53"/>
  <c r="Z133" i="53"/>
  <c r="Y133" i="53"/>
  <c r="AB132" i="53"/>
  <c r="AA132" i="53"/>
  <c r="Z132" i="53"/>
  <c r="Y132" i="53"/>
  <c r="AB131" i="53"/>
  <c r="AA131" i="53"/>
  <c r="Z131" i="53"/>
  <c r="Y131" i="53"/>
  <c r="AB130" i="53"/>
  <c r="AA130" i="53"/>
  <c r="Z130" i="53"/>
  <c r="Y130" i="53"/>
  <c r="AB129" i="53"/>
  <c r="AA129" i="53"/>
  <c r="Z129" i="53"/>
  <c r="Y129" i="53"/>
  <c r="AB128" i="53"/>
  <c r="AA128" i="53"/>
  <c r="Z128" i="53"/>
  <c r="Y128" i="53"/>
  <c r="AB127" i="53"/>
  <c r="AA127" i="53"/>
  <c r="Z127" i="53"/>
  <c r="Y127" i="53"/>
  <c r="AB126" i="53"/>
  <c r="AA126" i="53"/>
  <c r="Z126" i="53"/>
  <c r="Y126" i="53"/>
  <c r="AB125" i="53"/>
  <c r="AA125" i="53"/>
  <c r="Z125" i="53"/>
  <c r="Y125" i="53"/>
  <c r="AB124" i="53"/>
  <c r="AA124" i="53"/>
  <c r="Z124" i="53"/>
  <c r="Y124" i="53"/>
  <c r="AB123" i="53"/>
  <c r="AA123" i="53"/>
  <c r="Z123" i="53"/>
  <c r="Y123" i="53"/>
  <c r="AB122" i="53"/>
  <c r="AA122" i="53"/>
  <c r="Z122" i="53"/>
  <c r="Y122" i="53"/>
  <c r="AB121" i="53"/>
  <c r="AA121" i="53"/>
  <c r="Z121" i="53"/>
  <c r="Y121" i="53"/>
  <c r="AB120" i="53"/>
  <c r="AA120" i="53"/>
  <c r="Z120" i="53"/>
  <c r="Y120" i="53"/>
  <c r="AB119" i="53"/>
  <c r="AA119" i="53"/>
  <c r="Z119" i="53"/>
  <c r="Y119" i="53"/>
  <c r="AB118" i="53"/>
  <c r="AA118" i="53"/>
  <c r="Z118" i="53"/>
  <c r="Y118" i="53"/>
  <c r="AB117" i="53"/>
  <c r="AA117" i="53"/>
  <c r="Z117" i="53"/>
  <c r="Y117" i="53"/>
  <c r="AB116" i="53"/>
  <c r="AA116" i="53"/>
  <c r="Z116" i="53"/>
  <c r="Y116" i="53"/>
  <c r="AB115" i="53"/>
  <c r="AA115" i="53"/>
  <c r="Z115" i="53"/>
  <c r="Y115" i="53"/>
  <c r="AB114" i="53"/>
  <c r="AA114" i="53"/>
  <c r="Z114" i="53"/>
  <c r="Y114" i="53"/>
  <c r="AB113" i="53"/>
  <c r="AA113" i="53"/>
  <c r="Z113" i="53"/>
  <c r="Y113" i="53"/>
  <c r="AB112" i="53"/>
  <c r="AA112" i="53"/>
  <c r="Z112" i="53"/>
  <c r="Y112" i="53"/>
  <c r="AB111" i="53"/>
  <c r="AA111" i="53"/>
  <c r="Z111" i="53"/>
  <c r="Y111" i="53"/>
  <c r="AB110" i="53"/>
  <c r="AA110" i="53"/>
  <c r="Z110" i="53"/>
  <c r="Y110" i="53"/>
  <c r="AB109" i="53"/>
  <c r="AA109" i="53"/>
  <c r="Z109" i="53"/>
  <c r="Y109" i="53"/>
  <c r="AB108" i="53"/>
  <c r="AA108" i="53"/>
  <c r="Z108" i="53"/>
  <c r="Y108" i="53"/>
  <c r="AB107" i="53"/>
  <c r="AA107" i="53"/>
  <c r="Z107" i="53"/>
  <c r="Y107" i="53"/>
  <c r="AB106" i="53"/>
  <c r="AA106" i="53"/>
  <c r="Z106" i="53"/>
  <c r="Y106" i="53"/>
  <c r="AB105" i="53"/>
  <c r="AA105" i="53"/>
  <c r="Z105" i="53"/>
  <c r="Y105" i="53"/>
  <c r="AB104" i="53"/>
  <c r="AA104" i="53"/>
  <c r="Z104" i="53"/>
  <c r="Y104" i="53"/>
  <c r="AB103" i="53"/>
  <c r="AA103" i="53"/>
  <c r="Z103" i="53"/>
  <c r="Y103" i="53"/>
  <c r="AB102" i="53"/>
  <c r="AA102" i="53"/>
  <c r="Z102" i="53"/>
  <c r="Y102" i="53"/>
  <c r="AB101" i="53"/>
  <c r="AA101" i="53"/>
  <c r="Z101" i="53"/>
  <c r="Y101" i="53"/>
  <c r="AB100" i="53"/>
  <c r="AA100" i="53"/>
  <c r="Z100" i="53"/>
  <c r="Y100" i="53"/>
  <c r="AB99" i="53"/>
  <c r="AA99" i="53"/>
  <c r="Z99" i="53"/>
  <c r="Y99" i="53"/>
  <c r="AB98" i="53"/>
  <c r="AA98" i="53"/>
  <c r="Z98" i="53"/>
  <c r="Y98" i="53"/>
  <c r="AB97" i="53"/>
  <c r="AA97" i="53"/>
  <c r="Z97" i="53"/>
  <c r="Y97" i="53"/>
  <c r="AB96" i="53"/>
  <c r="AA96" i="53"/>
  <c r="Z96" i="53"/>
  <c r="Y96" i="53"/>
  <c r="AB95" i="53"/>
  <c r="AA95" i="53"/>
  <c r="Z95" i="53"/>
  <c r="Y95" i="53"/>
  <c r="AB94" i="53"/>
  <c r="AA94" i="53"/>
  <c r="Z94" i="53"/>
  <c r="Y94" i="53"/>
  <c r="AB93" i="53"/>
  <c r="AA93" i="53"/>
  <c r="Z93" i="53"/>
  <c r="Y93" i="53"/>
  <c r="AB92" i="53"/>
  <c r="AA92" i="53"/>
  <c r="Z92" i="53"/>
  <c r="Y92" i="53"/>
  <c r="AB91" i="53"/>
  <c r="AA91" i="53"/>
  <c r="Z91" i="53"/>
  <c r="Y91" i="53"/>
  <c r="AB90" i="53"/>
  <c r="AA90" i="53"/>
  <c r="Z90" i="53"/>
  <c r="Y90" i="53"/>
  <c r="AB89" i="53"/>
  <c r="AA89" i="53"/>
  <c r="Z89" i="53"/>
  <c r="Y89" i="53"/>
  <c r="AB88" i="53"/>
  <c r="AA88" i="53"/>
  <c r="Z88" i="53"/>
  <c r="Y88" i="53"/>
  <c r="AB87" i="53"/>
  <c r="AA87" i="53"/>
  <c r="Z87" i="53"/>
  <c r="Y87" i="53"/>
  <c r="AB86" i="53"/>
  <c r="AA86" i="53"/>
  <c r="Z86" i="53"/>
  <c r="Y86" i="53"/>
  <c r="AB85" i="53"/>
  <c r="AA85" i="53"/>
  <c r="Z85" i="53"/>
  <c r="Y85" i="53"/>
  <c r="AB84" i="53"/>
  <c r="AA84" i="53"/>
  <c r="Z84" i="53"/>
  <c r="Y84" i="53"/>
  <c r="AB83" i="53"/>
  <c r="AA83" i="53"/>
  <c r="Z83" i="53"/>
  <c r="Y83" i="53"/>
  <c r="AB82" i="53"/>
  <c r="AA82" i="53"/>
  <c r="Z82" i="53"/>
  <c r="Y82" i="53"/>
  <c r="AB81" i="53"/>
  <c r="AA81" i="53"/>
  <c r="Z81" i="53"/>
  <c r="Y81" i="53"/>
  <c r="AB80" i="53"/>
  <c r="AA80" i="53"/>
  <c r="Z80" i="53"/>
  <c r="Y80" i="53"/>
  <c r="AB79" i="53"/>
  <c r="AA79" i="53"/>
  <c r="Z79" i="53"/>
  <c r="Y79" i="53"/>
  <c r="AB78" i="53"/>
  <c r="AA78" i="53"/>
  <c r="Z78" i="53"/>
  <c r="Y78" i="53"/>
  <c r="AB77" i="53"/>
  <c r="AA77" i="53"/>
  <c r="Z77" i="53"/>
  <c r="Y77" i="53"/>
  <c r="AB76" i="53"/>
  <c r="AA76" i="53"/>
  <c r="Z76" i="53"/>
  <c r="Y76" i="53"/>
  <c r="AB75" i="53"/>
  <c r="AA75" i="53"/>
  <c r="Z75" i="53"/>
  <c r="Y75" i="53"/>
  <c r="AB74" i="53"/>
  <c r="AA74" i="53"/>
  <c r="Z74" i="53"/>
  <c r="Y74" i="53"/>
  <c r="AB73" i="53"/>
  <c r="AA73" i="53"/>
  <c r="Z73" i="53"/>
  <c r="Y73" i="53"/>
  <c r="AB72" i="53"/>
  <c r="AA72" i="53"/>
  <c r="Z72" i="53"/>
  <c r="Y72" i="53"/>
  <c r="AB71" i="53"/>
  <c r="AA71" i="53"/>
  <c r="Z71" i="53"/>
  <c r="Y71" i="53"/>
  <c r="AB70" i="53"/>
  <c r="AA70" i="53"/>
  <c r="Z70" i="53"/>
  <c r="Y70" i="53"/>
  <c r="AB69" i="53"/>
  <c r="AA69" i="53"/>
  <c r="Z69" i="53"/>
  <c r="Y69" i="53"/>
  <c r="AB68" i="53"/>
  <c r="AA68" i="53"/>
  <c r="Z68" i="53"/>
  <c r="Y68" i="53"/>
  <c r="AB67" i="53"/>
  <c r="AA67" i="53"/>
  <c r="Z67" i="53"/>
  <c r="Y67" i="53"/>
  <c r="AB66" i="53"/>
  <c r="AA66" i="53"/>
  <c r="Z66" i="53"/>
  <c r="Y66" i="53"/>
  <c r="AB65" i="53"/>
  <c r="AA65" i="53"/>
  <c r="Z65" i="53"/>
  <c r="Y65" i="53"/>
  <c r="AB64" i="53"/>
  <c r="AA64" i="53"/>
  <c r="Z64" i="53"/>
  <c r="Y64" i="53"/>
  <c r="AB63" i="53"/>
  <c r="AA63" i="53"/>
  <c r="Z63" i="53"/>
  <c r="Y63" i="53"/>
  <c r="AB62" i="53"/>
  <c r="AA62" i="53"/>
  <c r="Z62" i="53"/>
  <c r="Y62" i="53"/>
  <c r="AB61" i="53"/>
  <c r="AA61" i="53"/>
  <c r="Z61" i="53"/>
  <c r="Y61" i="53"/>
  <c r="AB60" i="53"/>
  <c r="AA60" i="53"/>
  <c r="Z60" i="53"/>
  <c r="Y60" i="53"/>
  <c r="AB59" i="53"/>
  <c r="AA59" i="53"/>
  <c r="Z59" i="53"/>
  <c r="Y59" i="53"/>
  <c r="AB58" i="53"/>
  <c r="AA58" i="53"/>
  <c r="Z58" i="53"/>
  <c r="Y58" i="53"/>
  <c r="AB57" i="53"/>
  <c r="AA57" i="53"/>
  <c r="Z57" i="53"/>
  <c r="Y57" i="53"/>
  <c r="AB56" i="53"/>
  <c r="AA56" i="53"/>
  <c r="Z56" i="53"/>
  <c r="Y56" i="53"/>
  <c r="AB55" i="53"/>
  <c r="AA55" i="53"/>
  <c r="Z55" i="53"/>
  <c r="Y55" i="53"/>
  <c r="AB54" i="53"/>
  <c r="AA54" i="53"/>
  <c r="Z54" i="53"/>
  <c r="Y54" i="53"/>
  <c r="AB53" i="53"/>
  <c r="AA53" i="53"/>
  <c r="Z53" i="53"/>
  <c r="Y53" i="53"/>
  <c r="AB52" i="53"/>
  <c r="AA52" i="53"/>
  <c r="Z52" i="53"/>
  <c r="Y52" i="53"/>
  <c r="AB51" i="53"/>
  <c r="AA51" i="53"/>
  <c r="Z51" i="53"/>
  <c r="Y51" i="53"/>
  <c r="AB50" i="53"/>
  <c r="AA50" i="53"/>
  <c r="Z50" i="53"/>
  <c r="Y50" i="53"/>
  <c r="AB49" i="53"/>
  <c r="AA49" i="53"/>
  <c r="Z49" i="53"/>
  <c r="Y49" i="53"/>
  <c r="AB48" i="53"/>
  <c r="AA48" i="53"/>
  <c r="Z48" i="53"/>
  <c r="Y48" i="53"/>
  <c r="AB47" i="53"/>
  <c r="AA47" i="53"/>
  <c r="Z47" i="53"/>
  <c r="Y47" i="53"/>
  <c r="AB46" i="53"/>
  <c r="AA46" i="53"/>
  <c r="Z46" i="53"/>
  <c r="Y46" i="53"/>
  <c r="AB45" i="53"/>
  <c r="AA45" i="53"/>
  <c r="Z45" i="53"/>
  <c r="Y45" i="53"/>
  <c r="AB44" i="53"/>
  <c r="AA44" i="53"/>
  <c r="Z44" i="53"/>
  <c r="Y44" i="53"/>
  <c r="AB43" i="53"/>
  <c r="AA43" i="53"/>
  <c r="Z43" i="53"/>
  <c r="Y43" i="53"/>
  <c r="AB42" i="53"/>
  <c r="AA42" i="53"/>
  <c r="Z42" i="53"/>
  <c r="Y42" i="53"/>
  <c r="AB41" i="53"/>
  <c r="AA41" i="53"/>
  <c r="Z41" i="53"/>
  <c r="Y41" i="53"/>
  <c r="AB40" i="53"/>
  <c r="AA40" i="53"/>
  <c r="Z40" i="53"/>
  <c r="Y40" i="53"/>
  <c r="AB39" i="53"/>
  <c r="AA39" i="53"/>
  <c r="Z39" i="53"/>
  <c r="Y39" i="53"/>
  <c r="AB38" i="53"/>
  <c r="AA38" i="53"/>
  <c r="Z38" i="53"/>
  <c r="Y38" i="53"/>
  <c r="AB37" i="53"/>
  <c r="AA37" i="53"/>
  <c r="Z37" i="53"/>
  <c r="Y37" i="53"/>
  <c r="AB36" i="53"/>
  <c r="AA36" i="53"/>
  <c r="Z36" i="53"/>
  <c r="Y36" i="53"/>
  <c r="AB35" i="53"/>
  <c r="AA35" i="53"/>
  <c r="Z35" i="53"/>
  <c r="Y35" i="53"/>
  <c r="AB34" i="53"/>
  <c r="AA34" i="53"/>
  <c r="Z34" i="53"/>
  <c r="Y34" i="53"/>
  <c r="AB33" i="53"/>
  <c r="AA33" i="53"/>
  <c r="Z33" i="53"/>
  <c r="Y33" i="53"/>
  <c r="AB32" i="53"/>
  <c r="AA32" i="53"/>
  <c r="Z32" i="53"/>
  <c r="Y32" i="53"/>
  <c r="AB31" i="53"/>
  <c r="AA31" i="53"/>
  <c r="Z31" i="53"/>
  <c r="Y31" i="53"/>
  <c r="AB30" i="53"/>
  <c r="AA30" i="53"/>
  <c r="Z30" i="53"/>
  <c r="Y30" i="53"/>
  <c r="AB29" i="53"/>
  <c r="AA29" i="53"/>
  <c r="Z29" i="53"/>
  <c r="Y29" i="53"/>
  <c r="AB28" i="53"/>
  <c r="AA28" i="53"/>
  <c r="Z28" i="53"/>
  <c r="Y28" i="53"/>
  <c r="AB27" i="53"/>
  <c r="AA27" i="53"/>
  <c r="Z27" i="53"/>
  <c r="Y27" i="53"/>
  <c r="AB26" i="53"/>
  <c r="AA26" i="53"/>
  <c r="Z26" i="53"/>
  <c r="Y26" i="53"/>
  <c r="AB25" i="53"/>
  <c r="AA25" i="53"/>
  <c r="Z25" i="53"/>
  <c r="Y25" i="53"/>
  <c r="AB24" i="53"/>
  <c r="AA24" i="53"/>
  <c r="Z24" i="53"/>
  <c r="Y24" i="53"/>
  <c r="AB23" i="53"/>
  <c r="AA23" i="53"/>
  <c r="Z23" i="53"/>
  <c r="Y23" i="53"/>
  <c r="AB22" i="53"/>
  <c r="AA22" i="53"/>
  <c r="Z22" i="53"/>
  <c r="Y22" i="53"/>
  <c r="AB21" i="53"/>
  <c r="AA21" i="53"/>
  <c r="Z21" i="53"/>
  <c r="Y21" i="53"/>
  <c r="AB20" i="53"/>
  <c r="AA20" i="53"/>
  <c r="Z20" i="53"/>
  <c r="Y20" i="53"/>
  <c r="AB19" i="53"/>
  <c r="AA19" i="53"/>
  <c r="Z19" i="53"/>
  <c r="Y19" i="53"/>
  <c r="AB18" i="53"/>
  <c r="AA18" i="53"/>
  <c r="Z18" i="53"/>
  <c r="Y18" i="53"/>
  <c r="AB17" i="53"/>
  <c r="AA17" i="53"/>
  <c r="Z17" i="53"/>
  <c r="Y17" i="53"/>
  <c r="AB16" i="53"/>
  <c r="AA16" i="53"/>
  <c r="Z16" i="53"/>
  <c r="Y16" i="53"/>
  <c r="AB15" i="53"/>
  <c r="AA15" i="53"/>
  <c r="Z15" i="53"/>
  <c r="Y15" i="53"/>
  <c r="AB14" i="53"/>
  <c r="AA14" i="53"/>
  <c r="Z14" i="53"/>
  <c r="Y14" i="53"/>
  <c r="AB13" i="53"/>
  <c r="AA13" i="53"/>
  <c r="Z13" i="53"/>
  <c r="Y13" i="53"/>
  <c r="AB12" i="53"/>
  <c r="AA12" i="53"/>
  <c r="Z12" i="53"/>
  <c r="Y12" i="53"/>
  <c r="AB11" i="53"/>
  <c r="AA11" i="53"/>
  <c r="Z11" i="53"/>
  <c r="Y11" i="53"/>
  <c r="AB10" i="53"/>
  <c r="AA10" i="53"/>
  <c r="Z10" i="53"/>
  <c r="Y10" i="53"/>
  <c r="AB9" i="53"/>
  <c r="AA9" i="53"/>
  <c r="Z9" i="53"/>
  <c r="Y9" i="53"/>
  <c r="AB8" i="53"/>
  <c r="AA8" i="53"/>
  <c r="Z8" i="53"/>
  <c r="Y8" i="53"/>
  <c r="Z6" i="53"/>
  <c r="AA6" i="53"/>
  <c r="AB6" i="53"/>
  <c r="Y6" i="53"/>
  <c r="B47" i="46"/>
  <c r="C60" i="45"/>
  <c r="B60" i="45"/>
  <c r="BG2" i="47"/>
  <c r="B48" i="46"/>
  <c r="C61" i="45"/>
  <c r="B61" i="45"/>
  <c r="BH2" i="47"/>
  <c r="B46" i="46"/>
  <c r="C59" i="45"/>
  <c r="B59" i="45"/>
  <c r="BF2" i="47"/>
  <c r="B45" i="46"/>
  <c r="C58" i="45"/>
  <c r="B58" i="45"/>
  <c r="BE2" i="47"/>
  <c r="C9" i="53"/>
  <c r="C10" i="53"/>
  <c r="C11" i="53"/>
  <c r="C12" i="53"/>
  <c r="C13" i="53"/>
  <c r="C14" i="53"/>
  <c r="C15" i="53"/>
  <c r="C16" i="53"/>
  <c r="C17" i="53"/>
  <c r="C18" i="53"/>
  <c r="C19" i="53"/>
  <c r="C20" i="53"/>
  <c r="C21" i="53"/>
  <c r="C22" i="53"/>
  <c r="C23" i="53"/>
  <c r="C24" i="53"/>
  <c r="C25" i="53"/>
  <c r="C26" i="53"/>
  <c r="C27" i="53"/>
  <c r="C28" i="53"/>
  <c r="C29" i="53"/>
  <c r="C30" i="53"/>
  <c r="C31" i="53"/>
  <c r="C32" i="53"/>
  <c r="C33" i="53"/>
  <c r="C34" i="53"/>
  <c r="C35" i="53"/>
  <c r="C36" i="53"/>
  <c r="C37" i="53"/>
  <c r="C38" i="53"/>
  <c r="C39" i="53"/>
  <c r="C40" i="53"/>
  <c r="C41" i="53"/>
  <c r="C42" i="53"/>
  <c r="C43" i="53"/>
  <c r="C44" i="53"/>
  <c r="C45" i="53"/>
  <c r="C46" i="53"/>
  <c r="C47" i="53"/>
  <c r="C48" i="53"/>
  <c r="C49" i="53"/>
  <c r="C50" i="53"/>
  <c r="C51" i="53"/>
  <c r="C52" i="53"/>
  <c r="C53" i="53"/>
  <c r="C54" i="53"/>
  <c r="C55" i="53"/>
  <c r="C56" i="53"/>
  <c r="C57" i="53"/>
  <c r="C58" i="53"/>
  <c r="C59" i="53"/>
  <c r="C60" i="53"/>
  <c r="C61" i="53"/>
  <c r="C62" i="53"/>
  <c r="C63" i="53"/>
  <c r="C64" i="53"/>
  <c r="C65" i="53"/>
  <c r="C66" i="53"/>
  <c r="C67" i="53"/>
  <c r="C68" i="53"/>
  <c r="C69" i="53"/>
  <c r="C70" i="53"/>
  <c r="C71" i="53"/>
  <c r="C72" i="53"/>
  <c r="C73" i="53"/>
  <c r="C74" i="53"/>
  <c r="C75" i="53"/>
  <c r="C76" i="53"/>
  <c r="C77" i="53"/>
  <c r="C78" i="53"/>
  <c r="C79" i="53"/>
  <c r="C80" i="53"/>
  <c r="C81" i="53"/>
  <c r="C82" i="53"/>
  <c r="C83" i="53"/>
  <c r="C84" i="53"/>
  <c r="C85" i="53"/>
  <c r="C86" i="53"/>
  <c r="C87" i="53"/>
  <c r="C88" i="53"/>
  <c r="C89" i="53"/>
  <c r="C90" i="53"/>
  <c r="C91" i="53"/>
  <c r="C92" i="53"/>
  <c r="C93" i="53"/>
  <c r="C94" i="53"/>
  <c r="C95" i="53"/>
  <c r="C96" i="53"/>
  <c r="C97" i="53"/>
  <c r="C98" i="53"/>
  <c r="C99" i="53"/>
  <c r="C100" i="53"/>
  <c r="C101" i="53"/>
  <c r="C102" i="53"/>
  <c r="C103" i="53"/>
  <c r="C104" i="53"/>
  <c r="C105" i="53"/>
  <c r="C106" i="53"/>
  <c r="C107" i="53"/>
  <c r="C108" i="53"/>
  <c r="C109" i="53"/>
  <c r="C110" i="53"/>
  <c r="C111" i="53"/>
  <c r="C112" i="53"/>
  <c r="C113" i="53"/>
  <c r="C114" i="53"/>
  <c r="C115" i="53"/>
  <c r="C116" i="53"/>
  <c r="C117" i="53"/>
  <c r="C118" i="53"/>
  <c r="C119" i="53"/>
  <c r="C120" i="53"/>
  <c r="C121" i="53"/>
  <c r="C122" i="53"/>
  <c r="C123" i="53"/>
  <c r="C124" i="53"/>
  <c r="C125" i="53"/>
  <c r="C126" i="53"/>
  <c r="C127" i="53"/>
  <c r="C128" i="53"/>
  <c r="C129" i="53"/>
  <c r="C130" i="53"/>
  <c r="C131" i="53"/>
  <c r="C132" i="53"/>
  <c r="C133" i="53"/>
  <c r="C134" i="53"/>
  <c r="C135" i="53"/>
  <c r="C136" i="53"/>
  <c r="C137" i="53"/>
  <c r="C138" i="53"/>
  <c r="C139" i="53"/>
  <c r="C140" i="53"/>
  <c r="C141" i="53"/>
  <c r="C142" i="53"/>
  <c r="C143" i="53"/>
  <c r="C144" i="53"/>
  <c r="C145" i="53"/>
  <c r="C146" i="53"/>
  <c r="C147" i="53"/>
  <c r="C148" i="53"/>
  <c r="C149" i="53"/>
  <c r="C150" i="53"/>
  <c r="C151" i="53"/>
  <c r="C152" i="53"/>
  <c r="C153" i="53"/>
  <c r="C154" i="53"/>
  <c r="C155" i="53"/>
  <c r="C156" i="53"/>
  <c r="C157" i="53"/>
  <c r="C158" i="53"/>
  <c r="C159" i="53"/>
  <c r="C160" i="53"/>
  <c r="C161" i="53"/>
  <c r="C162" i="53"/>
  <c r="C163" i="53"/>
  <c r="C164" i="53"/>
  <c r="C165" i="53"/>
  <c r="C166" i="53"/>
  <c r="C167" i="53"/>
  <c r="C168" i="53"/>
  <c r="C169" i="53"/>
  <c r="C170" i="53"/>
  <c r="C171" i="53"/>
  <c r="C172" i="53"/>
  <c r="C173" i="53"/>
  <c r="C174" i="53"/>
  <c r="C175" i="53"/>
  <c r="C176" i="53"/>
  <c r="C177" i="53"/>
  <c r="C178" i="53"/>
  <c r="C179" i="53"/>
  <c r="C180" i="53"/>
  <c r="C181" i="53"/>
  <c r="C182" i="53"/>
  <c r="C183" i="53"/>
  <c r="C184" i="53"/>
  <c r="C185" i="53"/>
  <c r="C186" i="53"/>
  <c r="C187" i="53"/>
  <c r="C188" i="53"/>
  <c r="C189" i="53"/>
  <c r="C190" i="53"/>
  <c r="C191" i="53"/>
  <c r="C192" i="53"/>
  <c r="C193" i="53"/>
  <c r="C194" i="53"/>
  <c r="C195" i="53"/>
  <c r="C196" i="53"/>
  <c r="C197" i="53"/>
  <c r="C198" i="53"/>
  <c r="C199" i="53"/>
  <c r="C200" i="53"/>
  <c r="C201" i="53"/>
  <c r="C202" i="53"/>
  <c r="C203" i="53"/>
  <c r="C204" i="53"/>
  <c r="C205" i="53"/>
  <c r="C206" i="53"/>
  <c r="C207" i="53"/>
  <c r="E207" i="53"/>
  <c r="D207" i="53"/>
  <c r="E206" i="53"/>
  <c r="D206" i="53"/>
  <c r="E205" i="53"/>
  <c r="D205" i="53"/>
  <c r="E204" i="53"/>
  <c r="D204" i="53"/>
  <c r="E203" i="53"/>
  <c r="D203" i="53"/>
  <c r="E202" i="53"/>
  <c r="D202" i="53"/>
  <c r="E201" i="53"/>
  <c r="D201" i="53"/>
  <c r="E200" i="53"/>
  <c r="D200" i="53"/>
  <c r="E199" i="53"/>
  <c r="D199" i="53"/>
  <c r="E198" i="53"/>
  <c r="D198" i="53"/>
  <c r="E197" i="53"/>
  <c r="D197" i="53"/>
  <c r="E196" i="53"/>
  <c r="D196" i="53"/>
  <c r="E195" i="53"/>
  <c r="D195" i="53"/>
  <c r="E194" i="53"/>
  <c r="D194" i="53"/>
  <c r="E193" i="53"/>
  <c r="D193" i="53"/>
  <c r="E192" i="53"/>
  <c r="D192" i="53"/>
  <c r="E191" i="53"/>
  <c r="D191" i="53"/>
  <c r="E190" i="53"/>
  <c r="D190" i="53"/>
  <c r="E189" i="53"/>
  <c r="D189" i="53"/>
  <c r="E188" i="53"/>
  <c r="D188" i="53"/>
  <c r="E187" i="53"/>
  <c r="D187" i="53"/>
  <c r="E186" i="53"/>
  <c r="D186" i="53"/>
  <c r="E185" i="53"/>
  <c r="D185" i="53"/>
  <c r="E184" i="53"/>
  <c r="D184" i="53"/>
  <c r="E183" i="53"/>
  <c r="D183" i="53"/>
  <c r="E182" i="53"/>
  <c r="D182" i="53"/>
  <c r="E181" i="53"/>
  <c r="D181" i="53"/>
  <c r="E180" i="53"/>
  <c r="D180" i="53"/>
  <c r="E179" i="53"/>
  <c r="D179" i="53"/>
  <c r="E178" i="53"/>
  <c r="D178" i="53"/>
  <c r="E177" i="53"/>
  <c r="D177" i="53"/>
  <c r="E176" i="53"/>
  <c r="D176" i="53"/>
  <c r="E175" i="53"/>
  <c r="D175" i="53"/>
  <c r="E174" i="53"/>
  <c r="D174" i="53"/>
  <c r="E173" i="53"/>
  <c r="D173" i="53"/>
  <c r="E172" i="53"/>
  <c r="D172" i="53"/>
  <c r="E171" i="53"/>
  <c r="D171" i="53"/>
  <c r="E170" i="53"/>
  <c r="D170" i="53"/>
  <c r="E169" i="53"/>
  <c r="D169" i="53"/>
  <c r="E168" i="53"/>
  <c r="D168" i="53"/>
  <c r="E167" i="53"/>
  <c r="D167" i="53"/>
  <c r="E166" i="53"/>
  <c r="D166" i="53"/>
  <c r="E165" i="53"/>
  <c r="D165" i="53"/>
  <c r="E164" i="53"/>
  <c r="D164" i="53"/>
  <c r="E163" i="53"/>
  <c r="D163" i="53"/>
  <c r="E162" i="53"/>
  <c r="D162" i="53"/>
  <c r="E161" i="53"/>
  <c r="D161" i="53"/>
  <c r="E160" i="53"/>
  <c r="D160" i="53"/>
  <c r="E159" i="53"/>
  <c r="D159" i="53"/>
  <c r="E158" i="53"/>
  <c r="D158" i="53"/>
  <c r="E157" i="53"/>
  <c r="D157" i="53"/>
  <c r="E156" i="53"/>
  <c r="D156" i="53"/>
  <c r="E155" i="53"/>
  <c r="D155" i="53"/>
  <c r="E154" i="53"/>
  <c r="D154" i="53"/>
  <c r="E153" i="53"/>
  <c r="D153" i="53"/>
  <c r="E152" i="53"/>
  <c r="D152" i="53"/>
  <c r="E151" i="53"/>
  <c r="D151" i="53"/>
  <c r="E150" i="53"/>
  <c r="D150" i="53"/>
  <c r="E149" i="53"/>
  <c r="D149" i="53"/>
  <c r="E148" i="53"/>
  <c r="D148" i="53"/>
  <c r="E147" i="53"/>
  <c r="D147" i="53"/>
  <c r="E146" i="53"/>
  <c r="D146" i="53"/>
  <c r="E145" i="53"/>
  <c r="D145" i="53"/>
  <c r="E144" i="53"/>
  <c r="D144" i="53"/>
  <c r="E143" i="53"/>
  <c r="D143" i="53"/>
  <c r="E142" i="53"/>
  <c r="D142" i="53"/>
  <c r="E141" i="53"/>
  <c r="D141" i="53"/>
  <c r="E140" i="53"/>
  <c r="D140" i="53"/>
  <c r="E139" i="53"/>
  <c r="D139" i="53"/>
  <c r="E138" i="53"/>
  <c r="D138" i="53"/>
  <c r="E137" i="53"/>
  <c r="D137" i="53"/>
  <c r="E136" i="53"/>
  <c r="D136" i="53"/>
  <c r="E135" i="53"/>
  <c r="D135" i="53"/>
  <c r="E134" i="53"/>
  <c r="D134" i="53"/>
  <c r="E133" i="53"/>
  <c r="D133" i="53"/>
  <c r="E132" i="53"/>
  <c r="D132" i="53"/>
  <c r="E131" i="53"/>
  <c r="D131" i="53"/>
  <c r="E130" i="53"/>
  <c r="D130" i="53"/>
  <c r="E129" i="53"/>
  <c r="D129" i="53"/>
  <c r="E128" i="53"/>
  <c r="D128" i="53"/>
  <c r="E127" i="53"/>
  <c r="D127" i="53"/>
  <c r="E126" i="53"/>
  <c r="D126" i="53"/>
  <c r="E125" i="53"/>
  <c r="D125" i="53"/>
  <c r="E124" i="53"/>
  <c r="D124" i="53"/>
  <c r="E123" i="53"/>
  <c r="D123" i="53"/>
  <c r="E122" i="53"/>
  <c r="D122" i="53"/>
  <c r="E121" i="53"/>
  <c r="D121" i="53"/>
  <c r="E120" i="53"/>
  <c r="D120" i="53"/>
  <c r="E119" i="53"/>
  <c r="D119" i="53"/>
  <c r="E118" i="53"/>
  <c r="D118" i="53"/>
  <c r="E117" i="53"/>
  <c r="D117" i="53"/>
  <c r="E116" i="53"/>
  <c r="D116" i="53"/>
  <c r="E115" i="53"/>
  <c r="D115" i="53"/>
  <c r="E114" i="53"/>
  <c r="D114" i="53"/>
  <c r="E113" i="53"/>
  <c r="D113" i="53"/>
  <c r="E112" i="53"/>
  <c r="D112" i="53"/>
  <c r="E111" i="53"/>
  <c r="D111" i="53"/>
  <c r="E110" i="53"/>
  <c r="D110" i="53"/>
  <c r="E109" i="53"/>
  <c r="D109" i="53"/>
  <c r="E108" i="53"/>
  <c r="D108" i="53"/>
  <c r="E107" i="53"/>
  <c r="D107" i="53"/>
  <c r="E106" i="53"/>
  <c r="D106" i="53"/>
  <c r="E105" i="53"/>
  <c r="D105" i="53"/>
  <c r="E104" i="53"/>
  <c r="D104" i="53"/>
  <c r="E103" i="53"/>
  <c r="D103" i="53"/>
  <c r="E102" i="53"/>
  <c r="D102" i="53"/>
  <c r="E101" i="53"/>
  <c r="D101" i="53"/>
  <c r="E100" i="53"/>
  <c r="D100" i="53"/>
  <c r="E99" i="53"/>
  <c r="D99" i="53"/>
  <c r="E98" i="53"/>
  <c r="D98" i="53"/>
  <c r="E97" i="53"/>
  <c r="D97" i="53"/>
  <c r="E96" i="53"/>
  <c r="D96" i="53"/>
  <c r="E95" i="53"/>
  <c r="D95" i="53"/>
  <c r="E94" i="53"/>
  <c r="D94" i="53"/>
  <c r="E93" i="53"/>
  <c r="D93" i="53"/>
  <c r="E92" i="53"/>
  <c r="D92" i="53"/>
  <c r="E91" i="53"/>
  <c r="D91" i="53"/>
  <c r="E90" i="53"/>
  <c r="D90" i="53"/>
  <c r="E89" i="53"/>
  <c r="D89" i="53"/>
  <c r="E88" i="53"/>
  <c r="D88" i="53"/>
  <c r="E87" i="53"/>
  <c r="D87" i="53"/>
  <c r="E86" i="53"/>
  <c r="D86" i="53"/>
  <c r="E85" i="53"/>
  <c r="D85" i="53"/>
  <c r="E84" i="53"/>
  <c r="D84" i="53"/>
  <c r="E83" i="53"/>
  <c r="D83" i="53"/>
  <c r="E82" i="53"/>
  <c r="D82" i="53"/>
  <c r="E81" i="53"/>
  <c r="D81" i="53"/>
  <c r="E80" i="53"/>
  <c r="D80" i="53"/>
  <c r="E79" i="53"/>
  <c r="D79" i="53"/>
  <c r="E78" i="53"/>
  <c r="D78" i="53"/>
  <c r="E77" i="53"/>
  <c r="D77" i="53"/>
  <c r="E76" i="53"/>
  <c r="D76" i="53"/>
  <c r="E75" i="53"/>
  <c r="D75" i="53"/>
  <c r="E74" i="53"/>
  <c r="D74" i="53"/>
  <c r="E73" i="53"/>
  <c r="D73" i="53"/>
  <c r="E72" i="53"/>
  <c r="D72" i="53"/>
  <c r="E71" i="53"/>
  <c r="D71" i="53"/>
  <c r="E70" i="53"/>
  <c r="D70" i="53"/>
  <c r="E69" i="53"/>
  <c r="D69" i="53"/>
  <c r="E68" i="53"/>
  <c r="D68" i="53"/>
  <c r="E67" i="53"/>
  <c r="D67" i="53"/>
  <c r="E66" i="53"/>
  <c r="D66" i="53"/>
  <c r="E65" i="53"/>
  <c r="D65" i="53"/>
  <c r="E64" i="53"/>
  <c r="D64" i="53"/>
  <c r="E63" i="53"/>
  <c r="D63" i="53"/>
  <c r="E62" i="53"/>
  <c r="D62" i="53"/>
  <c r="E61" i="53"/>
  <c r="D61" i="53"/>
  <c r="E60" i="53"/>
  <c r="D60" i="53"/>
  <c r="E59" i="53"/>
  <c r="D59" i="53"/>
  <c r="E58" i="53"/>
  <c r="D58" i="53"/>
  <c r="E57" i="53"/>
  <c r="D57" i="53"/>
  <c r="E56" i="53"/>
  <c r="D56" i="53"/>
  <c r="E55" i="53"/>
  <c r="D55" i="53"/>
  <c r="E54" i="53"/>
  <c r="D54" i="53"/>
  <c r="E53" i="53"/>
  <c r="D53" i="53"/>
  <c r="E52" i="53"/>
  <c r="D52" i="53"/>
  <c r="E51" i="53"/>
  <c r="D51" i="53"/>
  <c r="E50" i="53"/>
  <c r="D50" i="53"/>
  <c r="E49" i="53"/>
  <c r="D49" i="53"/>
  <c r="E48" i="53"/>
  <c r="D48" i="53"/>
  <c r="E47" i="53"/>
  <c r="D47" i="53"/>
  <c r="E46" i="53"/>
  <c r="D46" i="53"/>
  <c r="E45" i="53"/>
  <c r="D45" i="53"/>
  <c r="E44" i="53"/>
  <c r="D44" i="53"/>
  <c r="E43" i="53"/>
  <c r="D43" i="53"/>
  <c r="E42" i="53"/>
  <c r="D42" i="53"/>
  <c r="E41" i="53"/>
  <c r="D41" i="53"/>
  <c r="E40" i="53"/>
  <c r="D40" i="53"/>
  <c r="E39" i="53"/>
  <c r="D39" i="53"/>
  <c r="E38" i="53"/>
  <c r="D38" i="53"/>
  <c r="E37" i="53"/>
  <c r="D37" i="53"/>
  <c r="E36" i="53"/>
  <c r="D36" i="53"/>
  <c r="E35" i="53"/>
  <c r="D35" i="53"/>
  <c r="E34" i="53"/>
  <c r="D34" i="53"/>
  <c r="E33" i="53"/>
  <c r="D33" i="53"/>
  <c r="E32" i="53"/>
  <c r="D32" i="53"/>
  <c r="E31" i="53"/>
  <c r="D31" i="53"/>
  <c r="E30" i="53"/>
  <c r="D30" i="53"/>
  <c r="E29" i="53"/>
  <c r="D29" i="53"/>
  <c r="E28" i="53"/>
  <c r="D28" i="53"/>
  <c r="E27" i="53"/>
  <c r="D27" i="53"/>
  <c r="E26" i="53"/>
  <c r="D26" i="53"/>
  <c r="E25" i="53"/>
  <c r="D25" i="53"/>
  <c r="E24" i="53"/>
  <c r="D24" i="53"/>
  <c r="E23" i="53"/>
  <c r="D23" i="53"/>
  <c r="E22" i="53"/>
  <c r="D22" i="53"/>
  <c r="E21" i="53"/>
  <c r="D21" i="53"/>
  <c r="E20" i="53"/>
  <c r="D20" i="53"/>
  <c r="E19" i="53"/>
  <c r="D19" i="53"/>
  <c r="E18" i="53"/>
  <c r="D18" i="53"/>
  <c r="E17" i="53"/>
  <c r="D17" i="53"/>
  <c r="E16" i="53"/>
  <c r="D16" i="53"/>
  <c r="E15" i="53"/>
  <c r="D15" i="53"/>
  <c r="E14" i="53"/>
  <c r="D14" i="53"/>
  <c r="E13" i="53"/>
  <c r="D13" i="53"/>
  <c r="E12" i="53"/>
  <c r="D12" i="53"/>
  <c r="E11" i="53"/>
  <c r="D11" i="53"/>
  <c r="E10" i="53"/>
  <c r="D10" i="53"/>
  <c r="E9" i="53"/>
  <c r="D9" i="53"/>
  <c r="E8" i="53"/>
  <c r="D8" i="53"/>
  <c r="D150" i="47"/>
  <c r="D151" i="47"/>
  <c r="D152" i="47"/>
  <c r="D153" i="47"/>
  <c r="D154" i="47"/>
  <c r="D155" i="47"/>
  <c r="D156" i="47"/>
  <c r="D157" i="47"/>
  <c r="D158" i="47"/>
  <c r="ES2" i="47"/>
  <c r="DL2" i="47"/>
  <c r="DJ2" i="47"/>
  <c r="DI2" i="47"/>
  <c r="DH2" i="47"/>
  <c r="DG2" i="47"/>
  <c r="DF2" i="47"/>
  <c r="DE2" i="47"/>
  <c r="DD2" i="47"/>
  <c r="HM2" i="47"/>
  <c r="HL2" i="47"/>
  <c r="HK2" i="47"/>
  <c r="HJ2" i="47"/>
  <c r="HI2" i="47"/>
  <c r="HH2" i="47"/>
  <c r="HG2" i="47"/>
  <c r="GH2" i="47"/>
  <c r="GG2" i="47"/>
  <c r="GF2" i="47"/>
  <c r="GE2" i="47"/>
  <c r="GD2" i="47"/>
  <c r="GC2" i="47"/>
  <c r="GB2" i="47"/>
  <c r="GA2" i="47"/>
  <c r="FZ2" i="47"/>
  <c r="FY2" i="47"/>
  <c r="FX2" i="47"/>
  <c r="FW2" i="47"/>
  <c r="FV2" i="47"/>
  <c r="FS2" i="47"/>
  <c r="FQ2" i="47"/>
  <c r="FL2" i="47"/>
  <c r="FG2" i="47"/>
  <c r="FF2" i="47"/>
  <c r="FE2" i="47"/>
  <c r="FC2" i="47"/>
  <c r="FB2" i="47"/>
  <c r="FA2" i="47"/>
  <c r="EZ2" i="47"/>
  <c r="EY2" i="47"/>
  <c r="EX2" i="47"/>
  <c r="EW2" i="47"/>
  <c r="EV2" i="47"/>
  <c r="EU2" i="47"/>
  <c r="ET2" i="47"/>
  <c r="ER2" i="47"/>
  <c r="EQ2" i="47"/>
  <c r="EP2" i="47"/>
  <c r="EO2" i="47"/>
  <c r="EN2" i="47"/>
  <c r="EM2" i="47"/>
  <c r="EL2" i="47"/>
  <c r="EK2" i="47"/>
  <c r="EJ2" i="47"/>
  <c r="EI2" i="47"/>
  <c r="DY2" i="47"/>
  <c r="DX2" i="47"/>
  <c r="DW2" i="47"/>
  <c r="DV2" i="47"/>
  <c r="DU2" i="47"/>
  <c r="DS2" i="47"/>
  <c r="DQ2" i="47"/>
  <c r="DP2" i="47"/>
  <c r="DC2" i="47"/>
  <c r="DB2" i="47"/>
  <c r="CR2" i="47"/>
  <c r="CQ2" i="47"/>
  <c r="CP2" i="47"/>
  <c r="CO2" i="47"/>
  <c r="CN2" i="47"/>
  <c r="CL2" i="47"/>
  <c r="BU2" i="47"/>
  <c r="CI2" i="47"/>
  <c r="CG2" i="47"/>
  <c r="CD2" i="47"/>
  <c r="CA2" i="47"/>
  <c r="BY2" i="47"/>
  <c r="BX2" i="47"/>
  <c r="BW2" i="47"/>
  <c r="BV2" i="47"/>
  <c r="BT2" i="47"/>
  <c r="BS2" i="47"/>
  <c r="BR2" i="47"/>
  <c r="B20" i="45"/>
  <c r="E127" i="56"/>
  <c r="D127" i="56"/>
  <c r="J69" i="55"/>
  <c r="D69" i="55"/>
  <c r="L69" i="55"/>
  <c r="E69" i="55"/>
  <c r="M69" i="55"/>
  <c r="G69" i="55"/>
  <c r="F69" i="55"/>
  <c r="H69" i="55"/>
  <c r="K69" i="55"/>
  <c r="N69" i="55"/>
  <c r="M39" i="55"/>
  <c r="E39" i="55"/>
  <c r="N39" i="55"/>
  <c r="L39" i="55"/>
  <c r="K39" i="55"/>
  <c r="J39" i="55"/>
  <c r="H39" i="55"/>
  <c r="G39" i="55"/>
  <c r="F39" i="55"/>
  <c r="D39" i="55"/>
  <c r="M27" i="55"/>
  <c r="E27" i="55"/>
  <c r="F27" i="55"/>
  <c r="D27" i="55"/>
  <c r="N27" i="55"/>
  <c r="L27" i="55"/>
  <c r="K27" i="55"/>
  <c r="J27" i="55"/>
  <c r="H27" i="55"/>
  <c r="G27" i="55"/>
  <c r="G14" i="55"/>
  <c r="K14" i="55"/>
  <c r="E14" i="55"/>
  <c r="M14" i="55"/>
  <c r="L14" i="55"/>
  <c r="N14" i="55"/>
  <c r="D14" i="55"/>
  <c r="H14" i="55"/>
  <c r="F14" i="55"/>
  <c r="J14" i="55"/>
  <c r="G46" i="55"/>
  <c r="N46" i="55"/>
  <c r="F46" i="55"/>
  <c r="K46" i="55"/>
  <c r="L46" i="55"/>
  <c r="J46" i="55"/>
  <c r="H46" i="55"/>
  <c r="E46" i="55"/>
  <c r="D46" i="55"/>
  <c r="M46" i="55"/>
  <c r="K86" i="55"/>
  <c r="H86" i="55"/>
  <c r="G86" i="55"/>
  <c r="F86" i="55"/>
  <c r="N86" i="55"/>
  <c r="E86" i="55"/>
  <c r="M86" i="55"/>
  <c r="D86" i="55"/>
  <c r="L86" i="55"/>
  <c r="J86" i="55"/>
  <c r="M152" i="55"/>
  <c r="E152" i="55"/>
  <c r="K152" i="55"/>
  <c r="J152" i="55"/>
  <c r="H152" i="55"/>
  <c r="G152" i="55"/>
  <c r="F152" i="55"/>
  <c r="N152" i="55"/>
  <c r="D152" i="55"/>
  <c r="L152" i="55"/>
  <c r="H114" i="55"/>
  <c r="G114" i="55"/>
  <c r="F114" i="55"/>
  <c r="N114" i="55"/>
  <c r="E114" i="55"/>
  <c r="M114" i="55"/>
  <c r="D114" i="55"/>
  <c r="L114" i="55"/>
  <c r="K114" i="55"/>
  <c r="J114" i="55"/>
  <c r="M180" i="55"/>
  <c r="E180" i="55"/>
  <c r="J180" i="55"/>
  <c r="H180" i="55"/>
  <c r="G180" i="55"/>
  <c r="F180" i="55"/>
  <c r="N180" i="55"/>
  <c r="D180" i="55"/>
  <c r="L180" i="55"/>
  <c r="K180" i="55"/>
  <c r="F78" i="55"/>
  <c r="N78" i="55"/>
  <c r="E78" i="55"/>
  <c r="M78" i="55"/>
  <c r="D78" i="55"/>
  <c r="L78" i="55"/>
  <c r="K78" i="55"/>
  <c r="J78" i="55"/>
  <c r="H78" i="55"/>
  <c r="G78" i="55"/>
  <c r="M144" i="55"/>
  <c r="E144" i="55"/>
  <c r="H144" i="55"/>
  <c r="G144" i="55"/>
  <c r="F144" i="55"/>
  <c r="N144" i="55"/>
  <c r="D144" i="55"/>
  <c r="L144" i="55"/>
  <c r="K144" i="55"/>
  <c r="J144" i="55"/>
  <c r="G138" i="55"/>
  <c r="F138" i="55"/>
  <c r="N138" i="55"/>
  <c r="E138" i="55"/>
  <c r="M138" i="55"/>
  <c r="D138" i="55"/>
  <c r="L138" i="55"/>
  <c r="K138" i="55"/>
  <c r="J138" i="55"/>
  <c r="H138" i="55"/>
  <c r="M76" i="55"/>
  <c r="E76" i="55"/>
  <c r="F76" i="55"/>
  <c r="N76" i="55"/>
  <c r="D76" i="55"/>
  <c r="L76" i="55"/>
  <c r="K76" i="55"/>
  <c r="H76" i="55"/>
  <c r="J76" i="55"/>
  <c r="G76" i="55"/>
  <c r="K20" i="55"/>
  <c r="G20" i="55"/>
  <c r="N20" i="55"/>
  <c r="D20" i="55"/>
  <c r="L20" i="55"/>
  <c r="J20" i="55"/>
  <c r="H20" i="55"/>
  <c r="F20" i="55"/>
  <c r="M20" i="55"/>
  <c r="E20" i="55"/>
  <c r="K52" i="55"/>
  <c r="J52" i="55"/>
  <c r="G52" i="55"/>
  <c r="F52" i="55"/>
  <c r="E52" i="55"/>
  <c r="D52" i="55"/>
  <c r="N52" i="55"/>
  <c r="M52" i="55"/>
  <c r="L52" i="55"/>
  <c r="H52" i="55"/>
  <c r="M104" i="55"/>
  <c r="E104" i="55"/>
  <c r="F104" i="55"/>
  <c r="N104" i="55"/>
  <c r="D104" i="55"/>
  <c r="L104" i="55"/>
  <c r="K104" i="55"/>
  <c r="J104" i="55"/>
  <c r="H104" i="55"/>
  <c r="G104" i="55"/>
  <c r="H226" i="55"/>
  <c r="F226" i="55"/>
  <c r="M226" i="55"/>
  <c r="D226" i="55"/>
  <c r="K226" i="55"/>
  <c r="J226" i="55"/>
  <c r="G226" i="55"/>
  <c r="E226" i="55"/>
  <c r="N226" i="55"/>
  <c r="L226" i="55"/>
  <c r="G163" i="55"/>
  <c r="N163" i="55"/>
  <c r="E163" i="55"/>
  <c r="M163" i="55"/>
  <c r="D163" i="55"/>
  <c r="L163" i="55"/>
  <c r="K163" i="55"/>
  <c r="J163" i="55"/>
  <c r="H163" i="55"/>
  <c r="F163" i="55"/>
  <c r="M126" i="55"/>
  <c r="D126" i="55"/>
  <c r="L126" i="55"/>
  <c r="K126" i="55"/>
  <c r="J126" i="55"/>
  <c r="H126" i="55"/>
  <c r="G126" i="55"/>
  <c r="F126" i="55"/>
  <c r="N126" i="55"/>
  <c r="E126" i="55"/>
  <c r="M192" i="55"/>
  <c r="E192" i="55"/>
  <c r="N192" i="55"/>
  <c r="D192" i="55"/>
  <c r="L192" i="55"/>
  <c r="K192" i="55"/>
  <c r="J192" i="55"/>
  <c r="H192" i="55"/>
  <c r="G192" i="55"/>
  <c r="F192" i="55"/>
  <c r="M156" i="55"/>
  <c r="E156" i="55"/>
  <c r="L156" i="55"/>
  <c r="K156" i="55"/>
  <c r="J156" i="55"/>
  <c r="H156" i="55"/>
  <c r="G156" i="55"/>
  <c r="F156" i="55"/>
  <c r="N156" i="55"/>
  <c r="D156" i="55"/>
  <c r="G262" i="55"/>
  <c r="M262" i="55"/>
  <c r="D262" i="55"/>
  <c r="L262" i="55"/>
  <c r="K262" i="55"/>
  <c r="J262" i="55"/>
  <c r="H262" i="55"/>
  <c r="F262" i="55"/>
  <c r="E262" i="55"/>
  <c r="N262" i="55"/>
  <c r="G231" i="55"/>
  <c r="J231" i="55"/>
  <c r="H231" i="55"/>
  <c r="N231" i="55"/>
  <c r="E231" i="55"/>
  <c r="L231" i="55"/>
  <c r="D231" i="55"/>
  <c r="M231" i="55"/>
  <c r="K231" i="55"/>
  <c r="F231" i="55"/>
  <c r="M303" i="55"/>
  <c r="E303" i="55"/>
  <c r="G303" i="55"/>
  <c r="F303" i="55"/>
  <c r="K303" i="55"/>
  <c r="N303" i="55"/>
  <c r="L303" i="55"/>
  <c r="J303" i="55"/>
  <c r="H303" i="55"/>
  <c r="D303" i="55"/>
  <c r="K285" i="55"/>
  <c r="M285" i="55"/>
  <c r="D285" i="55"/>
  <c r="H285" i="55"/>
  <c r="G285" i="55"/>
  <c r="F285" i="55"/>
  <c r="E285" i="55"/>
  <c r="N285" i="55"/>
  <c r="L285" i="55"/>
  <c r="J285" i="55"/>
  <c r="N214" i="55"/>
  <c r="E214" i="55"/>
  <c r="L214" i="55"/>
  <c r="G214" i="55"/>
  <c r="M214" i="55"/>
  <c r="K214" i="55"/>
  <c r="J214" i="55"/>
  <c r="H214" i="55"/>
  <c r="F214" i="55"/>
  <c r="D214" i="55"/>
  <c r="M287" i="55"/>
  <c r="E287" i="55"/>
  <c r="K287" i="55"/>
  <c r="N287" i="55"/>
  <c r="D287" i="55"/>
  <c r="G287" i="55"/>
  <c r="F287" i="55"/>
  <c r="L287" i="55"/>
  <c r="J287" i="55"/>
  <c r="H287" i="55"/>
  <c r="G334" i="55"/>
  <c r="F334" i="55"/>
  <c r="N334" i="55"/>
  <c r="E334" i="55"/>
  <c r="M334" i="55"/>
  <c r="D334" i="55"/>
  <c r="K334" i="55"/>
  <c r="J334" i="55"/>
  <c r="H334" i="55"/>
  <c r="L334" i="55"/>
  <c r="G273" i="55"/>
  <c r="M273" i="55"/>
  <c r="L273" i="55"/>
  <c r="K273" i="55"/>
  <c r="J273" i="55"/>
  <c r="H273" i="55"/>
  <c r="F273" i="55"/>
  <c r="E273" i="55"/>
  <c r="N273" i="55"/>
  <c r="D273" i="55"/>
  <c r="G282" i="55"/>
  <c r="J282" i="55"/>
  <c r="L282" i="55"/>
  <c r="D282" i="55"/>
  <c r="N282" i="55"/>
  <c r="M282" i="55"/>
  <c r="K282" i="55"/>
  <c r="H282" i="55"/>
  <c r="F282" i="55"/>
  <c r="E282" i="55"/>
  <c r="M405" i="55"/>
  <c r="E405" i="55"/>
  <c r="G405" i="55"/>
  <c r="F405" i="55"/>
  <c r="K405" i="55"/>
  <c r="J405" i="55"/>
  <c r="N405" i="55"/>
  <c r="L405" i="55"/>
  <c r="H405" i="55"/>
  <c r="D405" i="55"/>
  <c r="G306" i="55"/>
  <c r="H306" i="55"/>
  <c r="F306" i="55"/>
  <c r="L306" i="55"/>
  <c r="K306" i="55"/>
  <c r="J306" i="55"/>
  <c r="N306" i="55"/>
  <c r="M306" i="55"/>
  <c r="E306" i="55"/>
  <c r="D306" i="55"/>
  <c r="G388" i="55"/>
  <c r="E388" i="55"/>
  <c r="H388" i="55"/>
  <c r="F388" i="55"/>
  <c r="L388" i="55"/>
  <c r="K388" i="55"/>
  <c r="J388" i="55"/>
  <c r="D388" i="55"/>
  <c r="N388" i="55"/>
  <c r="M388" i="55"/>
  <c r="N361" i="55"/>
  <c r="E361" i="55"/>
  <c r="M361" i="55"/>
  <c r="D361" i="55"/>
  <c r="L361" i="55"/>
  <c r="K361" i="55"/>
  <c r="J361" i="55"/>
  <c r="H361" i="55"/>
  <c r="G361" i="55"/>
  <c r="F361" i="55"/>
  <c r="M325" i="55"/>
  <c r="D325" i="55"/>
  <c r="L325" i="55"/>
  <c r="H325" i="55"/>
  <c r="G325" i="55"/>
  <c r="F325" i="55"/>
  <c r="N325" i="55"/>
  <c r="E325" i="55"/>
  <c r="K325" i="55"/>
  <c r="J325" i="55"/>
  <c r="K85" i="55"/>
  <c r="H85" i="55"/>
  <c r="G85" i="55"/>
  <c r="F85" i="55"/>
  <c r="N85" i="55"/>
  <c r="E85" i="55"/>
  <c r="M85" i="55"/>
  <c r="D85" i="55"/>
  <c r="L85" i="55"/>
  <c r="J85" i="55"/>
  <c r="K117" i="55"/>
  <c r="H117" i="55"/>
  <c r="G117" i="55"/>
  <c r="F117" i="55"/>
  <c r="N117" i="55"/>
  <c r="E117" i="55"/>
  <c r="M117" i="55"/>
  <c r="D117" i="55"/>
  <c r="L117" i="55"/>
  <c r="J117" i="55"/>
  <c r="K149" i="55"/>
  <c r="J149" i="55"/>
  <c r="H149" i="55"/>
  <c r="G149" i="55"/>
  <c r="F149" i="55"/>
  <c r="N149" i="55"/>
  <c r="E149" i="55"/>
  <c r="M149" i="55"/>
  <c r="D149" i="55"/>
  <c r="L149" i="55"/>
  <c r="K181" i="55"/>
  <c r="J181" i="55"/>
  <c r="H181" i="55"/>
  <c r="G181" i="55"/>
  <c r="F181" i="55"/>
  <c r="N181" i="55"/>
  <c r="E181" i="55"/>
  <c r="M181" i="55"/>
  <c r="D181" i="55"/>
  <c r="L181" i="55"/>
  <c r="K213" i="55"/>
  <c r="N213" i="55"/>
  <c r="E213" i="55"/>
  <c r="G213" i="55"/>
  <c r="F213" i="55"/>
  <c r="D213" i="55"/>
  <c r="M213" i="55"/>
  <c r="L213" i="55"/>
  <c r="J213" i="55"/>
  <c r="H213" i="55"/>
  <c r="K245" i="55"/>
  <c r="N245" i="55"/>
  <c r="E245" i="55"/>
  <c r="M245" i="55"/>
  <c r="D245" i="55"/>
  <c r="L245" i="55"/>
  <c r="G245" i="55"/>
  <c r="F245" i="55"/>
  <c r="J245" i="55"/>
  <c r="H245" i="55"/>
  <c r="M291" i="55"/>
  <c r="E291" i="55"/>
  <c r="L291" i="55"/>
  <c r="K291" i="55"/>
  <c r="F291" i="55"/>
  <c r="H291" i="55"/>
  <c r="G291" i="55"/>
  <c r="D291" i="55"/>
  <c r="N291" i="55"/>
  <c r="J291" i="55"/>
  <c r="K264" i="55"/>
  <c r="N264" i="55"/>
  <c r="E264" i="55"/>
  <c r="H264" i="55"/>
  <c r="G264" i="55"/>
  <c r="F264" i="55"/>
  <c r="D264" i="55"/>
  <c r="M264" i="55"/>
  <c r="L264" i="55"/>
  <c r="J264" i="55"/>
  <c r="K296" i="55"/>
  <c r="N296" i="55"/>
  <c r="E296" i="55"/>
  <c r="M296" i="55"/>
  <c r="D296" i="55"/>
  <c r="G296" i="55"/>
  <c r="L296" i="55"/>
  <c r="J296" i="55"/>
  <c r="H296" i="55"/>
  <c r="F296" i="55"/>
  <c r="K328" i="55"/>
  <c r="N328" i="55"/>
  <c r="E328" i="55"/>
  <c r="M328" i="55"/>
  <c r="D328" i="55"/>
  <c r="L328" i="55"/>
  <c r="H328" i="55"/>
  <c r="G328" i="55"/>
  <c r="F328" i="55"/>
  <c r="J328" i="55"/>
  <c r="K360" i="55"/>
  <c r="N360" i="55"/>
  <c r="E360" i="55"/>
  <c r="M360" i="55"/>
  <c r="D360" i="55"/>
  <c r="L360" i="55"/>
  <c r="H360" i="55"/>
  <c r="G360" i="55"/>
  <c r="F360" i="55"/>
  <c r="J360" i="55"/>
  <c r="H377" i="55"/>
  <c r="L377" i="55"/>
  <c r="K377" i="55"/>
  <c r="J377" i="55"/>
  <c r="G377" i="55"/>
  <c r="F377" i="55"/>
  <c r="E377" i="55"/>
  <c r="N377" i="55"/>
  <c r="D377" i="55"/>
  <c r="M377" i="55"/>
  <c r="M393" i="55"/>
  <c r="E393" i="55"/>
  <c r="G393" i="55"/>
  <c r="K393" i="55"/>
  <c r="N393" i="55"/>
  <c r="H393" i="55"/>
  <c r="J393" i="55"/>
  <c r="F393" i="55"/>
  <c r="D393" i="55"/>
  <c r="L393" i="55"/>
  <c r="M457" i="55"/>
  <c r="E457" i="55"/>
  <c r="G457" i="55"/>
  <c r="L457" i="55"/>
  <c r="K457" i="55"/>
  <c r="J457" i="55"/>
  <c r="H457" i="55"/>
  <c r="F457" i="55"/>
  <c r="D457" i="55"/>
  <c r="N457" i="55"/>
  <c r="G424" i="55"/>
  <c r="H424" i="55"/>
  <c r="E424" i="55"/>
  <c r="M424" i="55"/>
  <c r="K424" i="55"/>
  <c r="D424" i="55"/>
  <c r="N424" i="55"/>
  <c r="L424" i="55"/>
  <c r="J424" i="55"/>
  <c r="F424" i="55"/>
  <c r="M487" i="55"/>
  <c r="E487" i="55"/>
  <c r="N487" i="55"/>
  <c r="D487" i="55"/>
  <c r="K487" i="55"/>
  <c r="G487" i="55"/>
  <c r="F487" i="55"/>
  <c r="L487" i="55"/>
  <c r="J487" i="55"/>
  <c r="H487" i="55"/>
  <c r="M449" i="55"/>
  <c r="E449" i="55"/>
  <c r="G449" i="55"/>
  <c r="F449" i="55"/>
  <c r="D449" i="55"/>
  <c r="N449" i="55"/>
  <c r="K449" i="55"/>
  <c r="J449" i="55"/>
  <c r="H449" i="55"/>
  <c r="L449" i="55"/>
  <c r="M413" i="55"/>
  <c r="E413" i="55"/>
  <c r="G413" i="55"/>
  <c r="N413" i="55"/>
  <c r="K413" i="55"/>
  <c r="F413" i="55"/>
  <c r="H413" i="55"/>
  <c r="L413" i="55"/>
  <c r="J413" i="55"/>
  <c r="D413" i="55"/>
  <c r="G476" i="55"/>
  <c r="H476" i="55"/>
  <c r="D476" i="55"/>
  <c r="N476" i="55"/>
  <c r="M476" i="55"/>
  <c r="L476" i="55"/>
  <c r="K476" i="55"/>
  <c r="J476" i="55"/>
  <c r="F476" i="55"/>
  <c r="E476" i="55"/>
  <c r="K395" i="55"/>
  <c r="G395" i="55"/>
  <c r="E395" i="55"/>
  <c r="J395" i="55"/>
  <c r="F395" i="55"/>
  <c r="M395" i="55"/>
  <c r="L395" i="55"/>
  <c r="H395" i="55"/>
  <c r="D395" i="55"/>
  <c r="N395" i="55"/>
  <c r="K427" i="55"/>
  <c r="G427" i="55"/>
  <c r="E427" i="55"/>
  <c r="M427" i="55"/>
  <c r="J427" i="55"/>
  <c r="L427" i="55"/>
  <c r="H427" i="55"/>
  <c r="N427" i="55"/>
  <c r="F427" i="55"/>
  <c r="D427" i="55"/>
  <c r="K459" i="55"/>
  <c r="H459" i="55"/>
  <c r="G459" i="55"/>
  <c r="F459" i="55"/>
  <c r="E459" i="55"/>
  <c r="N459" i="55"/>
  <c r="D459" i="55"/>
  <c r="M459" i="55"/>
  <c r="L459" i="55"/>
  <c r="J459" i="55"/>
  <c r="M507" i="55"/>
  <c r="E507" i="55"/>
  <c r="J507" i="55"/>
  <c r="H507" i="55"/>
  <c r="G507" i="55"/>
  <c r="N507" i="55"/>
  <c r="D507" i="55"/>
  <c r="L507" i="55"/>
  <c r="K507" i="55"/>
  <c r="F507" i="55"/>
  <c r="G548" i="55"/>
  <c r="M548" i="55"/>
  <c r="E548" i="55"/>
  <c r="K548" i="55"/>
  <c r="D548" i="55"/>
  <c r="L548" i="55"/>
  <c r="J548" i="55"/>
  <c r="H548" i="55"/>
  <c r="F548" i="55"/>
  <c r="N548" i="55"/>
  <c r="G551" i="55"/>
  <c r="L551" i="55"/>
  <c r="K551" i="55"/>
  <c r="H551" i="55"/>
  <c r="N551" i="55"/>
  <c r="D551" i="55"/>
  <c r="J551" i="55"/>
  <c r="F551" i="55"/>
  <c r="E551" i="55"/>
  <c r="M551" i="55"/>
  <c r="G518" i="55"/>
  <c r="M518" i="55"/>
  <c r="D518" i="55"/>
  <c r="L518" i="55"/>
  <c r="K518" i="55"/>
  <c r="J518" i="55"/>
  <c r="H518" i="55"/>
  <c r="F518" i="55"/>
  <c r="N518" i="55"/>
  <c r="E518" i="55"/>
  <c r="K410" i="55"/>
  <c r="M410" i="55"/>
  <c r="E410" i="55"/>
  <c r="D410" i="55"/>
  <c r="L410" i="55"/>
  <c r="G410" i="55"/>
  <c r="J410" i="55"/>
  <c r="N410" i="55"/>
  <c r="H410" i="55"/>
  <c r="F410" i="55"/>
  <c r="K442" i="55"/>
  <c r="M442" i="55"/>
  <c r="E442" i="55"/>
  <c r="D442" i="55"/>
  <c r="L442" i="55"/>
  <c r="G442" i="55"/>
  <c r="N442" i="55"/>
  <c r="J442" i="55"/>
  <c r="H442" i="55"/>
  <c r="F442" i="55"/>
  <c r="K474" i="55"/>
  <c r="M474" i="55"/>
  <c r="E474" i="55"/>
  <c r="L474" i="55"/>
  <c r="D474" i="55"/>
  <c r="N474" i="55"/>
  <c r="J474" i="55"/>
  <c r="H474" i="55"/>
  <c r="G474" i="55"/>
  <c r="F474" i="55"/>
  <c r="G536" i="55"/>
  <c r="M536" i="55"/>
  <c r="E536" i="55"/>
  <c r="K536" i="55"/>
  <c r="N536" i="55"/>
  <c r="L536" i="55"/>
  <c r="J536" i="55"/>
  <c r="H536" i="55"/>
  <c r="F536" i="55"/>
  <c r="D536" i="55"/>
  <c r="K500" i="55"/>
  <c r="H500" i="55"/>
  <c r="F500" i="55"/>
  <c r="N500" i="55"/>
  <c r="E500" i="55"/>
  <c r="L500" i="55"/>
  <c r="J500" i="55"/>
  <c r="M500" i="55"/>
  <c r="G500" i="55"/>
  <c r="D500" i="55"/>
  <c r="G540" i="55"/>
  <c r="M540" i="55"/>
  <c r="E540" i="55"/>
  <c r="N540" i="55"/>
  <c r="D540" i="55"/>
  <c r="L540" i="55"/>
  <c r="K540" i="55"/>
  <c r="J540" i="55"/>
  <c r="H540" i="55"/>
  <c r="F540" i="55"/>
  <c r="J683" i="55"/>
  <c r="H683" i="55"/>
  <c r="G683" i="55"/>
  <c r="M683" i="55"/>
  <c r="E683" i="55"/>
  <c r="L683" i="55"/>
  <c r="N683" i="55"/>
  <c r="K683" i="55"/>
  <c r="F683" i="55"/>
  <c r="D683" i="55"/>
  <c r="G603" i="55"/>
  <c r="M603" i="55"/>
  <c r="E603" i="55"/>
  <c r="K603" i="55"/>
  <c r="J603" i="55"/>
  <c r="H603" i="55"/>
  <c r="F603" i="55"/>
  <c r="D603" i="55"/>
  <c r="N603" i="55"/>
  <c r="L603" i="55"/>
  <c r="G568" i="55"/>
  <c r="M568" i="55"/>
  <c r="E568" i="55"/>
  <c r="D568" i="55"/>
  <c r="N568" i="55"/>
  <c r="K568" i="55"/>
  <c r="F568" i="55"/>
  <c r="L568" i="55"/>
  <c r="J568" i="55"/>
  <c r="H568" i="55"/>
  <c r="G583" i="55"/>
  <c r="M583" i="55"/>
  <c r="L583" i="55"/>
  <c r="K583" i="55"/>
  <c r="J583" i="55"/>
  <c r="H583" i="55"/>
  <c r="F583" i="55"/>
  <c r="E583" i="55"/>
  <c r="N583" i="55"/>
  <c r="D583" i="55"/>
  <c r="G743" i="55"/>
  <c r="K743" i="55"/>
  <c r="J743" i="55"/>
  <c r="N743" i="55"/>
  <c r="E743" i="55"/>
  <c r="M743" i="55"/>
  <c r="D743" i="55"/>
  <c r="L743" i="55"/>
  <c r="H743" i="55"/>
  <c r="F743" i="55"/>
  <c r="H632" i="55"/>
  <c r="G632" i="55"/>
  <c r="N632" i="55"/>
  <c r="F632" i="55"/>
  <c r="M632" i="55"/>
  <c r="E632" i="55"/>
  <c r="L632" i="55"/>
  <c r="D632" i="55"/>
  <c r="K632" i="55"/>
  <c r="J632" i="55"/>
  <c r="M533" i="55"/>
  <c r="E533" i="55"/>
  <c r="K533" i="55"/>
  <c r="L533" i="55"/>
  <c r="H533" i="55"/>
  <c r="G533" i="55"/>
  <c r="F533" i="55"/>
  <c r="D533" i="55"/>
  <c r="N533" i="55"/>
  <c r="J533" i="55"/>
  <c r="M565" i="55"/>
  <c r="E565" i="55"/>
  <c r="K565" i="55"/>
  <c r="D565" i="55"/>
  <c r="L565" i="55"/>
  <c r="H565" i="55"/>
  <c r="G565" i="55"/>
  <c r="F565" i="55"/>
  <c r="N565" i="55"/>
  <c r="J565" i="55"/>
  <c r="M597" i="55"/>
  <c r="E597" i="55"/>
  <c r="K597" i="55"/>
  <c r="G597" i="55"/>
  <c r="F597" i="55"/>
  <c r="D597" i="55"/>
  <c r="N597" i="55"/>
  <c r="L597" i="55"/>
  <c r="J597" i="55"/>
  <c r="H597" i="55"/>
  <c r="M629" i="55"/>
  <c r="E629" i="55"/>
  <c r="L629" i="55"/>
  <c r="D629" i="55"/>
  <c r="K629" i="55"/>
  <c r="J629" i="55"/>
  <c r="N629" i="55"/>
  <c r="H629" i="55"/>
  <c r="G629" i="55"/>
  <c r="F629" i="55"/>
  <c r="M734" i="55"/>
  <c r="E734" i="55"/>
  <c r="L734" i="55"/>
  <c r="D734" i="55"/>
  <c r="H734" i="55"/>
  <c r="G734" i="55"/>
  <c r="K734" i="55"/>
  <c r="J734" i="55"/>
  <c r="F734" i="55"/>
  <c r="N734" i="55"/>
  <c r="K550" i="55"/>
  <c r="G550" i="55"/>
  <c r="E550" i="55"/>
  <c r="L550" i="55"/>
  <c r="J550" i="55"/>
  <c r="H550" i="55"/>
  <c r="F550" i="55"/>
  <c r="D550" i="55"/>
  <c r="N550" i="55"/>
  <c r="M550" i="55"/>
  <c r="K582" i="55"/>
  <c r="J582" i="55"/>
  <c r="H582" i="55"/>
  <c r="G582" i="55"/>
  <c r="F582" i="55"/>
  <c r="E582" i="55"/>
  <c r="N582" i="55"/>
  <c r="D582" i="55"/>
  <c r="M582" i="55"/>
  <c r="L582" i="55"/>
  <c r="K614" i="55"/>
  <c r="G614" i="55"/>
  <c r="E614" i="55"/>
  <c r="D614" i="55"/>
  <c r="N614" i="55"/>
  <c r="M614" i="55"/>
  <c r="L614" i="55"/>
  <c r="J614" i="55"/>
  <c r="H614" i="55"/>
  <c r="F614" i="55"/>
  <c r="M649" i="55"/>
  <c r="E649" i="55"/>
  <c r="N649" i="55"/>
  <c r="L649" i="55"/>
  <c r="K649" i="55"/>
  <c r="J649" i="55"/>
  <c r="H649" i="55"/>
  <c r="G649" i="55"/>
  <c r="D649" i="55"/>
  <c r="F649" i="55"/>
  <c r="M722" i="55"/>
  <c r="E722" i="55"/>
  <c r="G722" i="55"/>
  <c r="K722" i="55"/>
  <c r="J722" i="55"/>
  <c r="H722" i="55"/>
  <c r="D722" i="55"/>
  <c r="N722" i="55"/>
  <c r="L722" i="55"/>
  <c r="F722" i="55"/>
  <c r="G644" i="55"/>
  <c r="K644" i="55"/>
  <c r="H644" i="55"/>
  <c r="F644" i="55"/>
  <c r="E644" i="55"/>
  <c r="N644" i="55"/>
  <c r="D644" i="55"/>
  <c r="M644" i="55"/>
  <c r="L644" i="55"/>
  <c r="J644" i="55"/>
  <c r="H676" i="55"/>
  <c r="G676" i="55"/>
  <c r="N676" i="55"/>
  <c r="F676" i="55"/>
  <c r="M676" i="55"/>
  <c r="E676" i="55"/>
  <c r="K676" i="55"/>
  <c r="D676" i="55"/>
  <c r="L676" i="55"/>
  <c r="J676" i="55"/>
  <c r="M669" i="55"/>
  <c r="E669" i="55"/>
  <c r="K669" i="55"/>
  <c r="F669" i="55"/>
  <c r="D669" i="55"/>
  <c r="N669" i="55"/>
  <c r="L669" i="55"/>
  <c r="J669" i="55"/>
  <c r="G669" i="55"/>
  <c r="H669" i="55"/>
  <c r="M694" i="55"/>
  <c r="E694" i="55"/>
  <c r="G694" i="55"/>
  <c r="F694" i="55"/>
  <c r="N694" i="55"/>
  <c r="D694" i="55"/>
  <c r="L694" i="55"/>
  <c r="J694" i="55"/>
  <c r="H694" i="55"/>
  <c r="K694" i="55"/>
  <c r="G779" i="55"/>
  <c r="N779" i="55"/>
  <c r="E779" i="55"/>
  <c r="H779" i="55"/>
  <c r="F779" i="55"/>
  <c r="D779" i="55"/>
  <c r="L779" i="55"/>
  <c r="K779" i="55"/>
  <c r="M779" i="55"/>
  <c r="J779" i="55"/>
  <c r="K666" i="55"/>
  <c r="G666" i="55"/>
  <c r="H666" i="55"/>
  <c r="F666" i="55"/>
  <c r="E666" i="55"/>
  <c r="D666" i="55"/>
  <c r="N666" i="55"/>
  <c r="M666" i="55"/>
  <c r="J666" i="55"/>
  <c r="L666" i="55"/>
  <c r="G713" i="55"/>
  <c r="M713" i="55"/>
  <c r="L713" i="55"/>
  <c r="K713" i="55"/>
  <c r="J713" i="55"/>
  <c r="F713" i="55"/>
  <c r="E713" i="55"/>
  <c r="H713" i="55"/>
  <c r="D713" i="55"/>
  <c r="N713" i="55"/>
  <c r="M736" i="55"/>
  <c r="H736" i="55"/>
  <c r="L736" i="55"/>
  <c r="D736" i="55"/>
  <c r="K736" i="55"/>
  <c r="F736" i="55"/>
  <c r="E736" i="55"/>
  <c r="N736" i="55"/>
  <c r="J736" i="55"/>
  <c r="G736" i="55"/>
  <c r="G783" i="55"/>
  <c r="K783" i="55"/>
  <c r="F783" i="55"/>
  <c r="L783" i="55"/>
  <c r="J783" i="55"/>
  <c r="H783" i="55"/>
  <c r="D783" i="55"/>
  <c r="N783" i="55"/>
  <c r="M783" i="55"/>
  <c r="E783" i="55"/>
  <c r="G775" i="55"/>
  <c r="M775" i="55"/>
  <c r="D775" i="55"/>
  <c r="H775" i="55"/>
  <c r="F775" i="55"/>
  <c r="E775" i="55"/>
  <c r="N775" i="55"/>
  <c r="K775" i="55"/>
  <c r="J775" i="55"/>
  <c r="L775" i="55"/>
  <c r="M750" i="55"/>
  <c r="D750" i="55"/>
  <c r="L750" i="55"/>
  <c r="G750" i="55"/>
  <c r="F750" i="55"/>
  <c r="H750" i="55"/>
  <c r="E750" i="55"/>
  <c r="N750" i="55"/>
  <c r="K750" i="55"/>
  <c r="J750" i="55"/>
  <c r="K703" i="55"/>
  <c r="H703" i="55"/>
  <c r="G703" i="55"/>
  <c r="F703" i="55"/>
  <c r="M703" i="55"/>
  <c r="D703" i="55"/>
  <c r="L703" i="55"/>
  <c r="N703" i="55"/>
  <c r="J703" i="55"/>
  <c r="E703" i="55"/>
  <c r="K735" i="55"/>
  <c r="J735" i="55"/>
  <c r="N735" i="55"/>
  <c r="F735" i="55"/>
  <c r="M735" i="55"/>
  <c r="E735" i="55"/>
  <c r="H735" i="55"/>
  <c r="G735" i="55"/>
  <c r="D735" i="55"/>
  <c r="L735" i="55"/>
  <c r="K745" i="55"/>
  <c r="L745" i="55"/>
  <c r="J745" i="55"/>
  <c r="F745" i="55"/>
  <c r="N745" i="55"/>
  <c r="E745" i="55"/>
  <c r="M745" i="55"/>
  <c r="H745" i="55"/>
  <c r="D745" i="55"/>
  <c r="G745" i="55"/>
  <c r="M851" i="55"/>
  <c r="E851" i="55"/>
  <c r="F851" i="55"/>
  <c r="D851" i="55"/>
  <c r="L851" i="55"/>
  <c r="K851" i="55"/>
  <c r="J851" i="55"/>
  <c r="N851" i="55"/>
  <c r="H851" i="55"/>
  <c r="G851" i="55"/>
  <c r="G787" i="55"/>
  <c r="L787" i="55"/>
  <c r="H787" i="55"/>
  <c r="J787" i="55"/>
  <c r="F787" i="55"/>
  <c r="E787" i="55"/>
  <c r="N787" i="55"/>
  <c r="M787" i="55"/>
  <c r="K787" i="55"/>
  <c r="D787" i="55"/>
  <c r="K773" i="55"/>
  <c r="M773" i="55"/>
  <c r="D773" i="55"/>
  <c r="L773" i="55"/>
  <c r="J773" i="55"/>
  <c r="H773" i="55"/>
  <c r="F773" i="55"/>
  <c r="E773" i="55"/>
  <c r="N773" i="55"/>
  <c r="G773" i="55"/>
  <c r="M843" i="55"/>
  <c r="E843" i="55"/>
  <c r="K843" i="55"/>
  <c r="J843" i="55"/>
  <c r="G843" i="55"/>
  <c r="F843" i="55"/>
  <c r="D843" i="55"/>
  <c r="N843" i="55"/>
  <c r="L843" i="55"/>
  <c r="H843" i="55"/>
  <c r="M821" i="55"/>
  <c r="E821" i="55"/>
  <c r="F821" i="55"/>
  <c r="N821" i="55"/>
  <c r="D821" i="55"/>
  <c r="L821" i="55"/>
  <c r="K821" i="55"/>
  <c r="J821" i="55"/>
  <c r="H821" i="55"/>
  <c r="G821" i="55"/>
  <c r="G831" i="55"/>
  <c r="N831" i="55"/>
  <c r="D831" i="55"/>
  <c r="M831" i="55"/>
  <c r="L831" i="55"/>
  <c r="K831" i="55"/>
  <c r="J831" i="55"/>
  <c r="H831" i="55"/>
  <c r="F831" i="55"/>
  <c r="E831" i="55"/>
  <c r="M849" i="55"/>
  <c r="E849" i="55"/>
  <c r="J849" i="55"/>
  <c r="H849" i="55"/>
  <c r="F849" i="55"/>
  <c r="D849" i="55"/>
  <c r="N849" i="55"/>
  <c r="K849" i="55"/>
  <c r="G849" i="55"/>
  <c r="L849" i="55"/>
  <c r="G889" i="55"/>
  <c r="N889" i="55"/>
  <c r="E889" i="55"/>
  <c r="M889" i="55"/>
  <c r="D889" i="55"/>
  <c r="J889" i="55"/>
  <c r="H889" i="55"/>
  <c r="F889" i="55"/>
  <c r="L889" i="55"/>
  <c r="K889" i="55"/>
  <c r="K822" i="55"/>
  <c r="F822" i="55"/>
  <c r="N822" i="55"/>
  <c r="E822" i="55"/>
  <c r="M822" i="55"/>
  <c r="D822" i="55"/>
  <c r="L822" i="55"/>
  <c r="J822" i="55"/>
  <c r="H822" i="55"/>
  <c r="G822" i="55"/>
  <c r="G836" i="55"/>
  <c r="K836" i="55"/>
  <c r="H836" i="55"/>
  <c r="M836" i="55"/>
  <c r="J836" i="55"/>
  <c r="F836" i="55"/>
  <c r="E836" i="55"/>
  <c r="D836" i="55"/>
  <c r="N836" i="55"/>
  <c r="L836" i="55"/>
  <c r="G868" i="55"/>
  <c r="K868" i="55"/>
  <c r="H868" i="55"/>
  <c r="E868" i="55"/>
  <c r="N868" i="55"/>
  <c r="D868" i="55"/>
  <c r="M868" i="55"/>
  <c r="L868" i="55"/>
  <c r="J868" i="55"/>
  <c r="F868" i="55"/>
  <c r="G885" i="55"/>
  <c r="M885" i="55"/>
  <c r="D885" i="55"/>
  <c r="L885" i="55"/>
  <c r="H885" i="55"/>
  <c r="F885" i="55"/>
  <c r="E885" i="55"/>
  <c r="N885" i="55"/>
  <c r="K885" i="55"/>
  <c r="J885" i="55"/>
  <c r="K842" i="55"/>
  <c r="G842" i="55"/>
  <c r="H842" i="55"/>
  <c r="F842" i="55"/>
  <c r="N842" i="55"/>
  <c r="D842" i="55"/>
  <c r="M842" i="55"/>
  <c r="L842" i="55"/>
  <c r="E842" i="55"/>
  <c r="J842" i="55"/>
  <c r="K874" i="55"/>
  <c r="G874" i="55"/>
  <c r="H874" i="55"/>
  <c r="F874" i="55"/>
  <c r="E874" i="55"/>
  <c r="N874" i="55"/>
  <c r="D874" i="55"/>
  <c r="M874" i="55"/>
  <c r="L874" i="55"/>
  <c r="J874" i="55"/>
  <c r="M909" i="55"/>
  <c r="E909" i="55"/>
  <c r="H909" i="55"/>
  <c r="G909" i="55"/>
  <c r="F909" i="55"/>
  <c r="N909" i="55"/>
  <c r="D909" i="55"/>
  <c r="L909" i="55"/>
  <c r="K909" i="55"/>
  <c r="J909" i="55"/>
  <c r="K883" i="55"/>
  <c r="M883" i="55"/>
  <c r="D883" i="55"/>
  <c r="L883" i="55"/>
  <c r="H883" i="55"/>
  <c r="G883" i="55"/>
  <c r="F883" i="55"/>
  <c r="E883" i="55"/>
  <c r="N883" i="55"/>
  <c r="J883" i="55"/>
  <c r="M921" i="55"/>
  <c r="G921" i="55"/>
  <c r="F921" i="55"/>
  <c r="N921" i="55"/>
  <c r="L921" i="55"/>
  <c r="K921" i="55"/>
  <c r="J921" i="55"/>
  <c r="H921" i="55"/>
  <c r="E921" i="55"/>
  <c r="D921" i="55"/>
  <c r="K914" i="55"/>
  <c r="J914" i="55"/>
  <c r="H914" i="55"/>
  <c r="G914" i="55"/>
  <c r="F914" i="55"/>
  <c r="N914" i="55"/>
  <c r="E914" i="55"/>
  <c r="L914" i="55"/>
  <c r="M914" i="55"/>
  <c r="D914" i="55"/>
  <c r="H939" i="55"/>
  <c r="M939" i="55"/>
  <c r="E939" i="55"/>
  <c r="L939" i="55"/>
  <c r="D939" i="55"/>
  <c r="K939" i="55"/>
  <c r="F939" i="55"/>
  <c r="N939" i="55"/>
  <c r="J939" i="55"/>
  <c r="G939" i="55"/>
  <c r="G940" i="55"/>
  <c r="N940" i="55"/>
  <c r="F940" i="55"/>
  <c r="K940" i="55"/>
  <c r="J940" i="55"/>
  <c r="E940" i="55"/>
  <c r="D940" i="55"/>
  <c r="M940" i="55"/>
  <c r="L940" i="55"/>
  <c r="H940" i="55"/>
  <c r="K934" i="55"/>
  <c r="G934" i="55"/>
  <c r="M934" i="55"/>
  <c r="E934" i="55"/>
  <c r="D934" i="55"/>
  <c r="L934" i="55"/>
  <c r="J934" i="55"/>
  <c r="H934" i="55"/>
  <c r="F934" i="55"/>
  <c r="N934" i="55"/>
  <c r="M964" i="55"/>
  <c r="K964" i="55"/>
  <c r="H964" i="55"/>
  <c r="G964" i="55"/>
  <c r="F964" i="55"/>
  <c r="D964" i="55"/>
  <c r="N964" i="55"/>
  <c r="L964" i="55"/>
  <c r="J964" i="55"/>
  <c r="E964" i="55"/>
  <c r="G971" i="55"/>
  <c r="M971" i="55"/>
  <c r="E971" i="55"/>
  <c r="K971" i="55"/>
  <c r="J971" i="55"/>
  <c r="H971" i="55"/>
  <c r="F971" i="55"/>
  <c r="N971" i="55"/>
  <c r="L971" i="55"/>
  <c r="D971" i="55"/>
  <c r="G968" i="55"/>
  <c r="M968" i="55"/>
  <c r="E968" i="55"/>
  <c r="K968" i="55"/>
  <c r="N968" i="55"/>
  <c r="L968" i="55"/>
  <c r="H968" i="55"/>
  <c r="F968" i="55"/>
  <c r="D968" i="55"/>
  <c r="J968" i="55"/>
  <c r="G1000" i="55"/>
  <c r="N1000" i="55"/>
  <c r="F1000" i="55"/>
  <c r="M1000" i="55"/>
  <c r="E1000" i="55"/>
  <c r="K1000" i="55"/>
  <c r="J1000" i="55"/>
  <c r="H1000" i="55"/>
  <c r="L1000" i="55"/>
  <c r="D1000" i="55"/>
  <c r="M993" i="55"/>
  <c r="E993" i="55"/>
  <c r="K993" i="55"/>
  <c r="G993" i="55"/>
  <c r="N993" i="55"/>
  <c r="L993" i="55"/>
  <c r="J993" i="55"/>
  <c r="H993" i="55"/>
  <c r="F993" i="55"/>
  <c r="D993" i="55"/>
  <c r="K986" i="55"/>
  <c r="G986" i="55"/>
  <c r="M986" i="55"/>
  <c r="E986" i="55"/>
  <c r="L986" i="55"/>
  <c r="J986" i="55"/>
  <c r="H986" i="55"/>
  <c r="D986" i="55"/>
  <c r="F986" i="55"/>
  <c r="N986" i="55"/>
  <c r="M31" i="55"/>
  <c r="E31" i="55"/>
  <c r="H31" i="55"/>
  <c r="G31" i="55"/>
  <c r="F31" i="55"/>
  <c r="D31" i="55"/>
  <c r="N31" i="55"/>
  <c r="L31" i="55"/>
  <c r="K31" i="55"/>
  <c r="J31" i="55"/>
  <c r="M19" i="55"/>
  <c r="E19" i="55"/>
  <c r="K19" i="55"/>
  <c r="H19" i="55"/>
  <c r="G19" i="55"/>
  <c r="F19" i="55"/>
  <c r="D19" i="55"/>
  <c r="J19" i="55"/>
  <c r="N19" i="55"/>
  <c r="L19" i="55"/>
  <c r="M23" i="55"/>
  <c r="E23" i="55"/>
  <c r="N23" i="55"/>
  <c r="L23" i="55"/>
  <c r="K23" i="55"/>
  <c r="J23" i="55"/>
  <c r="H23" i="55"/>
  <c r="G23" i="55"/>
  <c r="F23" i="55"/>
  <c r="D23" i="55"/>
  <c r="M11" i="55"/>
  <c r="E11" i="55"/>
  <c r="F11" i="55"/>
  <c r="N11" i="55"/>
  <c r="L11" i="55"/>
  <c r="K11" i="55"/>
  <c r="J11" i="55"/>
  <c r="D11" i="55"/>
  <c r="H11" i="55"/>
  <c r="G11" i="55"/>
  <c r="G18" i="55"/>
  <c r="K18" i="55"/>
  <c r="H18" i="55"/>
  <c r="E18" i="55"/>
  <c r="N18" i="55"/>
  <c r="D18" i="55"/>
  <c r="M18" i="55"/>
  <c r="L18" i="55"/>
  <c r="F18" i="55"/>
  <c r="J18" i="55"/>
  <c r="G50" i="55"/>
  <c r="N50" i="55"/>
  <c r="F50" i="55"/>
  <c r="M50" i="55"/>
  <c r="E50" i="55"/>
  <c r="K50" i="55"/>
  <c r="L50" i="55"/>
  <c r="J50" i="55"/>
  <c r="H50" i="55"/>
  <c r="D50" i="55"/>
  <c r="G87" i="55"/>
  <c r="H87" i="55"/>
  <c r="F87" i="55"/>
  <c r="N87" i="55"/>
  <c r="E87" i="55"/>
  <c r="M87" i="55"/>
  <c r="D87" i="55"/>
  <c r="L87" i="55"/>
  <c r="K87" i="55"/>
  <c r="J87" i="55"/>
  <c r="K182" i="55"/>
  <c r="J182" i="55"/>
  <c r="H182" i="55"/>
  <c r="G182" i="55"/>
  <c r="F182" i="55"/>
  <c r="N182" i="55"/>
  <c r="E182" i="55"/>
  <c r="M182" i="55"/>
  <c r="D182" i="55"/>
  <c r="L182" i="55"/>
  <c r="G115" i="55"/>
  <c r="H115" i="55"/>
  <c r="F115" i="55"/>
  <c r="N115" i="55"/>
  <c r="E115" i="55"/>
  <c r="M115" i="55"/>
  <c r="D115" i="55"/>
  <c r="L115" i="55"/>
  <c r="K115" i="55"/>
  <c r="J115" i="55"/>
  <c r="M51" i="55"/>
  <c r="E51" i="55"/>
  <c r="L51" i="55"/>
  <c r="D51" i="55"/>
  <c r="K51" i="55"/>
  <c r="J51" i="55"/>
  <c r="H51" i="55"/>
  <c r="G51" i="55"/>
  <c r="F51" i="55"/>
  <c r="N51" i="55"/>
  <c r="G79" i="55"/>
  <c r="F79" i="55"/>
  <c r="N79" i="55"/>
  <c r="E79" i="55"/>
  <c r="M79" i="55"/>
  <c r="D79" i="55"/>
  <c r="L79" i="55"/>
  <c r="K79" i="55"/>
  <c r="J79" i="55"/>
  <c r="H79" i="55"/>
  <c r="H174" i="55"/>
  <c r="G174" i="55"/>
  <c r="F174" i="55"/>
  <c r="N174" i="55"/>
  <c r="E174" i="55"/>
  <c r="M174" i="55"/>
  <c r="D174" i="55"/>
  <c r="L174" i="55"/>
  <c r="K174" i="55"/>
  <c r="J174" i="55"/>
  <c r="G139" i="55"/>
  <c r="H139" i="55"/>
  <c r="F139" i="55"/>
  <c r="N139" i="55"/>
  <c r="E139" i="55"/>
  <c r="M139" i="55"/>
  <c r="D139" i="55"/>
  <c r="L139" i="55"/>
  <c r="K139" i="55"/>
  <c r="J139" i="55"/>
  <c r="F106" i="55"/>
  <c r="N106" i="55"/>
  <c r="E106" i="55"/>
  <c r="M106" i="55"/>
  <c r="D106" i="55"/>
  <c r="L106" i="55"/>
  <c r="K106" i="55"/>
  <c r="J106" i="55"/>
  <c r="H106" i="55"/>
  <c r="G106" i="55"/>
  <c r="K24" i="55"/>
  <c r="G24" i="55"/>
  <c r="F24" i="55"/>
  <c r="E24" i="55"/>
  <c r="N24" i="55"/>
  <c r="D24" i="55"/>
  <c r="M24" i="55"/>
  <c r="L24" i="55"/>
  <c r="J24" i="55"/>
  <c r="H24" i="55"/>
  <c r="N56" i="55"/>
  <c r="F56" i="55"/>
  <c r="K56" i="55"/>
  <c r="J56" i="55"/>
  <c r="G56" i="55"/>
  <c r="E56" i="55"/>
  <c r="D56" i="55"/>
  <c r="M56" i="55"/>
  <c r="L56" i="55"/>
  <c r="H56" i="55"/>
  <c r="F134" i="55"/>
  <c r="N134" i="55"/>
  <c r="E134" i="55"/>
  <c r="M134" i="55"/>
  <c r="D134" i="55"/>
  <c r="L134" i="55"/>
  <c r="K134" i="55"/>
  <c r="J134" i="55"/>
  <c r="H134" i="55"/>
  <c r="G134" i="55"/>
  <c r="M98" i="55"/>
  <c r="D98" i="55"/>
  <c r="L98" i="55"/>
  <c r="K98" i="55"/>
  <c r="J98" i="55"/>
  <c r="H98" i="55"/>
  <c r="G98" i="55"/>
  <c r="F98" i="55"/>
  <c r="N98" i="55"/>
  <c r="E98" i="55"/>
  <c r="M164" i="55"/>
  <c r="E164" i="55"/>
  <c r="F164" i="55"/>
  <c r="N164" i="55"/>
  <c r="D164" i="55"/>
  <c r="L164" i="55"/>
  <c r="K164" i="55"/>
  <c r="J164" i="55"/>
  <c r="H164" i="55"/>
  <c r="G164" i="55"/>
  <c r="G127" i="55"/>
  <c r="M127" i="55"/>
  <c r="D127" i="55"/>
  <c r="L127" i="55"/>
  <c r="K127" i="55"/>
  <c r="J127" i="55"/>
  <c r="H127" i="55"/>
  <c r="F127" i="55"/>
  <c r="N127" i="55"/>
  <c r="E127" i="55"/>
  <c r="G211" i="55"/>
  <c r="M211" i="55"/>
  <c r="D211" i="55"/>
  <c r="F211" i="55"/>
  <c r="E211" i="55"/>
  <c r="N211" i="55"/>
  <c r="L211" i="55"/>
  <c r="K211" i="55"/>
  <c r="J211" i="55"/>
  <c r="H211" i="55"/>
  <c r="L186" i="55"/>
  <c r="K186" i="55"/>
  <c r="J186" i="55"/>
  <c r="H186" i="55"/>
  <c r="G186" i="55"/>
  <c r="F186" i="55"/>
  <c r="N186" i="55"/>
  <c r="E186" i="55"/>
  <c r="M186" i="55"/>
  <c r="D186" i="55"/>
  <c r="F269" i="55"/>
  <c r="L269" i="55"/>
  <c r="K269" i="55"/>
  <c r="J269" i="55"/>
  <c r="H269" i="55"/>
  <c r="G269" i="55"/>
  <c r="E269" i="55"/>
  <c r="N269" i="55"/>
  <c r="D269" i="55"/>
  <c r="M269" i="55"/>
  <c r="M232" i="55"/>
  <c r="E232" i="55"/>
  <c r="J232" i="55"/>
  <c r="H232" i="55"/>
  <c r="F232" i="55"/>
  <c r="L232" i="55"/>
  <c r="K232" i="55"/>
  <c r="D232" i="55"/>
  <c r="N232" i="55"/>
  <c r="G232" i="55"/>
  <c r="G222" i="55"/>
  <c r="N222" i="55"/>
  <c r="E222" i="55"/>
  <c r="L222" i="55"/>
  <c r="J222" i="55"/>
  <c r="K222" i="55"/>
  <c r="H222" i="55"/>
  <c r="F222" i="55"/>
  <c r="D222" i="55"/>
  <c r="M222" i="55"/>
  <c r="G298" i="55"/>
  <c r="N298" i="55"/>
  <c r="E298" i="55"/>
  <c r="M298" i="55"/>
  <c r="D298" i="55"/>
  <c r="H298" i="55"/>
  <c r="K298" i="55"/>
  <c r="J298" i="55"/>
  <c r="F298" i="55"/>
  <c r="L298" i="55"/>
  <c r="G215" i="55"/>
  <c r="N215" i="55"/>
  <c r="E215" i="55"/>
  <c r="L215" i="55"/>
  <c r="H215" i="55"/>
  <c r="K215" i="55"/>
  <c r="J215" i="55"/>
  <c r="F215" i="55"/>
  <c r="D215" i="55"/>
  <c r="M215" i="55"/>
  <c r="M299" i="55"/>
  <c r="E299" i="55"/>
  <c r="F299" i="55"/>
  <c r="N299" i="55"/>
  <c r="D299" i="55"/>
  <c r="H299" i="55"/>
  <c r="G299" i="55"/>
  <c r="L299" i="55"/>
  <c r="K299" i="55"/>
  <c r="J299" i="55"/>
  <c r="L206" i="55"/>
  <c r="N206" i="55"/>
  <c r="E206" i="55"/>
  <c r="J206" i="55"/>
  <c r="H206" i="55"/>
  <c r="G206" i="55"/>
  <c r="F206" i="55"/>
  <c r="D206" i="55"/>
  <c r="M206" i="55"/>
  <c r="K206" i="55"/>
  <c r="K317" i="55"/>
  <c r="J317" i="55"/>
  <c r="F317" i="55"/>
  <c r="N317" i="55"/>
  <c r="E317" i="55"/>
  <c r="M317" i="55"/>
  <c r="D317" i="55"/>
  <c r="L317" i="55"/>
  <c r="H317" i="55"/>
  <c r="G317" i="55"/>
  <c r="M283" i="55"/>
  <c r="E283" i="55"/>
  <c r="J283" i="55"/>
  <c r="L283" i="55"/>
  <c r="H283" i="55"/>
  <c r="G283" i="55"/>
  <c r="F283" i="55"/>
  <c r="D283" i="55"/>
  <c r="N283" i="55"/>
  <c r="K283" i="55"/>
  <c r="H309" i="55"/>
  <c r="G309" i="55"/>
  <c r="M309" i="55"/>
  <c r="D309" i="55"/>
  <c r="L309" i="55"/>
  <c r="K309" i="55"/>
  <c r="E309" i="55"/>
  <c r="N309" i="55"/>
  <c r="J309" i="55"/>
  <c r="F309" i="55"/>
  <c r="M307" i="55"/>
  <c r="E307" i="55"/>
  <c r="H307" i="55"/>
  <c r="G307" i="55"/>
  <c r="L307" i="55"/>
  <c r="K307" i="55"/>
  <c r="J307" i="55"/>
  <c r="N307" i="55"/>
  <c r="F307" i="55"/>
  <c r="D307" i="55"/>
  <c r="F365" i="55"/>
  <c r="N365" i="55"/>
  <c r="E365" i="55"/>
  <c r="M365" i="55"/>
  <c r="D365" i="55"/>
  <c r="L365" i="55"/>
  <c r="K365" i="55"/>
  <c r="J365" i="55"/>
  <c r="H365" i="55"/>
  <c r="G365" i="55"/>
  <c r="G362" i="55"/>
  <c r="N362" i="55"/>
  <c r="E362" i="55"/>
  <c r="M362" i="55"/>
  <c r="D362" i="55"/>
  <c r="L362" i="55"/>
  <c r="K362" i="55"/>
  <c r="J362" i="55"/>
  <c r="H362" i="55"/>
  <c r="F362" i="55"/>
  <c r="G326" i="55"/>
  <c r="M326" i="55"/>
  <c r="D326" i="55"/>
  <c r="L326" i="55"/>
  <c r="H326" i="55"/>
  <c r="F326" i="55"/>
  <c r="N326" i="55"/>
  <c r="E326" i="55"/>
  <c r="K326" i="55"/>
  <c r="J326" i="55"/>
  <c r="K89" i="55"/>
  <c r="H89" i="55"/>
  <c r="G89" i="55"/>
  <c r="F89" i="55"/>
  <c r="N89" i="55"/>
  <c r="E89" i="55"/>
  <c r="M89" i="55"/>
  <c r="D89" i="55"/>
  <c r="L89" i="55"/>
  <c r="J89" i="55"/>
  <c r="K121" i="55"/>
  <c r="L121" i="55"/>
  <c r="J121" i="55"/>
  <c r="H121" i="55"/>
  <c r="G121" i="55"/>
  <c r="F121" i="55"/>
  <c r="N121" i="55"/>
  <c r="E121" i="55"/>
  <c r="M121" i="55"/>
  <c r="D121" i="55"/>
  <c r="K153" i="55"/>
  <c r="L153" i="55"/>
  <c r="J153" i="55"/>
  <c r="H153" i="55"/>
  <c r="G153" i="55"/>
  <c r="F153" i="55"/>
  <c r="N153" i="55"/>
  <c r="E153" i="55"/>
  <c r="M153" i="55"/>
  <c r="D153" i="55"/>
  <c r="K185" i="55"/>
  <c r="L185" i="55"/>
  <c r="J185" i="55"/>
  <c r="H185" i="55"/>
  <c r="G185" i="55"/>
  <c r="F185" i="55"/>
  <c r="N185" i="55"/>
  <c r="E185" i="55"/>
  <c r="M185" i="55"/>
  <c r="D185" i="55"/>
  <c r="K217" i="55"/>
  <c r="F217" i="55"/>
  <c r="M217" i="55"/>
  <c r="D217" i="55"/>
  <c r="H217" i="55"/>
  <c r="E217" i="55"/>
  <c r="N217" i="55"/>
  <c r="L217" i="55"/>
  <c r="J217" i="55"/>
  <c r="G217" i="55"/>
  <c r="K249" i="55"/>
  <c r="F249" i="55"/>
  <c r="N249" i="55"/>
  <c r="E249" i="55"/>
  <c r="M249" i="55"/>
  <c r="D249" i="55"/>
  <c r="L249" i="55"/>
  <c r="J249" i="55"/>
  <c r="H249" i="55"/>
  <c r="G249" i="55"/>
  <c r="L321" i="55"/>
  <c r="K321" i="55"/>
  <c r="G321" i="55"/>
  <c r="F321" i="55"/>
  <c r="N321" i="55"/>
  <c r="E321" i="55"/>
  <c r="M321" i="55"/>
  <c r="D321" i="55"/>
  <c r="J321" i="55"/>
  <c r="H321" i="55"/>
  <c r="K268" i="55"/>
  <c r="F268" i="55"/>
  <c r="H268" i="55"/>
  <c r="G268" i="55"/>
  <c r="E268" i="55"/>
  <c r="N268" i="55"/>
  <c r="D268" i="55"/>
  <c r="M268" i="55"/>
  <c r="L268" i="55"/>
  <c r="J268" i="55"/>
  <c r="K300" i="55"/>
  <c r="F300" i="55"/>
  <c r="N300" i="55"/>
  <c r="E300" i="55"/>
  <c r="H300" i="55"/>
  <c r="D300" i="55"/>
  <c r="M300" i="55"/>
  <c r="L300" i="55"/>
  <c r="J300" i="55"/>
  <c r="G300" i="55"/>
  <c r="K332" i="55"/>
  <c r="F332" i="55"/>
  <c r="N332" i="55"/>
  <c r="E332" i="55"/>
  <c r="M332" i="55"/>
  <c r="D332" i="55"/>
  <c r="J332" i="55"/>
  <c r="H332" i="55"/>
  <c r="G332" i="55"/>
  <c r="L332" i="55"/>
  <c r="K364" i="55"/>
  <c r="F364" i="55"/>
  <c r="N364" i="55"/>
  <c r="E364" i="55"/>
  <c r="M364" i="55"/>
  <c r="D364" i="55"/>
  <c r="L364" i="55"/>
  <c r="J364" i="55"/>
  <c r="H364" i="55"/>
  <c r="G364" i="55"/>
  <c r="N378" i="55"/>
  <c r="F378" i="55"/>
  <c r="L378" i="55"/>
  <c r="D378" i="55"/>
  <c r="M378" i="55"/>
  <c r="K378" i="55"/>
  <c r="J378" i="55"/>
  <c r="H378" i="55"/>
  <c r="G378" i="55"/>
  <c r="E378" i="55"/>
  <c r="G396" i="55"/>
  <c r="K396" i="55"/>
  <c r="H396" i="55"/>
  <c r="M396" i="55"/>
  <c r="E396" i="55"/>
  <c r="N396" i="55"/>
  <c r="L396" i="55"/>
  <c r="J396" i="55"/>
  <c r="F396" i="55"/>
  <c r="D396" i="55"/>
  <c r="G460" i="55"/>
  <c r="L460" i="55"/>
  <c r="K460" i="55"/>
  <c r="J460" i="55"/>
  <c r="H460" i="55"/>
  <c r="F460" i="55"/>
  <c r="E460" i="55"/>
  <c r="N460" i="55"/>
  <c r="D460" i="55"/>
  <c r="M460" i="55"/>
  <c r="M437" i="55"/>
  <c r="E437" i="55"/>
  <c r="G437" i="55"/>
  <c r="F437" i="55"/>
  <c r="N437" i="55"/>
  <c r="K437" i="55"/>
  <c r="D437" i="55"/>
  <c r="J437" i="55"/>
  <c r="H437" i="55"/>
  <c r="L437" i="55"/>
  <c r="G498" i="55"/>
  <c r="H498" i="55"/>
  <c r="N498" i="55"/>
  <c r="E498" i="55"/>
  <c r="M498" i="55"/>
  <c r="D498" i="55"/>
  <c r="K498" i="55"/>
  <c r="J498" i="55"/>
  <c r="L498" i="55"/>
  <c r="F498" i="55"/>
  <c r="G452" i="55"/>
  <c r="E452" i="55"/>
  <c r="N452" i="55"/>
  <c r="D452" i="55"/>
  <c r="M452" i="55"/>
  <c r="L452" i="55"/>
  <c r="K452" i="55"/>
  <c r="H452" i="55"/>
  <c r="J452" i="55"/>
  <c r="F452" i="55"/>
  <c r="G416" i="55"/>
  <c r="M416" i="55"/>
  <c r="K416" i="55"/>
  <c r="H416" i="55"/>
  <c r="E416" i="55"/>
  <c r="D416" i="55"/>
  <c r="N416" i="55"/>
  <c r="J416" i="55"/>
  <c r="F416" i="55"/>
  <c r="L416" i="55"/>
  <c r="G497" i="55"/>
  <c r="N497" i="55"/>
  <c r="E497" i="55"/>
  <c r="M497" i="55"/>
  <c r="D497" i="55"/>
  <c r="K497" i="55"/>
  <c r="J497" i="55"/>
  <c r="H497" i="55"/>
  <c r="F497" i="55"/>
  <c r="L497" i="55"/>
  <c r="K399" i="55"/>
  <c r="J399" i="55"/>
  <c r="G399" i="55"/>
  <c r="M399" i="55"/>
  <c r="L399" i="55"/>
  <c r="H399" i="55"/>
  <c r="F399" i="55"/>
  <c r="E399" i="55"/>
  <c r="D399" i="55"/>
  <c r="N399" i="55"/>
  <c r="K431" i="55"/>
  <c r="J431" i="55"/>
  <c r="G431" i="55"/>
  <c r="E431" i="55"/>
  <c r="M431" i="55"/>
  <c r="F431" i="55"/>
  <c r="L431" i="55"/>
  <c r="N431" i="55"/>
  <c r="H431" i="55"/>
  <c r="D431" i="55"/>
  <c r="K463" i="55"/>
  <c r="J463" i="55"/>
  <c r="M463" i="55"/>
  <c r="L463" i="55"/>
  <c r="H463" i="55"/>
  <c r="G463" i="55"/>
  <c r="F463" i="55"/>
  <c r="E463" i="55"/>
  <c r="D463" i="55"/>
  <c r="N463" i="55"/>
  <c r="H501" i="55"/>
  <c r="F501" i="55"/>
  <c r="N501" i="55"/>
  <c r="E501" i="55"/>
  <c r="L501" i="55"/>
  <c r="K501" i="55"/>
  <c r="J501" i="55"/>
  <c r="M501" i="55"/>
  <c r="G501" i="55"/>
  <c r="D501" i="55"/>
  <c r="F493" i="55"/>
  <c r="M493" i="55"/>
  <c r="D493" i="55"/>
  <c r="L493" i="55"/>
  <c r="H493" i="55"/>
  <c r="G493" i="55"/>
  <c r="E493" i="55"/>
  <c r="N493" i="55"/>
  <c r="K493" i="55"/>
  <c r="J493" i="55"/>
  <c r="N489" i="55"/>
  <c r="E489" i="55"/>
  <c r="L489" i="55"/>
  <c r="K489" i="55"/>
  <c r="G489" i="55"/>
  <c r="F489" i="55"/>
  <c r="M489" i="55"/>
  <c r="J489" i="55"/>
  <c r="H489" i="55"/>
  <c r="D489" i="55"/>
  <c r="M519" i="55"/>
  <c r="E519" i="55"/>
  <c r="N519" i="55"/>
  <c r="D519" i="55"/>
  <c r="L519" i="55"/>
  <c r="K519" i="55"/>
  <c r="J519" i="55"/>
  <c r="H519" i="55"/>
  <c r="G519" i="55"/>
  <c r="F519" i="55"/>
  <c r="K414" i="55"/>
  <c r="M414" i="55"/>
  <c r="E414" i="55"/>
  <c r="G414" i="55"/>
  <c r="D414" i="55"/>
  <c r="L414" i="55"/>
  <c r="J414" i="55"/>
  <c r="N414" i="55"/>
  <c r="H414" i="55"/>
  <c r="F414" i="55"/>
  <c r="K446" i="55"/>
  <c r="M446" i="55"/>
  <c r="E446" i="55"/>
  <c r="G446" i="55"/>
  <c r="F446" i="55"/>
  <c r="D446" i="55"/>
  <c r="L446" i="55"/>
  <c r="N446" i="55"/>
  <c r="J446" i="55"/>
  <c r="H446" i="55"/>
  <c r="K478" i="55"/>
  <c r="M478" i="55"/>
  <c r="E478" i="55"/>
  <c r="L478" i="55"/>
  <c r="D478" i="55"/>
  <c r="G478" i="55"/>
  <c r="F478" i="55"/>
  <c r="N478" i="55"/>
  <c r="J478" i="55"/>
  <c r="H478" i="55"/>
  <c r="G563" i="55"/>
  <c r="H563" i="55"/>
  <c r="E563" i="55"/>
  <c r="N563" i="55"/>
  <c r="M563" i="55"/>
  <c r="L563" i="55"/>
  <c r="K563" i="55"/>
  <c r="J563" i="55"/>
  <c r="F563" i="55"/>
  <c r="D563" i="55"/>
  <c r="K504" i="55"/>
  <c r="G504" i="55"/>
  <c r="F504" i="55"/>
  <c r="M504" i="55"/>
  <c r="D504" i="55"/>
  <c r="L504" i="55"/>
  <c r="J504" i="55"/>
  <c r="N504" i="55"/>
  <c r="H504" i="55"/>
  <c r="E504" i="55"/>
  <c r="G543" i="55"/>
  <c r="E543" i="55"/>
  <c r="M543" i="55"/>
  <c r="N543" i="55"/>
  <c r="L543" i="55"/>
  <c r="K543" i="55"/>
  <c r="J543" i="55"/>
  <c r="H543" i="55"/>
  <c r="F543" i="55"/>
  <c r="D543" i="55"/>
  <c r="G576" i="55"/>
  <c r="M576" i="55"/>
  <c r="E576" i="55"/>
  <c r="K576" i="55"/>
  <c r="J576" i="55"/>
  <c r="H576" i="55"/>
  <c r="F576" i="55"/>
  <c r="D576" i="55"/>
  <c r="N576" i="55"/>
  <c r="L576" i="55"/>
  <c r="G572" i="55"/>
  <c r="M572" i="55"/>
  <c r="E572" i="55"/>
  <c r="H572" i="55"/>
  <c r="F572" i="55"/>
  <c r="D572" i="55"/>
  <c r="N572" i="55"/>
  <c r="L572" i="55"/>
  <c r="K572" i="55"/>
  <c r="J572" i="55"/>
  <c r="G571" i="55"/>
  <c r="E571" i="55"/>
  <c r="N571" i="55"/>
  <c r="D571" i="55"/>
  <c r="M571" i="55"/>
  <c r="L571" i="55"/>
  <c r="K571" i="55"/>
  <c r="J571" i="55"/>
  <c r="H571" i="55"/>
  <c r="F571" i="55"/>
  <c r="G596" i="55"/>
  <c r="M596" i="55"/>
  <c r="E596" i="55"/>
  <c r="N596" i="55"/>
  <c r="L596" i="55"/>
  <c r="K596" i="55"/>
  <c r="J596" i="55"/>
  <c r="H596" i="55"/>
  <c r="F596" i="55"/>
  <c r="D596" i="55"/>
  <c r="G604" i="55"/>
  <c r="M604" i="55"/>
  <c r="E604" i="55"/>
  <c r="K604" i="55"/>
  <c r="F604" i="55"/>
  <c r="D604" i="55"/>
  <c r="N604" i="55"/>
  <c r="L604" i="55"/>
  <c r="J604" i="55"/>
  <c r="H604" i="55"/>
  <c r="M651" i="55"/>
  <c r="E651" i="55"/>
  <c r="J651" i="55"/>
  <c r="H651" i="55"/>
  <c r="G651" i="55"/>
  <c r="F651" i="55"/>
  <c r="D651" i="55"/>
  <c r="N651" i="55"/>
  <c r="L651" i="55"/>
  <c r="K651" i="55"/>
  <c r="M537" i="55"/>
  <c r="E537" i="55"/>
  <c r="K537" i="55"/>
  <c r="D537" i="55"/>
  <c r="H537" i="55"/>
  <c r="G537" i="55"/>
  <c r="F537" i="55"/>
  <c r="N537" i="55"/>
  <c r="L537" i="55"/>
  <c r="J537" i="55"/>
  <c r="M569" i="55"/>
  <c r="E569" i="55"/>
  <c r="K569" i="55"/>
  <c r="H569" i="55"/>
  <c r="G569" i="55"/>
  <c r="D569" i="55"/>
  <c r="N569" i="55"/>
  <c r="L569" i="55"/>
  <c r="F569" i="55"/>
  <c r="J569" i="55"/>
  <c r="M601" i="55"/>
  <c r="E601" i="55"/>
  <c r="K601" i="55"/>
  <c r="H601" i="55"/>
  <c r="G601" i="55"/>
  <c r="F601" i="55"/>
  <c r="D601" i="55"/>
  <c r="N601" i="55"/>
  <c r="L601" i="55"/>
  <c r="J601" i="55"/>
  <c r="N633" i="55"/>
  <c r="F633" i="55"/>
  <c r="M633" i="55"/>
  <c r="E633" i="55"/>
  <c r="L633" i="55"/>
  <c r="D633" i="55"/>
  <c r="K633" i="55"/>
  <c r="J633" i="55"/>
  <c r="H633" i="55"/>
  <c r="G633" i="55"/>
  <c r="M637" i="55"/>
  <c r="E637" i="55"/>
  <c r="F637" i="55"/>
  <c r="D637" i="55"/>
  <c r="N637" i="55"/>
  <c r="L637" i="55"/>
  <c r="K637" i="55"/>
  <c r="J637" i="55"/>
  <c r="H637" i="55"/>
  <c r="G637" i="55"/>
  <c r="K554" i="55"/>
  <c r="M554" i="55"/>
  <c r="L554" i="55"/>
  <c r="J554" i="55"/>
  <c r="G554" i="55"/>
  <c r="N554" i="55"/>
  <c r="D554" i="55"/>
  <c r="H554" i="55"/>
  <c r="F554" i="55"/>
  <c r="E554" i="55"/>
  <c r="K586" i="55"/>
  <c r="M586" i="55"/>
  <c r="L586" i="55"/>
  <c r="J586" i="55"/>
  <c r="H586" i="55"/>
  <c r="G586" i="55"/>
  <c r="F586" i="55"/>
  <c r="E586" i="55"/>
  <c r="N586" i="55"/>
  <c r="D586" i="55"/>
  <c r="K618" i="55"/>
  <c r="J618" i="55"/>
  <c r="G618" i="55"/>
  <c r="L618" i="55"/>
  <c r="H618" i="55"/>
  <c r="F618" i="55"/>
  <c r="E618" i="55"/>
  <c r="D618" i="55"/>
  <c r="N618" i="55"/>
  <c r="M618" i="55"/>
  <c r="G667" i="55"/>
  <c r="M667" i="55"/>
  <c r="E667" i="55"/>
  <c r="N667" i="55"/>
  <c r="L667" i="55"/>
  <c r="K667" i="55"/>
  <c r="J667" i="55"/>
  <c r="H667" i="55"/>
  <c r="D667" i="55"/>
  <c r="F667" i="55"/>
  <c r="G725" i="55"/>
  <c r="J725" i="55"/>
  <c r="L725" i="55"/>
  <c r="K725" i="55"/>
  <c r="H725" i="55"/>
  <c r="F725" i="55"/>
  <c r="D725" i="55"/>
  <c r="N725" i="55"/>
  <c r="E725" i="55"/>
  <c r="M725" i="55"/>
  <c r="G648" i="55"/>
  <c r="K648" i="55"/>
  <c r="J648" i="55"/>
  <c r="H648" i="55"/>
  <c r="F648" i="55"/>
  <c r="E648" i="55"/>
  <c r="N648" i="55"/>
  <c r="D648" i="55"/>
  <c r="M648" i="55"/>
  <c r="L648" i="55"/>
  <c r="H680" i="55"/>
  <c r="G680" i="55"/>
  <c r="N680" i="55"/>
  <c r="F680" i="55"/>
  <c r="M680" i="55"/>
  <c r="E680" i="55"/>
  <c r="K680" i="55"/>
  <c r="L680" i="55"/>
  <c r="J680" i="55"/>
  <c r="D680" i="55"/>
  <c r="M673" i="55"/>
  <c r="E673" i="55"/>
  <c r="K673" i="55"/>
  <c r="J673" i="55"/>
  <c r="H673" i="55"/>
  <c r="G673" i="55"/>
  <c r="F673" i="55"/>
  <c r="D673" i="55"/>
  <c r="L673" i="55"/>
  <c r="N673" i="55"/>
  <c r="N794" i="55"/>
  <c r="E794" i="55"/>
  <c r="M794" i="55"/>
  <c r="D794" i="55"/>
  <c r="J794" i="55"/>
  <c r="K794" i="55"/>
  <c r="H794" i="55"/>
  <c r="G794" i="55"/>
  <c r="F794" i="55"/>
  <c r="L794" i="55"/>
  <c r="K638" i="55"/>
  <c r="G638" i="55"/>
  <c r="H638" i="55"/>
  <c r="F638" i="55"/>
  <c r="E638" i="55"/>
  <c r="N638" i="55"/>
  <c r="D638" i="55"/>
  <c r="M638" i="55"/>
  <c r="L638" i="55"/>
  <c r="J638" i="55"/>
  <c r="K670" i="55"/>
  <c r="G670" i="55"/>
  <c r="M670" i="55"/>
  <c r="L670" i="55"/>
  <c r="J670" i="55"/>
  <c r="H670" i="55"/>
  <c r="F670" i="55"/>
  <c r="E670" i="55"/>
  <c r="N670" i="55"/>
  <c r="D670" i="55"/>
  <c r="K742" i="55"/>
  <c r="J742" i="55"/>
  <c r="N742" i="55"/>
  <c r="E742" i="55"/>
  <c r="M742" i="55"/>
  <c r="D742" i="55"/>
  <c r="H742" i="55"/>
  <c r="G742" i="55"/>
  <c r="L742" i="55"/>
  <c r="F742" i="55"/>
  <c r="J738" i="55"/>
  <c r="H738" i="55"/>
  <c r="M738" i="55"/>
  <c r="D738" i="55"/>
  <c r="L738" i="55"/>
  <c r="E738" i="55"/>
  <c r="K738" i="55"/>
  <c r="G738" i="55"/>
  <c r="N738" i="55"/>
  <c r="F738" i="55"/>
  <c r="H766" i="55"/>
  <c r="G766" i="55"/>
  <c r="F766" i="55"/>
  <c r="N766" i="55"/>
  <c r="E766" i="55"/>
  <c r="L766" i="55"/>
  <c r="K766" i="55"/>
  <c r="M766" i="55"/>
  <c r="J766" i="55"/>
  <c r="D766" i="55"/>
  <c r="K782" i="55"/>
  <c r="F782" i="55"/>
  <c r="G782" i="55"/>
  <c r="E782" i="55"/>
  <c r="D782" i="55"/>
  <c r="N782" i="55"/>
  <c r="L782" i="55"/>
  <c r="J782" i="55"/>
  <c r="M782" i="55"/>
  <c r="H782" i="55"/>
  <c r="G751" i="55"/>
  <c r="M751" i="55"/>
  <c r="D751" i="55"/>
  <c r="L751" i="55"/>
  <c r="H751" i="55"/>
  <c r="F751" i="55"/>
  <c r="E751" i="55"/>
  <c r="N751" i="55"/>
  <c r="K751" i="55"/>
  <c r="J751" i="55"/>
  <c r="K707" i="55"/>
  <c r="J707" i="55"/>
  <c r="H707" i="55"/>
  <c r="G707" i="55"/>
  <c r="N707" i="55"/>
  <c r="E707" i="55"/>
  <c r="M707" i="55"/>
  <c r="D707" i="55"/>
  <c r="L707" i="55"/>
  <c r="F707" i="55"/>
  <c r="L746" i="55"/>
  <c r="K746" i="55"/>
  <c r="F746" i="55"/>
  <c r="N746" i="55"/>
  <c r="E746" i="55"/>
  <c r="M746" i="55"/>
  <c r="J746" i="55"/>
  <c r="H746" i="55"/>
  <c r="G746" i="55"/>
  <c r="D746" i="55"/>
  <c r="K749" i="55"/>
  <c r="M749" i="55"/>
  <c r="D749" i="55"/>
  <c r="L749" i="55"/>
  <c r="G749" i="55"/>
  <c r="F749" i="55"/>
  <c r="H749" i="55"/>
  <c r="E749" i="55"/>
  <c r="N749" i="55"/>
  <c r="J749" i="55"/>
  <c r="M879" i="55"/>
  <c r="E879" i="55"/>
  <c r="L879" i="55"/>
  <c r="D879" i="55"/>
  <c r="N879" i="55"/>
  <c r="K879" i="55"/>
  <c r="J879" i="55"/>
  <c r="H879" i="55"/>
  <c r="G879" i="55"/>
  <c r="F879" i="55"/>
  <c r="M788" i="55"/>
  <c r="E788" i="55"/>
  <c r="L788" i="55"/>
  <c r="K788" i="55"/>
  <c r="H788" i="55"/>
  <c r="D788" i="55"/>
  <c r="N788" i="55"/>
  <c r="G788" i="55"/>
  <c r="J788" i="55"/>
  <c r="F788" i="55"/>
  <c r="K777" i="55"/>
  <c r="N777" i="55"/>
  <c r="E777" i="55"/>
  <c r="M777" i="55"/>
  <c r="L777" i="55"/>
  <c r="J777" i="55"/>
  <c r="G777" i="55"/>
  <c r="F777" i="55"/>
  <c r="H777" i="55"/>
  <c r="D777" i="55"/>
  <c r="F823" i="55"/>
  <c r="N823" i="55"/>
  <c r="E823" i="55"/>
  <c r="M823" i="55"/>
  <c r="D823" i="55"/>
  <c r="L823" i="55"/>
  <c r="K823" i="55"/>
  <c r="J823" i="55"/>
  <c r="G823" i="55"/>
  <c r="H823" i="55"/>
  <c r="G828" i="55"/>
  <c r="F828" i="55"/>
  <c r="E828" i="55"/>
  <c r="N828" i="55"/>
  <c r="D828" i="55"/>
  <c r="M828" i="55"/>
  <c r="L828" i="55"/>
  <c r="K828" i="55"/>
  <c r="J828" i="55"/>
  <c r="H828" i="55"/>
  <c r="M859" i="55"/>
  <c r="E859" i="55"/>
  <c r="K859" i="55"/>
  <c r="J859" i="55"/>
  <c r="G859" i="55"/>
  <c r="F859" i="55"/>
  <c r="D859" i="55"/>
  <c r="H859" i="55"/>
  <c r="N859" i="55"/>
  <c r="L859" i="55"/>
  <c r="M865" i="55"/>
  <c r="E865" i="55"/>
  <c r="J865" i="55"/>
  <c r="H865" i="55"/>
  <c r="F865" i="55"/>
  <c r="D865" i="55"/>
  <c r="N865" i="55"/>
  <c r="L865" i="55"/>
  <c r="K865" i="55"/>
  <c r="G865" i="55"/>
  <c r="M890" i="55"/>
  <c r="E890" i="55"/>
  <c r="F890" i="55"/>
  <c r="N890" i="55"/>
  <c r="D890" i="55"/>
  <c r="K890" i="55"/>
  <c r="J890" i="55"/>
  <c r="H890" i="55"/>
  <c r="G890" i="55"/>
  <c r="L890" i="55"/>
  <c r="M841" i="55"/>
  <c r="E841" i="55"/>
  <c r="D841" i="55"/>
  <c r="N841" i="55"/>
  <c r="K841" i="55"/>
  <c r="H841" i="55"/>
  <c r="F841" i="55"/>
  <c r="L841" i="55"/>
  <c r="J841" i="55"/>
  <c r="G841" i="55"/>
  <c r="G840" i="55"/>
  <c r="K840" i="55"/>
  <c r="L840" i="55"/>
  <c r="J840" i="55"/>
  <c r="H840" i="55"/>
  <c r="E840" i="55"/>
  <c r="N840" i="55"/>
  <c r="M840" i="55"/>
  <c r="F840" i="55"/>
  <c r="D840" i="55"/>
  <c r="G872" i="55"/>
  <c r="K872" i="55"/>
  <c r="L872" i="55"/>
  <c r="J872" i="55"/>
  <c r="H872" i="55"/>
  <c r="F872" i="55"/>
  <c r="E872" i="55"/>
  <c r="M872" i="55"/>
  <c r="D872" i="55"/>
  <c r="N872" i="55"/>
  <c r="M886" i="55"/>
  <c r="E886" i="55"/>
  <c r="N886" i="55"/>
  <c r="D886" i="55"/>
  <c r="L886" i="55"/>
  <c r="H886" i="55"/>
  <c r="G886" i="55"/>
  <c r="F886" i="55"/>
  <c r="K886" i="55"/>
  <c r="J886" i="55"/>
  <c r="K846" i="55"/>
  <c r="G846" i="55"/>
  <c r="J846" i="55"/>
  <c r="F846" i="55"/>
  <c r="E846" i="55"/>
  <c r="N846" i="55"/>
  <c r="D846" i="55"/>
  <c r="M846" i="55"/>
  <c r="L846" i="55"/>
  <c r="H846" i="55"/>
  <c r="K878" i="55"/>
  <c r="G878" i="55"/>
  <c r="N878" i="55"/>
  <c r="F878" i="55"/>
  <c r="E878" i="55"/>
  <c r="D878" i="55"/>
  <c r="M878" i="55"/>
  <c r="L878" i="55"/>
  <c r="J878" i="55"/>
  <c r="H878" i="55"/>
  <c r="G903" i="55"/>
  <c r="F903" i="55"/>
  <c r="N903" i="55"/>
  <c r="E903" i="55"/>
  <c r="M903" i="55"/>
  <c r="D903" i="55"/>
  <c r="L903" i="55"/>
  <c r="K903" i="55"/>
  <c r="J903" i="55"/>
  <c r="H903" i="55"/>
  <c r="K887" i="55"/>
  <c r="N887" i="55"/>
  <c r="E887" i="55"/>
  <c r="M887" i="55"/>
  <c r="D887" i="55"/>
  <c r="H887" i="55"/>
  <c r="G887" i="55"/>
  <c r="F887" i="55"/>
  <c r="L887" i="55"/>
  <c r="J887" i="55"/>
  <c r="M933" i="55"/>
  <c r="E933" i="55"/>
  <c r="G933" i="55"/>
  <c r="J933" i="55"/>
  <c r="H933" i="55"/>
  <c r="D933" i="55"/>
  <c r="N933" i="55"/>
  <c r="L933" i="55"/>
  <c r="K933" i="55"/>
  <c r="F933" i="55"/>
  <c r="M929" i="55"/>
  <c r="E929" i="55"/>
  <c r="G929" i="55"/>
  <c r="D929" i="55"/>
  <c r="L929" i="55"/>
  <c r="K929" i="55"/>
  <c r="J929" i="55"/>
  <c r="F929" i="55"/>
  <c r="N929" i="55"/>
  <c r="H929" i="55"/>
  <c r="M957" i="55"/>
  <c r="E957" i="55"/>
  <c r="J957" i="55"/>
  <c r="L957" i="55"/>
  <c r="K957" i="55"/>
  <c r="H957" i="55"/>
  <c r="F957" i="55"/>
  <c r="D957" i="55"/>
  <c r="N957" i="55"/>
  <c r="G957" i="55"/>
  <c r="M953" i="55"/>
  <c r="E953" i="55"/>
  <c r="H953" i="55"/>
  <c r="G953" i="55"/>
  <c r="F953" i="55"/>
  <c r="N953" i="55"/>
  <c r="L953" i="55"/>
  <c r="K953" i="55"/>
  <c r="J953" i="55"/>
  <c r="D953" i="55"/>
  <c r="K938" i="55"/>
  <c r="J938" i="55"/>
  <c r="G938" i="55"/>
  <c r="N938" i="55"/>
  <c r="F938" i="55"/>
  <c r="M938" i="55"/>
  <c r="E938" i="55"/>
  <c r="L938" i="55"/>
  <c r="H938" i="55"/>
  <c r="D938" i="55"/>
  <c r="K942" i="55"/>
  <c r="G942" i="55"/>
  <c r="N942" i="55"/>
  <c r="D942" i="55"/>
  <c r="M942" i="55"/>
  <c r="H942" i="55"/>
  <c r="F942" i="55"/>
  <c r="L942" i="55"/>
  <c r="J942" i="55"/>
  <c r="E942" i="55"/>
  <c r="G975" i="55"/>
  <c r="M975" i="55"/>
  <c r="E975" i="55"/>
  <c r="K975" i="55"/>
  <c r="N975" i="55"/>
  <c r="J975" i="55"/>
  <c r="H975" i="55"/>
  <c r="F975" i="55"/>
  <c r="L975" i="55"/>
  <c r="D975" i="55"/>
  <c r="G972" i="55"/>
  <c r="M972" i="55"/>
  <c r="E972" i="55"/>
  <c r="K972" i="55"/>
  <c r="H972" i="55"/>
  <c r="F972" i="55"/>
  <c r="D972" i="55"/>
  <c r="N972" i="55"/>
  <c r="L972" i="55"/>
  <c r="J972" i="55"/>
  <c r="M965" i="55"/>
  <c r="E965" i="55"/>
  <c r="K965" i="55"/>
  <c r="G965" i="55"/>
  <c r="F965" i="55"/>
  <c r="D965" i="55"/>
  <c r="N965" i="55"/>
  <c r="L965" i="55"/>
  <c r="J965" i="55"/>
  <c r="H965" i="55"/>
  <c r="M997" i="55"/>
  <c r="E997" i="55"/>
  <c r="K997" i="55"/>
  <c r="G997" i="55"/>
  <c r="F997" i="55"/>
  <c r="D997" i="55"/>
  <c r="N997" i="55"/>
  <c r="L997" i="55"/>
  <c r="J997" i="55"/>
  <c r="H997" i="55"/>
  <c r="K990" i="55"/>
  <c r="G990" i="55"/>
  <c r="M990" i="55"/>
  <c r="E990" i="55"/>
  <c r="D990" i="55"/>
  <c r="N990" i="55"/>
  <c r="L990" i="55"/>
  <c r="J990" i="55"/>
  <c r="H990" i="55"/>
  <c r="F990" i="55"/>
  <c r="H61" i="55"/>
  <c r="G61" i="55"/>
  <c r="M61" i="55"/>
  <c r="E61" i="55"/>
  <c r="L61" i="55"/>
  <c r="D61" i="55"/>
  <c r="N61" i="55"/>
  <c r="K61" i="55"/>
  <c r="J61" i="55"/>
  <c r="F61" i="55"/>
  <c r="M3" i="55"/>
  <c r="E3" i="55"/>
  <c r="K3" i="55"/>
  <c r="F3" i="55"/>
  <c r="G3" i="55"/>
  <c r="D3" i="55"/>
  <c r="N3" i="55"/>
  <c r="L3" i="55"/>
  <c r="J3" i="55"/>
  <c r="H3" i="55"/>
  <c r="M7" i="55"/>
  <c r="E7" i="55"/>
  <c r="N7" i="55"/>
  <c r="K7" i="55"/>
  <c r="H7" i="55"/>
  <c r="J7" i="55"/>
  <c r="G7" i="55"/>
  <c r="F7" i="55"/>
  <c r="L7" i="55"/>
  <c r="D7" i="55"/>
  <c r="J90" i="55"/>
  <c r="H90" i="55"/>
  <c r="G90" i="55"/>
  <c r="F90" i="55"/>
  <c r="N90" i="55"/>
  <c r="E90" i="55"/>
  <c r="M90" i="55"/>
  <c r="D90" i="55"/>
  <c r="L90" i="55"/>
  <c r="K90" i="55"/>
  <c r="G22" i="55"/>
  <c r="K22" i="55"/>
  <c r="J22" i="55"/>
  <c r="H22" i="55"/>
  <c r="F22" i="55"/>
  <c r="E22" i="55"/>
  <c r="N22" i="55"/>
  <c r="D22" i="55"/>
  <c r="M22" i="55"/>
  <c r="L22" i="55"/>
  <c r="J54" i="55"/>
  <c r="G54" i="55"/>
  <c r="N54" i="55"/>
  <c r="F54" i="55"/>
  <c r="M54" i="55"/>
  <c r="E54" i="55"/>
  <c r="K54" i="55"/>
  <c r="L54" i="55"/>
  <c r="H54" i="55"/>
  <c r="D54" i="55"/>
  <c r="M88" i="55"/>
  <c r="E88" i="55"/>
  <c r="K88" i="55"/>
  <c r="H88" i="55"/>
  <c r="G88" i="55"/>
  <c r="F88" i="55"/>
  <c r="N88" i="55"/>
  <c r="D88" i="55"/>
  <c r="L88" i="55"/>
  <c r="J88" i="55"/>
  <c r="G183" i="55"/>
  <c r="K183" i="55"/>
  <c r="J183" i="55"/>
  <c r="H183" i="55"/>
  <c r="F183" i="55"/>
  <c r="N183" i="55"/>
  <c r="E183" i="55"/>
  <c r="M183" i="55"/>
  <c r="D183" i="55"/>
  <c r="L183" i="55"/>
  <c r="M116" i="55"/>
  <c r="E116" i="55"/>
  <c r="H116" i="55"/>
  <c r="G116" i="55"/>
  <c r="F116" i="55"/>
  <c r="N116" i="55"/>
  <c r="D116" i="55"/>
  <c r="L116" i="55"/>
  <c r="K116" i="55"/>
  <c r="J116" i="55"/>
  <c r="H55" i="55"/>
  <c r="M55" i="55"/>
  <c r="E55" i="55"/>
  <c r="L55" i="55"/>
  <c r="D55" i="55"/>
  <c r="K55" i="55"/>
  <c r="F55" i="55"/>
  <c r="N55" i="55"/>
  <c r="J55" i="55"/>
  <c r="G55" i="55"/>
  <c r="M80" i="55"/>
  <c r="E80" i="55"/>
  <c r="G80" i="55"/>
  <c r="F80" i="55"/>
  <c r="N80" i="55"/>
  <c r="D80" i="55"/>
  <c r="L80" i="55"/>
  <c r="K80" i="55"/>
  <c r="J80" i="55"/>
  <c r="H80" i="55"/>
  <c r="G175" i="55"/>
  <c r="H175" i="55"/>
  <c r="F175" i="55"/>
  <c r="N175" i="55"/>
  <c r="E175" i="55"/>
  <c r="M175" i="55"/>
  <c r="D175" i="55"/>
  <c r="L175" i="55"/>
  <c r="K175" i="55"/>
  <c r="J175" i="55"/>
  <c r="M140" i="55"/>
  <c r="E140" i="55"/>
  <c r="H140" i="55"/>
  <c r="G140" i="55"/>
  <c r="F140" i="55"/>
  <c r="N140" i="55"/>
  <c r="D140" i="55"/>
  <c r="L140" i="55"/>
  <c r="K140" i="55"/>
  <c r="J140" i="55"/>
  <c r="G107" i="55"/>
  <c r="F107" i="55"/>
  <c r="N107" i="55"/>
  <c r="E107" i="55"/>
  <c r="M107" i="55"/>
  <c r="D107" i="55"/>
  <c r="L107" i="55"/>
  <c r="K107" i="55"/>
  <c r="J107" i="55"/>
  <c r="H107" i="55"/>
  <c r="K28" i="55"/>
  <c r="G28" i="55"/>
  <c r="H28" i="55"/>
  <c r="F28" i="55"/>
  <c r="E28" i="55"/>
  <c r="N28" i="55"/>
  <c r="D28" i="55"/>
  <c r="M28" i="55"/>
  <c r="L28" i="55"/>
  <c r="J28" i="55"/>
  <c r="K60" i="55"/>
  <c r="J60" i="55"/>
  <c r="G60" i="55"/>
  <c r="N60" i="55"/>
  <c r="F60" i="55"/>
  <c r="M60" i="55"/>
  <c r="L60" i="55"/>
  <c r="H60" i="55"/>
  <c r="E60" i="55"/>
  <c r="D60" i="55"/>
  <c r="G135" i="55"/>
  <c r="F135" i="55"/>
  <c r="N135" i="55"/>
  <c r="E135" i="55"/>
  <c r="M135" i="55"/>
  <c r="D135" i="55"/>
  <c r="L135" i="55"/>
  <c r="K135" i="55"/>
  <c r="J135" i="55"/>
  <c r="H135" i="55"/>
  <c r="G99" i="55"/>
  <c r="M99" i="55"/>
  <c r="D99" i="55"/>
  <c r="L99" i="55"/>
  <c r="K99" i="55"/>
  <c r="J99" i="55"/>
  <c r="H99" i="55"/>
  <c r="F99" i="55"/>
  <c r="N99" i="55"/>
  <c r="E99" i="55"/>
  <c r="K194" i="55"/>
  <c r="E194" i="55"/>
  <c r="N194" i="55"/>
  <c r="D194" i="55"/>
  <c r="M194" i="55"/>
  <c r="L194" i="55"/>
  <c r="J194" i="55"/>
  <c r="H194" i="55"/>
  <c r="G194" i="55"/>
  <c r="F194" i="55"/>
  <c r="M128" i="55"/>
  <c r="E128" i="55"/>
  <c r="N128" i="55"/>
  <c r="D128" i="55"/>
  <c r="L128" i="55"/>
  <c r="K128" i="55"/>
  <c r="J128" i="55"/>
  <c r="H128" i="55"/>
  <c r="G128" i="55"/>
  <c r="F128" i="55"/>
  <c r="M228" i="55"/>
  <c r="E228" i="55"/>
  <c r="G228" i="55"/>
  <c r="N228" i="55"/>
  <c r="D228" i="55"/>
  <c r="K228" i="55"/>
  <c r="F228" i="55"/>
  <c r="L228" i="55"/>
  <c r="J228" i="55"/>
  <c r="H228" i="55"/>
  <c r="G187" i="55"/>
  <c r="L187" i="55"/>
  <c r="K187" i="55"/>
  <c r="J187" i="55"/>
  <c r="H187" i="55"/>
  <c r="F187" i="55"/>
  <c r="N187" i="55"/>
  <c r="E187" i="55"/>
  <c r="M187" i="55"/>
  <c r="D187" i="55"/>
  <c r="G286" i="55"/>
  <c r="K286" i="55"/>
  <c r="M286" i="55"/>
  <c r="D286" i="55"/>
  <c r="N286" i="55"/>
  <c r="L286" i="55"/>
  <c r="J286" i="55"/>
  <c r="H286" i="55"/>
  <c r="F286" i="55"/>
  <c r="E286" i="55"/>
  <c r="N265" i="55"/>
  <c r="E265" i="55"/>
  <c r="K265" i="55"/>
  <c r="J265" i="55"/>
  <c r="H265" i="55"/>
  <c r="G265" i="55"/>
  <c r="F265" i="55"/>
  <c r="D265" i="55"/>
  <c r="M265" i="55"/>
  <c r="L265" i="55"/>
  <c r="G223" i="55"/>
  <c r="H223" i="55"/>
  <c r="N223" i="55"/>
  <c r="E223" i="55"/>
  <c r="L223" i="55"/>
  <c r="J223" i="55"/>
  <c r="K223" i="55"/>
  <c r="F223" i="55"/>
  <c r="D223" i="55"/>
  <c r="M223" i="55"/>
  <c r="F333" i="55"/>
  <c r="N333" i="55"/>
  <c r="E333" i="55"/>
  <c r="M333" i="55"/>
  <c r="D333" i="55"/>
  <c r="K333" i="55"/>
  <c r="J333" i="55"/>
  <c r="H333" i="55"/>
  <c r="G333" i="55"/>
  <c r="L333" i="55"/>
  <c r="M216" i="55"/>
  <c r="E216" i="55"/>
  <c r="F216" i="55"/>
  <c r="L216" i="55"/>
  <c r="H216" i="55"/>
  <c r="G216" i="55"/>
  <c r="D216" i="55"/>
  <c r="N216" i="55"/>
  <c r="K216" i="55"/>
  <c r="J216" i="55"/>
  <c r="M242" i="55"/>
  <c r="D242" i="55"/>
  <c r="L242" i="55"/>
  <c r="K242" i="55"/>
  <c r="H242" i="55"/>
  <c r="F242" i="55"/>
  <c r="N242" i="55"/>
  <c r="E242" i="55"/>
  <c r="J242" i="55"/>
  <c r="G242" i="55"/>
  <c r="G207" i="55"/>
  <c r="L207" i="55"/>
  <c r="N207" i="55"/>
  <c r="E207" i="55"/>
  <c r="D207" i="55"/>
  <c r="M207" i="55"/>
  <c r="K207" i="55"/>
  <c r="J207" i="55"/>
  <c r="H207" i="55"/>
  <c r="F207" i="55"/>
  <c r="G318" i="55"/>
  <c r="K318" i="55"/>
  <c r="J318" i="55"/>
  <c r="F318" i="55"/>
  <c r="N318" i="55"/>
  <c r="E318" i="55"/>
  <c r="M318" i="55"/>
  <c r="D318" i="55"/>
  <c r="L318" i="55"/>
  <c r="H318" i="55"/>
  <c r="J313" i="55"/>
  <c r="H313" i="55"/>
  <c r="N313" i="55"/>
  <c r="E313" i="55"/>
  <c r="M313" i="55"/>
  <c r="D313" i="55"/>
  <c r="L313" i="55"/>
  <c r="K313" i="55"/>
  <c r="G313" i="55"/>
  <c r="F313" i="55"/>
  <c r="G310" i="55"/>
  <c r="H310" i="55"/>
  <c r="M310" i="55"/>
  <c r="D310" i="55"/>
  <c r="L310" i="55"/>
  <c r="K310" i="55"/>
  <c r="F310" i="55"/>
  <c r="E310" i="55"/>
  <c r="N310" i="55"/>
  <c r="J310" i="55"/>
  <c r="G337" i="55"/>
  <c r="F337" i="55"/>
  <c r="N337" i="55"/>
  <c r="E337" i="55"/>
  <c r="L337" i="55"/>
  <c r="K337" i="55"/>
  <c r="J337" i="55"/>
  <c r="H337" i="55"/>
  <c r="D337" i="55"/>
  <c r="M337" i="55"/>
  <c r="G366" i="55"/>
  <c r="F366" i="55"/>
  <c r="N366" i="55"/>
  <c r="E366" i="55"/>
  <c r="M366" i="55"/>
  <c r="D366" i="55"/>
  <c r="L366" i="55"/>
  <c r="K366" i="55"/>
  <c r="J366" i="55"/>
  <c r="H366" i="55"/>
  <c r="M363" i="55"/>
  <c r="E363" i="55"/>
  <c r="F363" i="55"/>
  <c r="N363" i="55"/>
  <c r="D363" i="55"/>
  <c r="L363" i="55"/>
  <c r="K363" i="55"/>
  <c r="J363" i="55"/>
  <c r="H363" i="55"/>
  <c r="G363" i="55"/>
  <c r="M327" i="55"/>
  <c r="E327" i="55"/>
  <c r="N327" i="55"/>
  <c r="D327" i="55"/>
  <c r="L327" i="55"/>
  <c r="H327" i="55"/>
  <c r="G327" i="55"/>
  <c r="F327" i="55"/>
  <c r="K327" i="55"/>
  <c r="J327" i="55"/>
  <c r="K93" i="55"/>
  <c r="L93" i="55"/>
  <c r="J93" i="55"/>
  <c r="H93" i="55"/>
  <c r="G93" i="55"/>
  <c r="F93" i="55"/>
  <c r="N93" i="55"/>
  <c r="E93" i="55"/>
  <c r="M93" i="55"/>
  <c r="D93" i="55"/>
  <c r="K125" i="55"/>
  <c r="M125" i="55"/>
  <c r="D125" i="55"/>
  <c r="L125" i="55"/>
  <c r="J125" i="55"/>
  <c r="H125" i="55"/>
  <c r="G125" i="55"/>
  <c r="F125" i="55"/>
  <c r="N125" i="55"/>
  <c r="E125" i="55"/>
  <c r="K157" i="55"/>
  <c r="M157" i="55"/>
  <c r="D157" i="55"/>
  <c r="L157" i="55"/>
  <c r="J157" i="55"/>
  <c r="H157" i="55"/>
  <c r="G157" i="55"/>
  <c r="F157" i="55"/>
  <c r="N157" i="55"/>
  <c r="E157" i="55"/>
  <c r="K189" i="55"/>
  <c r="M189" i="55"/>
  <c r="D189" i="55"/>
  <c r="L189" i="55"/>
  <c r="J189" i="55"/>
  <c r="H189" i="55"/>
  <c r="G189" i="55"/>
  <c r="F189" i="55"/>
  <c r="N189" i="55"/>
  <c r="E189" i="55"/>
  <c r="K221" i="55"/>
  <c r="G221" i="55"/>
  <c r="N221" i="55"/>
  <c r="E221" i="55"/>
  <c r="L221" i="55"/>
  <c r="J221" i="55"/>
  <c r="H221" i="55"/>
  <c r="F221" i="55"/>
  <c r="D221" i="55"/>
  <c r="M221" i="55"/>
  <c r="K253" i="55"/>
  <c r="G253" i="55"/>
  <c r="F253" i="55"/>
  <c r="N253" i="55"/>
  <c r="E253" i="55"/>
  <c r="M253" i="55"/>
  <c r="D253" i="55"/>
  <c r="L253" i="55"/>
  <c r="H253" i="55"/>
  <c r="J253" i="55"/>
  <c r="G322" i="55"/>
  <c r="L322" i="55"/>
  <c r="K322" i="55"/>
  <c r="H322" i="55"/>
  <c r="F322" i="55"/>
  <c r="N322" i="55"/>
  <c r="E322" i="55"/>
  <c r="M322" i="55"/>
  <c r="D322" i="55"/>
  <c r="J322" i="55"/>
  <c r="K272" i="55"/>
  <c r="G272" i="55"/>
  <c r="J272" i="55"/>
  <c r="H272" i="55"/>
  <c r="F272" i="55"/>
  <c r="E272" i="55"/>
  <c r="N272" i="55"/>
  <c r="D272" i="55"/>
  <c r="M272" i="55"/>
  <c r="L272" i="55"/>
  <c r="K304" i="55"/>
  <c r="G304" i="55"/>
  <c r="F304" i="55"/>
  <c r="L304" i="55"/>
  <c r="M304" i="55"/>
  <c r="J304" i="55"/>
  <c r="H304" i="55"/>
  <c r="E304" i="55"/>
  <c r="D304" i="55"/>
  <c r="N304" i="55"/>
  <c r="K336" i="55"/>
  <c r="G336" i="55"/>
  <c r="F336" i="55"/>
  <c r="N336" i="55"/>
  <c r="E336" i="55"/>
  <c r="L336" i="55"/>
  <c r="J336" i="55"/>
  <c r="H336" i="55"/>
  <c r="M336" i="55"/>
  <c r="D336" i="55"/>
  <c r="K368" i="55"/>
  <c r="G368" i="55"/>
  <c r="F368" i="55"/>
  <c r="N368" i="55"/>
  <c r="E368" i="55"/>
  <c r="M368" i="55"/>
  <c r="D368" i="55"/>
  <c r="L368" i="55"/>
  <c r="J368" i="55"/>
  <c r="H368" i="55"/>
  <c r="L379" i="55"/>
  <c r="D379" i="55"/>
  <c r="M379" i="55"/>
  <c r="G379" i="55"/>
  <c r="F379" i="55"/>
  <c r="E379" i="55"/>
  <c r="N379" i="55"/>
  <c r="K379" i="55"/>
  <c r="J379" i="55"/>
  <c r="H379" i="55"/>
  <c r="M409" i="55"/>
  <c r="E409" i="55"/>
  <c r="G409" i="55"/>
  <c r="K409" i="55"/>
  <c r="N409" i="55"/>
  <c r="L409" i="55"/>
  <c r="D409" i="55"/>
  <c r="J409" i="55"/>
  <c r="H409" i="55"/>
  <c r="F409" i="55"/>
  <c r="M465" i="55"/>
  <c r="E465" i="55"/>
  <c r="G465" i="55"/>
  <c r="N465" i="55"/>
  <c r="F465" i="55"/>
  <c r="L465" i="55"/>
  <c r="K465" i="55"/>
  <c r="J465" i="55"/>
  <c r="H465" i="55"/>
  <c r="D465" i="55"/>
  <c r="G440" i="55"/>
  <c r="H440" i="55"/>
  <c r="E440" i="55"/>
  <c r="M440" i="55"/>
  <c r="K440" i="55"/>
  <c r="L440" i="55"/>
  <c r="J440" i="55"/>
  <c r="F440" i="55"/>
  <c r="D440" i="55"/>
  <c r="N440" i="55"/>
  <c r="M401" i="55"/>
  <c r="E401" i="55"/>
  <c r="G401" i="55"/>
  <c r="F401" i="55"/>
  <c r="N401" i="55"/>
  <c r="L401" i="55"/>
  <c r="K401" i="55"/>
  <c r="J401" i="55"/>
  <c r="H401" i="55"/>
  <c r="D401" i="55"/>
  <c r="G464" i="55"/>
  <c r="H464" i="55"/>
  <c r="F464" i="55"/>
  <c r="E464" i="55"/>
  <c r="D464" i="55"/>
  <c r="N464" i="55"/>
  <c r="M464" i="55"/>
  <c r="L464" i="55"/>
  <c r="K464" i="55"/>
  <c r="J464" i="55"/>
  <c r="M429" i="55"/>
  <c r="E429" i="55"/>
  <c r="G429" i="55"/>
  <c r="N429" i="55"/>
  <c r="K429" i="55"/>
  <c r="F429" i="55"/>
  <c r="H429" i="55"/>
  <c r="L429" i="55"/>
  <c r="J429" i="55"/>
  <c r="D429" i="55"/>
  <c r="K509" i="55"/>
  <c r="H509" i="55"/>
  <c r="G509" i="55"/>
  <c r="N509" i="55"/>
  <c r="E509" i="55"/>
  <c r="M509" i="55"/>
  <c r="D509" i="55"/>
  <c r="L509" i="55"/>
  <c r="J509" i="55"/>
  <c r="F509" i="55"/>
  <c r="K403" i="55"/>
  <c r="M403" i="55"/>
  <c r="J403" i="55"/>
  <c r="E403" i="55"/>
  <c r="L403" i="55"/>
  <c r="N403" i="55"/>
  <c r="H403" i="55"/>
  <c r="G403" i="55"/>
  <c r="F403" i="55"/>
  <c r="D403" i="55"/>
  <c r="K435" i="55"/>
  <c r="M435" i="55"/>
  <c r="J435" i="55"/>
  <c r="G435" i="55"/>
  <c r="E435" i="55"/>
  <c r="L435" i="55"/>
  <c r="H435" i="55"/>
  <c r="D435" i="55"/>
  <c r="N435" i="55"/>
  <c r="F435" i="55"/>
  <c r="K467" i="55"/>
  <c r="J467" i="55"/>
  <c r="D467" i="55"/>
  <c r="N467" i="55"/>
  <c r="M467" i="55"/>
  <c r="L467" i="55"/>
  <c r="H467" i="55"/>
  <c r="G467" i="55"/>
  <c r="F467" i="55"/>
  <c r="E467" i="55"/>
  <c r="G502" i="55"/>
  <c r="F502" i="55"/>
  <c r="N502" i="55"/>
  <c r="E502" i="55"/>
  <c r="L502" i="55"/>
  <c r="K502" i="55"/>
  <c r="J502" i="55"/>
  <c r="D502" i="55"/>
  <c r="M502" i="55"/>
  <c r="H502" i="55"/>
  <c r="G494" i="55"/>
  <c r="F494" i="55"/>
  <c r="M494" i="55"/>
  <c r="D494" i="55"/>
  <c r="L494" i="55"/>
  <c r="H494" i="55"/>
  <c r="K494" i="55"/>
  <c r="J494" i="55"/>
  <c r="E494" i="55"/>
  <c r="N494" i="55"/>
  <c r="G490" i="55"/>
  <c r="N490" i="55"/>
  <c r="E490" i="55"/>
  <c r="L490" i="55"/>
  <c r="K490" i="55"/>
  <c r="H490" i="55"/>
  <c r="F490" i="55"/>
  <c r="M490" i="55"/>
  <c r="J490" i="55"/>
  <c r="D490" i="55"/>
  <c r="K386" i="55"/>
  <c r="M386" i="55"/>
  <c r="E386" i="55"/>
  <c r="F386" i="55"/>
  <c r="D386" i="55"/>
  <c r="N386" i="55"/>
  <c r="L386" i="55"/>
  <c r="J386" i="55"/>
  <c r="H386" i="55"/>
  <c r="G386" i="55"/>
  <c r="K418" i="55"/>
  <c r="M418" i="55"/>
  <c r="E418" i="55"/>
  <c r="G418" i="55"/>
  <c r="D418" i="55"/>
  <c r="L418" i="55"/>
  <c r="J418" i="55"/>
  <c r="N418" i="55"/>
  <c r="H418" i="55"/>
  <c r="F418" i="55"/>
  <c r="K450" i="55"/>
  <c r="M450" i="55"/>
  <c r="E450" i="55"/>
  <c r="H450" i="55"/>
  <c r="G450" i="55"/>
  <c r="D450" i="55"/>
  <c r="L450" i="55"/>
  <c r="N450" i="55"/>
  <c r="J450" i="55"/>
  <c r="F450" i="55"/>
  <c r="G482" i="55"/>
  <c r="L482" i="55"/>
  <c r="N482" i="55"/>
  <c r="E482" i="55"/>
  <c r="M482" i="55"/>
  <c r="D482" i="55"/>
  <c r="J482" i="55"/>
  <c r="H482" i="55"/>
  <c r="F482" i="55"/>
  <c r="K482" i="55"/>
  <c r="G559" i="55"/>
  <c r="E559" i="55"/>
  <c r="K559" i="55"/>
  <c r="J559" i="55"/>
  <c r="H559" i="55"/>
  <c r="F559" i="55"/>
  <c r="D559" i="55"/>
  <c r="N559" i="55"/>
  <c r="L559" i="55"/>
  <c r="M559" i="55"/>
  <c r="K508" i="55"/>
  <c r="J508" i="55"/>
  <c r="H508" i="55"/>
  <c r="G508" i="55"/>
  <c r="N508" i="55"/>
  <c r="E508" i="55"/>
  <c r="M508" i="55"/>
  <c r="D508" i="55"/>
  <c r="L508" i="55"/>
  <c r="F508" i="55"/>
  <c r="G556" i="55"/>
  <c r="M556" i="55"/>
  <c r="E556" i="55"/>
  <c r="H556" i="55"/>
  <c r="F556" i="55"/>
  <c r="D556" i="55"/>
  <c r="N556" i="55"/>
  <c r="L556" i="55"/>
  <c r="J556" i="55"/>
  <c r="K556" i="55"/>
  <c r="G579" i="55"/>
  <c r="K579" i="55"/>
  <c r="J579" i="55"/>
  <c r="H579" i="55"/>
  <c r="F579" i="55"/>
  <c r="E579" i="55"/>
  <c r="N579" i="55"/>
  <c r="D579" i="55"/>
  <c r="M579" i="55"/>
  <c r="L579" i="55"/>
  <c r="G575" i="55"/>
  <c r="H575" i="55"/>
  <c r="F575" i="55"/>
  <c r="E575" i="55"/>
  <c r="N575" i="55"/>
  <c r="D575" i="55"/>
  <c r="M575" i="55"/>
  <c r="L575" i="55"/>
  <c r="K575" i="55"/>
  <c r="J575" i="55"/>
  <c r="G584" i="55"/>
  <c r="M584" i="55"/>
  <c r="E584" i="55"/>
  <c r="F584" i="55"/>
  <c r="D584" i="55"/>
  <c r="N584" i="55"/>
  <c r="L584" i="55"/>
  <c r="K584" i="55"/>
  <c r="J584" i="55"/>
  <c r="H584" i="55"/>
  <c r="G599" i="55"/>
  <c r="M599" i="55"/>
  <c r="L599" i="55"/>
  <c r="K599" i="55"/>
  <c r="J599" i="55"/>
  <c r="H599" i="55"/>
  <c r="F599" i="55"/>
  <c r="E599" i="55"/>
  <c r="N599" i="55"/>
  <c r="D599" i="55"/>
  <c r="G608" i="55"/>
  <c r="M608" i="55"/>
  <c r="E608" i="55"/>
  <c r="K608" i="55"/>
  <c r="J608" i="55"/>
  <c r="H608" i="55"/>
  <c r="F608" i="55"/>
  <c r="D608" i="55"/>
  <c r="N608" i="55"/>
  <c r="L608" i="55"/>
  <c r="G663" i="55"/>
  <c r="M663" i="55"/>
  <c r="E663" i="55"/>
  <c r="K663" i="55"/>
  <c r="J663" i="55"/>
  <c r="H663" i="55"/>
  <c r="F663" i="55"/>
  <c r="D663" i="55"/>
  <c r="L663" i="55"/>
  <c r="N663" i="55"/>
  <c r="M541" i="55"/>
  <c r="E541" i="55"/>
  <c r="K541" i="55"/>
  <c r="G541" i="55"/>
  <c r="J541" i="55"/>
  <c r="H541" i="55"/>
  <c r="F541" i="55"/>
  <c r="D541" i="55"/>
  <c r="N541" i="55"/>
  <c r="L541" i="55"/>
  <c r="M573" i="55"/>
  <c r="E573" i="55"/>
  <c r="K573" i="55"/>
  <c r="L573" i="55"/>
  <c r="J573" i="55"/>
  <c r="H573" i="55"/>
  <c r="G573" i="55"/>
  <c r="F573" i="55"/>
  <c r="D573" i="55"/>
  <c r="N573" i="55"/>
  <c r="M605" i="55"/>
  <c r="E605" i="55"/>
  <c r="K605" i="55"/>
  <c r="N605" i="55"/>
  <c r="L605" i="55"/>
  <c r="J605" i="55"/>
  <c r="H605" i="55"/>
  <c r="G605" i="55"/>
  <c r="F605" i="55"/>
  <c r="D605" i="55"/>
  <c r="M647" i="55"/>
  <c r="E647" i="55"/>
  <c r="G647" i="55"/>
  <c r="F647" i="55"/>
  <c r="D647" i="55"/>
  <c r="N647" i="55"/>
  <c r="L647" i="55"/>
  <c r="K647" i="55"/>
  <c r="J647" i="55"/>
  <c r="H647" i="55"/>
  <c r="M653" i="55"/>
  <c r="E653" i="55"/>
  <c r="F653" i="55"/>
  <c r="D653" i="55"/>
  <c r="N653" i="55"/>
  <c r="L653" i="55"/>
  <c r="K653" i="55"/>
  <c r="J653" i="55"/>
  <c r="H653" i="55"/>
  <c r="G653" i="55"/>
  <c r="K558" i="55"/>
  <c r="M558" i="55"/>
  <c r="E558" i="55"/>
  <c r="D558" i="55"/>
  <c r="N558" i="55"/>
  <c r="L558" i="55"/>
  <c r="J558" i="55"/>
  <c r="H558" i="55"/>
  <c r="F558" i="55"/>
  <c r="G558" i="55"/>
  <c r="K590" i="55"/>
  <c r="E590" i="55"/>
  <c r="N590" i="55"/>
  <c r="D590" i="55"/>
  <c r="M590" i="55"/>
  <c r="L590" i="55"/>
  <c r="J590" i="55"/>
  <c r="H590" i="55"/>
  <c r="G590" i="55"/>
  <c r="F590" i="55"/>
  <c r="K622" i="55"/>
  <c r="J622" i="55"/>
  <c r="G622" i="55"/>
  <c r="N622" i="55"/>
  <c r="M622" i="55"/>
  <c r="L622" i="55"/>
  <c r="H622" i="55"/>
  <c r="F622" i="55"/>
  <c r="E622" i="55"/>
  <c r="D622" i="55"/>
  <c r="J675" i="55"/>
  <c r="H675" i="55"/>
  <c r="G675" i="55"/>
  <c r="M675" i="55"/>
  <c r="E675" i="55"/>
  <c r="N675" i="55"/>
  <c r="L675" i="55"/>
  <c r="K675" i="55"/>
  <c r="D675" i="55"/>
  <c r="F675" i="55"/>
  <c r="G733" i="55"/>
  <c r="N733" i="55"/>
  <c r="F733" i="55"/>
  <c r="J733" i="55"/>
  <c r="M733" i="55"/>
  <c r="L733" i="55"/>
  <c r="K733" i="55"/>
  <c r="H733" i="55"/>
  <c r="D733" i="55"/>
  <c r="E733" i="55"/>
  <c r="G652" i="55"/>
  <c r="K652" i="55"/>
  <c r="M652" i="55"/>
  <c r="L652" i="55"/>
  <c r="J652" i="55"/>
  <c r="H652" i="55"/>
  <c r="F652" i="55"/>
  <c r="N652" i="55"/>
  <c r="E652" i="55"/>
  <c r="D652" i="55"/>
  <c r="H684" i="55"/>
  <c r="G684" i="55"/>
  <c r="N684" i="55"/>
  <c r="F684" i="55"/>
  <c r="M684" i="55"/>
  <c r="E684" i="55"/>
  <c r="K684" i="55"/>
  <c r="J684" i="55"/>
  <c r="L684" i="55"/>
  <c r="D684" i="55"/>
  <c r="N677" i="55"/>
  <c r="F677" i="55"/>
  <c r="M677" i="55"/>
  <c r="E677" i="55"/>
  <c r="L677" i="55"/>
  <c r="D677" i="55"/>
  <c r="K677" i="55"/>
  <c r="H677" i="55"/>
  <c r="G677" i="55"/>
  <c r="J677" i="55"/>
  <c r="M835" i="55"/>
  <c r="E835" i="55"/>
  <c r="D835" i="55"/>
  <c r="J835" i="55"/>
  <c r="N835" i="55"/>
  <c r="L835" i="55"/>
  <c r="K835" i="55"/>
  <c r="H835" i="55"/>
  <c r="G835" i="55"/>
  <c r="F835" i="55"/>
  <c r="K642" i="55"/>
  <c r="G642" i="55"/>
  <c r="L642" i="55"/>
  <c r="J642" i="55"/>
  <c r="H642" i="55"/>
  <c r="F642" i="55"/>
  <c r="E642" i="55"/>
  <c r="N642" i="55"/>
  <c r="M642" i="55"/>
  <c r="D642" i="55"/>
  <c r="K674" i="55"/>
  <c r="J674" i="55"/>
  <c r="G674" i="55"/>
  <c r="E674" i="55"/>
  <c r="D674" i="55"/>
  <c r="N674" i="55"/>
  <c r="M674" i="55"/>
  <c r="L674" i="55"/>
  <c r="F674" i="55"/>
  <c r="H674" i="55"/>
  <c r="K712" i="55"/>
  <c r="J712" i="55"/>
  <c r="H712" i="55"/>
  <c r="G712" i="55"/>
  <c r="F712" i="55"/>
  <c r="N712" i="55"/>
  <c r="D712" i="55"/>
  <c r="M712" i="55"/>
  <c r="L712" i="55"/>
  <c r="E712" i="55"/>
  <c r="G739" i="55"/>
  <c r="J739" i="55"/>
  <c r="M739" i="55"/>
  <c r="D739" i="55"/>
  <c r="L739" i="55"/>
  <c r="E739" i="55"/>
  <c r="K739" i="55"/>
  <c r="H739" i="55"/>
  <c r="N739" i="55"/>
  <c r="F739" i="55"/>
  <c r="G767" i="55"/>
  <c r="H767" i="55"/>
  <c r="F767" i="55"/>
  <c r="N767" i="55"/>
  <c r="E767" i="55"/>
  <c r="L767" i="55"/>
  <c r="K767" i="55"/>
  <c r="M767" i="55"/>
  <c r="D767" i="55"/>
  <c r="J767" i="55"/>
  <c r="G804" i="55"/>
  <c r="F804" i="55"/>
  <c r="N804" i="55"/>
  <c r="E804" i="55"/>
  <c r="M804" i="55"/>
  <c r="D804" i="55"/>
  <c r="L804" i="55"/>
  <c r="J804" i="55"/>
  <c r="K804" i="55"/>
  <c r="H804" i="55"/>
  <c r="M752" i="55"/>
  <c r="E752" i="55"/>
  <c r="N752" i="55"/>
  <c r="D752" i="55"/>
  <c r="L752" i="55"/>
  <c r="H752" i="55"/>
  <c r="G752" i="55"/>
  <c r="F752" i="55"/>
  <c r="K752" i="55"/>
  <c r="J752" i="55"/>
  <c r="K711" i="55"/>
  <c r="M711" i="55"/>
  <c r="E711" i="55"/>
  <c r="G711" i="55"/>
  <c r="F711" i="55"/>
  <c r="D711" i="55"/>
  <c r="N711" i="55"/>
  <c r="J711" i="55"/>
  <c r="L711" i="55"/>
  <c r="H711" i="55"/>
  <c r="G747" i="55"/>
  <c r="L747" i="55"/>
  <c r="K747" i="55"/>
  <c r="F747" i="55"/>
  <c r="N747" i="55"/>
  <c r="E747" i="55"/>
  <c r="J747" i="55"/>
  <c r="H747" i="55"/>
  <c r="D747" i="55"/>
  <c r="M747" i="55"/>
  <c r="K753" i="55"/>
  <c r="N753" i="55"/>
  <c r="E753" i="55"/>
  <c r="M753" i="55"/>
  <c r="D753" i="55"/>
  <c r="L753" i="55"/>
  <c r="H753" i="55"/>
  <c r="G753" i="55"/>
  <c r="F753" i="55"/>
  <c r="J753" i="55"/>
  <c r="M790" i="55"/>
  <c r="D790" i="55"/>
  <c r="L790" i="55"/>
  <c r="H790" i="55"/>
  <c r="J790" i="55"/>
  <c r="G790" i="55"/>
  <c r="F790" i="55"/>
  <c r="E790" i="55"/>
  <c r="N790" i="55"/>
  <c r="K790" i="55"/>
  <c r="G808" i="55"/>
  <c r="K808" i="55"/>
  <c r="H808" i="55"/>
  <c r="F808" i="55"/>
  <c r="N808" i="55"/>
  <c r="E808" i="55"/>
  <c r="M808" i="55"/>
  <c r="L808" i="55"/>
  <c r="J808" i="55"/>
  <c r="D808" i="55"/>
  <c r="K781" i="55"/>
  <c r="F781" i="55"/>
  <c r="N781" i="55"/>
  <c r="D781" i="55"/>
  <c r="M781" i="55"/>
  <c r="L781" i="55"/>
  <c r="J781" i="55"/>
  <c r="H781" i="55"/>
  <c r="G781" i="55"/>
  <c r="E781" i="55"/>
  <c r="G824" i="55"/>
  <c r="F824" i="55"/>
  <c r="N824" i="55"/>
  <c r="E824" i="55"/>
  <c r="M824" i="55"/>
  <c r="D824" i="55"/>
  <c r="L824" i="55"/>
  <c r="K824" i="55"/>
  <c r="J824" i="55"/>
  <c r="H824" i="55"/>
  <c r="M837" i="55"/>
  <c r="E837" i="55"/>
  <c r="L837" i="55"/>
  <c r="K837" i="55"/>
  <c r="F837" i="55"/>
  <c r="G837" i="55"/>
  <c r="D837" i="55"/>
  <c r="N837" i="55"/>
  <c r="H837" i="55"/>
  <c r="J837" i="55"/>
  <c r="L811" i="55"/>
  <c r="K811" i="55"/>
  <c r="H811" i="55"/>
  <c r="G811" i="55"/>
  <c r="F811" i="55"/>
  <c r="N811" i="55"/>
  <c r="M811" i="55"/>
  <c r="J811" i="55"/>
  <c r="E811" i="55"/>
  <c r="D811" i="55"/>
  <c r="M877" i="55"/>
  <c r="E877" i="55"/>
  <c r="H877" i="55"/>
  <c r="K877" i="55"/>
  <c r="J877" i="55"/>
  <c r="G877" i="55"/>
  <c r="F877" i="55"/>
  <c r="D877" i="55"/>
  <c r="N877" i="55"/>
  <c r="L877" i="55"/>
  <c r="K798" i="55"/>
  <c r="M798" i="55"/>
  <c r="D798" i="55"/>
  <c r="L798" i="55"/>
  <c r="H798" i="55"/>
  <c r="F798" i="55"/>
  <c r="E798" i="55"/>
  <c r="N798" i="55"/>
  <c r="J798" i="55"/>
  <c r="G798" i="55"/>
  <c r="M857" i="55"/>
  <c r="E857" i="55"/>
  <c r="D857" i="55"/>
  <c r="N857" i="55"/>
  <c r="K857" i="55"/>
  <c r="J857" i="55"/>
  <c r="H857" i="55"/>
  <c r="L857" i="55"/>
  <c r="G857" i="55"/>
  <c r="F857" i="55"/>
  <c r="G844" i="55"/>
  <c r="K844" i="55"/>
  <c r="N844" i="55"/>
  <c r="D844" i="55"/>
  <c r="M844" i="55"/>
  <c r="J844" i="55"/>
  <c r="H844" i="55"/>
  <c r="L844" i="55"/>
  <c r="F844" i="55"/>
  <c r="E844" i="55"/>
  <c r="G876" i="55"/>
  <c r="K876" i="55"/>
  <c r="J876" i="55"/>
  <c r="D876" i="55"/>
  <c r="N876" i="55"/>
  <c r="M876" i="55"/>
  <c r="L876" i="55"/>
  <c r="H876" i="55"/>
  <c r="F876" i="55"/>
  <c r="E876" i="55"/>
  <c r="G894" i="55"/>
  <c r="N894" i="55"/>
  <c r="F894" i="55"/>
  <c r="M894" i="55"/>
  <c r="E894" i="55"/>
  <c r="D894" i="55"/>
  <c r="L894" i="55"/>
  <c r="K894" i="55"/>
  <c r="J894" i="55"/>
  <c r="H894" i="55"/>
  <c r="K850" i="55"/>
  <c r="G850" i="55"/>
  <c r="M850" i="55"/>
  <c r="L850" i="55"/>
  <c r="H850" i="55"/>
  <c r="F850" i="55"/>
  <c r="N850" i="55"/>
  <c r="J850" i="55"/>
  <c r="E850" i="55"/>
  <c r="D850" i="55"/>
  <c r="M882" i="55"/>
  <c r="E882" i="55"/>
  <c r="L882" i="55"/>
  <c r="H882" i="55"/>
  <c r="G882" i="55"/>
  <c r="J882" i="55"/>
  <c r="F882" i="55"/>
  <c r="D882" i="55"/>
  <c r="N882" i="55"/>
  <c r="K882" i="55"/>
  <c r="G904" i="55"/>
  <c r="H904" i="55"/>
  <c r="F904" i="55"/>
  <c r="N904" i="55"/>
  <c r="E904" i="55"/>
  <c r="M904" i="55"/>
  <c r="D904" i="55"/>
  <c r="L904" i="55"/>
  <c r="K904" i="55"/>
  <c r="J904" i="55"/>
  <c r="K891" i="55"/>
  <c r="F891" i="55"/>
  <c r="N891" i="55"/>
  <c r="E891" i="55"/>
  <c r="L891" i="55"/>
  <c r="J891" i="55"/>
  <c r="M891" i="55"/>
  <c r="H891" i="55"/>
  <c r="G891" i="55"/>
  <c r="D891" i="55"/>
  <c r="J959" i="55"/>
  <c r="N959" i="55"/>
  <c r="F959" i="55"/>
  <c r="M959" i="55"/>
  <c r="E959" i="55"/>
  <c r="L959" i="55"/>
  <c r="K959" i="55"/>
  <c r="H959" i="55"/>
  <c r="G959" i="55"/>
  <c r="D959" i="55"/>
  <c r="M937" i="55"/>
  <c r="E937" i="55"/>
  <c r="H937" i="55"/>
  <c r="G937" i="55"/>
  <c r="D937" i="55"/>
  <c r="N937" i="55"/>
  <c r="L937" i="55"/>
  <c r="K937" i="55"/>
  <c r="J937" i="55"/>
  <c r="F937" i="55"/>
  <c r="N961" i="55"/>
  <c r="F961" i="55"/>
  <c r="M961" i="55"/>
  <c r="E961" i="55"/>
  <c r="J961" i="55"/>
  <c r="H961" i="55"/>
  <c r="L961" i="55"/>
  <c r="K961" i="55"/>
  <c r="G961" i="55"/>
  <c r="D961" i="55"/>
  <c r="M949" i="55"/>
  <c r="E949" i="55"/>
  <c r="F949" i="55"/>
  <c r="D949" i="55"/>
  <c r="N949" i="55"/>
  <c r="K949" i="55"/>
  <c r="J949" i="55"/>
  <c r="H949" i="55"/>
  <c r="L949" i="55"/>
  <c r="G949" i="55"/>
  <c r="M945" i="55"/>
  <c r="E945" i="55"/>
  <c r="N945" i="55"/>
  <c r="L945" i="55"/>
  <c r="H945" i="55"/>
  <c r="G945" i="55"/>
  <c r="F945" i="55"/>
  <c r="D945" i="55"/>
  <c r="K945" i="55"/>
  <c r="J945" i="55"/>
  <c r="K946" i="55"/>
  <c r="G946" i="55"/>
  <c r="F946" i="55"/>
  <c r="E946" i="55"/>
  <c r="L946" i="55"/>
  <c r="J946" i="55"/>
  <c r="N946" i="55"/>
  <c r="M946" i="55"/>
  <c r="H946" i="55"/>
  <c r="D946" i="55"/>
  <c r="G979" i="55"/>
  <c r="M979" i="55"/>
  <c r="E979" i="55"/>
  <c r="K979" i="55"/>
  <c r="J979" i="55"/>
  <c r="H979" i="55"/>
  <c r="F979" i="55"/>
  <c r="N979" i="55"/>
  <c r="L979" i="55"/>
  <c r="D979" i="55"/>
  <c r="G976" i="55"/>
  <c r="M976" i="55"/>
  <c r="E976" i="55"/>
  <c r="K976" i="55"/>
  <c r="N976" i="55"/>
  <c r="L976" i="55"/>
  <c r="H976" i="55"/>
  <c r="F976" i="55"/>
  <c r="D976" i="55"/>
  <c r="J976" i="55"/>
  <c r="M969" i="55"/>
  <c r="E969" i="55"/>
  <c r="K969" i="55"/>
  <c r="G969" i="55"/>
  <c r="N969" i="55"/>
  <c r="L969" i="55"/>
  <c r="J969" i="55"/>
  <c r="F969" i="55"/>
  <c r="D969" i="55"/>
  <c r="H969" i="55"/>
  <c r="M1001" i="55"/>
  <c r="E1001" i="55"/>
  <c r="L1001" i="55"/>
  <c r="D1001" i="55"/>
  <c r="K1001" i="55"/>
  <c r="J1001" i="55"/>
  <c r="H1001" i="55"/>
  <c r="G1001" i="55"/>
  <c r="N1001" i="55"/>
  <c r="F1001" i="55"/>
  <c r="K994" i="55"/>
  <c r="G994" i="55"/>
  <c r="M994" i="55"/>
  <c r="E994" i="55"/>
  <c r="L994" i="55"/>
  <c r="J994" i="55"/>
  <c r="H994" i="55"/>
  <c r="F994" i="55"/>
  <c r="D994" i="55"/>
  <c r="N994" i="55"/>
  <c r="M25" i="55"/>
  <c r="E25" i="55"/>
  <c r="J25" i="55"/>
  <c r="H25" i="55"/>
  <c r="G25" i="55"/>
  <c r="F25" i="55"/>
  <c r="D25" i="55"/>
  <c r="N25" i="55"/>
  <c r="L25" i="55"/>
  <c r="K25" i="55"/>
  <c r="H41" i="55"/>
  <c r="M41" i="55"/>
  <c r="E41" i="55"/>
  <c r="N41" i="55"/>
  <c r="L41" i="55"/>
  <c r="K41" i="55"/>
  <c r="J41" i="55"/>
  <c r="G41" i="55"/>
  <c r="F41" i="55"/>
  <c r="D41" i="55"/>
  <c r="M33" i="55"/>
  <c r="E33" i="55"/>
  <c r="D33" i="55"/>
  <c r="N33" i="55"/>
  <c r="L33" i="55"/>
  <c r="K33" i="55"/>
  <c r="J33" i="55"/>
  <c r="H33" i="55"/>
  <c r="G33" i="55"/>
  <c r="F33" i="55"/>
  <c r="G91" i="55"/>
  <c r="J91" i="55"/>
  <c r="H91" i="55"/>
  <c r="F91" i="55"/>
  <c r="N91" i="55"/>
  <c r="E91" i="55"/>
  <c r="M91" i="55"/>
  <c r="D91" i="55"/>
  <c r="L91" i="55"/>
  <c r="K91" i="55"/>
  <c r="G26" i="55"/>
  <c r="K26" i="55"/>
  <c r="M26" i="55"/>
  <c r="L26" i="55"/>
  <c r="J26" i="55"/>
  <c r="H26" i="55"/>
  <c r="F26" i="55"/>
  <c r="E26" i="55"/>
  <c r="N26" i="55"/>
  <c r="D26" i="55"/>
  <c r="G58" i="55"/>
  <c r="N58" i="55"/>
  <c r="F58" i="55"/>
  <c r="M58" i="55"/>
  <c r="E58" i="55"/>
  <c r="K58" i="55"/>
  <c r="J58" i="55"/>
  <c r="H58" i="55"/>
  <c r="D58" i="55"/>
  <c r="L58" i="55"/>
  <c r="K118" i="55"/>
  <c r="J118" i="55"/>
  <c r="H118" i="55"/>
  <c r="G118" i="55"/>
  <c r="F118" i="55"/>
  <c r="N118" i="55"/>
  <c r="E118" i="55"/>
  <c r="M118" i="55"/>
  <c r="D118" i="55"/>
  <c r="L118" i="55"/>
  <c r="M184" i="55"/>
  <c r="E184" i="55"/>
  <c r="K184" i="55"/>
  <c r="J184" i="55"/>
  <c r="H184" i="55"/>
  <c r="G184" i="55"/>
  <c r="F184" i="55"/>
  <c r="N184" i="55"/>
  <c r="D184" i="55"/>
  <c r="L184" i="55"/>
  <c r="J146" i="55"/>
  <c r="H146" i="55"/>
  <c r="G146" i="55"/>
  <c r="F146" i="55"/>
  <c r="N146" i="55"/>
  <c r="E146" i="55"/>
  <c r="M146" i="55"/>
  <c r="D146" i="55"/>
  <c r="L146" i="55"/>
  <c r="K146" i="55"/>
  <c r="M59" i="55"/>
  <c r="E59" i="55"/>
  <c r="L59" i="55"/>
  <c r="D59" i="55"/>
  <c r="K59" i="55"/>
  <c r="H59" i="55"/>
  <c r="N59" i="55"/>
  <c r="J59" i="55"/>
  <c r="G59" i="55"/>
  <c r="F59" i="55"/>
  <c r="G110" i="55"/>
  <c r="F110" i="55"/>
  <c r="N110" i="55"/>
  <c r="E110" i="55"/>
  <c r="M110" i="55"/>
  <c r="D110" i="55"/>
  <c r="L110" i="55"/>
  <c r="K110" i="55"/>
  <c r="J110" i="55"/>
  <c r="H110" i="55"/>
  <c r="M176" i="55"/>
  <c r="E176" i="55"/>
  <c r="H176" i="55"/>
  <c r="G176" i="55"/>
  <c r="F176" i="55"/>
  <c r="N176" i="55"/>
  <c r="D176" i="55"/>
  <c r="L176" i="55"/>
  <c r="K176" i="55"/>
  <c r="J176" i="55"/>
  <c r="G170" i="55"/>
  <c r="F170" i="55"/>
  <c r="N170" i="55"/>
  <c r="E170" i="55"/>
  <c r="M170" i="55"/>
  <c r="D170" i="55"/>
  <c r="L170" i="55"/>
  <c r="K170" i="55"/>
  <c r="J170" i="55"/>
  <c r="H170" i="55"/>
  <c r="M108" i="55"/>
  <c r="E108" i="55"/>
  <c r="G108" i="55"/>
  <c r="F108" i="55"/>
  <c r="N108" i="55"/>
  <c r="D108" i="55"/>
  <c r="L108" i="55"/>
  <c r="K108" i="55"/>
  <c r="J108" i="55"/>
  <c r="H108" i="55"/>
  <c r="K32" i="55"/>
  <c r="G32" i="55"/>
  <c r="L32" i="55"/>
  <c r="J32" i="55"/>
  <c r="H32" i="55"/>
  <c r="F32" i="55"/>
  <c r="E32" i="55"/>
  <c r="N32" i="55"/>
  <c r="D32" i="55"/>
  <c r="M32" i="55"/>
  <c r="N64" i="55"/>
  <c r="F64" i="55"/>
  <c r="K64" i="55"/>
  <c r="J64" i="55"/>
  <c r="G64" i="55"/>
  <c r="M64" i="55"/>
  <c r="L64" i="55"/>
  <c r="H64" i="55"/>
  <c r="E64" i="55"/>
  <c r="D64" i="55"/>
  <c r="M136" i="55"/>
  <c r="E136" i="55"/>
  <c r="G136" i="55"/>
  <c r="F136" i="55"/>
  <c r="N136" i="55"/>
  <c r="D136" i="55"/>
  <c r="L136" i="55"/>
  <c r="K136" i="55"/>
  <c r="J136" i="55"/>
  <c r="H136" i="55"/>
  <c r="M100" i="55"/>
  <c r="E100" i="55"/>
  <c r="N100" i="55"/>
  <c r="D100" i="55"/>
  <c r="L100" i="55"/>
  <c r="K100" i="55"/>
  <c r="J100" i="55"/>
  <c r="H100" i="55"/>
  <c r="G100" i="55"/>
  <c r="F100" i="55"/>
  <c r="G203" i="55"/>
  <c r="K203" i="55"/>
  <c r="M203" i="55"/>
  <c r="D203" i="55"/>
  <c r="F203" i="55"/>
  <c r="E203" i="55"/>
  <c r="N203" i="55"/>
  <c r="L203" i="55"/>
  <c r="J203" i="55"/>
  <c r="H203" i="55"/>
  <c r="M158" i="55"/>
  <c r="D158" i="55"/>
  <c r="L158" i="55"/>
  <c r="K158" i="55"/>
  <c r="J158" i="55"/>
  <c r="H158" i="55"/>
  <c r="G158" i="55"/>
  <c r="F158" i="55"/>
  <c r="N158" i="55"/>
  <c r="E158" i="55"/>
  <c r="L122" i="55"/>
  <c r="K122" i="55"/>
  <c r="J122" i="55"/>
  <c r="H122" i="55"/>
  <c r="G122" i="55"/>
  <c r="F122" i="55"/>
  <c r="N122" i="55"/>
  <c r="E122" i="55"/>
  <c r="M122" i="55"/>
  <c r="D122" i="55"/>
  <c r="M188" i="55"/>
  <c r="E188" i="55"/>
  <c r="L188" i="55"/>
  <c r="K188" i="55"/>
  <c r="J188" i="55"/>
  <c r="H188" i="55"/>
  <c r="G188" i="55"/>
  <c r="F188" i="55"/>
  <c r="N188" i="55"/>
  <c r="D188" i="55"/>
  <c r="F301" i="55"/>
  <c r="N301" i="55"/>
  <c r="E301" i="55"/>
  <c r="K301" i="55"/>
  <c r="H301" i="55"/>
  <c r="M301" i="55"/>
  <c r="L301" i="55"/>
  <c r="J301" i="55"/>
  <c r="G301" i="55"/>
  <c r="D301" i="55"/>
  <c r="N297" i="55"/>
  <c r="E297" i="55"/>
  <c r="M297" i="55"/>
  <c r="D297" i="55"/>
  <c r="G297" i="55"/>
  <c r="L297" i="55"/>
  <c r="K297" i="55"/>
  <c r="J297" i="55"/>
  <c r="H297" i="55"/>
  <c r="F297" i="55"/>
  <c r="M224" i="55"/>
  <c r="E224" i="55"/>
  <c r="H224" i="55"/>
  <c r="F224" i="55"/>
  <c r="L224" i="55"/>
  <c r="J224" i="55"/>
  <c r="K224" i="55"/>
  <c r="G224" i="55"/>
  <c r="D224" i="55"/>
  <c r="N224" i="55"/>
  <c r="F250" i="55"/>
  <c r="N250" i="55"/>
  <c r="E250" i="55"/>
  <c r="M250" i="55"/>
  <c r="D250" i="55"/>
  <c r="L250" i="55"/>
  <c r="K250" i="55"/>
  <c r="H250" i="55"/>
  <c r="G250" i="55"/>
  <c r="J250" i="55"/>
  <c r="N246" i="55"/>
  <c r="E246" i="55"/>
  <c r="M246" i="55"/>
  <c r="D246" i="55"/>
  <c r="L246" i="55"/>
  <c r="J246" i="55"/>
  <c r="G246" i="55"/>
  <c r="F246" i="55"/>
  <c r="K246" i="55"/>
  <c r="H246" i="55"/>
  <c r="G243" i="55"/>
  <c r="M243" i="55"/>
  <c r="D243" i="55"/>
  <c r="L243" i="55"/>
  <c r="K243" i="55"/>
  <c r="F243" i="55"/>
  <c r="N243" i="55"/>
  <c r="E243" i="55"/>
  <c r="J243" i="55"/>
  <c r="H243" i="55"/>
  <c r="M208" i="55"/>
  <c r="E208" i="55"/>
  <c r="L208" i="55"/>
  <c r="F208" i="55"/>
  <c r="J208" i="55"/>
  <c r="H208" i="55"/>
  <c r="G208" i="55"/>
  <c r="D208" i="55"/>
  <c r="N208" i="55"/>
  <c r="K208" i="55"/>
  <c r="M319" i="55"/>
  <c r="E319" i="55"/>
  <c r="K319" i="55"/>
  <c r="J319" i="55"/>
  <c r="G319" i="55"/>
  <c r="F319" i="55"/>
  <c r="N319" i="55"/>
  <c r="D319" i="55"/>
  <c r="L319" i="55"/>
  <c r="H319" i="55"/>
  <c r="G314" i="55"/>
  <c r="J314" i="55"/>
  <c r="N314" i="55"/>
  <c r="E314" i="55"/>
  <c r="M314" i="55"/>
  <c r="D314" i="55"/>
  <c r="L314" i="55"/>
  <c r="K314" i="55"/>
  <c r="F314" i="55"/>
  <c r="H314" i="55"/>
  <c r="M311" i="55"/>
  <c r="E311" i="55"/>
  <c r="H311" i="55"/>
  <c r="N311" i="55"/>
  <c r="D311" i="55"/>
  <c r="L311" i="55"/>
  <c r="K311" i="55"/>
  <c r="J311" i="55"/>
  <c r="G311" i="55"/>
  <c r="F311" i="55"/>
  <c r="G338" i="55"/>
  <c r="H338" i="55"/>
  <c r="F338" i="55"/>
  <c r="N338" i="55"/>
  <c r="E338" i="55"/>
  <c r="L338" i="55"/>
  <c r="K338" i="55"/>
  <c r="J338" i="55"/>
  <c r="M338" i="55"/>
  <c r="D338" i="55"/>
  <c r="M367" i="55"/>
  <c r="E367" i="55"/>
  <c r="G367" i="55"/>
  <c r="F367" i="55"/>
  <c r="N367" i="55"/>
  <c r="D367" i="55"/>
  <c r="L367" i="55"/>
  <c r="K367" i="55"/>
  <c r="J367" i="55"/>
  <c r="H367" i="55"/>
  <c r="G392" i="55"/>
  <c r="H392" i="55"/>
  <c r="E392" i="55"/>
  <c r="K392" i="55"/>
  <c r="J392" i="55"/>
  <c r="F392" i="55"/>
  <c r="D392" i="55"/>
  <c r="N392" i="55"/>
  <c r="M392" i="55"/>
  <c r="L392" i="55"/>
  <c r="M357" i="55"/>
  <c r="D357" i="55"/>
  <c r="L357" i="55"/>
  <c r="K357" i="55"/>
  <c r="H357" i="55"/>
  <c r="G357" i="55"/>
  <c r="F357" i="55"/>
  <c r="N357" i="55"/>
  <c r="E357" i="55"/>
  <c r="J357" i="55"/>
  <c r="K97" i="55"/>
  <c r="M97" i="55"/>
  <c r="D97" i="55"/>
  <c r="L97" i="55"/>
  <c r="J97" i="55"/>
  <c r="H97" i="55"/>
  <c r="G97" i="55"/>
  <c r="F97" i="55"/>
  <c r="N97" i="55"/>
  <c r="E97" i="55"/>
  <c r="K129" i="55"/>
  <c r="N129" i="55"/>
  <c r="E129" i="55"/>
  <c r="M129" i="55"/>
  <c r="D129" i="55"/>
  <c r="L129" i="55"/>
  <c r="J129" i="55"/>
  <c r="H129" i="55"/>
  <c r="G129" i="55"/>
  <c r="F129" i="55"/>
  <c r="K161" i="55"/>
  <c r="N161" i="55"/>
  <c r="E161" i="55"/>
  <c r="M161" i="55"/>
  <c r="D161" i="55"/>
  <c r="L161" i="55"/>
  <c r="J161" i="55"/>
  <c r="H161" i="55"/>
  <c r="G161" i="55"/>
  <c r="F161" i="55"/>
  <c r="K193" i="55"/>
  <c r="N193" i="55"/>
  <c r="E193" i="55"/>
  <c r="M193" i="55"/>
  <c r="D193" i="55"/>
  <c r="L193" i="55"/>
  <c r="J193" i="55"/>
  <c r="H193" i="55"/>
  <c r="G193" i="55"/>
  <c r="F193" i="55"/>
  <c r="K225" i="55"/>
  <c r="H225" i="55"/>
  <c r="F225" i="55"/>
  <c r="M225" i="55"/>
  <c r="D225" i="55"/>
  <c r="J225" i="55"/>
  <c r="L225" i="55"/>
  <c r="G225" i="55"/>
  <c r="E225" i="55"/>
  <c r="N225" i="55"/>
  <c r="L257" i="55"/>
  <c r="H257" i="55"/>
  <c r="G257" i="55"/>
  <c r="F257" i="55"/>
  <c r="E257" i="55"/>
  <c r="N257" i="55"/>
  <c r="D257" i="55"/>
  <c r="M257" i="55"/>
  <c r="K257" i="55"/>
  <c r="J257" i="55"/>
  <c r="M323" i="55"/>
  <c r="E323" i="55"/>
  <c r="L323" i="55"/>
  <c r="K323" i="55"/>
  <c r="H323" i="55"/>
  <c r="G323" i="55"/>
  <c r="F323" i="55"/>
  <c r="N323" i="55"/>
  <c r="D323" i="55"/>
  <c r="J323" i="55"/>
  <c r="K276" i="55"/>
  <c r="H276" i="55"/>
  <c r="L276" i="55"/>
  <c r="J276" i="55"/>
  <c r="G276" i="55"/>
  <c r="F276" i="55"/>
  <c r="E276" i="55"/>
  <c r="N276" i="55"/>
  <c r="D276" i="55"/>
  <c r="M276" i="55"/>
  <c r="K308" i="55"/>
  <c r="H308" i="55"/>
  <c r="G308" i="55"/>
  <c r="M308" i="55"/>
  <c r="D308" i="55"/>
  <c r="L308" i="55"/>
  <c r="J308" i="55"/>
  <c r="N308" i="55"/>
  <c r="F308" i="55"/>
  <c r="E308" i="55"/>
  <c r="K340" i="55"/>
  <c r="H340" i="55"/>
  <c r="G340" i="55"/>
  <c r="F340" i="55"/>
  <c r="M340" i="55"/>
  <c r="D340" i="55"/>
  <c r="L340" i="55"/>
  <c r="J340" i="55"/>
  <c r="N340" i="55"/>
  <c r="E340" i="55"/>
  <c r="J372" i="55"/>
  <c r="L372" i="55"/>
  <c r="H372" i="55"/>
  <c r="G372" i="55"/>
  <c r="F372" i="55"/>
  <c r="E372" i="55"/>
  <c r="N372" i="55"/>
  <c r="D372" i="55"/>
  <c r="M372" i="55"/>
  <c r="K372" i="55"/>
  <c r="J380" i="55"/>
  <c r="L380" i="55"/>
  <c r="H380" i="55"/>
  <c r="G380" i="55"/>
  <c r="F380" i="55"/>
  <c r="E380" i="55"/>
  <c r="N380" i="55"/>
  <c r="D380" i="55"/>
  <c r="M380" i="55"/>
  <c r="K380" i="55"/>
  <c r="G412" i="55"/>
  <c r="K412" i="55"/>
  <c r="H412" i="55"/>
  <c r="E412" i="55"/>
  <c r="M412" i="55"/>
  <c r="N412" i="55"/>
  <c r="D412" i="55"/>
  <c r="L412" i="55"/>
  <c r="J412" i="55"/>
  <c r="F412" i="55"/>
  <c r="G472" i="55"/>
  <c r="H472" i="55"/>
  <c r="M472" i="55"/>
  <c r="L472" i="55"/>
  <c r="K472" i="55"/>
  <c r="J472" i="55"/>
  <c r="F472" i="55"/>
  <c r="E472" i="55"/>
  <c r="D472" i="55"/>
  <c r="N472" i="55"/>
  <c r="M453" i="55"/>
  <c r="E453" i="55"/>
  <c r="G453" i="55"/>
  <c r="H453" i="55"/>
  <c r="F453" i="55"/>
  <c r="D453" i="55"/>
  <c r="N453" i="55"/>
  <c r="K453" i="55"/>
  <c r="L453" i="55"/>
  <c r="J453" i="55"/>
  <c r="G404" i="55"/>
  <c r="E404" i="55"/>
  <c r="M404" i="55"/>
  <c r="H404" i="55"/>
  <c r="K404" i="55"/>
  <c r="N404" i="55"/>
  <c r="L404" i="55"/>
  <c r="J404" i="55"/>
  <c r="F404" i="55"/>
  <c r="D404" i="55"/>
  <c r="M473" i="55"/>
  <c r="E473" i="55"/>
  <c r="G473" i="55"/>
  <c r="N473" i="55"/>
  <c r="F473" i="55"/>
  <c r="H473" i="55"/>
  <c r="D473" i="55"/>
  <c r="L473" i="55"/>
  <c r="K473" i="55"/>
  <c r="J473" i="55"/>
  <c r="G432" i="55"/>
  <c r="M432" i="55"/>
  <c r="K432" i="55"/>
  <c r="H432" i="55"/>
  <c r="E432" i="55"/>
  <c r="J432" i="55"/>
  <c r="D432" i="55"/>
  <c r="N432" i="55"/>
  <c r="L432" i="55"/>
  <c r="F432" i="55"/>
  <c r="G510" i="55"/>
  <c r="K510" i="55"/>
  <c r="H510" i="55"/>
  <c r="N510" i="55"/>
  <c r="E510" i="55"/>
  <c r="M510" i="55"/>
  <c r="D510" i="55"/>
  <c r="L510" i="55"/>
  <c r="F510" i="55"/>
  <c r="J510" i="55"/>
  <c r="K407" i="55"/>
  <c r="E407" i="55"/>
  <c r="M407" i="55"/>
  <c r="G407" i="55"/>
  <c r="N407" i="55"/>
  <c r="F407" i="55"/>
  <c r="D407" i="55"/>
  <c r="L407" i="55"/>
  <c r="J407" i="55"/>
  <c r="H407" i="55"/>
  <c r="K439" i="55"/>
  <c r="E439" i="55"/>
  <c r="M439" i="55"/>
  <c r="J439" i="55"/>
  <c r="G439" i="55"/>
  <c r="H439" i="55"/>
  <c r="F439" i="55"/>
  <c r="D439" i="55"/>
  <c r="N439" i="55"/>
  <c r="L439" i="55"/>
  <c r="K471" i="55"/>
  <c r="J471" i="55"/>
  <c r="F471" i="55"/>
  <c r="E471" i="55"/>
  <c r="D471" i="55"/>
  <c r="N471" i="55"/>
  <c r="M471" i="55"/>
  <c r="L471" i="55"/>
  <c r="H471" i="55"/>
  <c r="G471" i="55"/>
  <c r="M503" i="55"/>
  <c r="E503" i="55"/>
  <c r="G503" i="55"/>
  <c r="F503" i="55"/>
  <c r="L503" i="55"/>
  <c r="K503" i="55"/>
  <c r="J503" i="55"/>
  <c r="N503" i="55"/>
  <c r="H503" i="55"/>
  <c r="D503" i="55"/>
  <c r="M495" i="55"/>
  <c r="E495" i="55"/>
  <c r="G495" i="55"/>
  <c r="N495" i="55"/>
  <c r="D495" i="55"/>
  <c r="L495" i="55"/>
  <c r="H495" i="55"/>
  <c r="K495" i="55"/>
  <c r="J495" i="55"/>
  <c r="F495" i="55"/>
  <c r="M491" i="55"/>
  <c r="E491" i="55"/>
  <c r="F491" i="55"/>
  <c r="L491" i="55"/>
  <c r="K491" i="55"/>
  <c r="H491" i="55"/>
  <c r="G491" i="55"/>
  <c r="N491" i="55"/>
  <c r="J491" i="55"/>
  <c r="D491" i="55"/>
  <c r="K390" i="55"/>
  <c r="M390" i="55"/>
  <c r="E390" i="55"/>
  <c r="L390" i="55"/>
  <c r="D390" i="55"/>
  <c r="N390" i="55"/>
  <c r="H390" i="55"/>
  <c r="G390" i="55"/>
  <c r="F390" i="55"/>
  <c r="J390" i="55"/>
  <c r="K422" i="55"/>
  <c r="M422" i="55"/>
  <c r="E422" i="55"/>
  <c r="L422" i="55"/>
  <c r="G422" i="55"/>
  <c r="D422" i="55"/>
  <c r="J422" i="55"/>
  <c r="H422" i="55"/>
  <c r="F422" i="55"/>
  <c r="N422" i="55"/>
  <c r="K454" i="55"/>
  <c r="M454" i="55"/>
  <c r="E454" i="55"/>
  <c r="L454" i="55"/>
  <c r="J454" i="55"/>
  <c r="H454" i="55"/>
  <c r="G454" i="55"/>
  <c r="D454" i="55"/>
  <c r="N454" i="55"/>
  <c r="F454" i="55"/>
  <c r="M483" i="55"/>
  <c r="E483" i="55"/>
  <c r="L483" i="55"/>
  <c r="F483" i="55"/>
  <c r="N483" i="55"/>
  <c r="D483" i="55"/>
  <c r="H483" i="55"/>
  <c r="G483" i="55"/>
  <c r="K483" i="55"/>
  <c r="J483" i="55"/>
  <c r="G564" i="55"/>
  <c r="M564" i="55"/>
  <c r="E564" i="55"/>
  <c r="K564" i="55"/>
  <c r="L564" i="55"/>
  <c r="J564" i="55"/>
  <c r="H564" i="55"/>
  <c r="F564" i="55"/>
  <c r="D564" i="55"/>
  <c r="N564" i="55"/>
  <c r="K512" i="55"/>
  <c r="L512" i="55"/>
  <c r="H512" i="55"/>
  <c r="F512" i="55"/>
  <c r="N512" i="55"/>
  <c r="E512" i="55"/>
  <c r="M512" i="55"/>
  <c r="D512" i="55"/>
  <c r="J512" i="55"/>
  <c r="G512" i="55"/>
  <c r="G552" i="55"/>
  <c r="M552" i="55"/>
  <c r="E552" i="55"/>
  <c r="D552" i="55"/>
  <c r="N552" i="55"/>
  <c r="K552" i="55"/>
  <c r="H552" i="55"/>
  <c r="L552" i="55"/>
  <c r="J552" i="55"/>
  <c r="F552" i="55"/>
  <c r="G592" i="55"/>
  <c r="M592" i="55"/>
  <c r="E592" i="55"/>
  <c r="K592" i="55"/>
  <c r="J592" i="55"/>
  <c r="H592" i="55"/>
  <c r="F592" i="55"/>
  <c r="D592" i="55"/>
  <c r="N592" i="55"/>
  <c r="L592" i="55"/>
  <c r="G588" i="55"/>
  <c r="M588" i="55"/>
  <c r="E588" i="55"/>
  <c r="H588" i="55"/>
  <c r="F588" i="55"/>
  <c r="D588" i="55"/>
  <c r="N588" i="55"/>
  <c r="L588" i="55"/>
  <c r="K588" i="55"/>
  <c r="J588" i="55"/>
  <c r="G587" i="55"/>
  <c r="E587" i="55"/>
  <c r="N587" i="55"/>
  <c r="D587" i="55"/>
  <c r="M587" i="55"/>
  <c r="L587" i="55"/>
  <c r="K587" i="55"/>
  <c r="J587" i="55"/>
  <c r="H587" i="55"/>
  <c r="F587" i="55"/>
  <c r="G607" i="55"/>
  <c r="M607" i="55"/>
  <c r="E607" i="55"/>
  <c r="N607" i="55"/>
  <c r="L607" i="55"/>
  <c r="K607" i="55"/>
  <c r="J607" i="55"/>
  <c r="H607" i="55"/>
  <c r="F607" i="55"/>
  <c r="D607" i="55"/>
  <c r="G612" i="55"/>
  <c r="M612" i="55"/>
  <c r="E612" i="55"/>
  <c r="K612" i="55"/>
  <c r="N612" i="55"/>
  <c r="L612" i="55"/>
  <c r="J612" i="55"/>
  <c r="H612" i="55"/>
  <c r="F612" i="55"/>
  <c r="D612" i="55"/>
  <c r="M698" i="55"/>
  <c r="E698" i="55"/>
  <c r="H698" i="55"/>
  <c r="G698" i="55"/>
  <c r="F698" i="55"/>
  <c r="N698" i="55"/>
  <c r="D698" i="55"/>
  <c r="K698" i="55"/>
  <c r="J698" i="55"/>
  <c r="L698" i="55"/>
  <c r="M545" i="55"/>
  <c r="E545" i="55"/>
  <c r="K545" i="55"/>
  <c r="L545" i="55"/>
  <c r="G545" i="55"/>
  <c r="F545" i="55"/>
  <c r="D545" i="55"/>
  <c r="N545" i="55"/>
  <c r="J545" i="55"/>
  <c r="H545" i="55"/>
  <c r="M577" i="55"/>
  <c r="E577" i="55"/>
  <c r="K577" i="55"/>
  <c r="D577" i="55"/>
  <c r="N577" i="55"/>
  <c r="L577" i="55"/>
  <c r="J577" i="55"/>
  <c r="H577" i="55"/>
  <c r="G577" i="55"/>
  <c r="F577" i="55"/>
  <c r="M609" i="55"/>
  <c r="E609" i="55"/>
  <c r="K609" i="55"/>
  <c r="F609" i="55"/>
  <c r="D609" i="55"/>
  <c r="N609" i="55"/>
  <c r="L609" i="55"/>
  <c r="J609" i="55"/>
  <c r="H609" i="55"/>
  <c r="G609" i="55"/>
  <c r="G671" i="55"/>
  <c r="M671" i="55"/>
  <c r="E671" i="55"/>
  <c r="H671" i="55"/>
  <c r="F671" i="55"/>
  <c r="D671" i="55"/>
  <c r="N671" i="55"/>
  <c r="L671" i="55"/>
  <c r="J671" i="55"/>
  <c r="K671" i="55"/>
  <c r="G697" i="55"/>
  <c r="H697" i="55"/>
  <c r="F697" i="55"/>
  <c r="N697" i="55"/>
  <c r="E697" i="55"/>
  <c r="M697" i="55"/>
  <c r="D697" i="55"/>
  <c r="K697" i="55"/>
  <c r="J697" i="55"/>
  <c r="L697" i="55"/>
  <c r="K562" i="55"/>
  <c r="E562" i="55"/>
  <c r="M562" i="55"/>
  <c r="F562" i="55"/>
  <c r="D562" i="55"/>
  <c r="N562" i="55"/>
  <c r="L562" i="55"/>
  <c r="J562" i="55"/>
  <c r="H562" i="55"/>
  <c r="G562" i="55"/>
  <c r="K594" i="55"/>
  <c r="G594" i="55"/>
  <c r="F594" i="55"/>
  <c r="E594" i="55"/>
  <c r="N594" i="55"/>
  <c r="D594" i="55"/>
  <c r="M594" i="55"/>
  <c r="L594" i="55"/>
  <c r="J594" i="55"/>
  <c r="H594" i="55"/>
  <c r="K626" i="55"/>
  <c r="J626" i="55"/>
  <c r="G626" i="55"/>
  <c r="F626" i="55"/>
  <c r="E626" i="55"/>
  <c r="D626" i="55"/>
  <c r="N626" i="55"/>
  <c r="M626" i="55"/>
  <c r="L626" i="55"/>
  <c r="H626" i="55"/>
  <c r="J687" i="55"/>
  <c r="H687" i="55"/>
  <c r="G687" i="55"/>
  <c r="M687" i="55"/>
  <c r="E687" i="55"/>
  <c r="L687" i="55"/>
  <c r="D687" i="55"/>
  <c r="N687" i="55"/>
  <c r="F687" i="55"/>
  <c r="K687" i="55"/>
  <c r="M744" i="55"/>
  <c r="E744" i="55"/>
  <c r="K744" i="55"/>
  <c r="J744" i="55"/>
  <c r="F744" i="55"/>
  <c r="N744" i="55"/>
  <c r="D744" i="55"/>
  <c r="L744" i="55"/>
  <c r="G744" i="55"/>
  <c r="H744" i="55"/>
  <c r="G656" i="55"/>
  <c r="K656" i="55"/>
  <c r="E656" i="55"/>
  <c r="N656" i="55"/>
  <c r="D656" i="55"/>
  <c r="M656" i="55"/>
  <c r="L656" i="55"/>
  <c r="J656" i="55"/>
  <c r="H656" i="55"/>
  <c r="F656" i="55"/>
  <c r="H688" i="55"/>
  <c r="G688" i="55"/>
  <c r="N688" i="55"/>
  <c r="F688" i="55"/>
  <c r="M688" i="55"/>
  <c r="E688" i="55"/>
  <c r="K688" i="55"/>
  <c r="J688" i="55"/>
  <c r="L688" i="55"/>
  <c r="D688" i="55"/>
  <c r="N681" i="55"/>
  <c r="F681" i="55"/>
  <c r="M681" i="55"/>
  <c r="E681" i="55"/>
  <c r="L681" i="55"/>
  <c r="D681" i="55"/>
  <c r="K681" i="55"/>
  <c r="J681" i="55"/>
  <c r="H681" i="55"/>
  <c r="G681" i="55"/>
  <c r="M690" i="55"/>
  <c r="E690" i="55"/>
  <c r="F690" i="55"/>
  <c r="N690" i="55"/>
  <c r="D690" i="55"/>
  <c r="L690" i="55"/>
  <c r="K690" i="55"/>
  <c r="H690" i="55"/>
  <c r="G690" i="55"/>
  <c r="J690" i="55"/>
  <c r="K646" i="55"/>
  <c r="G646" i="55"/>
  <c r="N646" i="55"/>
  <c r="D646" i="55"/>
  <c r="M646" i="55"/>
  <c r="L646" i="55"/>
  <c r="J646" i="55"/>
  <c r="H646" i="55"/>
  <c r="F646" i="55"/>
  <c r="E646" i="55"/>
  <c r="L678" i="55"/>
  <c r="D678" i="55"/>
  <c r="K678" i="55"/>
  <c r="J678" i="55"/>
  <c r="G678" i="55"/>
  <c r="H678" i="55"/>
  <c r="F678" i="55"/>
  <c r="E678" i="55"/>
  <c r="M678" i="55"/>
  <c r="N678" i="55"/>
  <c r="K716" i="55"/>
  <c r="M716" i="55"/>
  <c r="L716" i="55"/>
  <c r="J716" i="55"/>
  <c r="H716" i="55"/>
  <c r="F716" i="55"/>
  <c r="E716" i="55"/>
  <c r="N716" i="55"/>
  <c r="G716" i="55"/>
  <c r="D716" i="55"/>
  <c r="M740" i="55"/>
  <c r="E740" i="55"/>
  <c r="J740" i="55"/>
  <c r="N740" i="55"/>
  <c r="D740" i="55"/>
  <c r="L740" i="55"/>
  <c r="F740" i="55"/>
  <c r="K740" i="55"/>
  <c r="H740" i="55"/>
  <c r="G740" i="55"/>
  <c r="M768" i="55"/>
  <c r="E768" i="55"/>
  <c r="H768" i="55"/>
  <c r="G768" i="55"/>
  <c r="F768" i="55"/>
  <c r="L768" i="55"/>
  <c r="K768" i="55"/>
  <c r="D768" i="55"/>
  <c r="N768" i="55"/>
  <c r="J768" i="55"/>
  <c r="N754" i="55"/>
  <c r="E754" i="55"/>
  <c r="M754" i="55"/>
  <c r="D754" i="55"/>
  <c r="L754" i="55"/>
  <c r="H754" i="55"/>
  <c r="G754" i="55"/>
  <c r="K754" i="55"/>
  <c r="J754" i="55"/>
  <c r="F754" i="55"/>
  <c r="M774" i="55"/>
  <c r="D774" i="55"/>
  <c r="E774" i="55"/>
  <c r="N774" i="55"/>
  <c r="L774" i="55"/>
  <c r="K774" i="55"/>
  <c r="H774" i="55"/>
  <c r="G774" i="55"/>
  <c r="J774" i="55"/>
  <c r="F774" i="55"/>
  <c r="K715" i="55"/>
  <c r="M715" i="55"/>
  <c r="E715" i="55"/>
  <c r="H715" i="55"/>
  <c r="G715" i="55"/>
  <c r="F715" i="55"/>
  <c r="N715" i="55"/>
  <c r="L715" i="55"/>
  <c r="D715" i="55"/>
  <c r="J715" i="55"/>
  <c r="M748" i="55"/>
  <c r="E748" i="55"/>
  <c r="L748" i="55"/>
  <c r="K748" i="55"/>
  <c r="G748" i="55"/>
  <c r="F748" i="55"/>
  <c r="H748" i="55"/>
  <c r="D748" i="55"/>
  <c r="N748" i="55"/>
  <c r="J748" i="55"/>
  <c r="K757" i="55"/>
  <c r="F757" i="55"/>
  <c r="N757" i="55"/>
  <c r="E757" i="55"/>
  <c r="M757" i="55"/>
  <c r="D757" i="55"/>
  <c r="L757" i="55"/>
  <c r="H757" i="55"/>
  <c r="J757" i="55"/>
  <c r="G757" i="55"/>
  <c r="G791" i="55"/>
  <c r="M791" i="55"/>
  <c r="D791" i="55"/>
  <c r="L791" i="55"/>
  <c r="F791" i="55"/>
  <c r="E791" i="55"/>
  <c r="K791" i="55"/>
  <c r="J791" i="55"/>
  <c r="N791" i="55"/>
  <c r="H791" i="55"/>
  <c r="M799" i="55"/>
  <c r="D799" i="55"/>
  <c r="L799" i="55"/>
  <c r="E799" i="55"/>
  <c r="K799" i="55"/>
  <c r="J799" i="55"/>
  <c r="G799" i="55"/>
  <c r="F799" i="55"/>
  <c r="N799" i="55"/>
  <c r="H799" i="55"/>
  <c r="K785" i="55"/>
  <c r="L785" i="55"/>
  <c r="G785" i="55"/>
  <c r="H785" i="55"/>
  <c r="F785" i="55"/>
  <c r="E785" i="55"/>
  <c r="N785" i="55"/>
  <c r="M785" i="55"/>
  <c r="J785" i="55"/>
  <c r="D785" i="55"/>
  <c r="M825" i="55"/>
  <c r="E825" i="55"/>
  <c r="F825" i="55"/>
  <c r="H825" i="55"/>
  <c r="G825" i="55"/>
  <c r="D825" i="55"/>
  <c r="N825" i="55"/>
  <c r="L825" i="55"/>
  <c r="K825" i="55"/>
  <c r="J825" i="55"/>
  <c r="M853" i="55"/>
  <c r="E853" i="55"/>
  <c r="L853" i="55"/>
  <c r="K853" i="55"/>
  <c r="H853" i="55"/>
  <c r="G853" i="55"/>
  <c r="F853" i="55"/>
  <c r="J853" i="55"/>
  <c r="D853" i="55"/>
  <c r="N853" i="55"/>
  <c r="G812" i="55"/>
  <c r="L812" i="55"/>
  <c r="K812" i="55"/>
  <c r="H812" i="55"/>
  <c r="F812" i="55"/>
  <c r="N812" i="55"/>
  <c r="M812" i="55"/>
  <c r="J812" i="55"/>
  <c r="E812" i="55"/>
  <c r="D812" i="55"/>
  <c r="M855" i="55"/>
  <c r="E855" i="55"/>
  <c r="H855" i="55"/>
  <c r="G855" i="55"/>
  <c r="D855" i="55"/>
  <c r="N855" i="55"/>
  <c r="L855" i="55"/>
  <c r="K855" i="55"/>
  <c r="J855" i="55"/>
  <c r="F855" i="55"/>
  <c r="K802" i="55"/>
  <c r="N802" i="55"/>
  <c r="E802" i="55"/>
  <c r="M802" i="55"/>
  <c r="D802" i="55"/>
  <c r="J802" i="55"/>
  <c r="G802" i="55"/>
  <c r="F802" i="55"/>
  <c r="H802" i="55"/>
  <c r="L802" i="55"/>
  <c r="M873" i="55"/>
  <c r="E873" i="55"/>
  <c r="D873" i="55"/>
  <c r="N873" i="55"/>
  <c r="L873" i="55"/>
  <c r="K873" i="55"/>
  <c r="J873" i="55"/>
  <c r="H873" i="55"/>
  <c r="G873" i="55"/>
  <c r="F873" i="55"/>
  <c r="G848" i="55"/>
  <c r="K848" i="55"/>
  <c r="F848" i="55"/>
  <c r="E848" i="55"/>
  <c r="M848" i="55"/>
  <c r="L848" i="55"/>
  <c r="J848" i="55"/>
  <c r="N848" i="55"/>
  <c r="H848" i="55"/>
  <c r="D848" i="55"/>
  <c r="G880" i="55"/>
  <c r="K880" i="55"/>
  <c r="J880" i="55"/>
  <c r="F880" i="55"/>
  <c r="E880" i="55"/>
  <c r="D880" i="55"/>
  <c r="N880" i="55"/>
  <c r="M880" i="55"/>
  <c r="L880" i="55"/>
  <c r="H880" i="55"/>
  <c r="G898" i="55"/>
  <c r="N898" i="55"/>
  <c r="F898" i="55"/>
  <c r="M898" i="55"/>
  <c r="E898" i="55"/>
  <c r="L898" i="55"/>
  <c r="D898" i="55"/>
  <c r="H898" i="55"/>
  <c r="K898" i="55"/>
  <c r="J898" i="55"/>
  <c r="K854" i="55"/>
  <c r="G854" i="55"/>
  <c r="E854" i="55"/>
  <c r="N854" i="55"/>
  <c r="D854" i="55"/>
  <c r="L854" i="55"/>
  <c r="J854" i="55"/>
  <c r="M854" i="55"/>
  <c r="H854" i="55"/>
  <c r="F854" i="55"/>
  <c r="K915" i="55"/>
  <c r="J915" i="55"/>
  <c r="H915" i="55"/>
  <c r="G915" i="55"/>
  <c r="F915" i="55"/>
  <c r="N915" i="55"/>
  <c r="E915" i="55"/>
  <c r="L915" i="55"/>
  <c r="D915" i="55"/>
  <c r="M915" i="55"/>
  <c r="M905" i="55"/>
  <c r="E905" i="55"/>
  <c r="H905" i="55"/>
  <c r="G905" i="55"/>
  <c r="F905" i="55"/>
  <c r="N905" i="55"/>
  <c r="D905" i="55"/>
  <c r="L905" i="55"/>
  <c r="K905" i="55"/>
  <c r="J905" i="55"/>
  <c r="M895" i="55"/>
  <c r="E895" i="55"/>
  <c r="L895" i="55"/>
  <c r="D895" i="55"/>
  <c r="K895" i="55"/>
  <c r="J895" i="55"/>
  <c r="N895" i="55"/>
  <c r="H895" i="55"/>
  <c r="G895" i="55"/>
  <c r="F895" i="55"/>
  <c r="M941" i="55"/>
  <c r="E941" i="55"/>
  <c r="L941" i="55"/>
  <c r="D941" i="55"/>
  <c r="H941" i="55"/>
  <c r="G941" i="55"/>
  <c r="J941" i="55"/>
  <c r="F941" i="55"/>
  <c r="N941" i="55"/>
  <c r="K941" i="55"/>
  <c r="K919" i="55"/>
  <c r="N919" i="55"/>
  <c r="E919" i="55"/>
  <c r="J919" i="55"/>
  <c r="M919" i="55"/>
  <c r="L919" i="55"/>
  <c r="H919" i="55"/>
  <c r="G919" i="55"/>
  <c r="F919" i="55"/>
  <c r="D919" i="55"/>
  <c r="M947" i="55"/>
  <c r="E947" i="55"/>
  <c r="J947" i="55"/>
  <c r="H947" i="55"/>
  <c r="D947" i="55"/>
  <c r="N947" i="55"/>
  <c r="L947" i="55"/>
  <c r="K947" i="55"/>
  <c r="G947" i="55"/>
  <c r="F947" i="55"/>
  <c r="M955" i="55"/>
  <c r="E955" i="55"/>
  <c r="D955" i="55"/>
  <c r="N955" i="55"/>
  <c r="L955" i="55"/>
  <c r="J955" i="55"/>
  <c r="H955" i="55"/>
  <c r="G955" i="55"/>
  <c r="K955" i="55"/>
  <c r="F955" i="55"/>
  <c r="G944" i="55"/>
  <c r="K944" i="55"/>
  <c r="J944" i="55"/>
  <c r="E944" i="55"/>
  <c r="N944" i="55"/>
  <c r="D944" i="55"/>
  <c r="M944" i="55"/>
  <c r="L944" i="55"/>
  <c r="H944" i="55"/>
  <c r="F944" i="55"/>
  <c r="K950" i="55"/>
  <c r="G950" i="55"/>
  <c r="H950" i="55"/>
  <c r="F950" i="55"/>
  <c r="N950" i="55"/>
  <c r="D950" i="55"/>
  <c r="M950" i="55"/>
  <c r="L950" i="55"/>
  <c r="J950" i="55"/>
  <c r="E950" i="55"/>
  <c r="G983" i="55"/>
  <c r="M983" i="55"/>
  <c r="E983" i="55"/>
  <c r="K983" i="55"/>
  <c r="N983" i="55"/>
  <c r="J983" i="55"/>
  <c r="H983" i="55"/>
  <c r="F983" i="55"/>
  <c r="L983" i="55"/>
  <c r="D983" i="55"/>
  <c r="G980" i="55"/>
  <c r="M980" i="55"/>
  <c r="E980" i="55"/>
  <c r="K980" i="55"/>
  <c r="H980" i="55"/>
  <c r="F980" i="55"/>
  <c r="D980" i="55"/>
  <c r="N980" i="55"/>
  <c r="L980" i="55"/>
  <c r="J980" i="55"/>
  <c r="M973" i="55"/>
  <c r="E973" i="55"/>
  <c r="K973" i="55"/>
  <c r="G973" i="55"/>
  <c r="F973" i="55"/>
  <c r="D973" i="55"/>
  <c r="N973" i="55"/>
  <c r="L973" i="55"/>
  <c r="J973" i="55"/>
  <c r="H973" i="55"/>
  <c r="K966" i="55"/>
  <c r="G966" i="55"/>
  <c r="M966" i="55"/>
  <c r="E966" i="55"/>
  <c r="D966" i="55"/>
  <c r="L966" i="55"/>
  <c r="J966" i="55"/>
  <c r="H966" i="55"/>
  <c r="N966" i="55"/>
  <c r="F966" i="55"/>
  <c r="K998" i="55"/>
  <c r="J998" i="55"/>
  <c r="G998" i="55"/>
  <c r="M998" i="55"/>
  <c r="E998" i="55"/>
  <c r="D998" i="55"/>
  <c r="N998" i="55"/>
  <c r="L998" i="55"/>
  <c r="H998" i="55"/>
  <c r="F998" i="55"/>
  <c r="M9" i="55"/>
  <c r="E9" i="55"/>
  <c r="J9" i="55"/>
  <c r="G9" i="55"/>
  <c r="D9" i="55"/>
  <c r="F9" i="55"/>
  <c r="N9" i="55"/>
  <c r="H9" i="55"/>
  <c r="L9" i="55"/>
  <c r="K9" i="55"/>
  <c r="M29" i="55"/>
  <c r="E29" i="55"/>
  <c r="L29" i="55"/>
  <c r="K29" i="55"/>
  <c r="J29" i="55"/>
  <c r="H29" i="55"/>
  <c r="G29" i="55"/>
  <c r="F29" i="55"/>
  <c r="D29" i="55"/>
  <c r="N29" i="55"/>
  <c r="P69" i="55"/>
  <c r="O69" i="55"/>
  <c r="H53" i="55"/>
  <c r="G53" i="55"/>
  <c r="M53" i="55"/>
  <c r="E53" i="55"/>
  <c r="D53" i="55"/>
  <c r="N53" i="55"/>
  <c r="L53" i="55"/>
  <c r="K53" i="55"/>
  <c r="J53" i="55"/>
  <c r="F53" i="55"/>
  <c r="M92" i="55"/>
  <c r="E92" i="55"/>
  <c r="K92" i="55"/>
  <c r="J92" i="55"/>
  <c r="H92" i="55"/>
  <c r="G92" i="55"/>
  <c r="F92" i="55"/>
  <c r="N92" i="55"/>
  <c r="D92" i="55"/>
  <c r="L92" i="55"/>
  <c r="G30" i="55"/>
  <c r="K30" i="55"/>
  <c r="E30" i="55"/>
  <c r="N30" i="55"/>
  <c r="D30" i="55"/>
  <c r="M30" i="55"/>
  <c r="L30" i="55"/>
  <c r="J30" i="55"/>
  <c r="H30" i="55"/>
  <c r="F30" i="55"/>
  <c r="J62" i="55"/>
  <c r="G62" i="55"/>
  <c r="N62" i="55"/>
  <c r="F62" i="55"/>
  <c r="M62" i="55"/>
  <c r="E62" i="55"/>
  <c r="K62" i="55"/>
  <c r="L62" i="55"/>
  <c r="H62" i="55"/>
  <c r="D62" i="55"/>
  <c r="G119" i="55"/>
  <c r="K119" i="55"/>
  <c r="J119" i="55"/>
  <c r="H119" i="55"/>
  <c r="F119" i="55"/>
  <c r="N119" i="55"/>
  <c r="E119" i="55"/>
  <c r="M119" i="55"/>
  <c r="D119" i="55"/>
  <c r="L119" i="55"/>
  <c r="F218" i="55"/>
  <c r="M218" i="55"/>
  <c r="D218" i="55"/>
  <c r="H218" i="55"/>
  <c r="N218" i="55"/>
  <c r="L218" i="55"/>
  <c r="K218" i="55"/>
  <c r="J218" i="55"/>
  <c r="G218" i="55"/>
  <c r="E218" i="55"/>
  <c r="G147" i="55"/>
  <c r="J147" i="55"/>
  <c r="H147" i="55"/>
  <c r="F147" i="55"/>
  <c r="N147" i="55"/>
  <c r="E147" i="55"/>
  <c r="M147" i="55"/>
  <c r="D147" i="55"/>
  <c r="L147" i="55"/>
  <c r="K147" i="55"/>
  <c r="H63" i="55"/>
  <c r="M63" i="55"/>
  <c r="E63" i="55"/>
  <c r="L63" i="55"/>
  <c r="D63" i="55"/>
  <c r="K63" i="55"/>
  <c r="N63" i="55"/>
  <c r="J63" i="55"/>
  <c r="G63" i="55"/>
  <c r="F63" i="55"/>
  <c r="G111" i="55"/>
  <c r="H111" i="55"/>
  <c r="F111" i="55"/>
  <c r="N111" i="55"/>
  <c r="E111" i="55"/>
  <c r="M111" i="55"/>
  <c r="D111" i="55"/>
  <c r="L111" i="55"/>
  <c r="K111" i="55"/>
  <c r="J111" i="55"/>
  <c r="M204" i="55"/>
  <c r="E204" i="55"/>
  <c r="K204" i="55"/>
  <c r="N204" i="55"/>
  <c r="D204" i="55"/>
  <c r="J204" i="55"/>
  <c r="H204" i="55"/>
  <c r="G204" i="55"/>
  <c r="F204" i="55"/>
  <c r="L204" i="55"/>
  <c r="G171" i="55"/>
  <c r="H171" i="55"/>
  <c r="F171" i="55"/>
  <c r="N171" i="55"/>
  <c r="E171" i="55"/>
  <c r="M171" i="55"/>
  <c r="D171" i="55"/>
  <c r="L171" i="55"/>
  <c r="K171" i="55"/>
  <c r="J171" i="55"/>
  <c r="K4" i="55"/>
  <c r="G4" i="55"/>
  <c r="N4" i="55"/>
  <c r="D4" i="55"/>
  <c r="M4" i="55"/>
  <c r="J4" i="55"/>
  <c r="H4" i="55"/>
  <c r="F4" i="55"/>
  <c r="E4" i="55"/>
  <c r="L4" i="55"/>
  <c r="K36" i="55"/>
  <c r="G36" i="55"/>
  <c r="N36" i="55"/>
  <c r="D36" i="55"/>
  <c r="M36" i="55"/>
  <c r="L36" i="55"/>
  <c r="J36" i="55"/>
  <c r="H36" i="55"/>
  <c r="F36" i="55"/>
  <c r="E36" i="55"/>
  <c r="K68" i="55"/>
  <c r="J68" i="55"/>
  <c r="G68" i="55"/>
  <c r="N68" i="55"/>
  <c r="F68" i="55"/>
  <c r="H68" i="55"/>
  <c r="E68" i="55"/>
  <c r="D68" i="55"/>
  <c r="M68" i="55"/>
  <c r="L68" i="55"/>
  <c r="F166" i="55"/>
  <c r="N166" i="55"/>
  <c r="E166" i="55"/>
  <c r="M166" i="55"/>
  <c r="D166" i="55"/>
  <c r="L166" i="55"/>
  <c r="K166" i="55"/>
  <c r="J166" i="55"/>
  <c r="H166" i="55"/>
  <c r="G166" i="55"/>
  <c r="N130" i="55"/>
  <c r="E130" i="55"/>
  <c r="M130" i="55"/>
  <c r="D130" i="55"/>
  <c r="L130" i="55"/>
  <c r="K130" i="55"/>
  <c r="J130" i="55"/>
  <c r="H130" i="55"/>
  <c r="G130" i="55"/>
  <c r="F130" i="55"/>
  <c r="G227" i="55"/>
  <c r="F227" i="55"/>
  <c r="M227" i="55"/>
  <c r="D227" i="55"/>
  <c r="K227" i="55"/>
  <c r="H227" i="55"/>
  <c r="E227" i="55"/>
  <c r="N227" i="55"/>
  <c r="L227" i="55"/>
  <c r="J227" i="55"/>
  <c r="G159" i="55"/>
  <c r="M159" i="55"/>
  <c r="D159" i="55"/>
  <c r="L159" i="55"/>
  <c r="K159" i="55"/>
  <c r="J159" i="55"/>
  <c r="H159" i="55"/>
  <c r="F159" i="55"/>
  <c r="N159" i="55"/>
  <c r="E159" i="55"/>
  <c r="G123" i="55"/>
  <c r="L123" i="55"/>
  <c r="K123" i="55"/>
  <c r="J123" i="55"/>
  <c r="H123" i="55"/>
  <c r="F123" i="55"/>
  <c r="N123" i="55"/>
  <c r="E123" i="55"/>
  <c r="M123" i="55"/>
  <c r="D123" i="55"/>
  <c r="M202" i="55"/>
  <c r="D202" i="55"/>
  <c r="N202" i="55"/>
  <c r="L202" i="55"/>
  <c r="K202" i="55"/>
  <c r="J202" i="55"/>
  <c r="H202" i="55"/>
  <c r="G202" i="55"/>
  <c r="F202" i="55"/>
  <c r="E202" i="55"/>
  <c r="L198" i="55"/>
  <c r="M198" i="55"/>
  <c r="K198" i="55"/>
  <c r="J198" i="55"/>
  <c r="H198" i="55"/>
  <c r="G198" i="55"/>
  <c r="F198" i="55"/>
  <c r="E198" i="55"/>
  <c r="N198" i="55"/>
  <c r="D198" i="55"/>
  <c r="G302" i="55"/>
  <c r="F302" i="55"/>
  <c r="N302" i="55"/>
  <c r="E302" i="55"/>
  <c r="K302" i="55"/>
  <c r="M302" i="55"/>
  <c r="L302" i="55"/>
  <c r="J302" i="55"/>
  <c r="H302" i="55"/>
  <c r="D302" i="55"/>
  <c r="G254" i="55"/>
  <c r="F254" i="55"/>
  <c r="N254" i="55"/>
  <c r="E254" i="55"/>
  <c r="M254" i="55"/>
  <c r="D254" i="55"/>
  <c r="L254" i="55"/>
  <c r="J254" i="55"/>
  <c r="H254" i="55"/>
  <c r="K254" i="55"/>
  <c r="G251" i="55"/>
  <c r="F251" i="55"/>
  <c r="N251" i="55"/>
  <c r="E251" i="55"/>
  <c r="M251" i="55"/>
  <c r="D251" i="55"/>
  <c r="L251" i="55"/>
  <c r="K251" i="55"/>
  <c r="H251" i="55"/>
  <c r="J251" i="55"/>
  <c r="G247" i="55"/>
  <c r="N247" i="55"/>
  <c r="E247" i="55"/>
  <c r="M247" i="55"/>
  <c r="D247" i="55"/>
  <c r="L247" i="55"/>
  <c r="J247" i="55"/>
  <c r="H247" i="55"/>
  <c r="F247" i="55"/>
  <c r="K247" i="55"/>
  <c r="M244" i="55"/>
  <c r="E244" i="55"/>
  <c r="N244" i="55"/>
  <c r="D244" i="55"/>
  <c r="L244" i="55"/>
  <c r="K244" i="55"/>
  <c r="G244" i="55"/>
  <c r="F244" i="55"/>
  <c r="H244" i="55"/>
  <c r="J244" i="55"/>
  <c r="L238" i="55"/>
  <c r="J238" i="55"/>
  <c r="G238" i="55"/>
  <c r="N238" i="55"/>
  <c r="E238" i="55"/>
  <c r="M238" i="55"/>
  <c r="D238" i="55"/>
  <c r="K238" i="55"/>
  <c r="H238" i="55"/>
  <c r="F238" i="55"/>
  <c r="K349" i="55"/>
  <c r="J349" i="55"/>
  <c r="H349" i="55"/>
  <c r="F349" i="55"/>
  <c r="N349" i="55"/>
  <c r="E349" i="55"/>
  <c r="M349" i="55"/>
  <c r="D349" i="55"/>
  <c r="L349" i="55"/>
  <c r="G349" i="55"/>
  <c r="M315" i="55"/>
  <c r="E315" i="55"/>
  <c r="J315" i="55"/>
  <c r="F315" i="55"/>
  <c r="N315" i="55"/>
  <c r="D315" i="55"/>
  <c r="L315" i="55"/>
  <c r="K315" i="55"/>
  <c r="H315" i="55"/>
  <c r="G315" i="55"/>
  <c r="H341" i="55"/>
  <c r="G341" i="55"/>
  <c r="F341" i="55"/>
  <c r="M341" i="55"/>
  <c r="D341" i="55"/>
  <c r="L341" i="55"/>
  <c r="K341" i="55"/>
  <c r="J341" i="55"/>
  <c r="N341" i="55"/>
  <c r="E341" i="55"/>
  <c r="M339" i="55"/>
  <c r="E339" i="55"/>
  <c r="H339" i="55"/>
  <c r="G339" i="55"/>
  <c r="F339" i="55"/>
  <c r="L339" i="55"/>
  <c r="K339" i="55"/>
  <c r="J339" i="55"/>
  <c r="N339" i="55"/>
  <c r="D339" i="55"/>
  <c r="M385" i="55"/>
  <c r="E385" i="55"/>
  <c r="G385" i="55"/>
  <c r="F385" i="55"/>
  <c r="K385" i="55"/>
  <c r="H385" i="55"/>
  <c r="D385" i="55"/>
  <c r="N385" i="55"/>
  <c r="L385" i="55"/>
  <c r="J385" i="55"/>
  <c r="G408" i="55"/>
  <c r="H408" i="55"/>
  <c r="E408" i="55"/>
  <c r="K408" i="55"/>
  <c r="M408" i="55"/>
  <c r="D408" i="55"/>
  <c r="J408" i="55"/>
  <c r="F408" i="55"/>
  <c r="N408" i="55"/>
  <c r="L408" i="55"/>
  <c r="G358" i="55"/>
  <c r="M358" i="55"/>
  <c r="D358" i="55"/>
  <c r="L358" i="55"/>
  <c r="K358" i="55"/>
  <c r="H358" i="55"/>
  <c r="F358" i="55"/>
  <c r="N358" i="55"/>
  <c r="E358" i="55"/>
  <c r="J358" i="55"/>
  <c r="K101" i="55"/>
  <c r="N101" i="55"/>
  <c r="E101" i="55"/>
  <c r="M101" i="55"/>
  <c r="D101" i="55"/>
  <c r="L101" i="55"/>
  <c r="J101" i="55"/>
  <c r="H101" i="55"/>
  <c r="G101" i="55"/>
  <c r="F101" i="55"/>
  <c r="K133" i="55"/>
  <c r="F133" i="55"/>
  <c r="N133" i="55"/>
  <c r="E133" i="55"/>
  <c r="M133" i="55"/>
  <c r="D133" i="55"/>
  <c r="L133" i="55"/>
  <c r="J133" i="55"/>
  <c r="H133" i="55"/>
  <c r="G133" i="55"/>
  <c r="K165" i="55"/>
  <c r="F165" i="55"/>
  <c r="N165" i="55"/>
  <c r="E165" i="55"/>
  <c r="M165" i="55"/>
  <c r="D165" i="55"/>
  <c r="L165" i="55"/>
  <c r="J165" i="55"/>
  <c r="H165" i="55"/>
  <c r="G165" i="55"/>
  <c r="K197" i="55"/>
  <c r="L197" i="55"/>
  <c r="H197" i="55"/>
  <c r="G197" i="55"/>
  <c r="F197" i="55"/>
  <c r="E197" i="55"/>
  <c r="N197" i="55"/>
  <c r="D197" i="55"/>
  <c r="M197" i="55"/>
  <c r="J197" i="55"/>
  <c r="K229" i="55"/>
  <c r="G229" i="55"/>
  <c r="N229" i="55"/>
  <c r="E229" i="55"/>
  <c r="L229" i="55"/>
  <c r="D229" i="55"/>
  <c r="M229" i="55"/>
  <c r="J229" i="55"/>
  <c r="H229" i="55"/>
  <c r="F229" i="55"/>
  <c r="G258" i="55"/>
  <c r="L258" i="55"/>
  <c r="K258" i="55"/>
  <c r="J258" i="55"/>
  <c r="H258" i="55"/>
  <c r="F258" i="55"/>
  <c r="E258" i="55"/>
  <c r="N258" i="55"/>
  <c r="D258" i="55"/>
  <c r="M258" i="55"/>
  <c r="L353" i="55"/>
  <c r="K353" i="55"/>
  <c r="J353" i="55"/>
  <c r="G353" i="55"/>
  <c r="F353" i="55"/>
  <c r="N353" i="55"/>
  <c r="E353" i="55"/>
  <c r="M353" i="55"/>
  <c r="D353" i="55"/>
  <c r="H353" i="55"/>
  <c r="K280" i="55"/>
  <c r="L280" i="55"/>
  <c r="D280" i="55"/>
  <c r="N280" i="55"/>
  <c r="M280" i="55"/>
  <c r="J280" i="55"/>
  <c r="H280" i="55"/>
  <c r="G280" i="55"/>
  <c r="F280" i="55"/>
  <c r="E280" i="55"/>
  <c r="K312" i="55"/>
  <c r="H312" i="55"/>
  <c r="N312" i="55"/>
  <c r="E312" i="55"/>
  <c r="M312" i="55"/>
  <c r="D312" i="55"/>
  <c r="L312" i="55"/>
  <c r="J312" i="55"/>
  <c r="G312" i="55"/>
  <c r="F312" i="55"/>
  <c r="K344" i="55"/>
  <c r="H344" i="55"/>
  <c r="G344" i="55"/>
  <c r="N344" i="55"/>
  <c r="E344" i="55"/>
  <c r="M344" i="55"/>
  <c r="D344" i="55"/>
  <c r="L344" i="55"/>
  <c r="J344" i="55"/>
  <c r="F344" i="55"/>
  <c r="H373" i="55"/>
  <c r="L373" i="55"/>
  <c r="K373" i="55"/>
  <c r="J373" i="55"/>
  <c r="G373" i="55"/>
  <c r="F373" i="55"/>
  <c r="E373" i="55"/>
  <c r="N373" i="55"/>
  <c r="D373" i="55"/>
  <c r="M373" i="55"/>
  <c r="H381" i="55"/>
  <c r="L381" i="55"/>
  <c r="K381" i="55"/>
  <c r="J381" i="55"/>
  <c r="G381" i="55"/>
  <c r="F381" i="55"/>
  <c r="E381" i="55"/>
  <c r="N381" i="55"/>
  <c r="D381" i="55"/>
  <c r="M381" i="55"/>
  <c r="M425" i="55"/>
  <c r="E425" i="55"/>
  <c r="G425" i="55"/>
  <c r="K425" i="55"/>
  <c r="F425" i="55"/>
  <c r="N425" i="55"/>
  <c r="H425" i="55"/>
  <c r="D425" i="55"/>
  <c r="J425" i="55"/>
  <c r="L425" i="55"/>
  <c r="M481" i="55"/>
  <c r="E481" i="55"/>
  <c r="G481" i="55"/>
  <c r="N481" i="55"/>
  <c r="F481" i="55"/>
  <c r="L481" i="55"/>
  <c r="K481" i="55"/>
  <c r="J481" i="55"/>
  <c r="H481" i="55"/>
  <c r="D481" i="55"/>
  <c r="G456" i="55"/>
  <c r="H456" i="55"/>
  <c r="F456" i="55"/>
  <c r="E456" i="55"/>
  <c r="N456" i="55"/>
  <c r="D456" i="55"/>
  <c r="M456" i="55"/>
  <c r="L456" i="55"/>
  <c r="K456" i="55"/>
  <c r="J456" i="55"/>
  <c r="M417" i="55"/>
  <c r="E417" i="55"/>
  <c r="G417" i="55"/>
  <c r="F417" i="55"/>
  <c r="N417" i="55"/>
  <c r="K417" i="55"/>
  <c r="H417" i="55"/>
  <c r="L417" i="55"/>
  <c r="J417" i="55"/>
  <c r="D417" i="55"/>
  <c r="G480" i="55"/>
  <c r="H480" i="55"/>
  <c r="F480" i="55"/>
  <c r="E480" i="55"/>
  <c r="D480" i="55"/>
  <c r="N480" i="55"/>
  <c r="M480" i="55"/>
  <c r="L480" i="55"/>
  <c r="K480" i="55"/>
  <c r="J480" i="55"/>
  <c r="M445" i="55"/>
  <c r="E445" i="55"/>
  <c r="G445" i="55"/>
  <c r="N445" i="55"/>
  <c r="L445" i="55"/>
  <c r="K445" i="55"/>
  <c r="F445" i="55"/>
  <c r="D445" i="55"/>
  <c r="J445" i="55"/>
  <c r="H445" i="55"/>
  <c r="M511" i="55"/>
  <c r="E511" i="55"/>
  <c r="K511" i="55"/>
  <c r="H511" i="55"/>
  <c r="F511" i="55"/>
  <c r="N511" i="55"/>
  <c r="D511" i="55"/>
  <c r="L511" i="55"/>
  <c r="J511" i="55"/>
  <c r="G511" i="55"/>
  <c r="K411" i="55"/>
  <c r="G411" i="55"/>
  <c r="E411" i="55"/>
  <c r="M411" i="55"/>
  <c r="J411" i="55"/>
  <c r="L411" i="55"/>
  <c r="N411" i="55"/>
  <c r="H411" i="55"/>
  <c r="F411" i="55"/>
  <c r="D411" i="55"/>
  <c r="K443" i="55"/>
  <c r="G443" i="55"/>
  <c r="E443" i="55"/>
  <c r="M443" i="55"/>
  <c r="J443" i="55"/>
  <c r="N443" i="55"/>
  <c r="L443" i="55"/>
  <c r="H443" i="55"/>
  <c r="F443" i="55"/>
  <c r="D443" i="55"/>
  <c r="K475" i="55"/>
  <c r="J475" i="55"/>
  <c r="H475" i="55"/>
  <c r="G475" i="55"/>
  <c r="F475" i="55"/>
  <c r="E475" i="55"/>
  <c r="D475" i="55"/>
  <c r="N475" i="55"/>
  <c r="M475" i="55"/>
  <c r="L475" i="55"/>
  <c r="G539" i="55"/>
  <c r="K539" i="55"/>
  <c r="J539" i="55"/>
  <c r="H539" i="55"/>
  <c r="F539" i="55"/>
  <c r="E539" i="55"/>
  <c r="D539" i="55"/>
  <c r="N539" i="55"/>
  <c r="M539" i="55"/>
  <c r="L539" i="55"/>
  <c r="F525" i="55"/>
  <c r="N525" i="55"/>
  <c r="E525" i="55"/>
  <c r="M525" i="55"/>
  <c r="D525" i="55"/>
  <c r="L525" i="55"/>
  <c r="J525" i="55"/>
  <c r="H525" i="55"/>
  <c r="G525" i="55"/>
  <c r="K525" i="55"/>
  <c r="N521" i="55"/>
  <c r="E521" i="55"/>
  <c r="M521" i="55"/>
  <c r="D521" i="55"/>
  <c r="L521" i="55"/>
  <c r="K521" i="55"/>
  <c r="H521" i="55"/>
  <c r="G521" i="55"/>
  <c r="F521" i="55"/>
  <c r="J521" i="55"/>
  <c r="K394" i="55"/>
  <c r="M394" i="55"/>
  <c r="E394" i="55"/>
  <c r="D394" i="55"/>
  <c r="L394" i="55"/>
  <c r="G394" i="55"/>
  <c r="H394" i="55"/>
  <c r="J394" i="55"/>
  <c r="F394" i="55"/>
  <c r="N394" i="55"/>
  <c r="K426" i="55"/>
  <c r="M426" i="55"/>
  <c r="E426" i="55"/>
  <c r="D426" i="55"/>
  <c r="L426" i="55"/>
  <c r="G426" i="55"/>
  <c r="J426" i="55"/>
  <c r="H426" i="55"/>
  <c r="N426" i="55"/>
  <c r="F426" i="55"/>
  <c r="K458" i="55"/>
  <c r="M458" i="55"/>
  <c r="E458" i="55"/>
  <c r="F458" i="55"/>
  <c r="D458" i="55"/>
  <c r="N458" i="55"/>
  <c r="L458" i="55"/>
  <c r="J458" i="55"/>
  <c r="H458" i="55"/>
  <c r="G458" i="55"/>
  <c r="L513" i="55"/>
  <c r="J513" i="55"/>
  <c r="H513" i="55"/>
  <c r="F513" i="55"/>
  <c r="N513" i="55"/>
  <c r="E513" i="55"/>
  <c r="M513" i="55"/>
  <c r="D513" i="55"/>
  <c r="K513" i="55"/>
  <c r="G513" i="55"/>
  <c r="K484" i="55"/>
  <c r="M484" i="55"/>
  <c r="D484" i="55"/>
  <c r="F484" i="55"/>
  <c r="N484" i="55"/>
  <c r="E484" i="55"/>
  <c r="L484" i="55"/>
  <c r="J484" i="55"/>
  <c r="H484" i="55"/>
  <c r="G484" i="55"/>
  <c r="K516" i="55"/>
  <c r="M516" i="55"/>
  <c r="D516" i="55"/>
  <c r="L516" i="55"/>
  <c r="J516" i="55"/>
  <c r="G516" i="55"/>
  <c r="F516" i="55"/>
  <c r="N516" i="55"/>
  <c r="E516" i="55"/>
  <c r="H516" i="55"/>
  <c r="G555" i="55"/>
  <c r="E555" i="55"/>
  <c r="N555" i="55"/>
  <c r="D555" i="55"/>
  <c r="M555" i="55"/>
  <c r="L555" i="55"/>
  <c r="K555" i="55"/>
  <c r="F555" i="55"/>
  <c r="H555" i="55"/>
  <c r="J555" i="55"/>
  <c r="G595" i="55"/>
  <c r="K595" i="55"/>
  <c r="J595" i="55"/>
  <c r="H595" i="55"/>
  <c r="F595" i="55"/>
  <c r="E595" i="55"/>
  <c r="N595" i="55"/>
  <c r="D595" i="55"/>
  <c r="M595" i="55"/>
  <c r="L595" i="55"/>
  <c r="G591" i="55"/>
  <c r="H591" i="55"/>
  <c r="F591" i="55"/>
  <c r="E591" i="55"/>
  <c r="N591" i="55"/>
  <c r="D591" i="55"/>
  <c r="M591" i="55"/>
  <c r="L591" i="55"/>
  <c r="K591" i="55"/>
  <c r="J591" i="55"/>
  <c r="G600" i="55"/>
  <c r="M600" i="55"/>
  <c r="E600" i="55"/>
  <c r="F600" i="55"/>
  <c r="D600" i="55"/>
  <c r="N600" i="55"/>
  <c r="L600" i="55"/>
  <c r="K600" i="55"/>
  <c r="J600" i="55"/>
  <c r="H600" i="55"/>
  <c r="J631" i="55"/>
  <c r="H631" i="55"/>
  <c r="G631" i="55"/>
  <c r="N631" i="55"/>
  <c r="F631" i="55"/>
  <c r="M631" i="55"/>
  <c r="E631" i="55"/>
  <c r="L631" i="55"/>
  <c r="K631" i="55"/>
  <c r="D631" i="55"/>
  <c r="G616" i="55"/>
  <c r="M616" i="55"/>
  <c r="E616" i="55"/>
  <c r="K616" i="55"/>
  <c r="H616" i="55"/>
  <c r="F616" i="55"/>
  <c r="D616" i="55"/>
  <c r="N616" i="55"/>
  <c r="L616" i="55"/>
  <c r="J616" i="55"/>
  <c r="M764" i="55"/>
  <c r="E764" i="55"/>
  <c r="H764" i="55"/>
  <c r="G764" i="55"/>
  <c r="F764" i="55"/>
  <c r="N764" i="55"/>
  <c r="D764" i="55"/>
  <c r="K764" i="55"/>
  <c r="J764" i="55"/>
  <c r="L764" i="55"/>
  <c r="M549" i="55"/>
  <c r="E549" i="55"/>
  <c r="K549" i="55"/>
  <c r="D549" i="55"/>
  <c r="L549" i="55"/>
  <c r="H549" i="55"/>
  <c r="J549" i="55"/>
  <c r="G549" i="55"/>
  <c r="F549" i="55"/>
  <c r="N549" i="55"/>
  <c r="M581" i="55"/>
  <c r="E581" i="55"/>
  <c r="K581" i="55"/>
  <c r="G581" i="55"/>
  <c r="F581" i="55"/>
  <c r="D581" i="55"/>
  <c r="N581" i="55"/>
  <c r="L581" i="55"/>
  <c r="J581" i="55"/>
  <c r="H581" i="55"/>
  <c r="M613" i="55"/>
  <c r="E613" i="55"/>
  <c r="K613" i="55"/>
  <c r="J613" i="55"/>
  <c r="H613" i="55"/>
  <c r="G613" i="55"/>
  <c r="F613" i="55"/>
  <c r="D613" i="55"/>
  <c r="N613" i="55"/>
  <c r="L613" i="55"/>
  <c r="J679" i="55"/>
  <c r="H679" i="55"/>
  <c r="G679" i="55"/>
  <c r="M679" i="55"/>
  <c r="E679" i="55"/>
  <c r="K679" i="55"/>
  <c r="F679" i="55"/>
  <c r="D679" i="55"/>
  <c r="L679" i="55"/>
  <c r="N679" i="55"/>
  <c r="K534" i="55"/>
  <c r="E534" i="55"/>
  <c r="N534" i="55"/>
  <c r="M534" i="55"/>
  <c r="L534" i="55"/>
  <c r="J534" i="55"/>
  <c r="H534" i="55"/>
  <c r="G534" i="55"/>
  <c r="F534" i="55"/>
  <c r="D534" i="55"/>
  <c r="K566" i="55"/>
  <c r="G566" i="55"/>
  <c r="E566" i="55"/>
  <c r="M566" i="55"/>
  <c r="D566" i="55"/>
  <c r="N566" i="55"/>
  <c r="L566" i="55"/>
  <c r="J566" i="55"/>
  <c r="H566" i="55"/>
  <c r="F566" i="55"/>
  <c r="K598" i="55"/>
  <c r="J598" i="55"/>
  <c r="H598" i="55"/>
  <c r="G598" i="55"/>
  <c r="F598" i="55"/>
  <c r="E598" i="55"/>
  <c r="N598" i="55"/>
  <c r="D598" i="55"/>
  <c r="M598" i="55"/>
  <c r="L598" i="55"/>
  <c r="K630" i="55"/>
  <c r="J630" i="55"/>
  <c r="H630" i="55"/>
  <c r="G630" i="55"/>
  <c r="N630" i="55"/>
  <c r="M630" i="55"/>
  <c r="L630" i="55"/>
  <c r="F630" i="55"/>
  <c r="E630" i="55"/>
  <c r="D630" i="55"/>
  <c r="K708" i="55"/>
  <c r="J708" i="55"/>
  <c r="H708" i="55"/>
  <c r="G708" i="55"/>
  <c r="N708" i="55"/>
  <c r="E708" i="55"/>
  <c r="M708" i="55"/>
  <c r="D708" i="55"/>
  <c r="F708" i="55"/>
  <c r="L708" i="55"/>
  <c r="G762" i="55"/>
  <c r="F762" i="55"/>
  <c r="N762" i="55"/>
  <c r="E762" i="55"/>
  <c r="M762" i="55"/>
  <c r="D762" i="55"/>
  <c r="K762" i="55"/>
  <c r="J762" i="55"/>
  <c r="H762" i="55"/>
  <c r="L762" i="55"/>
  <c r="G660" i="55"/>
  <c r="K660" i="55"/>
  <c r="H660" i="55"/>
  <c r="F660" i="55"/>
  <c r="E660" i="55"/>
  <c r="N660" i="55"/>
  <c r="D660" i="55"/>
  <c r="M660" i="55"/>
  <c r="L660" i="55"/>
  <c r="J660" i="55"/>
  <c r="H700" i="55"/>
  <c r="G700" i="55"/>
  <c r="F700" i="55"/>
  <c r="N700" i="55"/>
  <c r="E700" i="55"/>
  <c r="L700" i="55"/>
  <c r="K700" i="55"/>
  <c r="M700" i="55"/>
  <c r="J700" i="55"/>
  <c r="D700" i="55"/>
  <c r="N685" i="55"/>
  <c r="F685" i="55"/>
  <c r="M685" i="55"/>
  <c r="E685" i="55"/>
  <c r="L685" i="55"/>
  <c r="D685" i="55"/>
  <c r="K685" i="55"/>
  <c r="H685" i="55"/>
  <c r="J685" i="55"/>
  <c r="G685" i="55"/>
  <c r="M714" i="55"/>
  <c r="E714" i="55"/>
  <c r="G714" i="55"/>
  <c r="F714" i="55"/>
  <c r="D714" i="55"/>
  <c r="N714" i="55"/>
  <c r="L714" i="55"/>
  <c r="J714" i="55"/>
  <c r="K714" i="55"/>
  <c r="H714" i="55"/>
  <c r="K650" i="55"/>
  <c r="G650" i="55"/>
  <c r="F650" i="55"/>
  <c r="E650" i="55"/>
  <c r="N650" i="55"/>
  <c r="D650" i="55"/>
  <c r="M650" i="55"/>
  <c r="L650" i="55"/>
  <c r="J650" i="55"/>
  <c r="H650" i="55"/>
  <c r="L682" i="55"/>
  <c r="D682" i="55"/>
  <c r="K682" i="55"/>
  <c r="J682" i="55"/>
  <c r="G682" i="55"/>
  <c r="N682" i="55"/>
  <c r="M682" i="55"/>
  <c r="H682" i="55"/>
  <c r="F682" i="55"/>
  <c r="E682" i="55"/>
  <c r="K720" i="55"/>
  <c r="E720" i="55"/>
  <c r="N720" i="55"/>
  <c r="D720" i="55"/>
  <c r="M720" i="55"/>
  <c r="L720" i="55"/>
  <c r="H720" i="55"/>
  <c r="G720" i="55"/>
  <c r="J720" i="55"/>
  <c r="F720" i="55"/>
  <c r="J770" i="55"/>
  <c r="H770" i="55"/>
  <c r="G770" i="55"/>
  <c r="F770" i="55"/>
  <c r="M770" i="55"/>
  <c r="D770" i="55"/>
  <c r="L770" i="55"/>
  <c r="N770" i="55"/>
  <c r="K770" i="55"/>
  <c r="E770" i="55"/>
  <c r="M776" i="55"/>
  <c r="E776" i="55"/>
  <c r="N776" i="55"/>
  <c r="D776" i="55"/>
  <c r="J776" i="55"/>
  <c r="H776" i="55"/>
  <c r="G776" i="55"/>
  <c r="L776" i="55"/>
  <c r="K776" i="55"/>
  <c r="F776" i="55"/>
  <c r="G755" i="55"/>
  <c r="N755" i="55"/>
  <c r="E755" i="55"/>
  <c r="M755" i="55"/>
  <c r="D755" i="55"/>
  <c r="L755" i="55"/>
  <c r="H755" i="55"/>
  <c r="K755" i="55"/>
  <c r="F755" i="55"/>
  <c r="J755" i="55"/>
  <c r="M784" i="55"/>
  <c r="E784" i="55"/>
  <c r="K784" i="55"/>
  <c r="G784" i="55"/>
  <c r="D784" i="55"/>
  <c r="N784" i="55"/>
  <c r="L784" i="55"/>
  <c r="H784" i="55"/>
  <c r="J784" i="55"/>
  <c r="F784" i="55"/>
  <c r="K719" i="55"/>
  <c r="M719" i="55"/>
  <c r="E719" i="55"/>
  <c r="L719" i="55"/>
  <c r="J719" i="55"/>
  <c r="H719" i="55"/>
  <c r="F719" i="55"/>
  <c r="D719" i="55"/>
  <c r="G719" i="55"/>
  <c r="N719" i="55"/>
  <c r="M796" i="55"/>
  <c r="E796" i="55"/>
  <c r="F796" i="55"/>
  <c r="N796" i="55"/>
  <c r="D796" i="55"/>
  <c r="K796" i="55"/>
  <c r="J796" i="55"/>
  <c r="H796" i="55"/>
  <c r="L796" i="55"/>
  <c r="G796" i="55"/>
  <c r="K761" i="55"/>
  <c r="G761" i="55"/>
  <c r="F761" i="55"/>
  <c r="N761" i="55"/>
  <c r="E761" i="55"/>
  <c r="M761" i="55"/>
  <c r="D761" i="55"/>
  <c r="J761" i="55"/>
  <c r="L761" i="55"/>
  <c r="H761" i="55"/>
  <c r="M792" i="55"/>
  <c r="E792" i="55"/>
  <c r="N792" i="55"/>
  <c r="D792" i="55"/>
  <c r="L792" i="55"/>
  <c r="K792" i="55"/>
  <c r="H792" i="55"/>
  <c r="G792" i="55"/>
  <c r="J792" i="55"/>
  <c r="F792" i="55"/>
  <c r="G800" i="55"/>
  <c r="M800" i="55"/>
  <c r="D800" i="55"/>
  <c r="L800" i="55"/>
  <c r="J800" i="55"/>
  <c r="F800" i="55"/>
  <c r="E800" i="55"/>
  <c r="N800" i="55"/>
  <c r="K800" i="55"/>
  <c r="H800" i="55"/>
  <c r="K789" i="55"/>
  <c r="M789" i="55"/>
  <c r="D789" i="55"/>
  <c r="L789" i="55"/>
  <c r="H789" i="55"/>
  <c r="N789" i="55"/>
  <c r="J789" i="55"/>
  <c r="G789" i="55"/>
  <c r="E789" i="55"/>
  <c r="F789" i="55"/>
  <c r="G832" i="55"/>
  <c r="H832" i="55"/>
  <c r="F832" i="55"/>
  <c r="E832" i="55"/>
  <c r="N832" i="55"/>
  <c r="D832" i="55"/>
  <c r="M832" i="55"/>
  <c r="L832" i="55"/>
  <c r="K832" i="55"/>
  <c r="J832" i="55"/>
  <c r="M913" i="55"/>
  <c r="E913" i="55"/>
  <c r="J913" i="55"/>
  <c r="H913" i="55"/>
  <c r="G913" i="55"/>
  <c r="F913" i="55"/>
  <c r="N913" i="55"/>
  <c r="D913" i="55"/>
  <c r="K913" i="55"/>
  <c r="L913" i="55"/>
  <c r="M813" i="55"/>
  <c r="E813" i="55"/>
  <c r="L813" i="55"/>
  <c r="K813" i="55"/>
  <c r="H813" i="55"/>
  <c r="G813" i="55"/>
  <c r="D813" i="55"/>
  <c r="N813" i="55"/>
  <c r="J813" i="55"/>
  <c r="F813" i="55"/>
  <c r="M871" i="55"/>
  <c r="E871" i="55"/>
  <c r="H871" i="55"/>
  <c r="G871" i="55"/>
  <c r="F871" i="55"/>
  <c r="D871" i="55"/>
  <c r="N871" i="55"/>
  <c r="L871" i="55"/>
  <c r="K871" i="55"/>
  <c r="J871" i="55"/>
  <c r="K806" i="55"/>
  <c r="G806" i="55"/>
  <c r="F806" i="55"/>
  <c r="N806" i="55"/>
  <c r="E806" i="55"/>
  <c r="J806" i="55"/>
  <c r="H806" i="55"/>
  <c r="M806" i="55"/>
  <c r="L806" i="55"/>
  <c r="D806" i="55"/>
  <c r="J911" i="55"/>
  <c r="H911" i="55"/>
  <c r="G911" i="55"/>
  <c r="F911" i="55"/>
  <c r="N911" i="55"/>
  <c r="E911" i="55"/>
  <c r="M911" i="55"/>
  <c r="D911" i="55"/>
  <c r="L911" i="55"/>
  <c r="K911" i="55"/>
  <c r="G852" i="55"/>
  <c r="K852" i="55"/>
  <c r="H852" i="55"/>
  <c r="E852" i="55"/>
  <c r="N852" i="55"/>
  <c r="D852" i="55"/>
  <c r="M852" i="55"/>
  <c r="L852" i="55"/>
  <c r="J852" i="55"/>
  <c r="F852" i="55"/>
  <c r="J892" i="55"/>
  <c r="F892" i="55"/>
  <c r="E892" i="55"/>
  <c r="M892" i="55"/>
  <c r="L892" i="55"/>
  <c r="K892" i="55"/>
  <c r="N892" i="55"/>
  <c r="H892" i="55"/>
  <c r="G892" i="55"/>
  <c r="D892" i="55"/>
  <c r="K826" i="55"/>
  <c r="F826" i="55"/>
  <c r="J826" i="55"/>
  <c r="H826" i="55"/>
  <c r="G826" i="55"/>
  <c r="E826" i="55"/>
  <c r="N826" i="55"/>
  <c r="D826" i="55"/>
  <c r="M826" i="55"/>
  <c r="L826" i="55"/>
  <c r="K858" i="55"/>
  <c r="G858" i="55"/>
  <c r="H858" i="55"/>
  <c r="F858" i="55"/>
  <c r="N858" i="55"/>
  <c r="D858" i="55"/>
  <c r="M858" i="55"/>
  <c r="L858" i="55"/>
  <c r="J858" i="55"/>
  <c r="E858" i="55"/>
  <c r="G916" i="55"/>
  <c r="K916" i="55"/>
  <c r="J916" i="55"/>
  <c r="H916" i="55"/>
  <c r="F916" i="55"/>
  <c r="N916" i="55"/>
  <c r="E916" i="55"/>
  <c r="L916" i="55"/>
  <c r="M916" i="55"/>
  <c r="D916" i="55"/>
  <c r="M925" i="55"/>
  <c r="E925" i="55"/>
  <c r="G925" i="55"/>
  <c r="L925" i="55"/>
  <c r="K925" i="55"/>
  <c r="F925" i="55"/>
  <c r="D925" i="55"/>
  <c r="N925" i="55"/>
  <c r="J925" i="55"/>
  <c r="H925" i="55"/>
  <c r="M918" i="55"/>
  <c r="E918" i="55"/>
  <c r="N918" i="55"/>
  <c r="D918" i="55"/>
  <c r="J918" i="55"/>
  <c r="G918" i="55"/>
  <c r="F918" i="55"/>
  <c r="L918" i="55"/>
  <c r="K918" i="55"/>
  <c r="H918" i="55"/>
  <c r="M951" i="55"/>
  <c r="E951" i="55"/>
  <c r="L951" i="55"/>
  <c r="K951" i="55"/>
  <c r="J951" i="55"/>
  <c r="G951" i="55"/>
  <c r="F951" i="55"/>
  <c r="D951" i="55"/>
  <c r="N951" i="55"/>
  <c r="H951" i="55"/>
  <c r="M923" i="55"/>
  <c r="E923" i="55"/>
  <c r="K923" i="55"/>
  <c r="J923" i="55"/>
  <c r="H923" i="55"/>
  <c r="D923" i="55"/>
  <c r="N923" i="55"/>
  <c r="L923" i="55"/>
  <c r="F923" i="55"/>
  <c r="G923" i="55"/>
  <c r="G924" i="55"/>
  <c r="K924" i="55"/>
  <c r="E924" i="55"/>
  <c r="D924" i="55"/>
  <c r="L924" i="55"/>
  <c r="J924" i="55"/>
  <c r="H924" i="55"/>
  <c r="F924" i="55"/>
  <c r="M924" i="55"/>
  <c r="N924" i="55"/>
  <c r="J963" i="55"/>
  <c r="H963" i="55"/>
  <c r="N963" i="55"/>
  <c r="F963" i="55"/>
  <c r="M963" i="55"/>
  <c r="E963" i="55"/>
  <c r="L963" i="55"/>
  <c r="D963" i="55"/>
  <c r="G963" i="55"/>
  <c r="K963" i="55"/>
  <c r="G948" i="55"/>
  <c r="K948" i="55"/>
  <c r="M948" i="55"/>
  <c r="L948" i="55"/>
  <c r="H948" i="55"/>
  <c r="F948" i="55"/>
  <c r="E948" i="55"/>
  <c r="N948" i="55"/>
  <c r="J948" i="55"/>
  <c r="D948" i="55"/>
  <c r="K954" i="55"/>
  <c r="G954" i="55"/>
  <c r="L954" i="55"/>
  <c r="J954" i="55"/>
  <c r="F954" i="55"/>
  <c r="E954" i="55"/>
  <c r="N954" i="55"/>
  <c r="D954" i="55"/>
  <c r="M954" i="55"/>
  <c r="H954" i="55"/>
  <c r="G987" i="55"/>
  <c r="M987" i="55"/>
  <c r="E987" i="55"/>
  <c r="K987" i="55"/>
  <c r="J987" i="55"/>
  <c r="H987" i="55"/>
  <c r="F987" i="55"/>
  <c r="N987" i="55"/>
  <c r="L987" i="55"/>
  <c r="D987" i="55"/>
  <c r="G984" i="55"/>
  <c r="M984" i="55"/>
  <c r="E984" i="55"/>
  <c r="K984" i="55"/>
  <c r="N984" i="55"/>
  <c r="L984" i="55"/>
  <c r="H984" i="55"/>
  <c r="F984" i="55"/>
  <c r="D984" i="55"/>
  <c r="J984" i="55"/>
  <c r="M977" i="55"/>
  <c r="E977" i="55"/>
  <c r="K977" i="55"/>
  <c r="G977" i="55"/>
  <c r="N977" i="55"/>
  <c r="L977" i="55"/>
  <c r="J977" i="55"/>
  <c r="F977" i="55"/>
  <c r="D977" i="55"/>
  <c r="H977" i="55"/>
  <c r="K970" i="55"/>
  <c r="G970" i="55"/>
  <c r="M970" i="55"/>
  <c r="E970" i="55"/>
  <c r="L970" i="55"/>
  <c r="J970" i="55"/>
  <c r="H970" i="55"/>
  <c r="D970" i="55"/>
  <c r="F970" i="55"/>
  <c r="N970" i="55"/>
  <c r="M37" i="55"/>
  <c r="E37" i="55"/>
  <c r="G37" i="55"/>
  <c r="F37" i="55"/>
  <c r="D37" i="55"/>
  <c r="N37" i="55"/>
  <c r="L37" i="55"/>
  <c r="K37" i="55"/>
  <c r="J37" i="55"/>
  <c r="H37" i="55"/>
  <c r="M17" i="55"/>
  <c r="E17" i="55"/>
  <c r="D17" i="55"/>
  <c r="L17" i="55"/>
  <c r="K17" i="55"/>
  <c r="J17" i="55"/>
  <c r="H17" i="55"/>
  <c r="N17" i="55"/>
  <c r="G17" i="55"/>
  <c r="F17" i="55"/>
  <c r="M13" i="55"/>
  <c r="E13" i="55"/>
  <c r="L13" i="55"/>
  <c r="J13" i="55"/>
  <c r="H13" i="55"/>
  <c r="G13" i="55"/>
  <c r="F13" i="55"/>
  <c r="K13" i="55"/>
  <c r="D13" i="55"/>
  <c r="N13" i="55"/>
  <c r="H45" i="55"/>
  <c r="M45" i="55"/>
  <c r="E45" i="55"/>
  <c r="D45" i="55"/>
  <c r="N45" i="55"/>
  <c r="L45" i="55"/>
  <c r="K45" i="55"/>
  <c r="J45" i="55"/>
  <c r="G45" i="55"/>
  <c r="F45" i="55"/>
  <c r="G2" i="55"/>
  <c r="K2" i="55"/>
  <c r="H2" i="55"/>
  <c r="E2" i="55"/>
  <c r="N2" i="55"/>
  <c r="D2" i="55"/>
  <c r="M2" i="55"/>
  <c r="L2" i="55"/>
  <c r="J2" i="55"/>
  <c r="F2" i="55"/>
  <c r="G34" i="55"/>
  <c r="K34" i="55"/>
  <c r="H34" i="55"/>
  <c r="F34" i="55"/>
  <c r="E34" i="55"/>
  <c r="N34" i="55"/>
  <c r="D34" i="55"/>
  <c r="M34" i="55"/>
  <c r="L34" i="55"/>
  <c r="J34" i="55"/>
  <c r="G66" i="55"/>
  <c r="N66" i="55"/>
  <c r="F66" i="55"/>
  <c r="M66" i="55"/>
  <c r="E66" i="55"/>
  <c r="K66" i="55"/>
  <c r="J66" i="55"/>
  <c r="D66" i="55"/>
  <c r="L66" i="55"/>
  <c r="H66" i="55"/>
  <c r="M120" i="55"/>
  <c r="E120" i="55"/>
  <c r="K120" i="55"/>
  <c r="J120" i="55"/>
  <c r="H120" i="55"/>
  <c r="G120" i="55"/>
  <c r="F120" i="55"/>
  <c r="N120" i="55"/>
  <c r="D120" i="55"/>
  <c r="L120" i="55"/>
  <c r="G82" i="55"/>
  <c r="F82" i="55"/>
  <c r="N82" i="55"/>
  <c r="E82" i="55"/>
  <c r="M82" i="55"/>
  <c r="D82" i="55"/>
  <c r="L82" i="55"/>
  <c r="K82" i="55"/>
  <c r="J82" i="55"/>
  <c r="H82" i="55"/>
  <c r="M148" i="55"/>
  <c r="E148" i="55"/>
  <c r="J148" i="55"/>
  <c r="H148" i="55"/>
  <c r="G148" i="55"/>
  <c r="F148" i="55"/>
  <c r="N148" i="55"/>
  <c r="D148" i="55"/>
  <c r="L148" i="55"/>
  <c r="K148" i="55"/>
  <c r="M67" i="55"/>
  <c r="E67" i="55"/>
  <c r="L67" i="55"/>
  <c r="D67" i="55"/>
  <c r="K67" i="55"/>
  <c r="H67" i="55"/>
  <c r="G67" i="55"/>
  <c r="F67" i="55"/>
  <c r="N67" i="55"/>
  <c r="J67" i="55"/>
  <c r="M112" i="55"/>
  <c r="E112" i="55"/>
  <c r="H112" i="55"/>
  <c r="G112" i="55"/>
  <c r="F112" i="55"/>
  <c r="N112" i="55"/>
  <c r="D112" i="55"/>
  <c r="L112" i="55"/>
  <c r="K112" i="55"/>
  <c r="J112" i="55"/>
  <c r="M210" i="55"/>
  <c r="D210" i="55"/>
  <c r="F210" i="55"/>
  <c r="K210" i="55"/>
  <c r="J210" i="55"/>
  <c r="H210" i="55"/>
  <c r="G210" i="55"/>
  <c r="E210" i="55"/>
  <c r="N210" i="55"/>
  <c r="L210" i="55"/>
  <c r="M172" i="55"/>
  <c r="E172" i="55"/>
  <c r="H172" i="55"/>
  <c r="G172" i="55"/>
  <c r="F172" i="55"/>
  <c r="N172" i="55"/>
  <c r="D172" i="55"/>
  <c r="L172" i="55"/>
  <c r="K172" i="55"/>
  <c r="J172" i="55"/>
  <c r="K8" i="55"/>
  <c r="G8" i="55"/>
  <c r="F8" i="55"/>
  <c r="N8" i="55"/>
  <c r="D8" i="55"/>
  <c r="M8" i="55"/>
  <c r="J8" i="55"/>
  <c r="E8" i="55"/>
  <c r="H8" i="55"/>
  <c r="L8" i="55"/>
  <c r="K40" i="55"/>
  <c r="J40" i="55"/>
  <c r="G40" i="55"/>
  <c r="F40" i="55"/>
  <c r="E40" i="55"/>
  <c r="D40" i="55"/>
  <c r="N40" i="55"/>
  <c r="M40" i="55"/>
  <c r="L40" i="55"/>
  <c r="H40" i="55"/>
  <c r="N72" i="55"/>
  <c r="F72" i="55"/>
  <c r="L72" i="55"/>
  <c r="D72" i="55"/>
  <c r="K72" i="55"/>
  <c r="J72" i="55"/>
  <c r="G72" i="55"/>
  <c r="M72" i="55"/>
  <c r="H72" i="55"/>
  <c r="E72" i="55"/>
  <c r="G167" i="55"/>
  <c r="F167" i="55"/>
  <c r="N167" i="55"/>
  <c r="E167" i="55"/>
  <c r="M167" i="55"/>
  <c r="D167" i="55"/>
  <c r="L167" i="55"/>
  <c r="K167" i="55"/>
  <c r="J167" i="55"/>
  <c r="H167" i="55"/>
  <c r="G131" i="55"/>
  <c r="N131" i="55"/>
  <c r="E131" i="55"/>
  <c r="M131" i="55"/>
  <c r="D131" i="55"/>
  <c r="L131" i="55"/>
  <c r="K131" i="55"/>
  <c r="J131" i="55"/>
  <c r="H131" i="55"/>
  <c r="F131" i="55"/>
  <c r="L94" i="55"/>
  <c r="K94" i="55"/>
  <c r="J94" i="55"/>
  <c r="H94" i="55"/>
  <c r="G94" i="55"/>
  <c r="F94" i="55"/>
  <c r="N94" i="55"/>
  <c r="E94" i="55"/>
  <c r="M94" i="55"/>
  <c r="D94" i="55"/>
  <c r="M160" i="55"/>
  <c r="E160" i="55"/>
  <c r="N160" i="55"/>
  <c r="D160" i="55"/>
  <c r="L160" i="55"/>
  <c r="K160" i="55"/>
  <c r="J160" i="55"/>
  <c r="H160" i="55"/>
  <c r="G160" i="55"/>
  <c r="F160" i="55"/>
  <c r="M124" i="55"/>
  <c r="E124" i="55"/>
  <c r="L124" i="55"/>
  <c r="K124" i="55"/>
  <c r="J124" i="55"/>
  <c r="H124" i="55"/>
  <c r="G124" i="55"/>
  <c r="F124" i="55"/>
  <c r="N124" i="55"/>
  <c r="D124" i="55"/>
  <c r="K234" i="55"/>
  <c r="H234" i="55"/>
  <c r="F234" i="55"/>
  <c r="M234" i="55"/>
  <c r="D234" i="55"/>
  <c r="L234" i="55"/>
  <c r="J234" i="55"/>
  <c r="G234" i="55"/>
  <c r="E234" i="55"/>
  <c r="N234" i="55"/>
  <c r="G199" i="55"/>
  <c r="L199" i="55"/>
  <c r="E199" i="55"/>
  <c r="N199" i="55"/>
  <c r="D199" i="55"/>
  <c r="M199" i="55"/>
  <c r="K199" i="55"/>
  <c r="J199" i="55"/>
  <c r="H199" i="55"/>
  <c r="F199" i="55"/>
  <c r="M335" i="55"/>
  <c r="E335" i="55"/>
  <c r="G335" i="55"/>
  <c r="F335" i="55"/>
  <c r="N335" i="55"/>
  <c r="D335" i="55"/>
  <c r="K335" i="55"/>
  <c r="J335" i="55"/>
  <c r="H335" i="55"/>
  <c r="L335" i="55"/>
  <c r="G255" i="55"/>
  <c r="H255" i="55"/>
  <c r="F255" i="55"/>
  <c r="N255" i="55"/>
  <c r="E255" i="55"/>
  <c r="M255" i="55"/>
  <c r="D255" i="55"/>
  <c r="L255" i="55"/>
  <c r="K255" i="55"/>
  <c r="J255" i="55"/>
  <c r="M252" i="55"/>
  <c r="E252" i="55"/>
  <c r="G252" i="55"/>
  <c r="F252" i="55"/>
  <c r="N252" i="55"/>
  <c r="D252" i="55"/>
  <c r="L252" i="55"/>
  <c r="K252" i="55"/>
  <c r="H252" i="55"/>
  <c r="J252" i="55"/>
  <c r="M248" i="55"/>
  <c r="E248" i="55"/>
  <c r="F248" i="55"/>
  <c r="N248" i="55"/>
  <c r="D248" i="55"/>
  <c r="L248" i="55"/>
  <c r="J248" i="55"/>
  <c r="H248" i="55"/>
  <c r="G248" i="55"/>
  <c r="K248" i="55"/>
  <c r="M263" i="55"/>
  <c r="E263" i="55"/>
  <c r="N263" i="55"/>
  <c r="D263" i="55"/>
  <c r="F263" i="55"/>
  <c r="L263" i="55"/>
  <c r="K263" i="55"/>
  <c r="J263" i="55"/>
  <c r="H263" i="55"/>
  <c r="G263" i="55"/>
  <c r="G239" i="55"/>
  <c r="L239" i="55"/>
  <c r="K239" i="55"/>
  <c r="J239" i="55"/>
  <c r="H239" i="55"/>
  <c r="N239" i="55"/>
  <c r="E239" i="55"/>
  <c r="M239" i="55"/>
  <c r="D239" i="55"/>
  <c r="F239" i="55"/>
  <c r="G350" i="55"/>
  <c r="K350" i="55"/>
  <c r="J350" i="55"/>
  <c r="F350" i="55"/>
  <c r="N350" i="55"/>
  <c r="E350" i="55"/>
  <c r="M350" i="55"/>
  <c r="D350" i="55"/>
  <c r="L350" i="55"/>
  <c r="H350" i="55"/>
  <c r="J345" i="55"/>
  <c r="H345" i="55"/>
  <c r="G345" i="55"/>
  <c r="N345" i="55"/>
  <c r="E345" i="55"/>
  <c r="M345" i="55"/>
  <c r="D345" i="55"/>
  <c r="L345" i="55"/>
  <c r="K345" i="55"/>
  <c r="F345" i="55"/>
  <c r="G342" i="55"/>
  <c r="H342" i="55"/>
  <c r="F342" i="55"/>
  <c r="M342" i="55"/>
  <c r="D342" i="55"/>
  <c r="L342" i="55"/>
  <c r="K342" i="55"/>
  <c r="J342" i="55"/>
  <c r="N342" i="55"/>
  <c r="E342" i="55"/>
  <c r="G369" i="55"/>
  <c r="F369" i="55"/>
  <c r="N369" i="55"/>
  <c r="E369" i="55"/>
  <c r="M369" i="55"/>
  <c r="D369" i="55"/>
  <c r="L369" i="55"/>
  <c r="K369" i="55"/>
  <c r="J369" i="55"/>
  <c r="H369" i="55"/>
  <c r="N329" i="55"/>
  <c r="E329" i="55"/>
  <c r="M329" i="55"/>
  <c r="D329" i="55"/>
  <c r="L329" i="55"/>
  <c r="J329" i="55"/>
  <c r="H329" i="55"/>
  <c r="G329" i="55"/>
  <c r="F329" i="55"/>
  <c r="K329" i="55"/>
  <c r="M293" i="55"/>
  <c r="D293" i="55"/>
  <c r="L293" i="55"/>
  <c r="F293" i="55"/>
  <c r="N293" i="55"/>
  <c r="K293" i="55"/>
  <c r="J293" i="55"/>
  <c r="H293" i="55"/>
  <c r="G293" i="55"/>
  <c r="E293" i="55"/>
  <c r="M359" i="55"/>
  <c r="E359" i="55"/>
  <c r="N359" i="55"/>
  <c r="D359" i="55"/>
  <c r="L359" i="55"/>
  <c r="K359" i="55"/>
  <c r="H359" i="55"/>
  <c r="G359" i="55"/>
  <c r="F359" i="55"/>
  <c r="J359" i="55"/>
  <c r="K105" i="55"/>
  <c r="F105" i="55"/>
  <c r="N105" i="55"/>
  <c r="E105" i="55"/>
  <c r="M105" i="55"/>
  <c r="D105" i="55"/>
  <c r="L105" i="55"/>
  <c r="J105" i="55"/>
  <c r="H105" i="55"/>
  <c r="G105" i="55"/>
  <c r="K137" i="55"/>
  <c r="G137" i="55"/>
  <c r="F137" i="55"/>
  <c r="N137" i="55"/>
  <c r="E137" i="55"/>
  <c r="M137" i="55"/>
  <c r="D137" i="55"/>
  <c r="L137" i="55"/>
  <c r="J137" i="55"/>
  <c r="H137" i="55"/>
  <c r="K169" i="55"/>
  <c r="G169" i="55"/>
  <c r="F169" i="55"/>
  <c r="N169" i="55"/>
  <c r="E169" i="55"/>
  <c r="M169" i="55"/>
  <c r="D169" i="55"/>
  <c r="L169" i="55"/>
  <c r="J169" i="55"/>
  <c r="H169" i="55"/>
  <c r="K201" i="55"/>
  <c r="M201" i="55"/>
  <c r="D201" i="55"/>
  <c r="J201" i="55"/>
  <c r="H201" i="55"/>
  <c r="G201" i="55"/>
  <c r="F201" i="55"/>
  <c r="E201" i="55"/>
  <c r="N201" i="55"/>
  <c r="L201" i="55"/>
  <c r="K233" i="55"/>
  <c r="J233" i="55"/>
  <c r="H233" i="55"/>
  <c r="F233" i="55"/>
  <c r="M233" i="55"/>
  <c r="D233" i="55"/>
  <c r="L233" i="55"/>
  <c r="G233" i="55"/>
  <c r="E233" i="55"/>
  <c r="N233" i="55"/>
  <c r="M259" i="55"/>
  <c r="E259" i="55"/>
  <c r="L259" i="55"/>
  <c r="D259" i="55"/>
  <c r="N259" i="55"/>
  <c r="K259" i="55"/>
  <c r="J259" i="55"/>
  <c r="H259" i="55"/>
  <c r="G259" i="55"/>
  <c r="F259" i="55"/>
  <c r="G354" i="55"/>
  <c r="L354" i="55"/>
  <c r="K354" i="55"/>
  <c r="J354" i="55"/>
  <c r="H354" i="55"/>
  <c r="F354" i="55"/>
  <c r="N354" i="55"/>
  <c r="E354" i="55"/>
  <c r="M354" i="55"/>
  <c r="D354" i="55"/>
  <c r="K284" i="55"/>
  <c r="J284" i="55"/>
  <c r="M284" i="55"/>
  <c r="D284" i="55"/>
  <c r="E284" i="55"/>
  <c r="N284" i="55"/>
  <c r="L284" i="55"/>
  <c r="H284" i="55"/>
  <c r="G284" i="55"/>
  <c r="F284" i="55"/>
  <c r="K316" i="55"/>
  <c r="J316" i="55"/>
  <c r="F316" i="55"/>
  <c r="N316" i="55"/>
  <c r="E316" i="55"/>
  <c r="M316" i="55"/>
  <c r="D316" i="55"/>
  <c r="L316" i="55"/>
  <c r="H316" i="55"/>
  <c r="G316" i="55"/>
  <c r="K348" i="55"/>
  <c r="J348" i="55"/>
  <c r="H348" i="55"/>
  <c r="F348" i="55"/>
  <c r="N348" i="55"/>
  <c r="E348" i="55"/>
  <c r="M348" i="55"/>
  <c r="D348" i="55"/>
  <c r="L348" i="55"/>
  <c r="G348" i="55"/>
  <c r="N374" i="55"/>
  <c r="F374" i="55"/>
  <c r="L374" i="55"/>
  <c r="D374" i="55"/>
  <c r="M374" i="55"/>
  <c r="K374" i="55"/>
  <c r="J374" i="55"/>
  <c r="H374" i="55"/>
  <c r="G374" i="55"/>
  <c r="E374" i="55"/>
  <c r="N382" i="55"/>
  <c r="F382" i="55"/>
  <c r="L382" i="55"/>
  <c r="D382" i="55"/>
  <c r="M382" i="55"/>
  <c r="K382" i="55"/>
  <c r="J382" i="55"/>
  <c r="H382" i="55"/>
  <c r="G382" i="55"/>
  <c r="E382" i="55"/>
  <c r="G428" i="55"/>
  <c r="K428" i="55"/>
  <c r="H428" i="55"/>
  <c r="E428" i="55"/>
  <c r="M428" i="55"/>
  <c r="N428" i="55"/>
  <c r="L428" i="55"/>
  <c r="D428" i="55"/>
  <c r="J428" i="55"/>
  <c r="F428" i="55"/>
  <c r="M499" i="55"/>
  <c r="E499" i="55"/>
  <c r="H499" i="55"/>
  <c r="F499" i="55"/>
  <c r="N499" i="55"/>
  <c r="D499" i="55"/>
  <c r="K499" i="55"/>
  <c r="J499" i="55"/>
  <c r="L499" i="55"/>
  <c r="G499" i="55"/>
  <c r="G468" i="55"/>
  <c r="H468" i="55"/>
  <c r="K468" i="55"/>
  <c r="J468" i="55"/>
  <c r="F468" i="55"/>
  <c r="E468" i="55"/>
  <c r="D468" i="55"/>
  <c r="N468" i="55"/>
  <c r="M468" i="55"/>
  <c r="L468" i="55"/>
  <c r="G420" i="55"/>
  <c r="E420" i="55"/>
  <c r="M420" i="55"/>
  <c r="K420" i="55"/>
  <c r="H420" i="55"/>
  <c r="N420" i="55"/>
  <c r="D420" i="55"/>
  <c r="L420" i="55"/>
  <c r="J420" i="55"/>
  <c r="F420" i="55"/>
  <c r="G384" i="55"/>
  <c r="A3" i="53"/>
  <c r="M384" i="55"/>
  <c r="E384" i="55"/>
  <c r="L384" i="55"/>
  <c r="K384" i="55"/>
  <c r="J384" i="55"/>
  <c r="H384" i="55"/>
  <c r="F384" i="55"/>
  <c r="D384" i="55"/>
  <c r="N384" i="55"/>
  <c r="G448" i="55"/>
  <c r="M448" i="55"/>
  <c r="L448" i="55"/>
  <c r="K448" i="55"/>
  <c r="H448" i="55"/>
  <c r="E448" i="55"/>
  <c r="N448" i="55"/>
  <c r="J448" i="55"/>
  <c r="F448" i="55"/>
  <c r="D448" i="55"/>
  <c r="G532" i="55"/>
  <c r="M532" i="55"/>
  <c r="E532" i="55"/>
  <c r="N532" i="55"/>
  <c r="L532" i="55"/>
  <c r="K532" i="55"/>
  <c r="J532" i="55"/>
  <c r="H532" i="55"/>
  <c r="F532" i="55"/>
  <c r="D532" i="55"/>
  <c r="K415" i="55"/>
  <c r="J415" i="55"/>
  <c r="G415" i="55"/>
  <c r="E415" i="55"/>
  <c r="M415" i="55"/>
  <c r="L415" i="55"/>
  <c r="N415" i="55"/>
  <c r="H415" i="55"/>
  <c r="F415" i="55"/>
  <c r="D415" i="55"/>
  <c r="K447" i="55"/>
  <c r="J447" i="55"/>
  <c r="H447" i="55"/>
  <c r="G447" i="55"/>
  <c r="E447" i="55"/>
  <c r="M447" i="55"/>
  <c r="N447" i="55"/>
  <c r="L447" i="55"/>
  <c r="F447" i="55"/>
  <c r="D447" i="55"/>
  <c r="K479" i="55"/>
  <c r="J479" i="55"/>
  <c r="M479" i="55"/>
  <c r="L479" i="55"/>
  <c r="H479" i="55"/>
  <c r="G479" i="55"/>
  <c r="F479" i="55"/>
  <c r="E479" i="55"/>
  <c r="D479" i="55"/>
  <c r="N479" i="55"/>
  <c r="G547" i="55"/>
  <c r="H547" i="55"/>
  <c r="E547" i="55"/>
  <c r="L547" i="55"/>
  <c r="M547" i="55"/>
  <c r="K547" i="55"/>
  <c r="J547" i="55"/>
  <c r="F547" i="55"/>
  <c r="D547" i="55"/>
  <c r="N547" i="55"/>
  <c r="G526" i="55"/>
  <c r="F526" i="55"/>
  <c r="N526" i="55"/>
  <c r="E526" i="55"/>
  <c r="M526" i="55"/>
  <c r="D526" i="55"/>
  <c r="L526" i="55"/>
  <c r="K526" i="55"/>
  <c r="J526" i="55"/>
  <c r="H526" i="55"/>
  <c r="G522" i="55"/>
  <c r="N522" i="55"/>
  <c r="E522" i="55"/>
  <c r="M522" i="55"/>
  <c r="D522" i="55"/>
  <c r="L522" i="55"/>
  <c r="K522" i="55"/>
  <c r="H522" i="55"/>
  <c r="F522" i="55"/>
  <c r="J522" i="55"/>
  <c r="K398" i="55"/>
  <c r="M398" i="55"/>
  <c r="E398" i="55"/>
  <c r="G398" i="55"/>
  <c r="D398" i="55"/>
  <c r="N398" i="55"/>
  <c r="L398" i="55"/>
  <c r="J398" i="55"/>
  <c r="H398" i="55"/>
  <c r="F398" i="55"/>
  <c r="K430" i="55"/>
  <c r="M430" i="55"/>
  <c r="E430" i="55"/>
  <c r="G430" i="55"/>
  <c r="D430" i="55"/>
  <c r="L430" i="55"/>
  <c r="F430" i="55"/>
  <c r="J430" i="55"/>
  <c r="N430" i="55"/>
  <c r="H430" i="55"/>
  <c r="K462" i="55"/>
  <c r="M462" i="55"/>
  <c r="E462" i="55"/>
  <c r="H462" i="55"/>
  <c r="G462" i="55"/>
  <c r="F462" i="55"/>
  <c r="D462" i="55"/>
  <c r="N462" i="55"/>
  <c r="L462" i="55"/>
  <c r="J462" i="55"/>
  <c r="G514" i="55"/>
  <c r="L514" i="55"/>
  <c r="K514" i="55"/>
  <c r="J514" i="55"/>
  <c r="F514" i="55"/>
  <c r="N514" i="55"/>
  <c r="E514" i="55"/>
  <c r="M514" i="55"/>
  <c r="D514" i="55"/>
  <c r="H514" i="55"/>
  <c r="K488" i="55"/>
  <c r="N488" i="55"/>
  <c r="E488" i="55"/>
  <c r="L488" i="55"/>
  <c r="G488" i="55"/>
  <c r="F488" i="55"/>
  <c r="J488" i="55"/>
  <c r="H488" i="55"/>
  <c r="D488" i="55"/>
  <c r="M488" i="55"/>
  <c r="K520" i="55"/>
  <c r="N520" i="55"/>
  <c r="E520" i="55"/>
  <c r="M520" i="55"/>
  <c r="D520" i="55"/>
  <c r="L520" i="55"/>
  <c r="J520" i="55"/>
  <c r="H520" i="55"/>
  <c r="G520" i="55"/>
  <c r="F520" i="55"/>
  <c r="G560" i="55"/>
  <c r="M560" i="55"/>
  <c r="E560" i="55"/>
  <c r="D560" i="55"/>
  <c r="N560" i="55"/>
  <c r="L560" i="55"/>
  <c r="K560" i="55"/>
  <c r="J560" i="55"/>
  <c r="F560" i="55"/>
  <c r="H560" i="55"/>
  <c r="G615" i="55"/>
  <c r="M615" i="55"/>
  <c r="E615" i="55"/>
  <c r="L615" i="55"/>
  <c r="K615" i="55"/>
  <c r="J615" i="55"/>
  <c r="H615" i="55"/>
  <c r="F615" i="55"/>
  <c r="D615" i="55"/>
  <c r="N615" i="55"/>
  <c r="G611" i="55"/>
  <c r="M611" i="55"/>
  <c r="E611" i="55"/>
  <c r="H611" i="55"/>
  <c r="F611" i="55"/>
  <c r="D611" i="55"/>
  <c r="N611" i="55"/>
  <c r="L611" i="55"/>
  <c r="K611" i="55"/>
  <c r="J611" i="55"/>
  <c r="H627" i="55"/>
  <c r="G627" i="55"/>
  <c r="M627" i="55"/>
  <c r="E627" i="55"/>
  <c r="D627" i="55"/>
  <c r="N627" i="55"/>
  <c r="L627" i="55"/>
  <c r="K627" i="55"/>
  <c r="J627" i="55"/>
  <c r="F627" i="55"/>
  <c r="M645" i="55"/>
  <c r="E645" i="55"/>
  <c r="K645" i="55"/>
  <c r="J645" i="55"/>
  <c r="H645" i="55"/>
  <c r="G645" i="55"/>
  <c r="F645" i="55"/>
  <c r="D645" i="55"/>
  <c r="N645" i="55"/>
  <c r="L645" i="55"/>
  <c r="G620" i="55"/>
  <c r="N620" i="55"/>
  <c r="F620" i="55"/>
  <c r="M620" i="55"/>
  <c r="E620" i="55"/>
  <c r="K620" i="55"/>
  <c r="H620" i="55"/>
  <c r="D620" i="55"/>
  <c r="L620" i="55"/>
  <c r="J620" i="55"/>
  <c r="M641" i="55"/>
  <c r="E641" i="55"/>
  <c r="H641" i="55"/>
  <c r="G641" i="55"/>
  <c r="F641" i="55"/>
  <c r="D641" i="55"/>
  <c r="N641" i="55"/>
  <c r="L641" i="55"/>
  <c r="K641" i="55"/>
  <c r="J641" i="55"/>
  <c r="M553" i="55"/>
  <c r="E553" i="55"/>
  <c r="K553" i="55"/>
  <c r="H553" i="55"/>
  <c r="G553" i="55"/>
  <c r="D553" i="55"/>
  <c r="J553" i="55"/>
  <c r="N553" i="55"/>
  <c r="L553" i="55"/>
  <c r="F553" i="55"/>
  <c r="M585" i="55"/>
  <c r="E585" i="55"/>
  <c r="K585" i="55"/>
  <c r="H585" i="55"/>
  <c r="G585" i="55"/>
  <c r="F585" i="55"/>
  <c r="D585" i="55"/>
  <c r="N585" i="55"/>
  <c r="L585" i="55"/>
  <c r="J585" i="55"/>
  <c r="M617" i="55"/>
  <c r="E617" i="55"/>
  <c r="K617" i="55"/>
  <c r="N617" i="55"/>
  <c r="L617" i="55"/>
  <c r="J617" i="55"/>
  <c r="H617" i="55"/>
  <c r="G617" i="55"/>
  <c r="F617" i="55"/>
  <c r="D617" i="55"/>
  <c r="G709" i="55"/>
  <c r="K709" i="55"/>
  <c r="J709" i="55"/>
  <c r="H709" i="55"/>
  <c r="N709" i="55"/>
  <c r="E709" i="55"/>
  <c r="M709" i="55"/>
  <c r="D709" i="55"/>
  <c r="L709" i="55"/>
  <c r="F709" i="55"/>
  <c r="K538" i="55"/>
  <c r="G538" i="55"/>
  <c r="D538" i="55"/>
  <c r="N538" i="55"/>
  <c r="M538" i="55"/>
  <c r="L538" i="55"/>
  <c r="J538" i="55"/>
  <c r="H538" i="55"/>
  <c r="F538" i="55"/>
  <c r="E538" i="55"/>
  <c r="K570" i="55"/>
  <c r="M570" i="55"/>
  <c r="L570" i="55"/>
  <c r="J570" i="55"/>
  <c r="G570" i="55"/>
  <c r="F570" i="55"/>
  <c r="E570" i="55"/>
  <c r="N570" i="55"/>
  <c r="H570" i="55"/>
  <c r="D570" i="55"/>
  <c r="K602" i="55"/>
  <c r="G602" i="55"/>
  <c r="D602" i="55"/>
  <c r="N602" i="55"/>
  <c r="M602" i="55"/>
  <c r="L602" i="55"/>
  <c r="J602" i="55"/>
  <c r="H602" i="55"/>
  <c r="F602" i="55"/>
  <c r="E602" i="55"/>
  <c r="L634" i="55"/>
  <c r="D634" i="55"/>
  <c r="K634" i="55"/>
  <c r="J634" i="55"/>
  <c r="H634" i="55"/>
  <c r="G634" i="55"/>
  <c r="E634" i="55"/>
  <c r="N634" i="55"/>
  <c r="M634" i="55"/>
  <c r="F634" i="55"/>
  <c r="J704" i="55"/>
  <c r="H704" i="55"/>
  <c r="G704" i="55"/>
  <c r="F704" i="55"/>
  <c r="M704" i="55"/>
  <c r="D704" i="55"/>
  <c r="L704" i="55"/>
  <c r="E704" i="55"/>
  <c r="K704" i="55"/>
  <c r="N704" i="55"/>
  <c r="M869" i="55"/>
  <c r="E869" i="55"/>
  <c r="L869" i="55"/>
  <c r="K869" i="55"/>
  <c r="H869" i="55"/>
  <c r="G869" i="55"/>
  <c r="F869" i="55"/>
  <c r="N869" i="55"/>
  <c r="J869" i="55"/>
  <c r="D869" i="55"/>
  <c r="G664" i="55"/>
  <c r="M664" i="55"/>
  <c r="E664" i="55"/>
  <c r="K664" i="55"/>
  <c r="F664" i="55"/>
  <c r="D664" i="55"/>
  <c r="N664" i="55"/>
  <c r="L664" i="55"/>
  <c r="J664" i="55"/>
  <c r="H664" i="55"/>
  <c r="G701" i="55"/>
  <c r="H701" i="55"/>
  <c r="F701" i="55"/>
  <c r="N701" i="55"/>
  <c r="E701" i="55"/>
  <c r="L701" i="55"/>
  <c r="K701" i="55"/>
  <c r="M701" i="55"/>
  <c r="J701" i="55"/>
  <c r="D701" i="55"/>
  <c r="N689" i="55"/>
  <c r="F689" i="55"/>
  <c r="M689" i="55"/>
  <c r="E689" i="55"/>
  <c r="L689" i="55"/>
  <c r="D689" i="55"/>
  <c r="K689" i="55"/>
  <c r="H689" i="55"/>
  <c r="J689" i="55"/>
  <c r="G689" i="55"/>
  <c r="G717" i="55"/>
  <c r="E717" i="55"/>
  <c r="N717" i="55"/>
  <c r="D717" i="55"/>
  <c r="M717" i="55"/>
  <c r="L717" i="55"/>
  <c r="J717" i="55"/>
  <c r="H717" i="55"/>
  <c r="F717" i="55"/>
  <c r="K717" i="55"/>
  <c r="K654" i="55"/>
  <c r="G654" i="55"/>
  <c r="H654" i="55"/>
  <c r="F654" i="55"/>
  <c r="E654" i="55"/>
  <c r="N654" i="55"/>
  <c r="D654" i="55"/>
  <c r="M654" i="55"/>
  <c r="L654" i="55"/>
  <c r="J654" i="55"/>
  <c r="L686" i="55"/>
  <c r="D686" i="55"/>
  <c r="K686" i="55"/>
  <c r="J686" i="55"/>
  <c r="G686" i="55"/>
  <c r="N686" i="55"/>
  <c r="F686" i="55"/>
  <c r="M686" i="55"/>
  <c r="H686" i="55"/>
  <c r="E686" i="55"/>
  <c r="K724" i="55"/>
  <c r="G724" i="55"/>
  <c r="F724" i="55"/>
  <c r="E724" i="55"/>
  <c r="N724" i="55"/>
  <c r="D724" i="55"/>
  <c r="L724" i="55"/>
  <c r="J724" i="55"/>
  <c r="M724" i="55"/>
  <c r="H724" i="55"/>
  <c r="G771" i="55"/>
  <c r="J771" i="55"/>
  <c r="H771" i="55"/>
  <c r="F771" i="55"/>
  <c r="M771" i="55"/>
  <c r="D771" i="55"/>
  <c r="L771" i="55"/>
  <c r="N771" i="55"/>
  <c r="K771" i="55"/>
  <c r="E771" i="55"/>
  <c r="F758" i="55"/>
  <c r="N758" i="55"/>
  <c r="E758" i="55"/>
  <c r="M758" i="55"/>
  <c r="D758" i="55"/>
  <c r="L758" i="55"/>
  <c r="J758" i="55"/>
  <c r="H758" i="55"/>
  <c r="K758" i="55"/>
  <c r="G758" i="55"/>
  <c r="M756" i="55"/>
  <c r="E756" i="55"/>
  <c r="F756" i="55"/>
  <c r="N756" i="55"/>
  <c r="D756" i="55"/>
  <c r="L756" i="55"/>
  <c r="K756" i="55"/>
  <c r="H756" i="55"/>
  <c r="J756" i="55"/>
  <c r="G756" i="55"/>
  <c r="K691" i="55"/>
  <c r="F691" i="55"/>
  <c r="N691" i="55"/>
  <c r="E691" i="55"/>
  <c r="M691" i="55"/>
  <c r="D691" i="55"/>
  <c r="L691" i="55"/>
  <c r="H691" i="55"/>
  <c r="J691" i="55"/>
  <c r="G691" i="55"/>
  <c r="K723" i="55"/>
  <c r="M723" i="55"/>
  <c r="E723" i="55"/>
  <c r="D723" i="55"/>
  <c r="N723" i="55"/>
  <c r="L723" i="55"/>
  <c r="J723" i="55"/>
  <c r="H723" i="55"/>
  <c r="G723" i="55"/>
  <c r="F723" i="55"/>
  <c r="M809" i="55"/>
  <c r="E809" i="55"/>
  <c r="K809" i="55"/>
  <c r="H809" i="55"/>
  <c r="G809" i="55"/>
  <c r="F809" i="55"/>
  <c r="N809" i="55"/>
  <c r="L809" i="55"/>
  <c r="J809" i="55"/>
  <c r="D809" i="55"/>
  <c r="K765" i="55"/>
  <c r="H765" i="55"/>
  <c r="G765" i="55"/>
  <c r="F765" i="55"/>
  <c r="N765" i="55"/>
  <c r="E765" i="55"/>
  <c r="L765" i="55"/>
  <c r="J765" i="55"/>
  <c r="M765" i="55"/>
  <c r="D765" i="55"/>
  <c r="N803" i="55"/>
  <c r="E803" i="55"/>
  <c r="M803" i="55"/>
  <c r="D803" i="55"/>
  <c r="F803" i="55"/>
  <c r="L803" i="55"/>
  <c r="K803" i="55"/>
  <c r="G803" i="55"/>
  <c r="J803" i="55"/>
  <c r="H803" i="55"/>
  <c r="M801" i="55"/>
  <c r="E801" i="55"/>
  <c r="N801" i="55"/>
  <c r="D801" i="55"/>
  <c r="L801" i="55"/>
  <c r="F801" i="55"/>
  <c r="K801" i="55"/>
  <c r="J801" i="55"/>
  <c r="H801" i="55"/>
  <c r="G801" i="55"/>
  <c r="K793" i="55"/>
  <c r="N793" i="55"/>
  <c r="E793" i="55"/>
  <c r="M793" i="55"/>
  <c r="D793" i="55"/>
  <c r="L793" i="55"/>
  <c r="J793" i="55"/>
  <c r="H793" i="55"/>
  <c r="F793" i="55"/>
  <c r="G793" i="55"/>
  <c r="M867" i="55"/>
  <c r="E867" i="55"/>
  <c r="F867" i="55"/>
  <c r="D867" i="55"/>
  <c r="L867" i="55"/>
  <c r="K867" i="55"/>
  <c r="J867" i="55"/>
  <c r="N867" i="55"/>
  <c r="H867" i="55"/>
  <c r="G867" i="55"/>
  <c r="M815" i="55"/>
  <c r="D815" i="55"/>
  <c r="L815" i="55"/>
  <c r="J815" i="55"/>
  <c r="H815" i="55"/>
  <c r="G815" i="55"/>
  <c r="N815" i="55"/>
  <c r="K815" i="55"/>
  <c r="F815" i="55"/>
  <c r="E815" i="55"/>
  <c r="F827" i="55"/>
  <c r="M827" i="55"/>
  <c r="L827" i="55"/>
  <c r="K827" i="55"/>
  <c r="J827" i="55"/>
  <c r="H827" i="55"/>
  <c r="G827" i="55"/>
  <c r="N827" i="55"/>
  <c r="E827" i="55"/>
  <c r="D827" i="55"/>
  <c r="M845" i="55"/>
  <c r="E845" i="55"/>
  <c r="G845" i="55"/>
  <c r="F845" i="55"/>
  <c r="N845" i="55"/>
  <c r="L845" i="55"/>
  <c r="K845" i="55"/>
  <c r="D845" i="55"/>
  <c r="J845" i="55"/>
  <c r="H845" i="55"/>
  <c r="K810" i="55"/>
  <c r="L810" i="55"/>
  <c r="H810" i="55"/>
  <c r="G810" i="55"/>
  <c r="F810" i="55"/>
  <c r="N810" i="55"/>
  <c r="M810" i="55"/>
  <c r="J810" i="55"/>
  <c r="E810" i="55"/>
  <c r="D810" i="55"/>
  <c r="M847" i="55"/>
  <c r="E847" i="55"/>
  <c r="N847" i="55"/>
  <c r="L847" i="55"/>
  <c r="J847" i="55"/>
  <c r="H847" i="55"/>
  <c r="G847" i="55"/>
  <c r="K847" i="55"/>
  <c r="F847" i="55"/>
  <c r="D847" i="55"/>
  <c r="G856" i="55"/>
  <c r="K856" i="55"/>
  <c r="L856" i="55"/>
  <c r="J856" i="55"/>
  <c r="H856" i="55"/>
  <c r="F856" i="55"/>
  <c r="E856" i="55"/>
  <c r="D856" i="55"/>
  <c r="N856" i="55"/>
  <c r="M856" i="55"/>
  <c r="H897" i="55"/>
  <c r="G897" i="55"/>
  <c r="N897" i="55"/>
  <c r="F897" i="55"/>
  <c r="J897" i="55"/>
  <c r="E897" i="55"/>
  <c r="D897" i="55"/>
  <c r="M897" i="55"/>
  <c r="K897" i="55"/>
  <c r="L897" i="55"/>
  <c r="K830" i="55"/>
  <c r="G830" i="55"/>
  <c r="L830" i="55"/>
  <c r="J830" i="55"/>
  <c r="H830" i="55"/>
  <c r="F830" i="55"/>
  <c r="E830" i="55"/>
  <c r="N830" i="55"/>
  <c r="M830" i="55"/>
  <c r="D830" i="55"/>
  <c r="K862" i="55"/>
  <c r="G862" i="55"/>
  <c r="J862" i="55"/>
  <c r="F862" i="55"/>
  <c r="E862" i="55"/>
  <c r="N862" i="55"/>
  <c r="D862" i="55"/>
  <c r="M862" i="55"/>
  <c r="L862" i="55"/>
  <c r="H862" i="55"/>
  <c r="M917" i="55"/>
  <c r="E917" i="55"/>
  <c r="J917" i="55"/>
  <c r="L917" i="55"/>
  <c r="K917" i="55"/>
  <c r="H917" i="55"/>
  <c r="G917" i="55"/>
  <c r="F917" i="55"/>
  <c r="N917" i="55"/>
  <c r="D917" i="55"/>
  <c r="F899" i="55"/>
  <c r="N899" i="55"/>
  <c r="E899" i="55"/>
  <c r="M899" i="55"/>
  <c r="D899" i="55"/>
  <c r="L899" i="55"/>
  <c r="G899" i="55"/>
  <c r="K899" i="55"/>
  <c r="J899" i="55"/>
  <c r="H899" i="55"/>
  <c r="N920" i="55"/>
  <c r="E920" i="55"/>
  <c r="K920" i="55"/>
  <c r="F920" i="55"/>
  <c r="D920" i="55"/>
  <c r="M920" i="55"/>
  <c r="L920" i="55"/>
  <c r="J920" i="55"/>
  <c r="G920" i="55"/>
  <c r="H920" i="55"/>
  <c r="K902" i="55"/>
  <c r="G902" i="55"/>
  <c r="F902" i="55"/>
  <c r="N902" i="55"/>
  <c r="E902" i="55"/>
  <c r="M902" i="55"/>
  <c r="D902" i="55"/>
  <c r="L902" i="55"/>
  <c r="H902" i="55"/>
  <c r="J902" i="55"/>
  <c r="M927" i="55"/>
  <c r="E927" i="55"/>
  <c r="K927" i="55"/>
  <c r="N927" i="55"/>
  <c r="J927" i="55"/>
  <c r="H927" i="55"/>
  <c r="G927" i="55"/>
  <c r="D927" i="55"/>
  <c r="L927" i="55"/>
  <c r="F927" i="55"/>
  <c r="G928" i="55"/>
  <c r="K928" i="55"/>
  <c r="J928" i="55"/>
  <c r="H928" i="55"/>
  <c r="E928" i="55"/>
  <c r="D928" i="55"/>
  <c r="N928" i="55"/>
  <c r="L928" i="55"/>
  <c r="F928" i="55"/>
  <c r="M928" i="55"/>
  <c r="K922" i="55"/>
  <c r="G922" i="55"/>
  <c r="M922" i="55"/>
  <c r="E922" i="55"/>
  <c r="N922" i="55"/>
  <c r="H922" i="55"/>
  <c r="L922" i="55"/>
  <c r="J922" i="55"/>
  <c r="F922" i="55"/>
  <c r="D922" i="55"/>
  <c r="G952" i="55"/>
  <c r="K952" i="55"/>
  <c r="E952" i="55"/>
  <c r="N952" i="55"/>
  <c r="D952" i="55"/>
  <c r="M952" i="55"/>
  <c r="J952" i="55"/>
  <c r="H952" i="55"/>
  <c r="L952" i="55"/>
  <c r="F952" i="55"/>
  <c r="K958" i="55"/>
  <c r="H958" i="55"/>
  <c r="G958" i="55"/>
  <c r="F958" i="55"/>
  <c r="E958" i="55"/>
  <c r="D958" i="55"/>
  <c r="N958" i="55"/>
  <c r="M958" i="55"/>
  <c r="L958" i="55"/>
  <c r="J958" i="55"/>
  <c r="G991" i="55"/>
  <c r="M991" i="55"/>
  <c r="E991" i="55"/>
  <c r="K991" i="55"/>
  <c r="N991" i="55"/>
  <c r="L991" i="55"/>
  <c r="J991" i="55"/>
  <c r="H991" i="55"/>
  <c r="F991" i="55"/>
  <c r="D991" i="55"/>
  <c r="G988" i="55"/>
  <c r="M988" i="55"/>
  <c r="E988" i="55"/>
  <c r="K988" i="55"/>
  <c r="H988" i="55"/>
  <c r="F988" i="55"/>
  <c r="D988" i="55"/>
  <c r="N988" i="55"/>
  <c r="L988" i="55"/>
  <c r="J988" i="55"/>
  <c r="M981" i="55"/>
  <c r="E981" i="55"/>
  <c r="K981" i="55"/>
  <c r="G981" i="55"/>
  <c r="F981" i="55"/>
  <c r="D981" i="55"/>
  <c r="N981" i="55"/>
  <c r="L981" i="55"/>
  <c r="J981" i="55"/>
  <c r="H981" i="55"/>
  <c r="K974" i="55"/>
  <c r="G974" i="55"/>
  <c r="M974" i="55"/>
  <c r="E974" i="55"/>
  <c r="D974" i="55"/>
  <c r="L974" i="55"/>
  <c r="J974" i="55"/>
  <c r="H974" i="55"/>
  <c r="N974" i="55"/>
  <c r="F974" i="55"/>
  <c r="M21" i="55"/>
  <c r="E21" i="55"/>
  <c r="G21" i="55"/>
  <c r="D21" i="55"/>
  <c r="N21" i="55"/>
  <c r="L21" i="55"/>
  <c r="K21" i="55"/>
  <c r="J21" i="55"/>
  <c r="F21" i="55"/>
  <c r="H21" i="55"/>
  <c r="L73" i="55"/>
  <c r="D73" i="55"/>
  <c r="J73" i="55"/>
  <c r="H73" i="55"/>
  <c r="G73" i="55"/>
  <c r="M73" i="55"/>
  <c r="E73" i="55"/>
  <c r="N73" i="55"/>
  <c r="K73" i="55"/>
  <c r="F73" i="55"/>
  <c r="L65" i="55"/>
  <c r="D65" i="55"/>
  <c r="H65" i="55"/>
  <c r="G65" i="55"/>
  <c r="M65" i="55"/>
  <c r="E65" i="55"/>
  <c r="N65" i="55"/>
  <c r="K65" i="55"/>
  <c r="J65" i="55"/>
  <c r="F65" i="55"/>
  <c r="L57" i="55"/>
  <c r="D57" i="55"/>
  <c r="H57" i="55"/>
  <c r="G57" i="55"/>
  <c r="M57" i="55"/>
  <c r="E57" i="55"/>
  <c r="J57" i="55"/>
  <c r="F57" i="55"/>
  <c r="N57" i="55"/>
  <c r="K57" i="55"/>
  <c r="G6" i="55"/>
  <c r="K6" i="55"/>
  <c r="J6" i="55"/>
  <c r="H6" i="55"/>
  <c r="F6" i="55"/>
  <c r="E6" i="55"/>
  <c r="N6" i="55"/>
  <c r="D6" i="55"/>
  <c r="M6" i="55"/>
  <c r="L6" i="55"/>
  <c r="G38" i="55"/>
  <c r="K38" i="55"/>
  <c r="J38" i="55"/>
  <c r="H38" i="55"/>
  <c r="F38" i="55"/>
  <c r="E38" i="55"/>
  <c r="N38" i="55"/>
  <c r="D38" i="55"/>
  <c r="M38" i="55"/>
  <c r="L38" i="55"/>
  <c r="J70" i="55"/>
  <c r="H70" i="55"/>
  <c r="G70" i="55"/>
  <c r="N70" i="55"/>
  <c r="F70" i="55"/>
  <c r="M70" i="55"/>
  <c r="E70" i="55"/>
  <c r="K70" i="55"/>
  <c r="L70" i="55"/>
  <c r="D70" i="55"/>
  <c r="K150" i="55"/>
  <c r="J150" i="55"/>
  <c r="H150" i="55"/>
  <c r="G150" i="55"/>
  <c r="F150" i="55"/>
  <c r="N150" i="55"/>
  <c r="E150" i="55"/>
  <c r="M150" i="55"/>
  <c r="D150" i="55"/>
  <c r="L150" i="55"/>
  <c r="G83" i="55"/>
  <c r="H83" i="55"/>
  <c r="F83" i="55"/>
  <c r="N83" i="55"/>
  <c r="E83" i="55"/>
  <c r="M83" i="55"/>
  <c r="D83" i="55"/>
  <c r="L83" i="55"/>
  <c r="K83" i="55"/>
  <c r="J83" i="55"/>
  <c r="J178" i="55"/>
  <c r="H178" i="55"/>
  <c r="G178" i="55"/>
  <c r="F178" i="55"/>
  <c r="N178" i="55"/>
  <c r="E178" i="55"/>
  <c r="M178" i="55"/>
  <c r="D178" i="55"/>
  <c r="L178" i="55"/>
  <c r="K178" i="55"/>
  <c r="H71" i="55"/>
  <c r="N71" i="55"/>
  <c r="F71" i="55"/>
  <c r="M71" i="55"/>
  <c r="E71" i="55"/>
  <c r="L71" i="55"/>
  <c r="D71" i="55"/>
  <c r="K71" i="55"/>
  <c r="G71" i="55"/>
  <c r="J71" i="55"/>
  <c r="H142" i="55"/>
  <c r="G142" i="55"/>
  <c r="F142" i="55"/>
  <c r="N142" i="55"/>
  <c r="E142" i="55"/>
  <c r="M142" i="55"/>
  <c r="D142" i="55"/>
  <c r="L142" i="55"/>
  <c r="K142" i="55"/>
  <c r="J142" i="55"/>
  <c r="M212" i="55"/>
  <c r="E212" i="55"/>
  <c r="N212" i="55"/>
  <c r="D212" i="55"/>
  <c r="G212" i="55"/>
  <c r="K212" i="55"/>
  <c r="J212" i="55"/>
  <c r="H212" i="55"/>
  <c r="F212" i="55"/>
  <c r="L212" i="55"/>
  <c r="M196" i="55"/>
  <c r="E196" i="55"/>
  <c r="K196" i="55"/>
  <c r="H196" i="55"/>
  <c r="G196" i="55"/>
  <c r="F196" i="55"/>
  <c r="D196" i="55"/>
  <c r="N196" i="55"/>
  <c r="L196" i="55"/>
  <c r="J196" i="55"/>
  <c r="K12" i="55"/>
  <c r="G12" i="55"/>
  <c r="F12" i="55"/>
  <c r="D12" i="55"/>
  <c r="E12" i="55"/>
  <c r="M12" i="55"/>
  <c r="H12" i="55"/>
  <c r="L12" i="55"/>
  <c r="J12" i="55"/>
  <c r="N12" i="55"/>
  <c r="K44" i="55"/>
  <c r="J44" i="55"/>
  <c r="G44" i="55"/>
  <c r="H44" i="55"/>
  <c r="F44" i="55"/>
  <c r="E44" i="55"/>
  <c r="D44" i="55"/>
  <c r="N44" i="55"/>
  <c r="M44" i="55"/>
  <c r="L44" i="55"/>
  <c r="N102" i="55"/>
  <c r="E102" i="55"/>
  <c r="M102" i="55"/>
  <c r="D102" i="55"/>
  <c r="L102" i="55"/>
  <c r="K102" i="55"/>
  <c r="J102" i="55"/>
  <c r="H102" i="55"/>
  <c r="G102" i="55"/>
  <c r="F102" i="55"/>
  <c r="M168" i="55"/>
  <c r="E168" i="55"/>
  <c r="G168" i="55"/>
  <c r="F168" i="55"/>
  <c r="N168" i="55"/>
  <c r="D168" i="55"/>
  <c r="L168" i="55"/>
  <c r="K168" i="55"/>
  <c r="J168" i="55"/>
  <c r="H168" i="55"/>
  <c r="M132" i="55"/>
  <c r="E132" i="55"/>
  <c r="F132" i="55"/>
  <c r="N132" i="55"/>
  <c r="D132" i="55"/>
  <c r="L132" i="55"/>
  <c r="K132" i="55"/>
  <c r="J132" i="55"/>
  <c r="H132" i="55"/>
  <c r="G132" i="55"/>
  <c r="G95" i="55"/>
  <c r="L95" i="55"/>
  <c r="K95" i="55"/>
  <c r="J95" i="55"/>
  <c r="H95" i="55"/>
  <c r="F95" i="55"/>
  <c r="N95" i="55"/>
  <c r="E95" i="55"/>
  <c r="M95" i="55"/>
  <c r="D95" i="55"/>
  <c r="M190" i="55"/>
  <c r="D190" i="55"/>
  <c r="L190" i="55"/>
  <c r="K190" i="55"/>
  <c r="J190" i="55"/>
  <c r="H190" i="55"/>
  <c r="G190" i="55"/>
  <c r="F190" i="55"/>
  <c r="N190" i="55"/>
  <c r="E190" i="55"/>
  <c r="L154" i="55"/>
  <c r="K154" i="55"/>
  <c r="J154" i="55"/>
  <c r="H154" i="55"/>
  <c r="G154" i="55"/>
  <c r="F154" i="55"/>
  <c r="N154" i="55"/>
  <c r="E154" i="55"/>
  <c r="M154" i="55"/>
  <c r="D154" i="55"/>
  <c r="G235" i="55"/>
  <c r="K235" i="55"/>
  <c r="F235" i="55"/>
  <c r="M235" i="55"/>
  <c r="D235" i="55"/>
  <c r="L235" i="55"/>
  <c r="N235" i="55"/>
  <c r="J235" i="55"/>
  <c r="H235" i="55"/>
  <c r="E235" i="55"/>
  <c r="M200" i="55"/>
  <c r="E200" i="55"/>
  <c r="L200" i="55"/>
  <c r="H200" i="55"/>
  <c r="G200" i="55"/>
  <c r="F200" i="55"/>
  <c r="D200" i="55"/>
  <c r="N200" i="55"/>
  <c r="K200" i="55"/>
  <c r="J200" i="55"/>
  <c r="M261" i="55"/>
  <c r="D261" i="55"/>
  <c r="J261" i="55"/>
  <c r="H261" i="55"/>
  <c r="G261" i="55"/>
  <c r="F261" i="55"/>
  <c r="E261" i="55"/>
  <c r="N261" i="55"/>
  <c r="L261" i="55"/>
  <c r="K261" i="55"/>
  <c r="M256" i="55"/>
  <c r="E256" i="55"/>
  <c r="H256" i="55"/>
  <c r="G256" i="55"/>
  <c r="F256" i="55"/>
  <c r="N256" i="55"/>
  <c r="D256" i="55"/>
  <c r="L256" i="55"/>
  <c r="K256" i="55"/>
  <c r="J256" i="55"/>
  <c r="M271" i="55"/>
  <c r="E271" i="55"/>
  <c r="G271" i="55"/>
  <c r="H271" i="55"/>
  <c r="F271" i="55"/>
  <c r="D271" i="55"/>
  <c r="N271" i="55"/>
  <c r="L271" i="55"/>
  <c r="K271" i="55"/>
  <c r="J271" i="55"/>
  <c r="M267" i="55"/>
  <c r="E267" i="55"/>
  <c r="F267" i="55"/>
  <c r="G267" i="55"/>
  <c r="D267" i="55"/>
  <c r="N267" i="55"/>
  <c r="L267" i="55"/>
  <c r="K267" i="55"/>
  <c r="J267" i="55"/>
  <c r="H267" i="55"/>
  <c r="G270" i="55"/>
  <c r="F270" i="55"/>
  <c r="N270" i="55"/>
  <c r="D270" i="55"/>
  <c r="M270" i="55"/>
  <c r="L270" i="55"/>
  <c r="K270" i="55"/>
  <c r="J270" i="55"/>
  <c r="H270" i="55"/>
  <c r="E270" i="55"/>
  <c r="M240" i="55"/>
  <c r="E240" i="55"/>
  <c r="L240" i="55"/>
  <c r="K240" i="55"/>
  <c r="J240" i="55"/>
  <c r="H240" i="55"/>
  <c r="F240" i="55"/>
  <c r="N240" i="55"/>
  <c r="D240" i="55"/>
  <c r="G240" i="55"/>
  <c r="M351" i="55"/>
  <c r="E351" i="55"/>
  <c r="K351" i="55"/>
  <c r="J351" i="55"/>
  <c r="G351" i="55"/>
  <c r="F351" i="55"/>
  <c r="N351" i="55"/>
  <c r="D351" i="55"/>
  <c r="L351" i="55"/>
  <c r="H351" i="55"/>
  <c r="G346" i="55"/>
  <c r="J346" i="55"/>
  <c r="H346" i="55"/>
  <c r="N346" i="55"/>
  <c r="E346" i="55"/>
  <c r="M346" i="55"/>
  <c r="D346" i="55"/>
  <c r="L346" i="55"/>
  <c r="K346" i="55"/>
  <c r="F346" i="55"/>
  <c r="M343" i="55"/>
  <c r="E343" i="55"/>
  <c r="H343" i="55"/>
  <c r="G343" i="55"/>
  <c r="N343" i="55"/>
  <c r="D343" i="55"/>
  <c r="L343" i="55"/>
  <c r="K343" i="55"/>
  <c r="J343" i="55"/>
  <c r="F343" i="55"/>
  <c r="G370" i="55"/>
  <c r="H370" i="55"/>
  <c r="F370" i="55"/>
  <c r="N370" i="55"/>
  <c r="E370" i="55"/>
  <c r="M370" i="55"/>
  <c r="D370" i="55"/>
  <c r="L370" i="55"/>
  <c r="K370" i="55"/>
  <c r="J370" i="55"/>
  <c r="G330" i="55"/>
  <c r="N330" i="55"/>
  <c r="E330" i="55"/>
  <c r="M330" i="55"/>
  <c r="D330" i="55"/>
  <c r="L330" i="55"/>
  <c r="J330" i="55"/>
  <c r="H330" i="55"/>
  <c r="F330" i="55"/>
  <c r="K330" i="55"/>
  <c r="G294" i="55"/>
  <c r="M294" i="55"/>
  <c r="D294" i="55"/>
  <c r="L294" i="55"/>
  <c r="F294" i="55"/>
  <c r="J294" i="55"/>
  <c r="H294" i="55"/>
  <c r="E294" i="55"/>
  <c r="N294" i="55"/>
  <c r="K294" i="55"/>
  <c r="K77" i="55"/>
  <c r="F77" i="55"/>
  <c r="N77" i="55"/>
  <c r="E77" i="55"/>
  <c r="M77" i="55"/>
  <c r="D77" i="55"/>
  <c r="L77" i="55"/>
  <c r="H77" i="55"/>
  <c r="J77" i="55"/>
  <c r="G77" i="55"/>
  <c r="K109" i="55"/>
  <c r="G109" i="55"/>
  <c r="F109" i="55"/>
  <c r="N109" i="55"/>
  <c r="E109" i="55"/>
  <c r="M109" i="55"/>
  <c r="D109" i="55"/>
  <c r="L109" i="55"/>
  <c r="J109" i="55"/>
  <c r="H109" i="55"/>
  <c r="K141" i="55"/>
  <c r="H141" i="55"/>
  <c r="G141" i="55"/>
  <c r="F141" i="55"/>
  <c r="N141" i="55"/>
  <c r="E141" i="55"/>
  <c r="M141" i="55"/>
  <c r="D141" i="55"/>
  <c r="L141" i="55"/>
  <c r="J141" i="55"/>
  <c r="K173" i="55"/>
  <c r="H173" i="55"/>
  <c r="G173" i="55"/>
  <c r="F173" i="55"/>
  <c r="N173" i="55"/>
  <c r="E173" i="55"/>
  <c r="M173" i="55"/>
  <c r="D173" i="55"/>
  <c r="L173" i="55"/>
  <c r="J173" i="55"/>
  <c r="K205" i="55"/>
  <c r="L205" i="55"/>
  <c r="N205" i="55"/>
  <c r="E205" i="55"/>
  <c r="D205" i="55"/>
  <c r="M205" i="55"/>
  <c r="J205" i="55"/>
  <c r="H205" i="55"/>
  <c r="G205" i="55"/>
  <c r="F205" i="55"/>
  <c r="K237" i="55"/>
  <c r="L237" i="55"/>
  <c r="G237" i="55"/>
  <c r="N237" i="55"/>
  <c r="E237" i="55"/>
  <c r="M237" i="55"/>
  <c r="D237" i="55"/>
  <c r="J237" i="55"/>
  <c r="H237" i="55"/>
  <c r="F237" i="55"/>
  <c r="L289" i="55"/>
  <c r="N289" i="55"/>
  <c r="E289" i="55"/>
  <c r="F289" i="55"/>
  <c r="D289" i="55"/>
  <c r="M289" i="55"/>
  <c r="K289" i="55"/>
  <c r="J289" i="55"/>
  <c r="H289" i="55"/>
  <c r="G289" i="55"/>
  <c r="M355" i="55"/>
  <c r="E355" i="55"/>
  <c r="L355" i="55"/>
  <c r="K355" i="55"/>
  <c r="J355" i="55"/>
  <c r="H355" i="55"/>
  <c r="G355" i="55"/>
  <c r="F355" i="55"/>
  <c r="N355" i="55"/>
  <c r="D355" i="55"/>
  <c r="K288" i="55"/>
  <c r="L288" i="55"/>
  <c r="N288" i="55"/>
  <c r="E288" i="55"/>
  <c r="J288" i="55"/>
  <c r="H288" i="55"/>
  <c r="G288" i="55"/>
  <c r="F288" i="55"/>
  <c r="D288" i="55"/>
  <c r="M288" i="55"/>
  <c r="K320" i="55"/>
  <c r="L320" i="55"/>
  <c r="J320" i="55"/>
  <c r="G320" i="55"/>
  <c r="F320" i="55"/>
  <c r="N320" i="55"/>
  <c r="E320" i="55"/>
  <c r="M320" i="55"/>
  <c r="D320" i="55"/>
  <c r="H320" i="55"/>
  <c r="K352" i="55"/>
  <c r="L352" i="55"/>
  <c r="J352" i="55"/>
  <c r="G352" i="55"/>
  <c r="F352" i="55"/>
  <c r="N352" i="55"/>
  <c r="E352" i="55"/>
  <c r="M352" i="55"/>
  <c r="D352" i="55"/>
  <c r="H352" i="55"/>
  <c r="L375" i="55"/>
  <c r="D375" i="55"/>
  <c r="M375" i="55"/>
  <c r="G375" i="55"/>
  <c r="F375" i="55"/>
  <c r="E375" i="55"/>
  <c r="N375" i="55"/>
  <c r="K375" i="55"/>
  <c r="J375" i="55"/>
  <c r="H375" i="55"/>
  <c r="L383" i="55"/>
  <c r="D383" i="55"/>
  <c r="M383" i="55"/>
  <c r="G383" i="55"/>
  <c r="F383" i="55"/>
  <c r="E383" i="55"/>
  <c r="N383" i="55"/>
  <c r="K383" i="55"/>
  <c r="J383" i="55"/>
  <c r="H383" i="55"/>
  <c r="M441" i="55"/>
  <c r="E441" i="55"/>
  <c r="G441" i="55"/>
  <c r="K441" i="55"/>
  <c r="F441" i="55"/>
  <c r="N441" i="55"/>
  <c r="L441" i="55"/>
  <c r="J441" i="55"/>
  <c r="H441" i="55"/>
  <c r="D441" i="55"/>
  <c r="M485" i="55"/>
  <c r="D485" i="55"/>
  <c r="K485" i="55"/>
  <c r="F485" i="55"/>
  <c r="N485" i="55"/>
  <c r="E485" i="55"/>
  <c r="L485" i="55"/>
  <c r="J485" i="55"/>
  <c r="H485" i="55"/>
  <c r="G485" i="55"/>
  <c r="M477" i="55"/>
  <c r="E477" i="55"/>
  <c r="G477" i="55"/>
  <c r="N477" i="55"/>
  <c r="F477" i="55"/>
  <c r="K477" i="55"/>
  <c r="J477" i="55"/>
  <c r="H477" i="55"/>
  <c r="D477" i="55"/>
  <c r="L477" i="55"/>
  <c r="M433" i="55"/>
  <c r="E433" i="55"/>
  <c r="G433" i="55"/>
  <c r="F433" i="55"/>
  <c r="N433" i="55"/>
  <c r="K433" i="55"/>
  <c r="L433" i="55"/>
  <c r="H433" i="55"/>
  <c r="D433" i="55"/>
  <c r="J433" i="55"/>
  <c r="M397" i="55"/>
  <c r="E397" i="55"/>
  <c r="G397" i="55"/>
  <c r="N397" i="55"/>
  <c r="K397" i="55"/>
  <c r="F397" i="55"/>
  <c r="D397" i="55"/>
  <c r="L397" i="55"/>
  <c r="J397" i="55"/>
  <c r="H397" i="55"/>
  <c r="M461" i="55"/>
  <c r="E461" i="55"/>
  <c r="G461" i="55"/>
  <c r="D461" i="55"/>
  <c r="N461" i="55"/>
  <c r="L461" i="55"/>
  <c r="K461" i="55"/>
  <c r="J461" i="55"/>
  <c r="H461" i="55"/>
  <c r="F461" i="55"/>
  <c r="K387" i="55"/>
  <c r="M387" i="55"/>
  <c r="J387" i="55"/>
  <c r="N387" i="55"/>
  <c r="L387" i="55"/>
  <c r="H387" i="55"/>
  <c r="G387" i="55"/>
  <c r="F387" i="55"/>
  <c r="E387" i="55"/>
  <c r="D387" i="55"/>
  <c r="K419" i="55"/>
  <c r="M419" i="55"/>
  <c r="J419" i="55"/>
  <c r="G419" i="55"/>
  <c r="E419" i="55"/>
  <c r="L419" i="55"/>
  <c r="F419" i="55"/>
  <c r="D419" i="55"/>
  <c r="N419" i="55"/>
  <c r="H419" i="55"/>
  <c r="K451" i="55"/>
  <c r="M451" i="55"/>
  <c r="L451" i="55"/>
  <c r="J451" i="55"/>
  <c r="G451" i="55"/>
  <c r="E451" i="55"/>
  <c r="N451" i="55"/>
  <c r="H451" i="55"/>
  <c r="F451" i="55"/>
  <c r="D451" i="55"/>
  <c r="J505" i="55"/>
  <c r="G505" i="55"/>
  <c r="F505" i="55"/>
  <c r="M505" i="55"/>
  <c r="D505" i="55"/>
  <c r="L505" i="55"/>
  <c r="K505" i="55"/>
  <c r="H505" i="55"/>
  <c r="E505" i="55"/>
  <c r="N505" i="55"/>
  <c r="G535" i="55"/>
  <c r="H535" i="55"/>
  <c r="J535" i="55"/>
  <c r="F535" i="55"/>
  <c r="E535" i="55"/>
  <c r="D535" i="55"/>
  <c r="N535" i="55"/>
  <c r="M535" i="55"/>
  <c r="L535" i="55"/>
  <c r="K535" i="55"/>
  <c r="M527" i="55"/>
  <c r="E527" i="55"/>
  <c r="G527" i="55"/>
  <c r="F527" i="55"/>
  <c r="N527" i="55"/>
  <c r="D527" i="55"/>
  <c r="L527" i="55"/>
  <c r="K527" i="55"/>
  <c r="J527" i="55"/>
  <c r="H527" i="55"/>
  <c r="M523" i="55"/>
  <c r="E523" i="55"/>
  <c r="F523" i="55"/>
  <c r="N523" i="55"/>
  <c r="D523" i="55"/>
  <c r="L523" i="55"/>
  <c r="K523" i="55"/>
  <c r="H523" i="55"/>
  <c r="G523" i="55"/>
  <c r="J523" i="55"/>
  <c r="K402" i="55"/>
  <c r="M402" i="55"/>
  <c r="E402" i="55"/>
  <c r="G402" i="55"/>
  <c r="L402" i="55"/>
  <c r="N402" i="55"/>
  <c r="J402" i="55"/>
  <c r="H402" i="55"/>
  <c r="F402" i="55"/>
  <c r="D402" i="55"/>
  <c r="K434" i="55"/>
  <c r="M434" i="55"/>
  <c r="E434" i="55"/>
  <c r="G434" i="55"/>
  <c r="D434" i="55"/>
  <c r="L434" i="55"/>
  <c r="J434" i="55"/>
  <c r="H434" i="55"/>
  <c r="N434" i="55"/>
  <c r="F434" i="55"/>
  <c r="K466" i="55"/>
  <c r="M466" i="55"/>
  <c r="E466" i="55"/>
  <c r="L466" i="55"/>
  <c r="D466" i="55"/>
  <c r="H466" i="55"/>
  <c r="G466" i="55"/>
  <c r="F466" i="55"/>
  <c r="N466" i="55"/>
  <c r="J466" i="55"/>
  <c r="M515" i="55"/>
  <c r="E515" i="55"/>
  <c r="L515" i="55"/>
  <c r="K515" i="55"/>
  <c r="J515" i="55"/>
  <c r="G515" i="55"/>
  <c r="F515" i="55"/>
  <c r="N515" i="55"/>
  <c r="D515" i="55"/>
  <c r="H515" i="55"/>
  <c r="K492" i="55"/>
  <c r="F492" i="55"/>
  <c r="M492" i="55"/>
  <c r="D492" i="55"/>
  <c r="L492" i="55"/>
  <c r="H492" i="55"/>
  <c r="G492" i="55"/>
  <c r="N492" i="55"/>
  <c r="J492" i="55"/>
  <c r="E492" i="55"/>
  <c r="K524" i="55"/>
  <c r="F524" i="55"/>
  <c r="N524" i="55"/>
  <c r="E524" i="55"/>
  <c r="M524" i="55"/>
  <c r="D524" i="55"/>
  <c r="L524" i="55"/>
  <c r="H524" i="55"/>
  <c r="G524" i="55"/>
  <c r="J524" i="55"/>
  <c r="G567" i="55"/>
  <c r="L567" i="55"/>
  <c r="K567" i="55"/>
  <c r="H567" i="55"/>
  <c r="E567" i="55"/>
  <c r="N567" i="55"/>
  <c r="M567" i="55"/>
  <c r="J567" i="55"/>
  <c r="F567" i="55"/>
  <c r="D567" i="55"/>
  <c r="H623" i="55"/>
  <c r="G623" i="55"/>
  <c r="M623" i="55"/>
  <c r="E623" i="55"/>
  <c r="N623" i="55"/>
  <c r="L623" i="55"/>
  <c r="K623" i="55"/>
  <c r="J623" i="55"/>
  <c r="F623" i="55"/>
  <c r="D623" i="55"/>
  <c r="H619" i="55"/>
  <c r="G619" i="55"/>
  <c r="M619" i="55"/>
  <c r="E619" i="55"/>
  <c r="J619" i="55"/>
  <c r="F619" i="55"/>
  <c r="D619" i="55"/>
  <c r="N619" i="55"/>
  <c r="L619" i="55"/>
  <c r="K619" i="55"/>
  <c r="M639" i="55"/>
  <c r="E639" i="55"/>
  <c r="L639" i="55"/>
  <c r="K639" i="55"/>
  <c r="J639" i="55"/>
  <c r="H639" i="55"/>
  <c r="G639" i="55"/>
  <c r="F639" i="55"/>
  <c r="D639" i="55"/>
  <c r="N639" i="55"/>
  <c r="G696" i="55"/>
  <c r="F696" i="55"/>
  <c r="N696" i="55"/>
  <c r="E696" i="55"/>
  <c r="M696" i="55"/>
  <c r="D696" i="55"/>
  <c r="K696" i="55"/>
  <c r="J696" i="55"/>
  <c r="L696" i="55"/>
  <c r="H696" i="55"/>
  <c r="G624" i="55"/>
  <c r="N624" i="55"/>
  <c r="F624" i="55"/>
  <c r="M624" i="55"/>
  <c r="E624" i="55"/>
  <c r="K624" i="55"/>
  <c r="L624" i="55"/>
  <c r="J624" i="55"/>
  <c r="H624" i="55"/>
  <c r="D624" i="55"/>
  <c r="M657" i="55"/>
  <c r="E657" i="55"/>
  <c r="H657" i="55"/>
  <c r="G657" i="55"/>
  <c r="F657" i="55"/>
  <c r="D657" i="55"/>
  <c r="N657" i="55"/>
  <c r="L657" i="55"/>
  <c r="K657" i="55"/>
  <c r="J657" i="55"/>
  <c r="M557" i="55"/>
  <c r="E557" i="55"/>
  <c r="K557" i="55"/>
  <c r="L557" i="55"/>
  <c r="J557" i="55"/>
  <c r="H557" i="55"/>
  <c r="G557" i="55"/>
  <c r="F557" i="55"/>
  <c r="N557" i="55"/>
  <c r="D557" i="55"/>
  <c r="M589" i="55"/>
  <c r="E589" i="55"/>
  <c r="K589" i="55"/>
  <c r="L589" i="55"/>
  <c r="J589" i="55"/>
  <c r="H589" i="55"/>
  <c r="G589" i="55"/>
  <c r="F589" i="55"/>
  <c r="D589" i="55"/>
  <c r="N589" i="55"/>
  <c r="M621" i="55"/>
  <c r="E621" i="55"/>
  <c r="L621" i="55"/>
  <c r="D621" i="55"/>
  <c r="K621" i="55"/>
  <c r="F621" i="55"/>
  <c r="N621" i="55"/>
  <c r="J621" i="55"/>
  <c r="H621" i="55"/>
  <c r="G621" i="55"/>
  <c r="M718" i="55"/>
  <c r="E718" i="55"/>
  <c r="G718" i="55"/>
  <c r="H718" i="55"/>
  <c r="F718" i="55"/>
  <c r="D718" i="55"/>
  <c r="L718" i="55"/>
  <c r="K718" i="55"/>
  <c r="N718" i="55"/>
  <c r="J718" i="55"/>
  <c r="K542" i="55"/>
  <c r="M542" i="55"/>
  <c r="J542" i="55"/>
  <c r="E542" i="55"/>
  <c r="D542" i="55"/>
  <c r="N542" i="55"/>
  <c r="L542" i="55"/>
  <c r="H542" i="55"/>
  <c r="G542" i="55"/>
  <c r="F542" i="55"/>
  <c r="K574" i="55"/>
  <c r="E574" i="55"/>
  <c r="N574" i="55"/>
  <c r="D574" i="55"/>
  <c r="M574" i="55"/>
  <c r="L574" i="55"/>
  <c r="J574" i="55"/>
  <c r="H574" i="55"/>
  <c r="G574" i="55"/>
  <c r="F574" i="55"/>
  <c r="K606" i="55"/>
  <c r="G606" i="55"/>
  <c r="H606" i="55"/>
  <c r="F606" i="55"/>
  <c r="E606" i="55"/>
  <c r="D606" i="55"/>
  <c r="N606" i="55"/>
  <c r="M606" i="55"/>
  <c r="L606" i="55"/>
  <c r="J606" i="55"/>
  <c r="M643" i="55"/>
  <c r="E643" i="55"/>
  <c r="D643" i="55"/>
  <c r="N643" i="55"/>
  <c r="L643" i="55"/>
  <c r="K643" i="55"/>
  <c r="J643" i="55"/>
  <c r="H643" i="55"/>
  <c r="F643" i="55"/>
  <c r="G643" i="55"/>
  <c r="G705" i="55"/>
  <c r="J705" i="55"/>
  <c r="H705" i="55"/>
  <c r="F705" i="55"/>
  <c r="M705" i="55"/>
  <c r="D705" i="55"/>
  <c r="L705" i="55"/>
  <c r="N705" i="55"/>
  <c r="K705" i="55"/>
  <c r="E705" i="55"/>
  <c r="G636" i="55"/>
  <c r="K636" i="55"/>
  <c r="M636" i="55"/>
  <c r="L636" i="55"/>
  <c r="J636" i="55"/>
  <c r="H636" i="55"/>
  <c r="F636" i="55"/>
  <c r="N636" i="55"/>
  <c r="E636" i="55"/>
  <c r="D636" i="55"/>
  <c r="G668" i="55"/>
  <c r="M668" i="55"/>
  <c r="E668" i="55"/>
  <c r="K668" i="55"/>
  <c r="J668" i="55"/>
  <c r="H668" i="55"/>
  <c r="F668" i="55"/>
  <c r="D668" i="55"/>
  <c r="L668" i="55"/>
  <c r="N668" i="55"/>
  <c r="M702" i="55"/>
  <c r="E702" i="55"/>
  <c r="H702" i="55"/>
  <c r="G702" i="55"/>
  <c r="F702" i="55"/>
  <c r="L702" i="55"/>
  <c r="K702" i="55"/>
  <c r="J702" i="55"/>
  <c r="D702" i="55"/>
  <c r="N702" i="55"/>
  <c r="F692" i="55"/>
  <c r="N692" i="55"/>
  <c r="E692" i="55"/>
  <c r="M692" i="55"/>
  <c r="D692" i="55"/>
  <c r="L692" i="55"/>
  <c r="J692" i="55"/>
  <c r="H692" i="55"/>
  <c r="G692" i="55"/>
  <c r="K692" i="55"/>
  <c r="M726" i="55"/>
  <c r="E726" i="55"/>
  <c r="H726" i="55"/>
  <c r="G726" i="55"/>
  <c r="F726" i="55"/>
  <c r="D726" i="55"/>
  <c r="N726" i="55"/>
  <c r="K726" i="55"/>
  <c r="J726" i="55"/>
  <c r="L726" i="55"/>
  <c r="K658" i="55"/>
  <c r="G658" i="55"/>
  <c r="L658" i="55"/>
  <c r="J658" i="55"/>
  <c r="H658" i="55"/>
  <c r="F658" i="55"/>
  <c r="E658" i="55"/>
  <c r="N658" i="55"/>
  <c r="M658" i="55"/>
  <c r="D658" i="55"/>
  <c r="G763" i="55"/>
  <c r="H763" i="55"/>
  <c r="F763" i="55"/>
  <c r="N763" i="55"/>
  <c r="E763" i="55"/>
  <c r="M763" i="55"/>
  <c r="D763" i="55"/>
  <c r="K763" i="55"/>
  <c r="J763" i="55"/>
  <c r="L763" i="55"/>
  <c r="H728" i="55"/>
  <c r="L728" i="55"/>
  <c r="D728" i="55"/>
  <c r="K728" i="55"/>
  <c r="N728" i="55"/>
  <c r="M728" i="55"/>
  <c r="J728" i="55"/>
  <c r="G728" i="55"/>
  <c r="E728" i="55"/>
  <c r="F728" i="55"/>
  <c r="M772" i="55"/>
  <c r="E772" i="55"/>
  <c r="J772" i="55"/>
  <c r="H772" i="55"/>
  <c r="G772" i="55"/>
  <c r="N772" i="55"/>
  <c r="D772" i="55"/>
  <c r="L772" i="55"/>
  <c r="K772" i="55"/>
  <c r="F772" i="55"/>
  <c r="G759" i="55"/>
  <c r="F759" i="55"/>
  <c r="N759" i="55"/>
  <c r="E759" i="55"/>
  <c r="M759" i="55"/>
  <c r="D759" i="55"/>
  <c r="L759" i="55"/>
  <c r="J759" i="55"/>
  <c r="K759" i="55"/>
  <c r="H759" i="55"/>
  <c r="N778" i="55"/>
  <c r="E778" i="55"/>
  <c r="F778" i="55"/>
  <c r="D778" i="55"/>
  <c r="M778" i="55"/>
  <c r="L778" i="55"/>
  <c r="J778" i="55"/>
  <c r="H778" i="55"/>
  <c r="K778" i="55"/>
  <c r="G778" i="55"/>
  <c r="K695" i="55"/>
  <c r="G695" i="55"/>
  <c r="F695" i="55"/>
  <c r="N695" i="55"/>
  <c r="E695" i="55"/>
  <c r="M695" i="55"/>
  <c r="D695" i="55"/>
  <c r="J695" i="55"/>
  <c r="L695" i="55"/>
  <c r="H695" i="55"/>
  <c r="K727" i="55"/>
  <c r="J727" i="55"/>
  <c r="N727" i="55"/>
  <c r="F727" i="55"/>
  <c r="M727" i="55"/>
  <c r="E727" i="55"/>
  <c r="L727" i="55"/>
  <c r="G727" i="55"/>
  <c r="D727" i="55"/>
  <c r="H727" i="55"/>
  <c r="K737" i="55"/>
  <c r="H737" i="55"/>
  <c r="M737" i="55"/>
  <c r="D737" i="55"/>
  <c r="L737" i="55"/>
  <c r="E737" i="55"/>
  <c r="J737" i="55"/>
  <c r="G737" i="55"/>
  <c r="N737" i="55"/>
  <c r="F737" i="55"/>
  <c r="K769" i="55"/>
  <c r="H769" i="55"/>
  <c r="G769" i="55"/>
  <c r="F769" i="55"/>
  <c r="M769" i="55"/>
  <c r="D769" i="55"/>
  <c r="L769" i="55"/>
  <c r="N769" i="55"/>
  <c r="J769" i="55"/>
  <c r="E769" i="55"/>
  <c r="G807" i="55"/>
  <c r="F807" i="55"/>
  <c r="N807" i="55"/>
  <c r="E807" i="55"/>
  <c r="H807" i="55"/>
  <c r="D807" i="55"/>
  <c r="M807" i="55"/>
  <c r="L807" i="55"/>
  <c r="K807" i="55"/>
  <c r="J807" i="55"/>
  <c r="M833" i="55"/>
  <c r="E833" i="55"/>
  <c r="H833" i="55"/>
  <c r="K833" i="55"/>
  <c r="J833" i="55"/>
  <c r="G833" i="55"/>
  <c r="F833" i="55"/>
  <c r="D833" i="55"/>
  <c r="N833" i="55"/>
  <c r="L833" i="55"/>
  <c r="M797" i="55"/>
  <c r="E797" i="55"/>
  <c r="L797" i="55"/>
  <c r="G797" i="55"/>
  <c r="F797" i="55"/>
  <c r="N797" i="55"/>
  <c r="K797" i="55"/>
  <c r="H797" i="55"/>
  <c r="J797" i="55"/>
  <c r="D797" i="55"/>
  <c r="N819" i="55"/>
  <c r="E819" i="55"/>
  <c r="M819" i="55"/>
  <c r="D819" i="55"/>
  <c r="L819" i="55"/>
  <c r="K819" i="55"/>
  <c r="J819" i="55"/>
  <c r="H819" i="55"/>
  <c r="G819" i="55"/>
  <c r="F819" i="55"/>
  <c r="G816" i="55"/>
  <c r="M816" i="55"/>
  <c r="D816" i="55"/>
  <c r="L816" i="55"/>
  <c r="J816" i="55"/>
  <c r="H816" i="55"/>
  <c r="N816" i="55"/>
  <c r="K816" i="55"/>
  <c r="F816" i="55"/>
  <c r="E816" i="55"/>
  <c r="M839" i="55"/>
  <c r="E839" i="55"/>
  <c r="H839" i="55"/>
  <c r="G839" i="55"/>
  <c r="L839" i="55"/>
  <c r="N839" i="55"/>
  <c r="K839" i="55"/>
  <c r="J839" i="55"/>
  <c r="F839" i="55"/>
  <c r="D839" i="55"/>
  <c r="M861" i="55"/>
  <c r="E861" i="55"/>
  <c r="G861" i="55"/>
  <c r="F861" i="55"/>
  <c r="N861" i="55"/>
  <c r="L861" i="55"/>
  <c r="K861" i="55"/>
  <c r="J861" i="55"/>
  <c r="H861" i="55"/>
  <c r="D861" i="55"/>
  <c r="K814" i="55"/>
  <c r="M814" i="55"/>
  <c r="D814" i="55"/>
  <c r="L814" i="55"/>
  <c r="H814" i="55"/>
  <c r="G814" i="55"/>
  <c r="F814" i="55"/>
  <c r="E814" i="55"/>
  <c r="N814" i="55"/>
  <c r="J814" i="55"/>
  <c r="M863" i="55"/>
  <c r="E863" i="55"/>
  <c r="N863" i="55"/>
  <c r="L863" i="55"/>
  <c r="J863" i="55"/>
  <c r="H863" i="55"/>
  <c r="G863" i="55"/>
  <c r="K863" i="55"/>
  <c r="F863" i="55"/>
  <c r="D863" i="55"/>
  <c r="G860" i="55"/>
  <c r="K860" i="55"/>
  <c r="N860" i="55"/>
  <c r="D860" i="55"/>
  <c r="M860" i="55"/>
  <c r="J860" i="55"/>
  <c r="H860" i="55"/>
  <c r="L860" i="55"/>
  <c r="F860" i="55"/>
  <c r="E860" i="55"/>
  <c r="G912" i="55"/>
  <c r="J912" i="55"/>
  <c r="H912" i="55"/>
  <c r="F912" i="55"/>
  <c r="N912" i="55"/>
  <c r="E912" i="55"/>
  <c r="M912" i="55"/>
  <c r="D912" i="55"/>
  <c r="L912" i="55"/>
  <c r="K912" i="55"/>
  <c r="K834" i="55"/>
  <c r="G834" i="55"/>
  <c r="L834" i="55"/>
  <c r="F834" i="55"/>
  <c r="E834" i="55"/>
  <c r="D834" i="55"/>
  <c r="N834" i="55"/>
  <c r="M834" i="55"/>
  <c r="J834" i="55"/>
  <c r="H834" i="55"/>
  <c r="K866" i="55"/>
  <c r="G866" i="55"/>
  <c r="M866" i="55"/>
  <c r="L866" i="55"/>
  <c r="H866" i="55"/>
  <c r="F866" i="55"/>
  <c r="E866" i="55"/>
  <c r="D866" i="55"/>
  <c r="N866" i="55"/>
  <c r="J866" i="55"/>
  <c r="H907" i="55"/>
  <c r="G907" i="55"/>
  <c r="F907" i="55"/>
  <c r="N907" i="55"/>
  <c r="E907" i="55"/>
  <c r="M907" i="55"/>
  <c r="D907" i="55"/>
  <c r="L907" i="55"/>
  <c r="K907" i="55"/>
  <c r="J907" i="55"/>
  <c r="G900" i="55"/>
  <c r="F900" i="55"/>
  <c r="N900" i="55"/>
  <c r="E900" i="55"/>
  <c r="M900" i="55"/>
  <c r="D900" i="55"/>
  <c r="L900" i="55"/>
  <c r="H900" i="55"/>
  <c r="K900" i="55"/>
  <c r="J900" i="55"/>
  <c r="K896" i="55"/>
  <c r="J896" i="55"/>
  <c r="H896" i="55"/>
  <c r="L896" i="55"/>
  <c r="G896" i="55"/>
  <c r="F896" i="55"/>
  <c r="E896" i="55"/>
  <c r="D896" i="55"/>
  <c r="N896" i="55"/>
  <c r="M896" i="55"/>
  <c r="K906" i="55"/>
  <c r="H906" i="55"/>
  <c r="G906" i="55"/>
  <c r="F906" i="55"/>
  <c r="N906" i="55"/>
  <c r="E906" i="55"/>
  <c r="M906" i="55"/>
  <c r="D906" i="55"/>
  <c r="L906" i="55"/>
  <c r="J906" i="55"/>
  <c r="M931" i="55"/>
  <c r="E931" i="55"/>
  <c r="K931" i="55"/>
  <c r="G931" i="55"/>
  <c r="F931" i="55"/>
  <c r="N931" i="55"/>
  <c r="L931" i="55"/>
  <c r="J931" i="55"/>
  <c r="H931" i="55"/>
  <c r="D931" i="55"/>
  <c r="G932" i="55"/>
  <c r="K932" i="55"/>
  <c r="N932" i="55"/>
  <c r="M932" i="55"/>
  <c r="J932" i="55"/>
  <c r="H932" i="55"/>
  <c r="F932" i="55"/>
  <c r="E932" i="55"/>
  <c r="D932" i="55"/>
  <c r="L932" i="55"/>
  <c r="K926" i="55"/>
  <c r="G926" i="55"/>
  <c r="M926" i="55"/>
  <c r="E926" i="55"/>
  <c r="H926" i="55"/>
  <c r="F926" i="55"/>
  <c r="N926" i="55"/>
  <c r="L926" i="55"/>
  <c r="D926" i="55"/>
  <c r="J926" i="55"/>
  <c r="G956" i="55"/>
  <c r="K956" i="55"/>
  <c r="H956" i="55"/>
  <c r="F956" i="55"/>
  <c r="E956" i="55"/>
  <c r="M956" i="55"/>
  <c r="L956" i="55"/>
  <c r="J956" i="55"/>
  <c r="N956" i="55"/>
  <c r="D956" i="55"/>
  <c r="L962" i="55"/>
  <c r="D962" i="55"/>
  <c r="K962" i="55"/>
  <c r="J962" i="55"/>
  <c r="H962" i="55"/>
  <c r="G962" i="55"/>
  <c r="N962" i="55"/>
  <c r="F962" i="55"/>
  <c r="M962" i="55"/>
  <c r="E962" i="55"/>
  <c r="G995" i="55"/>
  <c r="M995" i="55"/>
  <c r="E995" i="55"/>
  <c r="K995" i="55"/>
  <c r="J995" i="55"/>
  <c r="H995" i="55"/>
  <c r="F995" i="55"/>
  <c r="D995" i="55"/>
  <c r="N995" i="55"/>
  <c r="L995" i="55"/>
  <c r="G992" i="55"/>
  <c r="M992" i="55"/>
  <c r="E992" i="55"/>
  <c r="K992" i="55"/>
  <c r="N992" i="55"/>
  <c r="L992" i="55"/>
  <c r="J992" i="55"/>
  <c r="H992" i="55"/>
  <c r="F992" i="55"/>
  <c r="D992" i="55"/>
  <c r="M985" i="55"/>
  <c r="E985" i="55"/>
  <c r="K985" i="55"/>
  <c r="G985" i="55"/>
  <c r="N985" i="55"/>
  <c r="L985" i="55"/>
  <c r="J985" i="55"/>
  <c r="F985" i="55"/>
  <c r="D985" i="55"/>
  <c r="H985" i="55"/>
  <c r="K978" i="55"/>
  <c r="G978" i="55"/>
  <c r="M978" i="55"/>
  <c r="E978" i="55"/>
  <c r="L978" i="55"/>
  <c r="J978" i="55"/>
  <c r="H978" i="55"/>
  <c r="D978" i="55"/>
  <c r="F978" i="55"/>
  <c r="N978" i="55"/>
  <c r="M5" i="55"/>
  <c r="E5" i="55"/>
  <c r="G5" i="55"/>
  <c r="F5" i="55"/>
  <c r="D5" i="55"/>
  <c r="L5" i="55"/>
  <c r="N5" i="55"/>
  <c r="K5" i="55"/>
  <c r="J5" i="55"/>
  <c r="H5" i="55"/>
  <c r="H49" i="55"/>
  <c r="G49" i="55"/>
  <c r="M49" i="55"/>
  <c r="E49" i="55"/>
  <c r="N49" i="55"/>
  <c r="L49" i="55"/>
  <c r="K49" i="55"/>
  <c r="J49" i="55"/>
  <c r="F49" i="55"/>
  <c r="D49" i="55"/>
  <c r="M43" i="55"/>
  <c r="E43" i="55"/>
  <c r="L43" i="55"/>
  <c r="D43" i="55"/>
  <c r="N43" i="55"/>
  <c r="K43" i="55"/>
  <c r="J43" i="55"/>
  <c r="H43" i="55"/>
  <c r="G43" i="55"/>
  <c r="F43" i="55"/>
  <c r="M47" i="55"/>
  <c r="E47" i="55"/>
  <c r="L47" i="55"/>
  <c r="D47" i="55"/>
  <c r="G47" i="55"/>
  <c r="F47" i="55"/>
  <c r="N47" i="55"/>
  <c r="K47" i="55"/>
  <c r="J47" i="55"/>
  <c r="H47" i="55"/>
  <c r="G10" i="55"/>
  <c r="K10" i="55"/>
  <c r="M10" i="55"/>
  <c r="J10" i="55"/>
  <c r="H10" i="55"/>
  <c r="F10" i="55"/>
  <c r="L10" i="55"/>
  <c r="E10" i="55"/>
  <c r="N10" i="55"/>
  <c r="D10" i="55"/>
  <c r="G42" i="55"/>
  <c r="N42" i="55"/>
  <c r="F42" i="55"/>
  <c r="K42" i="55"/>
  <c r="H42" i="55"/>
  <c r="E42" i="55"/>
  <c r="D42" i="55"/>
  <c r="M42" i="55"/>
  <c r="L42" i="55"/>
  <c r="J42" i="55"/>
  <c r="H74" i="55"/>
  <c r="G74" i="55"/>
  <c r="N74" i="55"/>
  <c r="F74" i="55"/>
  <c r="M74" i="55"/>
  <c r="E74" i="55"/>
  <c r="K74" i="55"/>
  <c r="J74" i="55"/>
  <c r="D74" i="55"/>
  <c r="L74" i="55"/>
  <c r="G151" i="55"/>
  <c r="K151" i="55"/>
  <c r="J151" i="55"/>
  <c r="H151" i="55"/>
  <c r="F151" i="55"/>
  <c r="N151" i="55"/>
  <c r="E151" i="55"/>
  <c r="M151" i="55"/>
  <c r="D151" i="55"/>
  <c r="L151" i="55"/>
  <c r="M84" i="55"/>
  <c r="E84" i="55"/>
  <c r="H84" i="55"/>
  <c r="G84" i="55"/>
  <c r="F84" i="55"/>
  <c r="N84" i="55"/>
  <c r="D84" i="55"/>
  <c r="L84" i="55"/>
  <c r="K84" i="55"/>
  <c r="J84" i="55"/>
  <c r="G179" i="55"/>
  <c r="J179" i="55"/>
  <c r="H179" i="55"/>
  <c r="F179" i="55"/>
  <c r="N179" i="55"/>
  <c r="E179" i="55"/>
  <c r="M179" i="55"/>
  <c r="D179" i="55"/>
  <c r="L179" i="55"/>
  <c r="K179" i="55"/>
  <c r="N75" i="55"/>
  <c r="F75" i="55"/>
  <c r="M75" i="55"/>
  <c r="E75" i="55"/>
  <c r="L75" i="55"/>
  <c r="D75" i="55"/>
  <c r="K75" i="55"/>
  <c r="H75" i="55"/>
  <c r="J75" i="55"/>
  <c r="G75" i="55"/>
  <c r="G143" i="55"/>
  <c r="H143" i="55"/>
  <c r="F143" i="55"/>
  <c r="N143" i="55"/>
  <c r="E143" i="55"/>
  <c r="M143" i="55"/>
  <c r="D143" i="55"/>
  <c r="L143" i="55"/>
  <c r="K143" i="55"/>
  <c r="J143" i="55"/>
  <c r="G219" i="55"/>
  <c r="F219" i="55"/>
  <c r="M219" i="55"/>
  <c r="D219" i="55"/>
  <c r="K219" i="55"/>
  <c r="N219" i="55"/>
  <c r="L219" i="55"/>
  <c r="J219" i="55"/>
  <c r="H219" i="55"/>
  <c r="E219" i="55"/>
  <c r="M220" i="55"/>
  <c r="E220" i="55"/>
  <c r="G220" i="55"/>
  <c r="N220" i="55"/>
  <c r="D220" i="55"/>
  <c r="K220" i="55"/>
  <c r="L220" i="55"/>
  <c r="J220" i="55"/>
  <c r="H220" i="55"/>
  <c r="F220" i="55"/>
  <c r="K16" i="55"/>
  <c r="G16" i="55"/>
  <c r="L16" i="55"/>
  <c r="H16" i="55"/>
  <c r="F16" i="55"/>
  <c r="E16" i="55"/>
  <c r="J16" i="55"/>
  <c r="N16" i="55"/>
  <c r="D16" i="55"/>
  <c r="M16" i="55"/>
  <c r="K48" i="55"/>
  <c r="J48" i="55"/>
  <c r="G48" i="55"/>
  <c r="N48" i="55"/>
  <c r="M48" i="55"/>
  <c r="L48" i="55"/>
  <c r="H48" i="55"/>
  <c r="F48" i="55"/>
  <c r="E48" i="55"/>
  <c r="D48" i="55"/>
  <c r="G103" i="55"/>
  <c r="N103" i="55"/>
  <c r="E103" i="55"/>
  <c r="M103" i="55"/>
  <c r="D103" i="55"/>
  <c r="L103" i="55"/>
  <c r="K103" i="55"/>
  <c r="J103" i="55"/>
  <c r="H103" i="55"/>
  <c r="F103" i="55"/>
  <c r="G195" i="55"/>
  <c r="K195" i="55"/>
  <c r="F195" i="55"/>
  <c r="E195" i="55"/>
  <c r="N195" i="55"/>
  <c r="D195" i="55"/>
  <c r="M195" i="55"/>
  <c r="L195" i="55"/>
  <c r="J195" i="55"/>
  <c r="H195" i="55"/>
  <c r="N162" i="55"/>
  <c r="E162" i="55"/>
  <c r="M162" i="55"/>
  <c r="D162" i="55"/>
  <c r="L162" i="55"/>
  <c r="K162" i="55"/>
  <c r="J162" i="55"/>
  <c r="H162" i="55"/>
  <c r="G162" i="55"/>
  <c r="F162" i="55"/>
  <c r="M96" i="55"/>
  <c r="E96" i="55"/>
  <c r="L96" i="55"/>
  <c r="K96" i="55"/>
  <c r="J96" i="55"/>
  <c r="H96" i="55"/>
  <c r="G96" i="55"/>
  <c r="F96" i="55"/>
  <c r="N96" i="55"/>
  <c r="D96" i="55"/>
  <c r="G191" i="55"/>
  <c r="M191" i="55"/>
  <c r="D191" i="55"/>
  <c r="L191" i="55"/>
  <c r="K191" i="55"/>
  <c r="J191" i="55"/>
  <c r="H191" i="55"/>
  <c r="F191" i="55"/>
  <c r="N191" i="55"/>
  <c r="E191" i="55"/>
  <c r="G155" i="55"/>
  <c r="L155" i="55"/>
  <c r="K155" i="55"/>
  <c r="J155" i="55"/>
  <c r="H155" i="55"/>
  <c r="F155" i="55"/>
  <c r="N155" i="55"/>
  <c r="E155" i="55"/>
  <c r="M155" i="55"/>
  <c r="D155" i="55"/>
  <c r="M236" i="55"/>
  <c r="E236" i="55"/>
  <c r="K236" i="55"/>
  <c r="G236" i="55"/>
  <c r="N236" i="55"/>
  <c r="D236" i="55"/>
  <c r="L236" i="55"/>
  <c r="J236" i="55"/>
  <c r="H236" i="55"/>
  <c r="F236" i="55"/>
  <c r="J230" i="55"/>
  <c r="G230" i="55"/>
  <c r="N230" i="55"/>
  <c r="E230" i="55"/>
  <c r="L230" i="55"/>
  <c r="D230" i="55"/>
  <c r="M230" i="55"/>
  <c r="K230" i="55"/>
  <c r="H230" i="55"/>
  <c r="F230" i="55"/>
  <c r="M279" i="55"/>
  <c r="E279" i="55"/>
  <c r="K279" i="55"/>
  <c r="J279" i="55"/>
  <c r="H279" i="55"/>
  <c r="G279" i="55"/>
  <c r="F279" i="55"/>
  <c r="D279" i="55"/>
  <c r="N279" i="55"/>
  <c r="L279" i="55"/>
  <c r="M275" i="55"/>
  <c r="E275" i="55"/>
  <c r="H275" i="55"/>
  <c r="G275" i="55"/>
  <c r="F275" i="55"/>
  <c r="D275" i="55"/>
  <c r="N275" i="55"/>
  <c r="L275" i="55"/>
  <c r="K275" i="55"/>
  <c r="J275" i="55"/>
  <c r="G278" i="55"/>
  <c r="F278" i="55"/>
  <c r="E278" i="55"/>
  <c r="N278" i="55"/>
  <c r="D278" i="55"/>
  <c r="M278" i="55"/>
  <c r="L278" i="55"/>
  <c r="K278" i="55"/>
  <c r="J278" i="55"/>
  <c r="H278" i="55"/>
  <c r="G274" i="55"/>
  <c r="H274" i="55"/>
  <c r="E274" i="55"/>
  <c r="N274" i="55"/>
  <c r="D274" i="55"/>
  <c r="M274" i="55"/>
  <c r="L274" i="55"/>
  <c r="K274" i="55"/>
  <c r="J274" i="55"/>
  <c r="F274" i="55"/>
  <c r="H277" i="55"/>
  <c r="N277" i="55"/>
  <c r="D277" i="55"/>
  <c r="M277" i="55"/>
  <c r="L277" i="55"/>
  <c r="K277" i="55"/>
  <c r="J277" i="55"/>
  <c r="G277" i="55"/>
  <c r="F277" i="55"/>
  <c r="E277" i="55"/>
  <c r="G266" i="55"/>
  <c r="N266" i="55"/>
  <c r="E266" i="55"/>
  <c r="M266" i="55"/>
  <c r="L266" i="55"/>
  <c r="K266" i="55"/>
  <c r="J266" i="55"/>
  <c r="H266" i="55"/>
  <c r="F266" i="55"/>
  <c r="D266" i="55"/>
  <c r="J281" i="55"/>
  <c r="L281" i="55"/>
  <c r="H281" i="55"/>
  <c r="G281" i="55"/>
  <c r="F281" i="55"/>
  <c r="E281" i="55"/>
  <c r="D281" i="55"/>
  <c r="N281" i="55"/>
  <c r="M281" i="55"/>
  <c r="K281" i="55"/>
  <c r="M347" i="55"/>
  <c r="E347" i="55"/>
  <c r="J347" i="55"/>
  <c r="H347" i="55"/>
  <c r="F347" i="55"/>
  <c r="N347" i="55"/>
  <c r="D347" i="55"/>
  <c r="L347" i="55"/>
  <c r="K347" i="55"/>
  <c r="G347" i="55"/>
  <c r="G305" i="55"/>
  <c r="F305" i="55"/>
  <c r="L305" i="55"/>
  <c r="K305" i="55"/>
  <c r="J305" i="55"/>
  <c r="N305" i="55"/>
  <c r="M305" i="55"/>
  <c r="H305" i="55"/>
  <c r="E305" i="55"/>
  <c r="D305" i="55"/>
  <c r="M371" i="55"/>
  <c r="E371" i="55"/>
  <c r="H371" i="55"/>
  <c r="G371" i="55"/>
  <c r="F371" i="55"/>
  <c r="N371" i="55"/>
  <c r="D371" i="55"/>
  <c r="L371" i="55"/>
  <c r="K371" i="55"/>
  <c r="J371" i="55"/>
  <c r="M331" i="55"/>
  <c r="E331" i="55"/>
  <c r="F331" i="55"/>
  <c r="N331" i="55"/>
  <c r="D331" i="55"/>
  <c r="L331" i="55"/>
  <c r="J331" i="55"/>
  <c r="H331" i="55"/>
  <c r="G331" i="55"/>
  <c r="K331" i="55"/>
  <c r="M295" i="55"/>
  <c r="E295" i="55"/>
  <c r="N295" i="55"/>
  <c r="D295" i="55"/>
  <c r="L295" i="55"/>
  <c r="G295" i="55"/>
  <c r="H295" i="55"/>
  <c r="F295" i="55"/>
  <c r="K295" i="55"/>
  <c r="J295" i="55"/>
  <c r="K81" i="55"/>
  <c r="G81" i="55"/>
  <c r="F81" i="55"/>
  <c r="N81" i="55"/>
  <c r="E81" i="55"/>
  <c r="M81" i="55"/>
  <c r="D81" i="55"/>
  <c r="L81" i="55"/>
  <c r="J81" i="55"/>
  <c r="H81" i="55"/>
  <c r="K113" i="55"/>
  <c r="H113" i="55"/>
  <c r="G113" i="55"/>
  <c r="F113" i="55"/>
  <c r="N113" i="55"/>
  <c r="E113" i="55"/>
  <c r="M113" i="55"/>
  <c r="D113" i="55"/>
  <c r="L113" i="55"/>
  <c r="J113" i="55"/>
  <c r="K145" i="55"/>
  <c r="H145" i="55"/>
  <c r="G145" i="55"/>
  <c r="F145" i="55"/>
  <c r="N145" i="55"/>
  <c r="E145" i="55"/>
  <c r="M145" i="55"/>
  <c r="D145" i="55"/>
  <c r="L145" i="55"/>
  <c r="J145" i="55"/>
  <c r="K177" i="55"/>
  <c r="H177" i="55"/>
  <c r="G177" i="55"/>
  <c r="F177" i="55"/>
  <c r="N177" i="55"/>
  <c r="E177" i="55"/>
  <c r="M177" i="55"/>
  <c r="D177" i="55"/>
  <c r="L177" i="55"/>
  <c r="J177" i="55"/>
  <c r="K209" i="55"/>
  <c r="M209" i="55"/>
  <c r="D209" i="55"/>
  <c r="F209" i="55"/>
  <c r="E209" i="55"/>
  <c r="N209" i="55"/>
  <c r="L209" i="55"/>
  <c r="J209" i="55"/>
  <c r="H209" i="55"/>
  <c r="G209" i="55"/>
  <c r="K241" i="55"/>
  <c r="M241" i="55"/>
  <c r="D241" i="55"/>
  <c r="L241" i="55"/>
  <c r="J241" i="55"/>
  <c r="H241" i="55"/>
  <c r="F241" i="55"/>
  <c r="N241" i="55"/>
  <c r="E241" i="55"/>
  <c r="G241" i="55"/>
  <c r="G290" i="55"/>
  <c r="L290" i="55"/>
  <c r="K290" i="55"/>
  <c r="N290" i="55"/>
  <c r="E290" i="55"/>
  <c r="M290" i="55"/>
  <c r="J290" i="55"/>
  <c r="H290" i="55"/>
  <c r="F290" i="55"/>
  <c r="D290" i="55"/>
  <c r="K260" i="55"/>
  <c r="M260" i="55"/>
  <c r="D260" i="55"/>
  <c r="G260" i="55"/>
  <c r="F260" i="55"/>
  <c r="E260" i="55"/>
  <c r="N260" i="55"/>
  <c r="L260" i="55"/>
  <c r="J260" i="55"/>
  <c r="H260" i="55"/>
  <c r="K292" i="55"/>
  <c r="M292" i="55"/>
  <c r="D292" i="55"/>
  <c r="L292" i="55"/>
  <c r="F292" i="55"/>
  <c r="N292" i="55"/>
  <c r="J292" i="55"/>
  <c r="H292" i="55"/>
  <c r="G292" i="55"/>
  <c r="E292" i="55"/>
  <c r="K324" i="55"/>
  <c r="M324" i="55"/>
  <c r="D324" i="55"/>
  <c r="L324" i="55"/>
  <c r="H324" i="55"/>
  <c r="G324" i="55"/>
  <c r="F324" i="55"/>
  <c r="N324" i="55"/>
  <c r="E324" i="55"/>
  <c r="J324" i="55"/>
  <c r="K356" i="55"/>
  <c r="M356" i="55"/>
  <c r="D356" i="55"/>
  <c r="L356" i="55"/>
  <c r="J356" i="55"/>
  <c r="H356" i="55"/>
  <c r="G356" i="55"/>
  <c r="F356" i="55"/>
  <c r="N356" i="55"/>
  <c r="E356" i="55"/>
  <c r="J376" i="55"/>
  <c r="L376" i="55"/>
  <c r="H376" i="55"/>
  <c r="G376" i="55"/>
  <c r="F376" i="55"/>
  <c r="E376" i="55"/>
  <c r="N376" i="55"/>
  <c r="D376" i="55"/>
  <c r="M376" i="55"/>
  <c r="K376" i="55"/>
  <c r="M389" i="55"/>
  <c r="E389" i="55"/>
  <c r="G389" i="55"/>
  <c r="K389" i="55"/>
  <c r="J389" i="55"/>
  <c r="H389" i="55"/>
  <c r="F389" i="55"/>
  <c r="D389" i="55"/>
  <c r="N389" i="55"/>
  <c r="L389" i="55"/>
  <c r="G444" i="55"/>
  <c r="K444" i="55"/>
  <c r="H444" i="55"/>
  <c r="E444" i="55"/>
  <c r="M444" i="55"/>
  <c r="N444" i="55"/>
  <c r="L444" i="55"/>
  <c r="J444" i="55"/>
  <c r="F444" i="55"/>
  <c r="D444" i="55"/>
  <c r="M421" i="55"/>
  <c r="E421" i="55"/>
  <c r="G421" i="55"/>
  <c r="F421" i="55"/>
  <c r="N421" i="55"/>
  <c r="K421" i="55"/>
  <c r="H421" i="55"/>
  <c r="L421" i="55"/>
  <c r="J421" i="55"/>
  <c r="D421" i="55"/>
  <c r="G486" i="55"/>
  <c r="M486" i="55"/>
  <c r="D486" i="55"/>
  <c r="K486" i="55"/>
  <c r="F486" i="55"/>
  <c r="N486" i="55"/>
  <c r="E486" i="55"/>
  <c r="L486" i="55"/>
  <c r="J486" i="55"/>
  <c r="H486" i="55"/>
  <c r="G436" i="55"/>
  <c r="E436" i="55"/>
  <c r="M436" i="55"/>
  <c r="K436" i="55"/>
  <c r="H436" i="55"/>
  <c r="N436" i="55"/>
  <c r="L436" i="55"/>
  <c r="F436" i="55"/>
  <c r="D436" i="55"/>
  <c r="J436" i="55"/>
  <c r="G400" i="55"/>
  <c r="M400" i="55"/>
  <c r="K400" i="55"/>
  <c r="E400" i="55"/>
  <c r="L400" i="55"/>
  <c r="J400" i="55"/>
  <c r="H400" i="55"/>
  <c r="F400" i="55"/>
  <c r="D400" i="55"/>
  <c r="N400" i="55"/>
  <c r="M469" i="55"/>
  <c r="E469" i="55"/>
  <c r="G469" i="55"/>
  <c r="N469" i="55"/>
  <c r="F469" i="55"/>
  <c r="D469" i="55"/>
  <c r="L469" i="55"/>
  <c r="K469" i="55"/>
  <c r="J469" i="55"/>
  <c r="H469" i="55"/>
  <c r="K391" i="55"/>
  <c r="E391" i="55"/>
  <c r="M391" i="55"/>
  <c r="G391" i="55"/>
  <c r="J391" i="55"/>
  <c r="F391" i="55"/>
  <c r="D391" i="55"/>
  <c r="N391" i="55"/>
  <c r="L391" i="55"/>
  <c r="H391" i="55"/>
  <c r="K423" i="55"/>
  <c r="E423" i="55"/>
  <c r="M423" i="55"/>
  <c r="J423" i="55"/>
  <c r="G423" i="55"/>
  <c r="L423" i="55"/>
  <c r="N423" i="55"/>
  <c r="H423" i="55"/>
  <c r="F423" i="55"/>
  <c r="D423" i="55"/>
  <c r="K455" i="55"/>
  <c r="E455" i="55"/>
  <c r="N455" i="55"/>
  <c r="D455" i="55"/>
  <c r="M455" i="55"/>
  <c r="L455" i="55"/>
  <c r="J455" i="55"/>
  <c r="H455" i="55"/>
  <c r="G455" i="55"/>
  <c r="F455" i="55"/>
  <c r="G506" i="55"/>
  <c r="J506" i="55"/>
  <c r="H506" i="55"/>
  <c r="F506" i="55"/>
  <c r="M506" i="55"/>
  <c r="D506" i="55"/>
  <c r="L506" i="55"/>
  <c r="K506" i="55"/>
  <c r="N506" i="55"/>
  <c r="E506" i="55"/>
  <c r="G544" i="55"/>
  <c r="M544" i="55"/>
  <c r="E544" i="55"/>
  <c r="F544" i="55"/>
  <c r="K544" i="55"/>
  <c r="J544" i="55"/>
  <c r="H544" i="55"/>
  <c r="D544" i="55"/>
  <c r="N544" i="55"/>
  <c r="L544" i="55"/>
  <c r="G531" i="55"/>
  <c r="E531" i="55"/>
  <c r="H531" i="55"/>
  <c r="F531" i="55"/>
  <c r="D531" i="55"/>
  <c r="N531" i="55"/>
  <c r="M531" i="55"/>
  <c r="L531" i="55"/>
  <c r="K531" i="55"/>
  <c r="J531" i="55"/>
  <c r="M517" i="55"/>
  <c r="D517" i="55"/>
  <c r="L517" i="55"/>
  <c r="K517" i="55"/>
  <c r="J517" i="55"/>
  <c r="G517" i="55"/>
  <c r="F517" i="55"/>
  <c r="N517" i="55"/>
  <c r="E517" i="55"/>
  <c r="H517" i="55"/>
  <c r="K406" i="55"/>
  <c r="M406" i="55"/>
  <c r="E406" i="55"/>
  <c r="L406" i="55"/>
  <c r="D406" i="55"/>
  <c r="H406" i="55"/>
  <c r="N406" i="55"/>
  <c r="J406" i="55"/>
  <c r="G406" i="55"/>
  <c r="F406" i="55"/>
  <c r="K438" i="55"/>
  <c r="M438" i="55"/>
  <c r="E438" i="55"/>
  <c r="L438" i="55"/>
  <c r="G438" i="55"/>
  <c r="D438" i="55"/>
  <c r="H438" i="55"/>
  <c r="F438" i="55"/>
  <c r="N438" i="55"/>
  <c r="J438" i="55"/>
  <c r="K470" i="55"/>
  <c r="M470" i="55"/>
  <c r="E470" i="55"/>
  <c r="L470" i="55"/>
  <c r="D470" i="55"/>
  <c r="N470" i="55"/>
  <c r="J470" i="55"/>
  <c r="H470" i="55"/>
  <c r="G470" i="55"/>
  <c r="F470" i="55"/>
  <c r="M530" i="55"/>
  <c r="D530" i="55"/>
  <c r="N530" i="55"/>
  <c r="L530" i="55"/>
  <c r="K530" i="55"/>
  <c r="J530" i="55"/>
  <c r="H530" i="55"/>
  <c r="G530" i="55"/>
  <c r="F530" i="55"/>
  <c r="E530" i="55"/>
  <c r="K496" i="55"/>
  <c r="G496" i="55"/>
  <c r="N496" i="55"/>
  <c r="E496" i="55"/>
  <c r="M496" i="55"/>
  <c r="D496" i="55"/>
  <c r="H496" i="55"/>
  <c r="L496" i="55"/>
  <c r="J496" i="55"/>
  <c r="F496" i="55"/>
  <c r="M528" i="55"/>
  <c r="E528" i="55"/>
  <c r="L528" i="55"/>
  <c r="H528" i="55"/>
  <c r="G528" i="55"/>
  <c r="F528" i="55"/>
  <c r="D528" i="55"/>
  <c r="N528" i="55"/>
  <c r="K528" i="55"/>
  <c r="J528" i="55"/>
  <c r="M655" i="55"/>
  <c r="E655" i="55"/>
  <c r="L655" i="55"/>
  <c r="K655" i="55"/>
  <c r="J655" i="55"/>
  <c r="H655" i="55"/>
  <c r="G655" i="55"/>
  <c r="F655" i="55"/>
  <c r="N655" i="55"/>
  <c r="D655" i="55"/>
  <c r="M661" i="55"/>
  <c r="E661" i="55"/>
  <c r="K661" i="55"/>
  <c r="J661" i="55"/>
  <c r="H661" i="55"/>
  <c r="G661" i="55"/>
  <c r="F661" i="55"/>
  <c r="D661" i="55"/>
  <c r="L661" i="55"/>
  <c r="N661" i="55"/>
  <c r="M635" i="55"/>
  <c r="J635" i="55"/>
  <c r="H635" i="55"/>
  <c r="G635" i="55"/>
  <c r="F635" i="55"/>
  <c r="N635" i="55"/>
  <c r="E635" i="55"/>
  <c r="L635" i="55"/>
  <c r="K635" i="55"/>
  <c r="D635" i="55"/>
  <c r="G580" i="55"/>
  <c r="M580" i="55"/>
  <c r="E580" i="55"/>
  <c r="N580" i="55"/>
  <c r="L580" i="55"/>
  <c r="K580" i="55"/>
  <c r="J580" i="55"/>
  <c r="H580" i="55"/>
  <c r="F580" i="55"/>
  <c r="D580" i="55"/>
  <c r="G721" i="55"/>
  <c r="H721" i="55"/>
  <c r="F721" i="55"/>
  <c r="E721" i="55"/>
  <c r="N721" i="55"/>
  <c r="D721" i="55"/>
  <c r="L721" i="55"/>
  <c r="K721" i="55"/>
  <c r="M721" i="55"/>
  <c r="J721" i="55"/>
  <c r="G628" i="55"/>
  <c r="N628" i="55"/>
  <c r="F628" i="55"/>
  <c r="M628" i="55"/>
  <c r="E628" i="55"/>
  <c r="K628" i="55"/>
  <c r="L628" i="55"/>
  <c r="J628" i="55"/>
  <c r="H628" i="55"/>
  <c r="D628" i="55"/>
  <c r="K529" i="55"/>
  <c r="M529" i="55"/>
  <c r="D529" i="55"/>
  <c r="J529" i="55"/>
  <c r="H529" i="55"/>
  <c r="G529" i="55"/>
  <c r="F529" i="55"/>
  <c r="E529" i="55"/>
  <c r="N529" i="55"/>
  <c r="L529" i="55"/>
  <c r="M561" i="55"/>
  <c r="E561" i="55"/>
  <c r="K561" i="55"/>
  <c r="L561" i="55"/>
  <c r="J561" i="55"/>
  <c r="H561" i="55"/>
  <c r="G561" i="55"/>
  <c r="F561" i="55"/>
  <c r="D561" i="55"/>
  <c r="N561" i="55"/>
  <c r="M593" i="55"/>
  <c r="E593" i="55"/>
  <c r="K593" i="55"/>
  <c r="D593" i="55"/>
  <c r="N593" i="55"/>
  <c r="L593" i="55"/>
  <c r="J593" i="55"/>
  <c r="H593" i="55"/>
  <c r="G593" i="55"/>
  <c r="F593" i="55"/>
  <c r="M625" i="55"/>
  <c r="E625" i="55"/>
  <c r="L625" i="55"/>
  <c r="D625" i="55"/>
  <c r="K625" i="55"/>
  <c r="J625" i="55"/>
  <c r="H625" i="55"/>
  <c r="G625" i="55"/>
  <c r="F625" i="55"/>
  <c r="N625" i="55"/>
  <c r="G729" i="55"/>
  <c r="N729" i="55"/>
  <c r="F729" i="55"/>
  <c r="J729" i="55"/>
  <c r="K729" i="55"/>
  <c r="H729" i="55"/>
  <c r="E729" i="55"/>
  <c r="D729" i="55"/>
  <c r="M729" i="55"/>
  <c r="L729" i="55"/>
  <c r="K546" i="55"/>
  <c r="E546" i="55"/>
  <c r="M546" i="55"/>
  <c r="N546" i="55"/>
  <c r="L546" i="55"/>
  <c r="J546" i="55"/>
  <c r="H546" i="55"/>
  <c r="G546" i="55"/>
  <c r="F546" i="55"/>
  <c r="D546" i="55"/>
  <c r="K578" i="55"/>
  <c r="G578" i="55"/>
  <c r="F578" i="55"/>
  <c r="E578" i="55"/>
  <c r="N578" i="55"/>
  <c r="D578" i="55"/>
  <c r="M578" i="55"/>
  <c r="L578" i="55"/>
  <c r="J578" i="55"/>
  <c r="H578" i="55"/>
  <c r="K610" i="55"/>
  <c r="G610" i="55"/>
  <c r="M610" i="55"/>
  <c r="L610" i="55"/>
  <c r="J610" i="55"/>
  <c r="H610" i="55"/>
  <c r="F610" i="55"/>
  <c r="E610" i="55"/>
  <c r="D610" i="55"/>
  <c r="N610" i="55"/>
  <c r="M659" i="55"/>
  <c r="E659" i="55"/>
  <c r="D659" i="55"/>
  <c r="N659" i="55"/>
  <c r="L659" i="55"/>
  <c r="K659" i="55"/>
  <c r="J659" i="55"/>
  <c r="H659" i="55"/>
  <c r="G659" i="55"/>
  <c r="F659" i="55"/>
  <c r="M706" i="55"/>
  <c r="E706" i="55"/>
  <c r="J706" i="55"/>
  <c r="H706" i="55"/>
  <c r="G706" i="55"/>
  <c r="N706" i="55"/>
  <c r="D706" i="55"/>
  <c r="L706" i="55"/>
  <c r="F706" i="55"/>
  <c r="K706" i="55"/>
  <c r="G640" i="55"/>
  <c r="K640" i="55"/>
  <c r="E640" i="55"/>
  <c r="N640" i="55"/>
  <c r="D640" i="55"/>
  <c r="M640" i="55"/>
  <c r="L640" i="55"/>
  <c r="J640" i="55"/>
  <c r="H640" i="55"/>
  <c r="F640" i="55"/>
  <c r="G672" i="55"/>
  <c r="M672" i="55"/>
  <c r="E672" i="55"/>
  <c r="K672" i="55"/>
  <c r="N672" i="55"/>
  <c r="L672" i="55"/>
  <c r="J672" i="55"/>
  <c r="H672" i="55"/>
  <c r="D672" i="55"/>
  <c r="F672" i="55"/>
  <c r="M665" i="55"/>
  <c r="E665" i="55"/>
  <c r="K665" i="55"/>
  <c r="N665" i="55"/>
  <c r="L665" i="55"/>
  <c r="J665" i="55"/>
  <c r="H665" i="55"/>
  <c r="G665" i="55"/>
  <c r="F665" i="55"/>
  <c r="D665" i="55"/>
  <c r="G693" i="55"/>
  <c r="F693" i="55"/>
  <c r="N693" i="55"/>
  <c r="E693" i="55"/>
  <c r="M693" i="55"/>
  <c r="D693" i="55"/>
  <c r="L693" i="55"/>
  <c r="J693" i="55"/>
  <c r="K693" i="55"/>
  <c r="H693" i="55"/>
  <c r="M730" i="55"/>
  <c r="E730" i="55"/>
  <c r="L730" i="55"/>
  <c r="D730" i="55"/>
  <c r="H730" i="55"/>
  <c r="G730" i="55"/>
  <c r="F730" i="55"/>
  <c r="N730" i="55"/>
  <c r="K730" i="55"/>
  <c r="J730" i="55"/>
  <c r="K662" i="55"/>
  <c r="G662" i="55"/>
  <c r="D662" i="55"/>
  <c r="N662" i="55"/>
  <c r="M662" i="55"/>
  <c r="L662" i="55"/>
  <c r="J662" i="55"/>
  <c r="H662" i="55"/>
  <c r="E662" i="55"/>
  <c r="F662" i="55"/>
  <c r="M710" i="55"/>
  <c r="E710" i="55"/>
  <c r="G710" i="55"/>
  <c r="N710" i="55"/>
  <c r="L710" i="55"/>
  <c r="K710" i="55"/>
  <c r="J710" i="55"/>
  <c r="H710" i="55"/>
  <c r="F710" i="55"/>
  <c r="D710" i="55"/>
  <c r="H732" i="55"/>
  <c r="L732" i="55"/>
  <c r="D732" i="55"/>
  <c r="K732" i="55"/>
  <c r="N732" i="55"/>
  <c r="M732" i="55"/>
  <c r="G732" i="55"/>
  <c r="F732" i="55"/>
  <c r="J732" i="55"/>
  <c r="E732" i="55"/>
  <c r="M780" i="55"/>
  <c r="E780" i="55"/>
  <c r="F780" i="55"/>
  <c r="K780" i="55"/>
  <c r="J780" i="55"/>
  <c r="H780" i="55"/>
  <c r="D780" i="55"/>
  <c r="N780" i="55"/>
  <c r="L780" i="55"/>
  <c r="G780" i="55"/>
  <c r="M760" i="55"/>
  <c r="E760" i="55"/>
  <c r="G760" i="55"/>
  <c r="F760" i="55"/>
  <c r="N760" i="55"/>
  <c r="D760" i="55"/>
  <c r="L760" i="55"/>
  <c r="J760" i="55"/>
  <c r="K760" i="55"/>
  <c r="H760" i="55"/>
  <c r="G795" i="55"/>
  <c r="N795" i="55"/>
  <c r="E795" i="55"/>
  <c r="M795" i="55"/>
  <c r="D795" i="55"/>
  <c r="J795" i="55"/>
  <c r="H795" i="55"/>
  <c r="F795" i="55"/>
  <c r="L795" i="55"/>
  <c r="K795" i="55"/>
  <c r="K699" i="55"/>
  <c r="H699" i="55"/>
  <c r="G699" i="55"/>
  <c r="F699" i="55"/>
  <c r="N699" i="55"/>
  <c r="E699" i="55"/>
  <c r="L699" i="55"/>
  <c r="J699" i="55"/>
  <c r="D699" i="55"/>
  <c r="M699" i="55"/>
  <c r="K731" i="55"/>
  <c r="J731" i="55"/>
  <c r="N731" i="55"/>
  <c r="F731" i="55"/>
  <c r="M731" i="55"/>
  <c r="E731" i="55"/>
  <c r="D731" i="55"/>
  <c r="H731" i="55"/>
  <c r="L731" i="55"/>
  <c r="G731" i="55"/>
  <c r="K741" i="55"/>
  <c r="J741" i="55"/>
  <c r="N741" i="55"/>
  <c r="E741" i="55"/>
  <c r="M741" i="55"/>
  <c r="D741" i="55"/>
  <c r="F741" i="55"/>
  <c r="L741" i="55"/>
  <c r="H741" i="55"/>
  <c r="G741" i="55"/>
  <c r="M805" i="55"/>
  <c r="E805" i="55"/>
  <c r="G805" i="55"/>
  <c r="F805" i="55"/>
  <c r="N805" i="55"/>
  <c r="D805" i="55"/>
  <c r="L805" i="55"/>
  <c r="K805" i="55"/>
  <c r="J805" i="55"/>
  <c r="H805" i="55"/>
  <c r="L786" i="55"/>
  <c r="G786" i="55"/>
  <c r="D786" i="55"/>
  <c r="N786" i="55"/>
  <c r="M786" i="55"/>
  <c r="K786" i="55"/>
  <c r="H786" i="55"/>
  <c r="F786" i="55"/>
  <c r="J786" i="55"/>
  <c r="E786" i="55"/>
  <c r="M875" i="55"/>
  <c r="E875" i="55"/>
  <c r="K875" i="55"/>
  <c r="J875" i="55"/>
  <c r="H875" i="55"/>
  <c r="G875" i="55"/>
  <c r="F875" i="55"/>
  <c r="D875" i="55"/>
  <c r="N875" i="55"/>
  <c r="L875" i="55"/>
  <c r="M829" i="55"/>
  <c r="E829" i="55"/>
  <c r="G829" i="55"/>
  <c r="H829" i="55"/>
  <c r="F829" i="55"/>
  <c r="D829" i="55"/>
  <c r="N829" i="55"/>
  <c r="L829" i="55"/>
  <c r="K829" i="55"/>
  <c r="J829" i="55"/>
  <c r="G820" i="55"/>
  <c r="N820" i="55"/>
  <c r="E820" i="55"/>
  <c r="M820" i="55"/>
  <c r="D820" i="55"/>
  <c r="L820" i="55"/>
  <c r="K820" i="55"/>
  <c r="J820" i="55"/>
  <c r="H820" i="55"/>
  <c r="F820" i="55"/>
  <c r="M817" i="55"/>
  <c r="E817" i="55"/>
  <c r="N817" i="55"/>
  <c r="D817" i="55"/>
  <c r="L817" i="55"/>
  <c r="J817" i="55"/>
  <c r="H817" i="55"/>
  <c r="K817" i="55"/>
  <c r="F817" i="55"/>
  <c r="G817" i="55"/>
  <c r="M881" i="55"/>
  <c r="E881" i="55"/>
  <c r="H881" i="55"/>
  <c r="N881" i="55"/>
  <c r="L881" i="55"/>
  <c r="K881" i="55"/>
  <c r="J881" i="55"/>
  <c r="G881" i="55"/>
  <c r="F881" i="55"/>
  <c r="D881" i="55"/>
  <c r="N888" i="55"/>
  <c r="E888" i="55"/>
  <c r="M888" i="55"/>
  <c r="D888" i="55"/>
  <c r="J888" i="55"/>
  <c r="H888" i="55"/>
  <c r="G888" i="55"/>
  <c r="F888" i="55"/>
  <c r="L888" i="55"/>
  <c r="K888" i="55"/>
  <c r="K818" i="55"/>
  <c r="N818" i="55"/>
  <c r="E818" i="55"/>
  <c r="M818" i="55"/>
  <c r="D818" i="55"/>
  <c r="L818" i="55"/>
  <c r="J818" i="55"/>
  <c r="H818" i="55"/>
  <c r="G818" i="55"/>
  <c r="F818" i="55"/>
  <c r="H893" i="55"/>
  <c r="G893" i="55"/>
  <c r="K893" i="55"/>
  <c r="J893" i="55"/>
  <c r="E893" i="55"/>
  <c r="D893" i="55"/>
  <c r="N893" i="55"/>
  <c r="M893" i="55"/>
  <c r="L893" i="55"/>
  <c r="F893" i="55"/>
  <c r="G864" i="55"/>
  <c r="K864" i="55"/>
  <c r="F864" i="55"/>
  <c r="E864" i="55"/>
  <c r="M864" i="55"/>
  <c r="L864" i="55"/>
  <c r="J864" i="55"/>
  <c r="N864" i="55"/>
  <c r="H864" i="55"/>
  <c r="D864" i="55"/>
  <c r="M884" i="55"/>
  <c r="D884" i="55"/>
  <c r="L884" i="55"/>
  <c r="H884" i="55"/>
  <c r="G884" i="55"/>
  <c r="F884" i="55"/>
  <c r="E884" i="55"/>
  <c r="N884" i="55"/>
  <c r="K884" i="55"/>
  <c r="J884" i="55"/>
  <c r="K838" i="55"/>
  <c r="G838" i="55"/>
  <c r="E838" i="55"/>
  <c r="N838" i="55"/>
  <c r="D838" i="55"/>
  <c r="F838" i="55"/>
  <c r="M838" i="55"/>
  <c r="L838" i="55"/>
  <c r="J838" i="55"/>
  <c r="H838" i="55"/>
  <c r="K870" i="55"/>
  <c r="G870" i="55"/>
  <c r="E870" i="55"/>
  <c r="N870" i="55"/>
  <c r="D870" i="55"/>
  <c r="M870" i="55"/>
  <c r="L870" i="55"/>
  <c r="J870" i="55"/>
  <c r="H870" i="55"/>
  <c r="F870" i="55"/>
  <c r="G908" i="55"/>
  <c r="H908" i="55"/>
  <c r="F908" i="55"/>
  <c r="N908" i="55"/>
  <c r="E908" i="55"/>
  <c r="M908" i="55"/>
  <c r="D908" i="55"/>
  <c r="L908" i="55"/>
  <c r="K908" i="55"/>
  <c r="J908" i="55"/>
  <c r="M901" i="55"/>
  <c r="E901" i="55"/>
  <c r="G901" i="55"/>
  <c r="F901" i="55"/>
  <c r="N901" i="55"/>
  <c r="D901" i="55"/>
  <c r="L901" i="55"/>
  <c r="H901" i="55"/>
  <c r="K901" i="55"/>
  <c r="J901" i="55"/>
  <c r="M943" i="55"/>
  <c r="E943" i="55"/>
  <c r="G943" i="55"/>
  <c r="F943" i="55"/>
  <c r="L943" i="55"/>
  <c r="K943" i="55"/>
  <c r="J943" i="55"/>
  <c r="N943" i="55"/>
  <c r="H943" i="55"/>
  <c r="D943" i="55"/>
  <c r="K910" i="55"/>
  <c r="H910" i="55"/>
  <c r="G910" i="55"/>
  <c r="F910" i="55"/>
  <c r="N910" i="55"/>
  <c r="E910" i="55"/>
  <c r="M910" i="55"/>
  <c r="D910" i="55"/>
  <c r="L910" i="55"/>
  <c r="J910" i="55"/>
  <c r="M935" i="55"/>
  <c r="E935" i="55"/>
  <c r="K935" i="55"/>
  <c r="L935" i="55"/>
  <c r="J935" i="55"/>
  <c r="G935" i="55"/>
  <c r="F935" i="55"/>
  <c r="D935" i="55"/>
  <c r="N935" i="55"/>
  <c r="H935" i="55"/>
  <c r="G936" i="55"/>
  <c r="K936" i="55"/>
  <c r="J936" i="55"/>
  <c r="F936" i="55"/>
  <c r="E936" i="55"/>
  <c r="N936" i="55"/>
  <c r="M936" i="55"/>
  <c r="L936" i="55"/>
  <c r="H936" i="55"/>
  <c r="D936" i="55"/>
  <c r="K930" i="55"/>
  <c r="G930" i="55"/>
  <c r="M930" i="55"/>
  <c r="E930" i="55"/>
  <c r="L930" i="55"/>
  <c r="J930" i="55"/>
  <c r="H930" i="55"/>
  <c r="F930" i="55"/>
  <c r="D930" i="55"/>
  <c r="N930" i="55"/>
  <c r="H960" i="55"/>
  <c r="G960" i="55"/>
  <c r="L960" i="55"/>
  <c r="D960" i="55"/>
  <c r="K960" i="55"/>
  <c r="J960" i="55"/>
  <c r="N960" i="55"/>
  <c r="M960" i="55"/>
  <c r="F960" i="55"/>
  <c r="E960" i="55"/>
  <c r="G967" i="55"/>
  <c r="M967" i="55"/>
  <c r="E967" i="55"/>
  <c r="K967" i="55"/>
  <c r="N967" i="55"/>
  <c r="J967" i="55"/>
  <c r="H967" i="55"/>
  <c r="F967" i="55"/>
  <c r="L967" i="55"/>
  <c r="D967" i="55"/>
  <c r="H999" i="55"/>
  <c r="G999" i="55"/>
  <c r="M999" i="55"/>
  <c r="E999" i="55"/>
  <c r="K999" i="55"/>
  <c r="J999" i="55"/>
  <c r="F999" i="55"/>
  <c r="D999" i="55"/>
  <c r="N999" i="55"/>
  <c r="L999" i="55"/>
  <c r="G996" i="55"/>
  <c r="M996" i="55"/>
  <c r="E996" i="55"/>
  <c r="K996" i="55"/>
  <c r="H996" i="55"/>
  <c r="F996" i="55"/>
  <c r="D996" i="55"/>
  <c r="N996" i="55"/>
  <c r="L996" i="55"/>
  <c r="J996" i="55"/>
  <c r="M989" i="55"/>
  <c r="E989" i="55"/>
  <c r="K989" i="55"/>
  <c r="G989" i="55"/>
  <c r="F989" i="55"/>
  <c r="D989" i="55"/>
  <c r="N989" i="55"/>
  <c r="L989" i="55"/>
  <c r="J989" i="55"/>
  <c r="H989" i="55"/>
  <c r="K982" i="55"/>
  <c r="G982" i="55"/>
  <c r="M982" i="55"/>
  <c r="E982" i="55"/>
  <c r="D982" i="55"/>
  <c r="L982" i="55"/>
  <c r="J982" i="55"/>
  <c r="H982" i="55"/>
  <c r="N982" i="55"/>
  <c r="F982" i="55"/>
  <c r="M15" i="55"/>
  <c r="E15" i="55"/>
  <c r="H15" i="55"/>
  <c r="F15" i="55"/>
  <c r="D15" i="55"/>
  <c r="N15" i="55"/>
  <c r="L15" i="55"/>
  <c r="G15" i="55"/>
  <c r="K15" i="55"/>
  <c r="J15" i="55"/>
  <c r="M35" i="55"/>
  <c r="E35" i="55"/>
  <c r="K35" i="55"/>
  <c r="J35" i="55"/>
  <c r="H35" i="55"/>
  <c r="G35" i="55"/>
  <c r="F35" i="55"/>
  <c r="D35" i="55"/>
  <c r="N35" i="55"/>
  <c r="L35" i="55"/>
  <c r="P655" i="55"/>
  <c r="O655" i="55"/>
  <c r="P376" i="55"/>
  <c r="O376" i="55"/>
  <c r="O292" i="55"/>
  <c r="P292" i="55"/>
  <c r="P113" i="55"/>
  <c r="O113" i="55"/>
  <c r="O347" i="55"/>
  <c r="P347" i="55"/>
  <c r="O191" i="55"/>
  <c r="P191" i="55"/>
  <c r="O151" i="55"/>
  <c r="P151" i="55"/>
  <c r="O926" i="55"/>
  <c r="P926" i="55"/>
  <c r="P833" i="55"/>
  <c r="O833" i="55"/>
  <c r="P727" i="55"/>
  <c r="O727" i="55"/>
  <c r="P772" i="55"/>
  <c r="O772" i="55"/>
  <c r="O658" i="55"/>
  <c r="P658" i="55"/>
  <c r="P589" i="55"/>
  <c r="O589" i="55"/>
  <c r="P527" i="55"/>
  <c r="O527" i="55"/>
  <c r="O433" i="55"/>
  <c r="P433" i="55"/>
  <c r="P289" i="55"/>
  <c r="O289" i="55"/>
  <c r="P109" i="55"/>
  <c r="O109" i="55"/>
  <c r="P212" i="55"/>
  <c r="O212" i="55"/>
  <c r="P830" i="55"/>
  <c r="O830" i="55"/>
  <c r="P845" i="55"/>
  <c r="O845" i="55"/>
  <c r="P867" i="55"/>
  <c r="O867" i="55"/>
  <c r="P809" i="55"/>
  <c r="O809" i="55"/>
  <c r="O758" i="55"/>
  <c r="P758" i="55"/>
  <c r="O654" i="55"/>
  <c r="P654" i="55"/>
  <c r="O514" i="55"/>
  <c r="P514" i="55"/>
  <c r="O398" i="55"/>
  <c r="P398" i="55"/>
  <c r="O105" i="55"/>
  <c r="P105" i="55"/>
  <c r="P345" i="55"/>
  <c r="O345" i="55"/>
  <c r="P148" i="55"/>
  <c r="O148" i="55"/>
  <c r="P45" i="55"/>
  <c r="O45" i="55"/>
  <c r="P951" i="55"/>
  <c r="O951" i="55"/>
  <c r="P700" i="55"/>
  <c r="O700" i="55"/>
  <c r="P516" i="55"/>
  <c r="O516" i="55"/>
  <c r="O513" i="55"/>
  <c r="P513" i="55"/>
  <c r="P521" i="55"/>
  <c r="O521" i="55"/>
  <c r="O539" i="55"/>
  <c r="P539" i="55"/>
  <c r="O445" i="55"/>
  <c r="P445" i="55"/>
  <c r="P381" i="55"/>
  <c r="O381" i="55"/>
  <c r="P229" i="55"/>
  <c r="O229" i="55"/>
  <c r="P101" i="55"/>
  <c r="O101" i="55"/>
  <c r="O251" i="55"/>
  <c r="P251" i="55"/>
  <c r="O147" i="55"/>
  <c r="P147" i="55"/>
  <c r="O218" i="55"/>
  <c r="P218" i="55"/>
  <c r="P9" i="55"/>
  <c r="O9" i="55"/>
  <c r="O998" i="55"/>
  <c r="P998" i="55"/>
  <c r="O955" i="55"/>
  <c r="P955" i="55"/>
  <c r="P905" i="55"/>
  <c r="O905" i="55"/>
  <c r="P748" i="55"/>
  <c r="O748" i="55"/>
  <c r="P716" i="55"/>
  <c r="O716" i="55"/>
  <c r="O562" i="55"/>
  <c r="P562" i="55"/>
  <c r="O588" i="55"/>
  <c r="P588" i="55"/>
  <c r="O483" i="55"/>
  <c r="P483" i="55"/>
  <c r="O390" i="55"/>
  <c r="P390" i="55"/>
  <c r="O407" i="55"/>
  <c r="P407" i="55"/>
  <c r="O510" i="55"/>
  <c r="P510" i="55"/>
  <c r="P193" i="55"/>
  <c r="O193" i="55"/>
  <c r="O224" i="55"/>
  <c r="P224" i="55"/>
  <c r="P297" i="55"/>
  <c r="O297" i="55"/>
  <c r="O301" i="55"/>
  <c r="P301" i="55"/>
  <c r="O203" i="55"/>
  <c r="P203" i="55"/>
  <c r="P136" i="55"/>
  <c r="O136" i="55"/>
  <c r="O91" i="55"/>
  <c r="P91" i="55"/>
  <c r="O994" i="55"/>
  <c r="P994" i="55"/>
  <c r="P949" i="55"/>
  <c r="O949" i="55"/>
  <c r="O808" i="55"/>
  <c r="P808" i="55"/>
  <c r="O790" i="55"/>
  <c r="P790" i="55"/>
  <c r="P558" i="55"/>
  <c r="O558" i="55"/>
  <c r="O599" i="55"/>
  <c r="P599" i="55"/>
  <c r="O502" i="55"/>
  <c r="P502" i="55"/>
  <c r="O403" i="55"/>
  <c r="P403" i="55"/>
  <c r="O429" i="55"/>
  <c r="P429" i="55"/>
  <c r="P379" i="55"/>
  <c r="O379" i="55"/>
  <c r="P368" i="55"/>
  <c r="O368" i="55"/>
  <c r="O366" i="55"/>
  <c r="P366" i="55"/>
  <c r="P313" i="55"/>
  <c r="O313" i="55"/>
  <c r="O333" i="55"/>
  <c r="P333" i="55"/>
  <c r="O175" i="55"/>
  <c r="P175" i="55"/>
  <c r="O965" i="55"/>
  <c r="P965" i="55"/>
  <c r="O933" i="55"/>
  <c r="P933" i="55"/>
  <c r="P887" i="55"/>
  <c r="O887" i="55"/>
  <c r="O841" i="55"/>
  <c r="P841" i="55"/>
  <c r="P859" i="55"/>
  <c r="O859" i="55"/>
  <c r="O746" i="55"/>
  <c r="P746" i="55"/>
  <c r="O670" i="55"/>
  <c r="P670" i="55"/>
  <c r="O537" i="55"/>
  <c r="P537" i="55"/>
  <c r="O596" i="55"/>
  <c r="P596" i="55"/>
  <c r="P446" i="55"/>
  <c r="O446" i="55"/>
  <c r="O501" i="55"/>
  <c r="P501" i="55"/>
  <c r="P463" i="55"/>
  <c r="O463" i="55"/>
  <c r="P497" i="55"/>
  <c r="O497" i="55"/>
  <c r="O437" i="55"/>
  <c r="P437" i="55"/>
  <c r="O364" i="55"/>
  <c r="P364" i="55"/>
  <c r="P185" i="55"/>
  <c r="O185" i="55"/>
  <c r="O298" i="55"/>
  <c r="P298" i="55"/>
  <c r="O164" i="55"/>
  <c r="P164" i="55"/>
  <c r="O115" i="55"/>
  <c r="P115" i="55"/>
  <c r="P23" i="55"/>
  <c r="O23" i="55"/>
  <c r="O964" i="55"/>
  <c r="P964" i="55"/>
  <c r="P773" i="55"/>
  <c r="O773" i="55"/>
  <c r="O783" i="55"/>
  <c r="P783" i="55"/>
  <c r="P694" i="55"/>
  <c r="O694" i="55"/>
  <c r="O743" i="55"/>
  <c r="P743" i="55"/>
  <c r="P360" i="55"/>
  <c r="O360" i="55"/>
  <c r="P181" i="55"/>
  <c r="O181" i="55"/>
  <c r="O388" i="55"/>
  <c r="P388" i="55"/>
  <c r="O405" i="55"/>
  <c r="P405" i="55"/>
  <c r="P285" i="55"/>
  <c r="O285" i="55"/>
  <c r="O52" i="55"/>
  <c r="P52" i="55"/>
  <c r="P152" i="55"/>
  <c r="O152" i="55"/>
  <c r="O278" i="55"/>
  <c r="P278" i="55"/>
  <c r="P230" i="55"/>
  <c r="O230" i="55"/>
  <c r="O16" i="55"/>
  <c r="P16" i="55"/>
  <c r="O932" i="55"/>
  <c r="P932" i="55"/>
  <c r="P861" i="55"/>
  <c r="O861" i="55"/>
  <c r="P769" i="55"/>
  <c r="O769" i="55"/>
  <c r="O759" i="55"/>
  <c r="P759" i="55"/>
  <c r="O763" i="55"/>
  <c r="P763" i="55"/>
  <c r="O606" i="55"/>
  <c r="P606" i="55"/>
  <c r="O567" i="55"/>
  <c r="P567" i="55"/>
  <c r="P515" i="55"/>
  <c r="O515" i="55"/>
  <c r="O402" i="55"/>
  <c r="P402" i="55"/>
  <c r="O441" i="55"/>
  <c r="P441" i="55"/>
  <c r="P173" i="55"/>
  <c r="O173" i="55"/>
  <c r="O346" i="55"/>
  <c r="P346" i="55"/>
  <c r="P256" i="55"/>
  <c r="O256" i="55"/>
  <c r="P168" i="55"/>
  <c r="O168" i="55"/>
  <c r="P102" i="55"/>
  <c r="O102" i="55"/>
  <c r="P65" i="55"/>
  <c r="O65" i="55"/>
  <c r="O952" i="55"/>
  <c r="P952" i="55"/>
  <c r="P847" i="55"/>
  <c r="O847" i="55"/>
  <c r="O827" i="55"/>
  <c r="P827" i="55"/>
  <c r="O793" i="55"/>
  <c r="P793" i="55"/>
  <c r="O756" i="55"/>
  <c r="P756" i="55"/>
  <c r="P724" i="55"/>
  <c r="O724" i="55"/>
  <c r="O701" i="55"/>
  <c r="P701" i="55"/>
  <c r="P570" i="55"/>
  <c r="O570" i="55"/>
  <c r="O538" i="55"/>
  <c r="P538" i="55"/>
  <c r="O522" i="55"/>
  <c r="P522" i="55"/>
  <c r="O468" i="55"/>
  <c r="P468" i="55"/>
  <c r="P169" i="55"/>
  <c r="O169" i="55"/>
  <c r="O293" i="55"/>
  <c r="P293" i="55"/>
  <c r="O199" i="55"/>
  <c r="P199" i="55"/>
  <c r="P94" i="55"/>
  <c r="O94" i="55"/>
  <c r="O2" i="55"/>
  <c r="P2" i="55"/>
  <c r="O977" i="55"/>
  <c r="P977" i="55"/>
  <c r="O954" i="55"/>
  <c r="P954" i="55"/>
  <c r="O916" i="55"/>
  <c r="P916" i="55"/>
  <c r="P792" i="55"/>
  <c r="O792" i="55"/>
  <c r="P719" i="55"/>
  <c r="O719" i="55"/>
  <c r="P770" i="55"/>
  <c r="O770" i="55"/>
  <c r="O650" i="55"/>
  <c r="P650" i="55"/>
  <c r="P762" i="55"/>
  <c r="O762" i="55"/>
  <c r="O534" i="55"/>
  <c r="P534" i="55"/>
  <c r="O549" i="55"/>
  <c r="P549" i="55"/>
  <c r="O591" i="55"/>
  <c r="P591" i="55"/>
  <c r="O555" i="55"/>
  <c r="P555" i="55"/>
  <c r="P458" i="55"/>
  <c r="O458" i="55"/>
  <c r="O280" i="55"/>
  <c r="P280" i="55"/>
  <c r="P353" i="55"/>
  <c r="O353" i="55"/>
  <c r="P197" i="55"/>
  <c r="O197" i="55"/>
  <c r="O165" i="55"/>
  <c r="P165" i="55"/>
  <c r="O349" i="55"/>
  <c r="P349" i="55"/>
  <c r="P130" i="55"/>
  <c r="O130" i="55"/>
  <c r="O68" i="55"/>
  <c r="P68" i="55"/>
  <c r="O36" i="55"/>
  <c r="P36" i="55"/>
  <c r="P915" i="55"/>
  <c r="O915" i="55"/>
  <c r="O825" i="55"/>
  <c r="P825" i="55"/>
  <c r="O791" i="55"/>
  <c r="P791" i="55"/>
  <c r="O757" i="55"/>
  <c r="P757" i="55"/>
  <c r="P594" i="55"/>
  <c r="O594" i="55"/>
  <c r="O697" i="55"/>
  <c r="P697" i="55"/>
  <c r="O607" i="55"/>
  <c r="P607" i="55"/>
  <c r="O587" i="55"/>
  <c r="P587" i="55"/>
  <c r="P308" i="55"/>
  <c r="O308" i="55"/>
  <c r="O392" i="55"/>
  <c r="P392" i="55"/>
  <c r="O314" i="55"/>
  <c r="P314" i="55"/>
  <c r="P319" i="55"/>
  <c r="O319" i="55"/>
  <c r="O250" i="55"/>
  <c r="P250" i="55"/>
  <c r="P188" i="55"/>
  <c r="O188" i="55"/>
  <c r="P108" i="55"/>
  <c r="O108" i="55"/>
  <c r="P146" i="55"/>
  <c r="O146" i="55"/>
  <c r="O33" i="55"/>
  <c r="P33" i="55"/>
  <c r="O969" i="55"/>
  <c r="P969" i="55"/>
  <c r="P961" i="55"/>
  <c r="O961" i="55"/>
  <c r="O857" i="55"/>
  <c r="P857" i="55"/>
  <c r="P753" i="55"/>
  <c r="O753" i="55"/>
  <c r="P711" i="55"/>
  <c r="O711" i="55"/>
  <c r="P712" i="55"/>
  <c r="O712" i="55"/>
  <c r="O835" i="55"/>
  <c r="P835" i="55"/>
  <c r="O652" i="55"/>
  <c r="P652" i="55"/>
  <c r="O733" i="55"/>
  <c r="P733" i="55"/>
  <c r="P541" i="55"/>
  <c r="O541" i="55"/>
  <c r="O575" i="55"/>
  <c r="P575" i="55"/>
  <c r="O450" i="55"/>
  <c r="P450" i="55"/>
  <c r="P189" i="55"/>
  <c r="O189" i="55"/>
  <c r="O363" i="55"/>
  <c r="P363" i="55"/>
  <c r="O216" i="55"/>
  <c r="P216" i="55"/>
  <c r="P265" i="55"/>
  <c r="O265" i="55"/>
  <c r="P80" i="55"/>
  <c r="O80" i="55"/>
  <c r="P7" i="55"/>
  <c r="O7" i="55"/>
  <c r="P903" i="55"/>
  <c r="O903" i="55"/>
  <c r="O648" i="55"/>
  <c r="P648" i="55"/>
  <c r="O618" i="55"/>
  <c r="P618" i="55"/>
  <c r="O576" i="55"/>
  <c r="P576" i="55"/>
  <c r="O431" i="55"/>
  <c r="P431" i="55"/>
  <c r="O498" i="55"/>
  <c r="P498" i="55"/>
  <c r="O460" i="55"/>
  <c r="P460" i="55"/>
  <c r="P321" i="55"/>
  <c r="O321" i="55"/>
  <c r="O317" i="55"/>
  <c r="P317" i="55"/>
  <c r="P206" i="55"/>
  <c r="O206" i="55"/>
  <c r="O232" i="55"/>
  <c r="P232" i="55"/>
  <c r="O211" i="55"/>
  <c r="P211" i="55"/>
  <c r="O56" i="55"/>
  <c r="P56" i="55"/>
  <c r="P182" i="55"/>
  <c r="O182" i="55"/>
  <c r="O968" i="55"/>
  <c r="P968" i="55"/>
  <c r="O934" i="55"/>
  <c r="P934" i="55"/>
  <c r="P883" i="55"/>
  <c r="O883" i="55"/>
  <c r="O874" i="55"/>
  <c r="P874" i="55"/>
  <c r="O836" i="55"/>
  <c r="P836" i="55"/>
  <c r="O735" i="55"/>
  <c r="P735" i="55"/>
  <c r="P597" i="55"/>
  <c r="O597" i="55"/>
  <c r="O536" i="55"/>
  <c r="P536" i="55"/>
  <c r="O427" i="55"/>
  <c r="P427" i="55"/>
  <c r="O449" i="55"/>
  <c r="P449" i="55"/>
  <c r="O231" i="55"/>
  <c r="P231" i="55"/>
  <c r="P192" i="55"/>
  <c r="O192" i="55"/>
  <c r="P935" i="55"/>
  <c r="O935" i="55"/>
  <c r="P817" i="55"/>
  <c r="O817" i="55"/>
  <c r="O820" i="55"/>
  <c r="P820" i="55"/>
  <c r="P875" i="55"/>
  <c r="O875" i="55"/>
  <c r="O795" i="55"/>
  <c r="P795" i="55"/>
  <c r="O930" i="55"/>
  <c r="P930" i="55"/>
  <c r="P731" i="55"/>
  <c r="O731" i="55"/>
  <c r="O780" i="55"/>
  <c r="P780" i="55"/>
  <c r="O593" i="55"/>
  <c r="P593" i="55"/>
  <c r="O241" i="55"/>
  <c r="P241" i="55"/>
  <c r="P177" i="55"/>
  <c r="O177" i="55"/>
  <c r="P901" i="55"/>
  <c r="O901" i="55"/>
  <c r="O729" i="55"/>
  <c r="P729" i="55"/>
  <c r="O406" i="55"/>
  <c r="P406" i="55"/>
  <c r="O531" i="55"/>
  <c r="P531" i="55"/>
  <c r="O423" i="55"/>
  <c r="P423" i="55"/>
  <c r="P356" i="55"/>
  <c r="O356" i="55"/>
  <c r="O290" i="55"/>
  <c r="P290" i="55"/>
  <c r="P371" i="55"/>
  <c r="O371" i="55"/>
  <c r="P281" i="55"/>
  <c r="O281" i="55"/>
  <c r="P275" i="55"/>
  <c r="O275" i="55"/>
  <c r="O103" i="55"/>
  <c r="P103" i="55"/>
  <c r="O956" i="55"/>
  <c r="P956" i="55"/>
  <c r="P863" i="55"/>
  <c r="O863" i="55"/>
  <c r="P695" i="55"/>
  <c r="O695" i="55"/>
  <c r="P702" i="55"/>
  <c r="O702" i="55"/>
  <c r="O718" i="55"/>
  <c r="P718" i="55"/>
  <c r="P623" i="55"/>
  <c r="O623" i="55"/>
  <c r="P505" i="55"/>
  <c r="O505" i="55"/>
  <c r="O419" i="55"/>
  <c r="P419" i="55"/>
  <c r="O461" i="55"/>
  <c r="P461" i="55"/>
  <c r="P383" i="55"/>
  <c r="O383" i="55"/>
  <c r="P352" i="55"/>
  <c r="O352" i="55"/>
  <c r="O294" i="55"/>
  <c r="P294" i="55"/>
  <c r="P351" i="55"/>
  <c r="O351" i="55"/>
  <c r="O95" i="55"/>
  <c r="P95" i="55"/>
  <c r="P178" i="55"/>
  <c r="O178" i="55"/>
  <c r="O981" i="55"/>
  <c r="P981" i="55"/>
  <c r="O928" i="55"/>
  <c r="P928" i="55"/>
  <c r="O723" i="55"/>
  <c r="P723" i="55"/>
  <c r="O691" i="55"/>
  <c r="P691" i="55"/>
  <c r="O771" i="55"/>
  <c r="P771" i="55"/>
  <c r="O709" i="55"/>
  <c r="P709" i="55"/>
  <c r="O553" i="55"/>
  <c r="P553" i="55"/>
  <c r="O615" i="55"/>
  <c r="P615" i="55"/>
  <c r="P462" i="55"/>
  <c r="O462" i="55"/>
  <c r="P479" i="55"/>
  <c r="O479" i="55"/>
  <c r="O447" i="55"/>
  <c r="P447" i="55"/>
  <c r="O384" i="55"/>
  <c r="P384" i="55"/>
  <c r="O374" i="55"/>
  <c r="P374" i="55"/>
  <c r="O348" i="55"/>
  <c r="P348" i="55"/>
  <c r="O354" i="55"/>
  <c r="P354" i="55"/>
  <c r="P201" i="55"/>
  <c r="O201" i="55"/>
  <c r="P329" i="55"/>
  <c r="O329" i="55"/>
  <c r="O350" i="55"/>
  <c r="P350" i="55"/>
  <c r="O248" i="55"/>
  <c r="P248" i="55"/>
  <c r="O131" i="55"/>
  <c r="P131" i="55"/>
  <c r="P112" i="55"/>
  <c r="O112" i="55"/>
  <c r="P37" i="55"/>
  <c r="O37" i="55"/>
  <c r="O924" i="55"/>
  <c r="P924" i="55"/>
  <c r="P911" i="55"/>
  <c r="O911" i="55"/>
  <c r="P813" i="55"/>
  <c r="O813" i="55"/>
  <c r="O832" i="55"/>
  <c r="P832" i="55"/>
  <c r="P789" i="55"/>
  <c r="O789" i="55"/>
  <c r="O714" i="55"/>
  <c r="P714" i="55"/>
  <c r="P708" i="55"/>
  <c r="O708" i="55"/>
  <c r="O595" i="55"/>
  <c r="P595" i="55"/>
  <c r="O525" i="55"/>
  <c r="P525" i="55"/>
  <c r="O456" i="55"/>
  <c r="P456" i="55"/>
  <c r="P344" i="55"/>
  <c r="O344" i="55"/>
  <c r="O258" i="55"/>
  <c r="P258" i="55"/>
  <c r="P254" i="55"/>
  <c r="O254" i="55"/>
  <c r="O123" i="55"/>
  <c r="P123" i="55"/>
  <c r="R69" i="55"/>
  <c r="Q69" i="55"/>
  <c r="S69" i="55"/>
  <c r="O973" i="55"/>
  <c r="P973" i="55"/>
  <c r="P941" i="55"/>
  <c r="O941" i="55"/>
  <c r="O873" i="55"/>
  <c r="P873" i="55"/>
  <c r="P802" i="55"/>
  <c r="O802" i="55"/>
  <c r="P715" i="55"/>
  <c r="O715" i="55"/>
  <c r="P545" i="55"/>
  <c r="O545" i="55"/>
  <c r="O454" i="55"/>
  <c r="P454" i="55"/>
  <c r="P503" i="55"/>
  <c r="O503" i="55"/>
  <c r="O453" i="55"/>
  <c r="P453" i="55"/>
  <c r="O472" i="55"/>
  <c r="P472" i="55"/>
  <c r="P323" i="55"/>
  <c r="O323" i="55"/>
  <c r="O26" i="55"/>
  <c r="P26" i="55"/>
  <c r="O946" i="55"/>
  <c r="P946" i="55"/>
  <c r="O904" i="55"/>
  <c r="P904" i="55"/>
  <c r="P882" i="55"/>
  <c r="O882" i="55"/>
  <c r="O844" i="55"/>
  <c r="P844" i="55"/>
  <c r="O590" i="55"/>
  <c r="P590" i="55"/>
  <c r="O663" i="55"/>
  <c r="P663" i="55"/>
  <c r="O579" i="55"/>
  <c r="P579" i="55"/>
  <c r="O559" i="55"/>
  <c r="P559" i="55"/>
  <c r="O322" i="55"/>
  <c r="P322" i="55"/>
  <c r="P93" i="55"/>
  <c r="O93" i="55"/>
  <c r="O318" i="55"/>
  <c r="P318" i="55"/>
  <c r="O183" i="55"/>
  <c r="P183" i="55"/>
  <c r="O972" i="55"/>
  <c r="P972" i="55"/>
  <c r="P957" i="55"/>
  <c r="O957" i="55"/>
  <c r="O872" i="55"/>
  <c r="P872" i="55"/>
  <c r="P749" i="55"/>
  <c r="O749" i="55"/>
  <c r="P707" i="55"/>
  <c r="O707" i="55"/>
  <c r="P766" i="55"/>
  <c r="O766" i="55"/>
  <c r="P738" i="55"/>
  <c r="O738" i="55"/>
  <c r="P601" i="55"/>
  <c r="O601" i="55"/>
  <c r="P651" i="55"/>
  <c r="O651" i="55"/>
  <c r="O543" i="55"/>
  <c r="P543" i="55"/>
  <c r="O396" i="55"/>
  <c r="P396" i="55"/>
  <c r="O269" i="55"/>
  <c r="P269" i="55"/>
  <c r="P98" i="55"/>
  <c r="O98" i="55"/>
  <c r="O134" i="55"/>
  <c r="P134" i="55"/>
  <c r="O868" i="55"/>
  <c r="P868" i="55"/>
  <c r="P750" i="55"/>
  <c r="O750" i="55"/>
  <c r="O666" i="55"/>
  <c r="P666" i="55"/>
  <c r="P676" i="55"/>
  <c r="O676" i="55"/>
  <c r="O644" i="55"/>
  <c r="P644" i="55"/>
  <c r="O568" i="55"/>
  <c r="P568" i="55"/>
  <c r="O410" i="55"/>
  <c r="P410" i="55"/>
  <c r="P459" i="55"/>
  <c r="O459" i="55"/>
  <c r="O395" i="55"/>
  <c r="P395" i="55"/>
  <c r="O457" i="55"/>
  <c r="P457" i="55"/>
  <c r="P214" i="55"/>
  <c r="O214" i="55"/>
  <c r="O262" i="55"/>
  <c r="P262" i="55"/>
  <c r="O20" i="55"/>
  <c r="P20" i="55"/>
  <c r="P180" i="55"/>
  <c r="O180" i="55"/>
  <c r="O967" i="55"/>
  <c r="P967" i="55"/>
  <c r="P635" i="55"/>
  <c r="O635" i="55"/>
  <c r="P496" i="55"/>
  <c r="O496" i="55"/>
  <c r="O544" i="55"/>
  <c r="P544" i="55"/>
  <c r="O506" i="55"/>
  <c r="P506" i="55"/>
  <c r="O469" i="55"/>
  <c r="P469" i="55"/>
  <c r="O486" i="55"/>
  <c r="P486" i="55"/>
  <c r="P260" i="55"/>
  <c r="O260" i="55"/>
  <c r="O266" i="55"/>
  <c r="P266" i="55"/>
  <c r="P236" i="55"/>
  <c r="O236" i="55"/>
  <c r="O48" i="55"/>
  <c r="P48" i="55"/>
  <c r="O179" i="55"/>
  <c r="P179" i="55"/>
  <c r="O985" i="55"/>
  <c r="P985" i="55"/>
  <c r="O834" i="55"/>
  <c r="P834" i="55"/>
  <c r="P839" i="55"/>
  <c r="O839" i="55"/>
  <c r="O692" i="55"/>
  <c r="P692" i="55"/>
  <c r="P557" i="55"/>
  <c r="O557" i="55"/>
  <c r="P466" i="55"/>
  <c r="O466" i="55"/>
  <c r="O535" i="55"/>
  <c r="P535" i="55"/>
  <c r="O477" i="55"/>
  <c r="P477" i="55"/>
  <c r="P355" i="55"/>
  <c r="O355" i="55"/>
  <c r="P237" i="55"/>
  <c r="O237" i="55"/>
  <c r="O330" i="55"/>
  <c r="P330" i="55"/>
  <c r="O267" i="55"/>
  <c r="P267" i="55"/>
  <c r="P261" i="55"/>
  <c r="O261" i="55"/>
  <c r="P71" i="55"/>
  <c r="O71" i="55"/>
  <c r="P73" i="55"/>
  <c r="O73" i="55"/>
  <c r="O21" i="55"/>
  <c r="P21" i="55"/>
  <c r="O917" i="55"/>
  <c r="P917" i="55"/>
  <c r="O664" i="55"/>
  <c r="P664" i="55"/>
  <c r="O602" i="55"/>
  <c r="P602" i="55"/>
  <c r="P645" i="55"/>
  <c r="O645" i="55"/>
  <c r="P627" i="55"/>
  <c r="O627" i="55"/>
  <c r="P488" i="55"/>
  <c r="O488" i="55"/>
  <c r="O526" i="55"/>
  <c r="P526" i="55"/>
  <c r="O428" i="55"/>
  <c r="P428" i="55"/>
  <c r="P369" i="55"/>
  <c r="O369" i="55"/>
  <c r="O255" i="55"/>
  <c r="P255" i="55"/>
  <c r="P335" i="55"/>
  <c r="O335" i="55"/>
  <c r="O72" i="55"/>
  <c r="P72" i="55"/>
  <c r="O970" i="55"/>
  <c r="P970" i="55"/>
  <c r="O984" i="55"/>
  <c r="P984" i="55"/>
  <c r="O948" i="55"/>
  <c r="P948" i="55"/>
  <c r="P963" i="55"/>
  <c r="O963" i="55"/>
  <c r="O776" i="55"/>
  <c r="P776" i="55"/>
  <c r="P685" i="55"/>
  <c r="O685" i="55"/>
  <c r="P613" i="55"/>
  <c r="O613" i="55"/>
  <c r="O484" i="55"/>
  <c r="P484" i="55"/>
  <c r="P475" i="55"/>
  <c r="O475" i="55"/>
  <c r="O443" i="55"/>
  <c r="P443" i="55"/>
  <c r="P373" i="55"/>
  <c r="O373" i="55"/>
  <c r="P198" i="55"/>
  <c r="O198" i="55"/>
  <c r="O166" i="55"/>
  <c r="P166" i="55"/>
  <c r="P63" i="55"/>
  <c r="O63" i="55"/>
  <c r="O947" i="55"/>
  <c r="P947" i="55"/>
  <c r="O919" i="55"/>
  <c r="P919" i="55"/>
  <c r="O848" i="55"/>
  <c r="P848" i="55"/>
  <c r="O690" i="55"/>
  <c r="P690" i="55"/>
  <c r="O592" i="55"/>
  <c r="P592" i="55"/>
  <c r="O512" i="55"/>
  <c r="P512" i="55"/>
  <c r="O412" i="55"/>
  <c r="P412" i="55"/>
  <c r="P380" i="55"/>
  <c r="O380" i="55"/>
  <c r="P161" i="55"/>
  <c r="O161" i="55"/>
  <c r="P97" i="55"/>
  <c r="O97" i="55"/>
  <c r="P311" i="55"/>
  <c r="O311" i="55"/>
  <c r="P122" i="55"/>
  <c r="O122" i="55"/>
  <c r="P184" i="55"/>
  <c r="O184" i="55"/>
  <c r="P41" i="55"/>
  <c r="O41" i="55"/>
  <c r="O976" i="55"/>
  <c r="P976" i="55"/>
  <c r="O850" i="55"/>
  <c r="P850" i="55"/>
  <c r="P798" i="55"/>
  <c r="O798" i="55"/>
  <c r="P811" i="55"/>
  <c r="O811" i="55"/>
  <c r="O767" i="55"/>
  <c r="P767" i="55"/>
  <c r="O739" i="55"/>
  <c r="P739" i="55"/>
  <c r="P677" i="55"/>
  <c r="O677" i="55"/>
  <c r="P605" i="55"/>
  <c r="O605" i="55"/>
  <c r="P508" i="55"/>
  <c r="O508" i="55"/>
  <c r="O482" i="55"/>
  <c r="P482" i="55"/>
  <c r="O286" i="55"/>
  <c r="P286" i="55"/>
  <c r="P228" i="55"/>
  <c r="O228" i="55"/>
  <c r="O99" i="55"/>
  <c r="P99" i="55"/>
  <c r="O135" i="55"/>
  <c r="P135" i="55"/>
  <c r="P140" i="55"/>
  <c r="O140" i="55"/>
  <c r="P55" i="55"/>
  <c r="O55" i="55"/>
  <c r="O22" i="55"/>
  <c r="P22" i="55"/>
  <c r="O878" i="55"/>
  <c r="P878" i="55"/>
  <c r="O890" i="55"/>
  <c r="P890" i="55"/>
  <c r="O823" i="55"/>
  <c r="P823" i="55"/>
  <c r="O751" i="55"/>
  <c r="P751" i="55"/>
  <c r="P742" i="55"/>
  <c r="O742" i="55"/>
  <c r="P680" i="55"/>
  <c r="O680" i="55"/>
  <c r="O725" i="55"/>
  <c r="P725" i="55"/>
  <c r="O414" i="55"/>
  <c r="P414" i="55"/>
  <c r="P489" i="55"/>
  <c r="O489" i="55"/>
  <c r="O493" i="55"/>
  <c r="P493" i="55"/>
  <c r="O332" i="55"/>
  <c r="P332" i="55"/>
  <c r="P153" i="55"/>
  <c r="O153" i="55"/>
  <c r="P89" i="55"/>
  <c r="O89" i="55"/>
  <c r="O106" i="55"/>
  <c r="P106" i="55"/>
  <c r="P51" i="55"/>
  <c r="O51" i="55"/>
  <c r="P19" i="55"/>
  <c r="O19" i="55"/>
  <c r="O971" i="55"/>
  <c r="P971" i="55"/>
  <c r="P914" i="55"/>
  <c r="O914" i="55"/>
  <c r="O822" i="55"/>
  <c r="P822" i="55"/>
  <c r="O821" i="55"/>
  <c r="P821" i="55"/>
  <c r="P703" i="55"/>
  <c r="O703" i="55"/>
  <c r="P669" i="55"/>
  <c r="O669" i="55"/>
  <c r="P734" i="55"/>
  <c r="O734" i="55"/>
  <c r="O540" i="55"/>
  <c r="P540" i="55"/>
  <c r="O548" i="55"/>
  <c r="P548" i="55"/>
  <c r="O424" i="55"/>
  <c r="P424" i="55"/>
  <c r="P328" i="55"/>
  <c r="O328" i="55"/>
  <c r="P149" i="55"/>
  <c r="O149" i="55"/>
  <c r="P85" i="55"/>
  <c r="O85" i="55"/>
  <c r="P325" i="55"/>
  <c r="O325" i="55"/>
  <c r="P126" i="55"/>
  <c r="O126" i="55"/>
  <c r="O78" i="55"/>
  <c r="P78" i="55"/>
  <c r="P35" i="55"/>
  <c r="O35" i="55"/>
  <c r="O870" i="55"/>
  <c r="P870" i="55"/>
  <c r="O665" i="55"/>
  <c r="P665" i="55"/>
  <c r="O989" i="55"/>
  <c r="P989" i="55"/>
  <c r="O838" i="55"/>
  <c r="P838" i="55"/>
  <c r="P893" i="55"/>
  <c r="O893" i="55"/>
  <c r="P818" i="55"/>
  <c r="O818" i="55"/>
  <c r="O693" i="55"/>
  <c r="P693" i="55"/>
  <c r="O640" i="55"/>
  <c r="P640" i="55"/>
  <c r="P706" i="55"/>
  <c r="O706" i="55"/>
  <c r="P561" i="55"/>
  <c r="O561" i="55"/>
  <c r="O721" i="55"/>
  <c r="P721" i="55"/>
  <c r="P528" i="55"/>
  <c r="O528" i="55"/>
  <c r="P470" i="55"/>
  <c r="O470" i="55"/>
  <c r="O400" i="55"/>
  <c r="P400" i="55"/>
  <c r="O209" i="55"/>
  <c r="P209" i="55"/>
  <c r="P145" i="55"/>
  <c r="O145" i="55"/>
  <c r="P81" i="55"/>
  <c r="O81" i="55"/>
  <c r="P295" i="55"/>
  <c r="O295" i="55"/>
  <c r="P96" i="55"/>
  <c r="O96" i="55"/>
  <c r="P162" i="55"/>
  <c r="O162" i="55"/>
  <c r="O195" i="55"/>
  <c r="P195" i="55"/>
  <c r="P47" i="55"/>
  <c r="O47" i="55"/>
  <c r="P5" i="55"/>
  <c r="O5" i="55"/>
  <c r="P962" i="55"/>
  <c r="O962" i="55"/>
  <c r="P896" i="55"/>
  <c r="O896" i="55"/>
  <c r="O860" i="55"/>
  <c r="P860" i="55"/>
  <c r="P807" i="55"/>
  <c r="O807" i="55"/>
  <c r="P726" i="55"/>
  <c r="O726" i="55"/>
  <c r="O668" i="55"/>
  <c r="P668" i="55"/>
  <c r="O492" i="55"/>
  <c r="P492" i="55"/>
  <c r="P141" i="55"/>
  <c r="O141" i="55"/>
  <c r="O77" i="55"/>
  <c r="P77" i="55"/>
  <c r="O370" i="55"/>
  <c r="P370" i="55"/>
  <c r="P343" i="55"/>
  <c r="O343" i="55"/>
  <c r="O270" i="55"/>
  <c r="P270" i="55"/>
  <c r="P154" i="55"/>
  <c r="O154" i="55"/>
  <c r="O12" i="55"/>
  <c r="P12" i="55"/>
  <c r="O38" i="55"/>
  <c r="P38" i="55"/>
  <c r="O974" i="55"/>
  <c r="P974" i="55"/>
  <c r="O988" i="55"/>
  <c r="P988" i="55"/>
  <c r="P958" i="55"/>
  <c r="O958" i="55"/>
  <c r="O899" i="55"/>
  <c r="P899" i="55"/>
  <c r="P897" i="55"/>
  <c r="O897" i="55"/>
  <c r="O689" i="55"/>
  <c r="P689" i="55"/>
  <c r="P634" i="55"/>
  <c r="O634" i="55"/>
  <c r="O617" i="55"/>
  <c r="P617" i="55"/>
  <c r="O420" i="55"/>
  <c r="P420" i="55"/>
  <c r="O233" i="55"/>
  <c r="P233" i="55"/>
  <c r="P137" i="55"/>
  <c r="O137" i="55"/>
  <c r="P124" i="55"/>
  <c r="O124" i="55"/>
  <c r="O167" i="55"/>
  <c r="P167" i="55"/>
  <c r="O8" i="55"/>
  <c r="P8" i="55"/>
  <c r="P172" i="55"/>
  <c r="O172" i="55"/>
  <c r="P13" i="55"/>
  <c r="O13" i="55"/>
  <c r="P918" i="55"/>
  <c r="O918" i="55"/>
  <c r="P806" i="55"/>
  <c r="O806" i="55"/>
  <c r="O720" i="55"/>
  <c r="P720" i="55"/>
  <c r="O660" i="55"/>
  <c r="P660" i="55"/>
  <c r="P679" i="55"/>
  <c r="O679" i="55"/>
  <c r="P764" i="55"/>
  <c r="O764" i="55"/>
  <c r="P631" i="55"/>
  <c r="O631" i="55"/>
  <c r="O600" i="55"/>
  <c r="P600" i="55"/>
  <c r="O426" i="55"/>
  <c r="P426" i="55"/>
  <c r="O480" i="55"/>
  <c r="P480" i="55"/>
  <c r="O481" i="55"/>
  <c r="P481" i="55"/>
  <c r="O133" i="55"/>
  <c r="P133" i="55"/>
  <c r="O408" i="55"/>
  <c r="P408" i="55"/>
  <c r="O385" i="55"/>
  <c r="P385" i="55"/>
  <c r="O302" i="55"/>
  <c r="P302" i="55"/>
  <c r="O4" i="55"/>
  <c r="P4" i="55"/>
  <c r="O111" i="55"/>
  <c r="P111" i="55"/>
  <c r="O62" i="55"/>
  <c r="P62" i="55"/>
  <c r="O966" i="55"/>
  <c r="P966" i="55"/>
  <c r="O980" i="55"/>
  <c r="P980" i="55"/>
  <c r="O950" i="55"/>
  <c r="P950" i="55"/>
  <c r="O812" i="55"/>
  <c r="P812" i="55"/>
  <c r="P785" i="55"/>
  <c r="O785" i="55"/>
  <c r="P768" i="55"/>
  <c r="O768" i="55"/>
  <c r="O678" i="55"/>
  <c r="P678" i="55"/>
  <c r="O646" i="55"/>
  <c r="P646" i="55"/>
  <c r="P681" i="55"/>
  <c r="O681" i="55"/>
  <c r="P609" i="55"/>
  <c r="O609" i="55"/>
  <c r="O564" i="55"/>
  <c r="P564" i="55"/>
  <c r="O491" i="55"/>
  <c r="P491" i="55"/>
  <c r="O473" i="55"/>
  <c r="P473" i="55"/>
  <c r="O404" i="55"/>
  <c r="P404" i="55"/>
  <c r="O208" i="55"/>
  <c r="P208" i="55"/>
  <c r="O32" i="55"/>
  <c r="P32" i="55"/>
  <c r="O824" i="55"/>
  <c r="P824" i="55"/>
  <c r="O804" i="55"/>
  <c r="P804" i="55"/>
  <c r="P684" i="55"/>
  <c r="O684" i="55"/>
  <c r="O584" i="55"/>
  <c r="P584" i="55"/>
  <c r="O418" i="55"/>
  <c r="P418" i="55"/>
  <c r="O490" i="55"/>
  <c r="P490" i="55"/>
  <c r="O494" i="55"/>
  <c r="P494" i="55"/>
  <c r="O464" i="55"/>
  <c r="P464" i="55"/>
  <c r="O465" i="55"/>
  <c r="P465" i="55"/>
  <c r="P157" i="55"/>
  <c r="O157" i="55"/>
  <c r="O194" i="55"/>
  <c r="P194" i="55"/>
  <c r="O60" i="55"/>
  <c r="P60" i="55"/>
  <c r="O107" i="55"/>
  <c r="P107" i="55"/>
  <c r="O54" i="55"/>
  <c r="P54" i="55"/>
  <c r="P3" i="55"/>
  <c r="O3" i="55"/>
  <c r="P61" i="55"/>
  <c r="O61" i="55"/>
  <c r="O975" i="55"/>
  <c r="P975" i="55"/>
  <c r="O846" i="55"/>
  <c r="P846" i="55"/>
  <c r="P673" i="55"/>
  <c r="O673" i="55"/>
  <c r="P586" i="55"/>
  <c r="O586" i="55"/>
  <c r="P637" i="55"/>
  <c r="O637" i="55"/>
  <c r="P504" i="55"/>
  <c r="O504" i="55"/>
  <c r="O300" i="55"/>
  <c r="P300" i="55"/>
  <c r="O217" i="55"/>
  <c r="P217" i="55"/>
  <c r="O326" i="55"/>
  <c r="P326" i="55"/>
  <c r="P283" i="55"/>
  <c r="O283" i="55"/>
  <c r="P222" i="55"/>
  <c r="O222" i="55"/>
  <c r="O127" i="55"/>
  <c r="P127" i="55"/>
  <c r="O79" i="55"/>
  <c r="P79" i="55"/>
  <c r="O50" i="55"/>
  <c r="P50" i="55"/>
  <c r="O18" i="55"/>
  <c r="P18" i="55"/>
  <c r="O993" i="55"/>
  <c r="P993" i="55"/>
  <c r="O1000" i="55"/>
  <c r="P1000" i="55"/>
  <c r="P831" i="55"/>
  <c r="O831" i="55"/>
  <c r="O787" i="55"/>
  <c r="P787" i="55"/>
  <c r="O745" i="55"/>
  <c r="P745" i="55"/>
  <c r="P736" i="55"/>
  <c r="O736" i="55"/>
  <c r="O779" i="55"/>
  <c r="P779" i="55"/>
  <c r="O722" i="55"/>
  <c r="P722" i="55"/>
  <c r="O614" i="55"/>
  <c r="P614" i="55"/>
  <c r="P582" i="55"/>
  <c r="O582" i="55"/>
  <c r="O565" i="55"/>
  <c r="P565" i="55"/>
  <c r="O603" i="55"/>
  <c r="P603" i="55"/>
  <c r="P474" i="55"/>
  <c r="O474" i="55"/>
  <c r="P487" i="55"/>
  <c r="O487" i="55"/>
  <c r="P361" i="55"/>
  <c r="O361" i="55"/>
  <c r="P273" i="55"/>
  <c r="O273" i="55"/>
  <c r="P287" i="55"/>
  <c r="O287" i="55"/>
  <c r="O163" i="55"/>
  <c r="P163" i="55"/>
  <c r="P138" i="55"/>
  <c r="O138" i="55"/>
  <c r="P144" i="55"/>
  <c r="O144" i="55"/>
  <c r="P86" i="55"/>
  <c r="O86" i="55"/>
  <c r="O46" i="55"/>
  <c r="P46" i="55"/>
  <c r="P27" i="55"/>
  <c r="O27" i="55"/>
  <c r="P910" i="55"/>
  <c r="O910" i="55"/>
  <c r="P884" i="55"/>
  <c r="O884" i="55"/>
  <c r="P741" i="55"/>
  <c r="O741" i="55"/>
  <c r="O662" i="55"/>
  <c r="P662" i="55"/>
  <c r="P730" i="55"/>
  <c r="O730" i="55"/>
  <c r="O672" i="55"/>
  <c r="P672" i="55"/>
  <c r="O546" i="55"/>
  <c r="P546" i="55"/>
  <c r="P517" i="55"/>
  <c r="O517" i="55"/>
  <c r="O444" i="55"/>
  <c r="P444" i="55"/>
  <c r="O389" i="55"/>
  <c r="P389" i="55"/>
  <c r="P324" i="55"/>
  <c r="O324" i="55"/>
  <c r="P277" i="55"/>
  <c r="O277" i="55"/>
  <c r="P279" i="55"/>
  <c r="O279" i="55"/>
  <c r="O155" i="55"/>
  <c r="P155" i="55"/>
  <c r="O75" i="55"/>
  <c r="P75" i="55"/>
  <c r="P84" i="55"/>
  <c r="O84" i="55"/>
  <c r="O978" i="55"/>
  <c r="P978" i="55"/>
  <c r="O992" i="55"/>
  <c r="P992" i="55"/>
  <c r="P906" i="55"/>
  <c r="O906" i="55"/>
  <c r="O900" i="55"/>
  <c r="P900" i="55"/>
  <c r="O866" i="55"/>
  <c r="P866" i="55"/>
  <c r="P814" i="55"/>
  <c r="O814" i="55"/>
  <c r="P797" i="55"/>
  <c r="O797" i="55"/>
  <c r="P778" i="55"/>
  <c r="O778" i="55"/>
  <c r="P728" i="55"/>
  <c r="O728" i="55"/>
  <c r="O643" i="55"/>
  <c r="P643" i="55"/>
  <c r="P542" i="55"/>
  <c r="O542" i="55"/>
  <c r="P621" i="55"/>
  <c r="O621" i="55"/>
  <c r="O523" i="55"/>
  <c r="P523" i="55"/>
  <c r="O387" i="55"/>
  <c r="P387" i="55"/>
  <c r="O397" i="55"/>
  <c r="P397" i="55"/>
  <c r="O485" i="55"/>
  <c r="P485" i="55"/>
  <c r="P375" i="55"/>
  <c r="O375" i="55"/>
  <c r="O240" i="55"/>
  <c r="P240" i="55"/>
  <c r="P196" i="55"/>
  <c r="O196" i="55"/>
  <c r="P142" i="55"/>
  <c r="O142" i="55"/>
  <c r="P70" i="55"/>
  <c r="O70" i="55"/>
  <c r="P902" i="55"/>
  <c r="O902" i="55"/>
  <c r="O856" i="55"/>
  <c r="P856" i="55"/>
  <c r="P815" i="55"/>
  <c r="O815" i="55"/>
  <c r="P765" i="55"/>
  <c r="O765" i="55"/>
  <c r="O686" i="55"/>
  <c r="P686" i="55"/>
  <c r="P704" i="55"/>
  <c r="O704" i="55"/>
  <c r="P641" i="55"/>
  <c r="O641" i="55"/>
  <c r="O620" i="55"/>
  <c r="P620" i="55"/>
  <c r="O430" i="55"/>
  <c r="P430" i="55"/>
  <c r="O547" i="55"/>
  <c r="P547" i="55"/>
  <c r="O532" i="55"/>
  <c r="P532" i="55"/>
  <c r="O499" i="55"/>
  <c r="P499" i="55"/>
  <c r="P284" i="55"/>
  <c r="O284" i="55"/>
  <c r="O259" i="55"/>
  <c r="P259" i="55"/>
  <c r="O239" i="55"/>
  <c r="P239" i="55"/>
  <c r="P252" i="55"/>
  <c r="O252" i="55"/>
  <c r="O234" i="55"/>
  <c r="P234" i="55"/>
  <c r="P67" i="55"/>
  <c r="O67" i="55"/>
  <c r="O34" i="55"/>
  <c r="P34" i="55"/>
  <c r="O987" i="55"/>
  <c r="P987" i="55"/>
  <c r="P923" i="55"/>
  <c r="O923" i="55"/>
  <c r="P913" i="55"/>
  <c r="O913" i="55"/>
  <c r="O800" i="55"/>
  <c r="P800" i="55"/>
  <c r="P784" i="55"/>
  <c r="O784" i="55"/>
  <c r="O755" i="55"/>
  <c r="P755" i="55"/>
  <c r="O682" i="55"/>
  <c r="P682" i="55"/>
  <c r="O511" i="55"/>
  <c r="P511" i="55"/>
  <c r="O358" i="55"/>
  <c r="P358" i="55"/>
  <c r="O315" i="55"/>
  <c r="P315" i="55"/>
  <c r="P238" i="55"/>
  <c r="O238" i="55"/>
  <c r="O159" i="55"/>
  <c r="P159" i="55"/>
  <c r="O119" i="55"/>
  <c r="P119" i="55"/>
  <c r="P29" i="55"/>
  <c r="O29" i="55"/>
  <c r="O895" i="55"/>
  <c r="P895" i="55"/>
  <c r="O880" i="55"/>
  <c r="P880" i="55"/>
  <c r="O774" i="55"/>
  <c r="P774" i="55"/>
  <c r="P688" i="55"/>
  <c r="O688" i="55"/>
  <c r="O626" i="55"/>
  <c r="P626" i="55"/>
  <c r="P698" i="55"/>
  <c r="O698" i="55"/>
  <c r="O422" i="55"/>
  <c r="P422" i="55"/>
  <c r="O439" i="55"/>
  <c r="P439" i="55"/>
  <c r="P340" i="55"/>
  <c r="O340" i="55"/>
  <c r="P276" i="55"/>
  <c r="O276" i="55"/>
  <c r="P257" i="55"/>
  <c r="O257" i="55"/>
  <c r="O225" i="55"/>
  <c r="P225" i="55"/>
  <c r="P367" i="55"/>
  <c r="O367" i="55"/>
  <c r="P100" i="55"/>
  <c r="O100" i="55"/>
  <c r="O64" i="55"/>
  <c r="P64" i="55"/>
  <c r="P110" i="55"/>
  <c r="O110" i="55"/>
  <c r="P59" i="55"/>
  <c r="O59" i="55"/>
  <c r="O979" i="55"/>
  <c r="P979" i="55"/>
  <c r="P945" i="55"/>
  <c r="O945" i="55"/>
  <c r="P959" i="55"/>
  <c r="O959" i="55"/>
  <c r="O891" i="55"/>
  <c r="P891" i="55"/>
  <c r="O894" i="55"/>
  <c r="P894" i="55"/>
  <c r="P837" i="55"/>
  <c r="O837" i="55"/>
  <c r="O747" i="55"/>
  <c r="P747" i="55"/>
  <c r="P752" i="55"/>
  <c r="O752" i="55"/>
  <c r="O674" i="55"/>
  <c r="P674" i="55"/>
  <c r="P675" i="55"/>
  <c r="O675" i="55"/>
  <c r="P653" i="55"/>
  <c r="O653" i="55"/>
  <c r="O556" i="55"/>
  <c r="P556" i="55"/>
  <c r="O435" i="55"/>
  <c r="P435" i="55"/>
  <c r="O440" i="55"/>
  <c r="P440" i="55"/>
  <c r="P272" i="55"/>
  <c r="O272" i="55"/>
  <c r="P221" i="55"/>
  <c r="O221" i="55"/>
  <c r="P337" i="55"/>
  <c r="O337" i="55"/>
  <c r="O242" i="55"/>
  <c r="P242" i="55"/>
  <c r="O223" i="55"/>
  <c r="P223" i="55"/>
  <c r="O28" i="55"/>
  <c r="P28" i="55"/>
  <c r="P88" i="55"/>
  <c r="O88" i="55"/>
  <c r="O997" i="55"/>
  <c r="P997" i="55"/>
  <c r="O942" i="55"/>
  <c r="P942" i="55"/>
  <c r="O929" i="55"/>
  <c r="P929" i="55"/>
  <c r="P788" i="55"/>
  <c r="O788" i="55"/>
  <c r="P633" i="55"/>
  <c r="O633" i="55"/>
  <c r="O569" i="55"/>
  <c r="P569" i="55"/>
  <c r="O604" i="55"/>
  <c r="P604" i="55"/>
  <c r="P478" i="55"/>
  <c r="O478" i="55"/>
  <c r="P399" i="55"/>
  <c r="O399" i="55"/>
  <c r="O416" i="55"/>
  <c r="P416" i="55"/>
  <c r="O452" i="55"/>
  <c r="P452" i="55"/>
  <c r="O378" i="55"/>
  <c r="P378" i="55"/>
  <c r="O268" i="55"/>
  <c r="P268" i="55"/>
  <c r="O362" i="55"/>
  <c r="P362" i="55"/>
  <c r="O299" i="55"/>
  <c r="P299" i="55"/>
  <c r="O139" i="55"/>
  <c r="P139" i="55"/>
  <c r="P11" i="55"/>
  <c r="O11" i="55"/>
  <c r="P909" i="55"/>
  <c r="O909" i="55"/>
  <c r="O842" i="55"/>
  <c r="P842" i="55"/>
  <c r="O885" i="55"/>
  <c r="P885" i="55"/>
  <c r="P849" i="55"/>
  <c r="O849" i="55"/>
  <c r="P843" i="55"/>
  <c r="O843" i="55"/>
  <c r="O775" i="55"/>
  <c r="P775" i="55"/>
  <c r="O713" i="55"/>
  <c r="P713" i="55"/>
  <c r="P683" i="55"/>
  <c r="O683" i="55"/>
  <c r="O518" i="55"/>
  <c r="P518" i="55"/>
  <c r="O393" i="55"/>
  <c r="P393" i="55"/>
  <c r="P264" i="55"/>
  <c r="O264" i="55"/>
  <c r="O334" i="55"/>
  <c r="P334" i="55"/>
  <c r="P303" i="55"/>
  <c r="O303" i="55"/>
  <c r="O104" i="55"/>
  <c r="P104" i="55"/>
  <c r="O391" i="55"/>
  <c r="P391" i="55"/>
  <c r="P15" i="55"/>
  <c r="O15" i="55"/>
  <c r="O982" i="55"/>
  <c r="P982" i="55"/>
  <c r="O996" i="55"/>
  <c r="P996" i="55"/>
  <c r="P943" i="55"/>
  <c r="O943" i="55"/>
  <c r="P829" i="55"/>
  <c r="O829" i="55"/>
  <c r="P699" i="55"/>
  <c r="O699" i="55"/>
  <c r="P760" i="55"/>
  <c r="O760" i="55"/>
  <c r="P732" i="55"/>
  <c r="O732" i="55"/>
  <c r="O659" i="55"/>
  <c r="P659" i="55"/>
  <c r="P578" i="55"/>
  <c r="O578" i="55"/>
  <c r="P625" i="55"/>
  <c r="O625" i="55"/>
  <c r="P529" i="55"/>
  <c r="O529" i="55"/>
  <c r="P661" i="55"/>
  <c r="O661" i="55"/>
  <c r="O436" i="55"/>
  <c r="P436" i="55"/>
  <c r="P305" i="55"/>
  <c r="O305" i="55"/>
  <c r="P220" i="55"/>
  <c r="O220" i="55"/>
  <c r="O143" i="55"/>
  <c r="P143" i="55"/>
  <c r="O42" i="55"/>
  <c r="P42" i="55"/>
  <c r="P907" i="55"/>
  <c r="O907" i="55"/>
  <c r="O912" i="55"/>
  <c r="P912" i="55"/>
  <c r="O816" i="55"/>
  <c r="P816" i="55"/>
  <c r="P737" i="55"/>
  <c r="O737" i="55"/>
  <c r="O636" i="55"/>
  <c r="P636" i="55"/>
  <c r="O705" i="55"/>
  <c r="P705" i="55"/>
  <c r="P657" i="55"/>
  <c r="O657" i="55"/>
  <c r="O624" i="55"/>
  <c r="P624" i="55"/>
  <c r="P639" i="55"/>
  <c r="O639" i="55"/>
  <c r="O434" i="55"/>
  <c r="P434" i="55"/>
  <c r="P320" i="55"/>
  <c r="O320" i="55"/>
  <c r="P288" i="55"/>
  <c r="O288" i="55"/>
  <c r="P271" i="55"/>
  <c r="O271" i="55"/>
  <c r="O235" i="55"/>
  <c r="P235" i="55"/>
  <c r="O132" i="55"/>
  <c r="P132" i="55"/>
  <c r="O44" i="55"/>
  <c r="P44" i="55"/>
  <c r="P57" i="55"/>
  <c r="O57" i="55"/>
  <c r="O991" i="55"/>
  <c r="P991" i="55"/>
  <c r="O927" i="55"/>
  <c r="P927" i="55"/>
  <c r="O862" i="55"/>
  <c r="P862" i="55"/>
  <c r="O717" i="55"/>
  <c r="P717" i="55"/>
  <c r="O560" i="55"/>
  <c r="P560" i="55"/>
  <c r="O415" i="55"/>
  <c r="P415" i="55"/>
  <c r="O316" i="55"/>
  <c r="P316" i="55"/>
  <c r="O210" i="55"/>
  <c r="P210" i="55"/>
  <c r="P82" i="55"/>
  <c r="O82" i="55"/>
  <c r="P120" i="55"/>
  <c r="O120" i="55"/>
  <c r="O66" i="55"/>
  <c r="P66" i="55"/>
  <c r="P871" i="55"/>
  <c r="O871" i="55"/>
  <c r="P630" i="55"/>
  <c r="O630" i="55"/>
  <c r="P598" i="55"/>
  <c r="O598" i="55"/>
  <c r="O566" i="55"/>
  <c r="P566" i="55"/>
  <c r="P581" i="55"/>
  <c r="O581" i="55"/>
  <c r="O616" i="55"/>
  <c r="P616" i="55"/>
  <c r="O411" i="55"/>
  <c r="P411" i="55"/>
  <c r="O417" i="55"/>
  <c r="P417" i="55"/>
  <c r="O312" i="55"/>
  <c r="P312" i="55"/>
  <c r="P341" i="55"/>
  <c r="O341" i="55"/>
  <c r="P244" i="55"/>
  <c r="O244" i="55"/>
  <c r="O247" i="55"/>
  <c r="P247" i="55"/>
  <c r="O227" i="55"/>
  <c r="P227" i="55"/>
  <c r="O171" i="55"/>
  <c r="P171" i="55"/>
  <c r="P204" i="55"/>
  <c r="O204" i="55"/>
  <c r="O30" i="55"/>
  <c r="P30" i="55"/>
  <c r="P92" i="55"/>
  <c r="O92" i="55"/>
  <c r="P53" i="55"/>
  <c r="O53" i="55"/>
  <c r="O983" i="55"/>
  <c r="P983" i="55"/>
  <c r="O854" i="55"/>
  <c r="P854" i="55"/>
  <c r="O898" i="55"/>
  <c r="P898" i="55"/>
  <c r="P853" i="55"/>
  <c r="O853" i="55"/>
  <c r="P799" i="55"/>
  <c r="O799" i="55"/>
  <c r="P754" i="55"/>
  <c r="O754" i="55"/>
  <c r="P687" i="55"/>
  <c r="O687" i="55"/>
  <c r="O552" i="55"/>
  <c r="P552" i="55"/>
  <c r="P471" i="55"/>
  <c r="O471" i="55"/>
  <c r="P372" i="55"/>
  <c r="O372" i="55"/>
  <c r="P129" i="55"/>
  <c r="O129" i="55"/>
  <c r="P357" i="55"/>
  <c r="O357" i="55"/>
  <c r="O243" i="55"/>
  <c r="P243" i="55"/>
  <c r="P158" i="55"/>
  <c r="O158" i="55"/>
  <c r="P118" i="55"/>
  <c r="O118" i="55"/>
  <c r="O58" i="55"/>
  <c r="P58" i="55"/>
  <c r="P1001" i="55"/>
  <c r="O1001" i="55"/>
  <c r="P937" i="55"/>
  <c r="O937" i="55"/>
  <c r="O876" i="55"/>
  <c r="P876" i="55"/>
  <c r="O642" i="55"/>
  <c r="P642" i="55"/>
  <c r="P573" i="55"/>
  <c r="O573" i="55"/>
  <c r="O608" i="55"/>
  <c r="P608" i="55"/>
  <c r="O401" i="55"/>
  <c r="P401" i="55"/>
  <c r="P304" i="55"/>
  <c r="O304" i="55"/>
  <c r="P327" i="55"/>
  <c r="O327" i="55"/>
  <c r="O207" i="55"/>
  <c r="P207" i="55"/>
  <c r="P128" i="55"/>
  <c r="O128" i="55"/>
  <c r="O840" i="55"/>
  <c r="P840" i="55"/>
  <c r="P865" i="55"/>
  <c r="O865" i="55"/>
  <c r="O782" i="55"/>
  <c r="P782" i="55"/>
  <c r="O638" i="55"/>
  <c r="P638" i="55"/>
  <c r="P794" i="55"/>
  <c r="O794" i="55"/>
  <c r="O667" i="55"/>
  <c r="P667" i="55"/>
  <c r="O572" i="55"/>
  <c r="P572" i="55"/>
  <c r="O563" i="55"/>
  <c r="P563" i="55"/>
  <c r="P121" i="55"/>
  <c r="O121" i="55"/>
  <c r="P307" i="55"/>
  <c r="O307" i="55"/>
  <c r="P309" i="55"/>
  <c r="O309" i="55"/>
  <c r="O215" i="55"/>
  <c r="P215" i="55"/>
  <c r="P186" i="55"/>
  <c r="O186" i="55"/>
  <c r="O24" i="55"/>
  <c r="P24" i="55"/>
  <c r="O87" i="55"/>
  <c r="P87" i="55"/>
  <c r="P31" i="55"/>
  <c r="O31" i="55"/>
  <c r="O986" i="55"/>
  <c r="P986" i="55"/>
  <c r="O940" i="55"/>
  <c r="P940" i="55"/>
  <c r="P851" i="55"/>
  <c r="O851" i="55"/>
  <c r="O550" i="55"/>
  <c r="P550" i="55"/>
  <c r="P629" i="55"/>
  <c r="O629" i="55"/>
  <c r="P632" i="55"/>
  <c r="O632" i="55"/>
  <c r="O583" i="55"/>
  <c r="P583" i="55"/>
  <c r="O476" i="55"/>
  <c r="P476" i="55"/>
  <c r="O413" i="55"/>
  <c r="P413" i="55"/>
  <c r="P377" i="55"/>
  <c r="O377" i="55"/>
  <c r="P296" i="55"/>
  <c r="O296" i="55"/>
  <c r="O306" i="55"/>
  <c r="P306" i="55"/>
  <c r="O282" i="55"/>
  <c r="P282" i="55"/>
  <c r="P156" i="55"/>
  <c r="O156" i="55"/>
  <c r="O76" i="55"/>
  <c r="P76" i="55"/>
  <c r="O14" i="55"/>
  <c r="P14" i="55"/>
  <c r="P960" i="55"/>
  <c r="O960" i="55"/>
  <c r="P530" i="55"/>
  <c r="O530" i="55"/>
  <c r="O864" i="55"/>
  <c r="P864" i="55"/>
  <c r="P881" i="55"/>
  <c r="O881" i="55"/>
  <c r="O455" i="55"/>
  <c r="P455" i="55"/>
  <c r="P999" i="55"/>
  <c r="O999" i="55"/>
  <c r="O936" i="55"/>
  <c r="P936" i="55"/>
  <c r="O908" i="55"/>
  <c r="P908" i="55"/>
  <c r="P888" i="55"/>
  <c r="O888" i="55"/>
  <c r="P786" i="55"/>
  <c r="O786" i="55"/>
  <c r="P805" i="55"/>
  <c r="O805" i="55"/>
  <c r="O710" i="55"/>
  <c r="P710" i="55"/>
  <c r="O610" i="55"/>
  <c r="P610" i="55"/>
  <c r="O628" i="55"/>
  <c r="P628" i="55"/>
  <c r="O580" i="55"/>
  <c r="P580" i="55"/>
  <c r="O438" i="55"/>
  <c r="P438" i="55"/>
  <c r="O421" i="55"/>
  <c r="P421" i="55"/>
  <c r="O331" i="55"/>
  <c r="P331" i="55"/>
  <c r="O274" i="55"/>
  <c r="P274" i="55"/>
  <c r="O219" i="55"/>
  <c r="P219" i="55"/>
  <c r="P74" i="55"/>
  <c r="O74" i="55"/>
  <c r="O10" i="55"/>
  <c r="P10" i="55"/>
  <c r="P43" i="55"/>
  <c r="O43" i="55"/>
  <c r="P49" i="55"/>
  <c r="O49" i="55"/>
  <c r="O995" i="55"/>
  <c r="P995" i="55"/>
  <c r="O931" i="55"/>
  <c r="P931" i="55"/>
  <c r="P819" i="55"/>
  <c r="O819" i="55"/>
  <c r="O574" i="55"/>
  <c r="P574" i="55"/>
  <c r="P696" i="55"/>
  <c r="O696" i="55"/>
  <c r="P619" i="55"/>
  <c r="O619" i="55"/>
  <c r="O524" i="55"/>
  <c r="P524" i="55"/>
  <c r="O451" i="55"/>
  <c r="P451" i="55"/>
  <c r="P205" i="55"/>
  <c r="O205" i="55"/>
  <c r="P200" i="55"/>
  <c r="O200" i="55"/>
  <c r="P190" i="55"/>
  <c r="O190" i="55"/>
  <c r="O83" i="55"/>
  <c r="P83" i="55"/>
  <c r="P150" i="55"/>
  <c r="O150" i="55"/>
  <c r="O6" i="55"/>
  <c r="P6" i="55"/>
  <c r="O922" i="55"/>
  <c r="P922" i="55"/>
  <c r="P920" i="55"/>
  <c r="O920" i="55"/>
  <c r="P810" i="55"/>
  <c r="O810" i="55"/>
  <c r="P801" i="55"/>
  <c r="O801" i="55"/>
  <c r="O803" i="55"/>
  <c r="P803" i="55"/>
  <c r="P869" i="55"/>
  <c r="O869" i="55"/>
  <c r="P585" i="55"/>
  <c r="O585" i="55"/>
  <c r="O611" i="55"/>
  <c r="P611" i="55"/>
  <c r="P520" i="55"/>
  <c r="O520" i="55"/>
  <c r="O448" i="55"/>
  <c r="P448" i="55"/>
  <c r="O382" i="55"/>
  <c r="P382" i="55"/>
  <c r="P359" i="55"/>
  <c r="O359" i="55"/>
  <c r="O342" i="55"/>
  <c r="P342" i="55"/>
  <c r="P263" i="55"/>
  <c r="O263" i="55"/>
  <c r="P160" i="55"/>
  <c r="O160" i="55"/>
  <c r="O40" i="55"/>
  <c r="P40" i="55"/>
  <c r="O17" i="55"/>
  <c r="P17" i="55"/>
  <c r="O925" i="55"/>
  <c r="P925" i="55"/>
  <c r="O858" i="55"/>
  <c r="P858" i="55"/>
  <c r="O826" i="55"/>
  <c r="P826" i="55"/>
  <c r="P892" i="55"/>
  <c r="O892" i="55"/>
  <c r="O852" i="55"/>
  <c r="P852" i="55"/>
  <c r="P761" i="55"/>
  <c r="O761" i="55"/>
  <c r="O796" i="55"/>
  <c r="P796" i="55"/>
  <c r="O394" i="55"/>
  <c r="P394" i="55"/>
  <c r="O425" i="55"/>
  <c r="P425" i="55"/>
  <c r="P339" i="55"/>
  <c r="O339" i="55"/>
  <c r="P202" i="55"/>
  <c r="O202" i="55"/>
  <c r="O944" i="55"/>
  <c r="P944" i="55"/>
  <c r="O855" i="55"/>
  <c r="P855" i="55"/>
  <c r="P740" i="55"/>
  <c r="O740" i="55"/>
  <c r="O656" i="55"/>
  <c r="P656" i="55"/>
  <c r="O744" i="55"/>
  <c r="P744" i="55"/>
  <c r="O671" i="55"/>
  <c r="P671" i="55"/>
  <c r="O577" i="55"/>
  <c r="P577" i="55"/>
  <c r="O612" i="55"/>
  <c r="P612" i="55"/>
  <c r="P495" i="55"/>
  <c r="O495" i="55"/>
  <c r="O432" i="55"/>
  <c r="P432" i="55"/>
  <c r="O338" i="55"/>
  <c r="P338" i="55"/>
  <c r="P246" i="55"/>
  <c r="O246" i="55"/>
  <c r="P170" i="55"/>
  <c r="O170" i="55"/>
  <c r="P176" i="55"/>
  <c r="O176" i="55"/>
  <c r="P25" i="55"/>
  <c r="O25" i="55"/>
  <c r="P877" i="55"/>
  <c r="O877" i="55"/>
  <c r="O781" i="55"/>
  <c r="P781" i="55"/>
  <c r="O622" i="55"/>
  <c r="P622" i="55"/>
  <c r="P647" i="55"/>
  <c r="O647" i="55"/>
  <c r="P386" i="55"/>
  <c r="O386" i="55"/>
  <c r="O467" i="55"/>
  <c r="P467" i="55"/>
  <c r="P509" i="55"/>
  <c r="O509" i="55"/>
  <c r="O409" i="55"/>
  <c r="P409" i="55"/>
  <c r="P336" i="55"/>
  <c r="O336" i="55"/>
  <c r="P253" i="55"/>
  <c r="O253" i="55"/>
  <c r="P125" i="55"/>
  <c r="O125" i="55"/>
  <c r="O310" i="55"/>
  <c r="P310" i="55"/>
  <c r="O187" i="55"/>
  <c r="P187" i="55"/>
  <c r="P116" i="55"/>
  <c r="O116" i="55"/>
  <c r="P90" i="55"/>
  <c r="O90" i="55"/>
  <c r="O990" i="55"/>
  <c r="P990" i="55"/>
  <c r="O938" i="55"/>
  <c r="P938" i="55"/>
  <c r="P953" i="55"/>
  <c r="O953" i="55"/>
  <c r="P886" i="55"/>
  <c r="O886" i="55"/>
  <c r="O828" i="55"/>
  <c r="P828" i="55"/>
  <c r="P777" i="55"/>
  <c r="O777" i="55"/>
  <c r="P879" i="55"/>
  <c r="O879" i="55"/>
  <c r="P554" i="55"/>
  <c r="O554" i="55"/>
  <c r="O571" i="55"/>
  <c r="P571" i="55"/>
  <c r="P519" i="55"/>
  <c r="O519" i="55"/>
  <c r="O249" i="55"/>
  <c r="P249" i="55"/>
  <c r="O365" i="55"/>
  <c r="P365" i="55"/>
  <c r="P174" i="55"/>
  <c r="O174" i="55"/>
  <c r="P939" i="55"/>
  <c r="O939" i="55"/>
  <c r="O921" i="55"/>
  <c r="P921" i="55"/>
  <c r="O889" i="55"/>
  <c r="P889" i="55"/>
  <c r="P649" i="55"/>
  <c r="O649" i="55"/>
  <c r="P533" i="55"/>
  <c r="O533" i="55"/>
  <c r="O500" i="55"/>
  <c r="P500" i="55"/>
  <c r="O442" i="55"/>
  <c r="P442" i="55"/>
  <c r="O551" i="55"/>
  <c r="P551" i="55"/>
  <c r="P507" i="55"/>
  <c r="O507" i="55"/>
  <c r="O291" i="55"/>
  <c r="P291" i="55"/>
  <c r="P245" i="55"/>
  <c r="O245" i="55"/>
  <c r="P213" i="55"/>
  <c r="O213" i="55"/>
  <c r="P117" i="55"/>
  <c r="O117" i="55"/>
  <c r="O226" i="55"/>
  <c r="P226" i="55"/>
  <c r="P114" i="55"/>
  <c r="O114" i="55"/>
  <c r="P39" i="55"/>
  <c r="O39" i="55"/>
  <c r="S213" i="55"/>
  <c r="R213" i="55"/>
  <c r="Q213" i="55"/>
  <c r="Q339" i="55"/>
  <c r="S339" i="55"/>
  <c r="R339" i="55"/>
  <c r="Q338" i="55"/>
  <c r="S338" i="55"/>
  <c r="R338" i="55"/>
  <c r="S382" i="55"/>
  <c r="R382" i="55"/>
  <c r="Q382" i="55"/>
  <c r="Q995" i="55"/>
  <c r="S995" i="55"/>
  <c r="R995" i="55"/>
  <c r="S421" i="55"/>
  <c r="Q421" i="55"/>
  <c r="R421" i="55"/>
  <c r="S610" i="55"/>
  <c r="Q610" i="55"/>
  <c r="R610" i="55"/>
  <c r="Q455" i="55"/>
  <c r="S455" i="55"/>
  <c r="R455" i="55"/>
  <c r="S282" i="55"/>
  <c r="R282" i="55"/>
  <c r="Q282" i="55"/>
  <c r="S413" i="55"/>
  <c r="Q413" i="55"/>
  <c r="R413" i="55"/>
  <c r="S986" i="55"/>
  <c r="Q986" i="55"/>
  <c r="R986" i="55"/>
  <c r="S840" i="55"/>
  <c r="R840" i="55"/>
  <c r="Q840" i="55"/>
  <c r="S642" i="55"/>
  <c r="R642" i="55"/>
  <c r="Q642" i="55"/>
  <c r="S58" i="55"/>
  <c r="R58" i="55"/>
  <c r="Q58" i="55"/>
  <c r="R552" i="55"/>
  <c r="S552" i="55"/>
  <c r="Q552" i="55"/>
  <c r="Q171" i="55"/>
  <c r="S171" i="55"/>
  <c r="R171" i="55"/>
  <c r="S616" i="55"/>
  <c r="R616" i="55"/>
  <c r="Q616" i="55"/>
  <c r="S560" i="55"/>
  <c r="Q560" i="55"/>
  <c r="R560" i="55"/>
  <c r="Q991" i="55"/>
  <c r="S991" i="55"/>
  <c r="R991" i="55"/>
  <c r="R235" i="55"/>
  <c r="S235" i="55"/>
  <c r="Q235" i="55"/>
  <c r="S434" i="55"/>
  <c r="Q434" i="55"/>
  <c r="R434" i="55"/>
  <c r="S705" i="55"/>
  <c r="R705" i="55"/>
  <c r="Q705" i="55"/>
  <c r="S912" i="55"/>
  <c r="R912" i="55"/>
  <c r="Q912" i="55"/>
  <c r="Q391" i="55"/>
  <c r="S391" i="55"/>
  <c r="R391" i="55"/>
  <c r="Q713" i="55"/>
  <c r="R713" i="55"/>
  <c r="S713" i="55"/>
  <c r="R885" i="55"/>
  <c r="Q885" i="55"/>
  <c r="S885" i="55"/>
  <c r="Q139" i="55"/>
  <c r="S139" i="55"/>
  <c r="R139" i="55"/>
  <c r="S378" i="55"/>
  <c r="R378" i="55"/>
  <c r="Q378" i="55"/>
  <c r="Q435" i="55"/>
  <c r="S435" i="55"/>
  <c r="R435" i="55"/>
  <c r="S674" i="55"/>
  <c r="R674" i="55"/>
  <c r="Q674" i="55"/>
  <c r="R894" i="55"/>
  <c r="Q894" i="55"/>
  <c r="S894" i="55"/>
  <c r="Q979" i="55"/>
  <c r="S979" i="55"/>
  <c r="R979" i="55"/>
  <c r="S880" i="55"/>
  <c r="R880" i="55"/>
  <c r="Q880" i="55"/>
  <c r="S159" i="55"/>
  <c r="R159" i="55"/>
  <c r="Q159" i="55"/>
  <c r="R511" i="55"/>
  <c r="Q511" i="55"/>
  <c r="S511" i="55"/>
  <c r="R800" i="55"/>
  <c r="Q800" i="55"/>
  <c r="S800" i="55"/>
  <c r="S34" i="55"/>
  <c r="R34" i="55"/>
  <c r="Q34" i="55"/>
  <c r="S239" i="55"/>
  <c r="Q239" i="55"/>
  <c r="R239" i="55"/>
  <c r="S532" i="55"/>
  <c r="R532" i="55"/>
  <c r="Q532" i="55"/>
  <c r="Q485" i="55"/>
  <c r="R485" i="55"/>
  <c r="S485" i="55"/>
  <c r="S900" i="55"/>
  <c r="R900" i="55"/>
  <c r="Q900" i="55"/>
  <c r="S662" i="55"/>
  <c r="Q662" i="55"/>
  <c r="R662" i="55"/>
  <c r="S565" i="55"/>
  <c r="R565" i="55"/>
  <c r="Q565" i="55"/>
  <c r="S779" i="55"/>
  <c r="R779" i="55"/>
  <c r="Q779" i="55"/>
  <c r="S50" i="55"/>
  <c r="R50" i="55"/>
  <c r="Q50" i="55"/>
  <c r="S846" i="55"/>
  <c r="Q846" i="55"/>
  <c r="R846" i="55"/>
  <c r="R54" i="55"/>
  <c r="S54" i="55"/>
  <c r="Q54" i="55"/>
  <c r="Q490" i="55"/>
  <c r="R490" i="55"/>
  <c r="S490" i="55"/>
  <c r="R804" i="55"/>
  <c r="Q804" i="55"/>
  <c r="S804" i="55"/>
  <c r="Q404" i="55"/>
  <c r="S404" i="55"/>
  <c r="R404" i="55"/>
  <c r="S980" i="55"/>
  <c r="Q980" i="55"/>
  <c r="R980" i="55"/>
  <c r="S4" i="55"/>
  <c r="R4" i="55"/>
  <c r="Q4" i="55"/>
  <c r="S133" i="55"/>
  <c r="R133" i="55"/>
  <c r="Q133" i="55"/>
  <c r="Q600" i="55"/>
  <c r="S600" i="55"/>
  <c r="R600" i="55"/>
  <c r="S660" i="55"/>
  <c r="R660" i="55"/>
  <c r="Q660" i="55"/>
  <c r="S617" i="55"/>
  <c r="Q617" i="55"/>
  <c r="R617" i="55"/>
  <c r="Q899" i="55"/>
  <c r="S899" i="55"/>
  <c r="R899" i="55"/>
  <c r="S38" i="55"/>
  <c r="R38" i="55"/>
  <c r="Q38" i="55"/>
  <c r="S492" i="55"/>
  <c r="Q492" i="55"/>
  <c r="R492" i="55"/>
  <c r="S860" i="55"/>
  <c r="R860" i="55"/>
  <c r="Q860" i="55"/>
  <c r="Q400" i="55"/>
  <c r="R400" i="55"/>
  <c r="S400" i="55"/>
  <c r="S665" i="55"/>
  <c r="Q665" i="55"/>
  <c r="R665" i="55"/>
  <c r="S822" i="55"/>
  <c r="R822" i="55"/>
  <c r="Q822" i="55"/>
  <c r="S332" i="55"/>
  <c r="R332" i="55"/>
  <c r="Q332" i="55"/>
  <c r="R725" i="55"/>
  <c r="Q725" i="55"/>
  <c r="S725" i="55"/>
  <c r="Q823" i="55"/>
  <c r="S823" i="55"/>
  <c r="R823" i="55"/>
  <c r="S512" i="55"/>
  <c r="R512" i="55"/>
  <c r="Q512" i="55"/>
  <c r="S919" i="55"/>
  <c r="R919" i="55"/>
  <c r="Q919" i="55"/>
  <c r="S484" i="55"/>
  <c r="R484" i="55"/>
  <c r="Q484" i="55"/>
  <c r="S72" i="55"/>
  <c r="R72" i="55"/>
  <c r="Q72" i="55"/>
  <c r="Q428" i="55"/>
  <c r="S428" i="55"/>
  <c r="R428" i="55"/>
  <c r="Q21" i="55"/>
  <c r="R21" i="55"/>
  <c r="S21" i="55"/>
  <c r="Q267" i="55"/>
  <c r="S267" i="55"/>
  <c r="R267" i="55"/>
  <c r="S477" i="55"/>
  <c r="R477" i="55"/>
  <c r="Q477" i="55"/>
  <c r="Q692" i="55"/>
  <c r="S692" i="55"/>
  <c r="R692" i="55"/>
  <c r="S179" i="55"/>
  <c r="R179" i="55"/>
  <c r="Q179" i="55"/>
  <c r="S544" i="55"/>
  <c r="Q544" i="55"/>
  <c r="R544" i="55"/>
  <c r="S457" i="55"/>
  <c r="R457" i="55"/>
  <c r="Q457" i="55"/>
  <c r="S568" i="55"/>
  <c r="R568" i="55"/>
  <c r="Q568" i="55"/>
  <c r="Q269" i="55"/>
  <c r="S269" i="55"/>
  <c r="R269" i="55"/>
  <c r="S183" i="55"/>
  <c r="R183" i="55"/>
  <c r="Q183" i="55"/>
  <c r="Q559" i="55"/>
  <c r="S559" i="55"/>
  <c r="R559" i="55"/>
  <c r="S844" i="55"/>
  <c r="R844" i="55"/>
  <c r="Q844" i="55"/>
  <c r="S26" i="55"/>
  <c r="R26" i="55"/>
  <c r="Q26" i="55"/>
  <c r="S344" i="55"/>
  <c r="R344" i="55"/>
  <c r="Q344" i="55"/>
  <c r="Q708" i="55"/>
  <c r="S708" i="55"/>
  <c r="R708" i="55"/>
  <c r="R813" i="55"/>
  <c r="Q813" i="55"/>
  <c r="S813" i="55"/>
  <c r="Q112" i="55"/>
  <c r="S112" i="55"/>
  <c r="R112" i="55"/>
  <c r="Q329" i="55"/>
  <c r="S329" i="55"/>
  <c r="R329" i="55"/>
  <c r="S462" i="55"/>
  <c r="R462" i="55"/>
  <c r="Q462" i="55"/>
  <c r="R702" i="55"/>
  <c r="Q702" i="55"/>
  <c r="S702" i="55"/>
  <c r="S817" i="55"/>
  <c r="R817" i="55"/>
  <c r="Q817" i="55"/>
  <c r="Q321" i="55"/>
  <c r="S321" i="55"/>
  <c r="R321" i="55"/>
  <c r="Q7" i="55"/>
  <c r="S7" i="55"/>
  <c r="R7" i="55"/>
  <c r="S541" i="55"/>
  <c r="Q541" i="55"/>
  <c r="R541" i="55"/>
  <c r="Q712" i="55"/>
  <c r="S712" i="55"/>
  <c r="R712" i="55"/>
  <c r="R961" i="55"/>
  <c r="Q961" i="55"/>
  <c r="S961" i="55"/>
  <c r="S108" i="55"/>
  <c r="R108" i="55"/>
  <c r="Q108" i="55"/>
  <c r="S197" i="55"/>
  <c r="R197" i="55"/>
  <c r="Q197" i="55"/>
  <c r="Q762" i="55"/>
  <c r="S762" i="55"/>
  <c r="R762" i="55"/>
  <c r="R792" i="55"/>
  <c r="Q792" i="55"/>
  <c r="S792" i="55"/>
  <c r="S169" i="55"/>
  <c r="R169" i="55"/>
  <c r="Q169" i="55"/>
  <c r="S570" i="55"/>
  <c r="Q570" i="55"/>
  <c r="R570" i="55"/>
  <c r="Q65" i="55"/>
  <c r="S65" i="55"/>
  <c r="R65" i="55"/>
  <c r="S515" i="55"/>
  <c r="R515" i="55"/>
  <c r="Q515" i="55"/>
  <c r="S181" i="55"/>
  <c r="R181" i="55"/>
  <c r="Q181" i="55"/>
  <c r="S887" i="55"/>
  <c r="R887" i="55"/>
  <c r="Q887" i="55"/>
  <c r="Q379" i="55"/>
  <c r="S379" i="55"/>
  <c r="R379" i="55"/>
  <c r="Q949" i="55"/>
  <c r="S949" i="55"/>
  <c r="R949" i="55"/>
  <c r="S193" i="55"/>
  <c r="R193" i="55"/>
  <c r="Q193" i="55"/>
  <c r="S748" i="55"/>
  <c r="Q748" i="55"/>
  <c r="R748" i="55"/>
  <c r="Q9" i="55"/>
  <c r="R9" i="55"/>
  <c r="S9" i="55"/>
  <c r="S101" i="55"/>
  <c r="R101" i="55"/>
  <c r="Q101" i="55"/>
  <c r="Q700" i="55"/>
  <c r="R700" i="55"/>
  <c r="S700" i="55"/>
  <c r="Q345" i="55"/>
  <c r="S345" i="55"/>
  <c r="R345" i="55"/>
  <c r="Q845" i="55"/>
  <c r="R845" i="55"/>
  <c r="S845" i="55"/>
  <c r="Q289" i="55"/>
  <c r="R289" i="55"/>
  <c r="S289" i="55"/>
  <c r="S113" i="55"/>
  <c r="Q113" i="55"/>
  <c r="R113" i="55"/>
  <c r="Q39" i="55"/>
  <c r="S39" i="55"/>
  <c r="R39" i="55"/>
  <c r="Q571" i="55"/>
  <c r="S571" i="55"/>
  <c r="R571" i="55"/>
  <c r="Q114" i="55"/>
  <c r="R114" i="55"/>
  <c r="S114" i="55"/>
  <c r="Q90" i="55"/>
  <c r="S90" i="55"/>
  <c r="R90" i="55"/>
  <c r="Q509" i="55"/>
  <c r="R509" i="55"/>
  <c r="S509" i="55"/>
  <c r="R176" i="55"/>
  <c r="Q176" i="55"/>
  <c r="S176" i="55"/>
  <c r="Q869" i="55"/>
  <c r="S869" i="55"/>
  <c r="R869" i="55"/>
  <c r="Q49" i="55"/>
  <c r="S49" i="55"/>
  <c r="R49" i="55"/>
  <c r="Q881" i="55"/>
  <c r="S881" i="55"/>
  <c r="R881" i="55"/>
  <c r="Q31" i="55"/>
  <c r="S31" i="55"/>
  <c r="R31" i="55"/>
  <c r="S128" i="55"/>
  <c r="R128" i="55"/>
  <c r="Q128" i="55"/>
  <c r="Q118" i="55"/>
  <c r="S118" i="55"/>
  <c r="R118" i="55"/>
  <c r="S129" i="55"/>
  <c r="R129" i="55"/>
  <c r="Q129" i="55"/>
  <c r="R687" i="55"/>
  <c r="Q687" i="55"/>
  <c r="S687" i="55"/>
  <c r="S92" i="55"/>
  <c r="R92" i="55"/>
  <c r="Q92" i="55"/>
  <c r="S581" i="55"/>
  <c r="Q581" i="55"/>
  <c r="R581" i="55"/>
  <c r="Q871" i="55"/>
  <c r="S871" i="55"/>
  <c r="R871" i="55"/>
  <c r="Q57" i="55"/>
  <c r="S57" i="55"/>
  <c r="R57" i="55"/>
  <c r="R271" i="55"/>
  <c r="Q271" i="55"/>
  <c r="S271" i="55"/>
  <c r="Q639" i="55"/>
  <c r="S639" i="55"/>
  <c r="R639" i="55"/>
  <c r="Q907" i="55"/>
  <c r="R907" i="55"/>
  <c r="S907" i="55"/>
  <c r="Q305" i="55"/>
  <c r="S305" i="55"/>
  <c r="R305" i="55"/>
  <c r="S625" i="55"/>
  <c r="Q625" i="55"/>
  <c r="R625" i="55"/>
  <c r="S760" i="55"/>
  <c r="R760" i="55"/>
  <c r="Q760" i="55"/>
  <c r="S221" i="55"/>
  <c r="R221" i="55"/>
  <c r="Q221" i="55"/>
  <c r="Q752" i="55"/>
  <c r="S752" i="55"/>
  <c r="R752" i="55"/>
  <c r="S59" i="55"/>
  <c r="Q59" i="55"/>
  <c r="R59" i="55"/>
  <c r="S367" i="55"/>
  <c r="R367" i="55"/>
  <c r="Q367" i="55"/>
  <c r="S340" i="55"/>
  <c r="Q340" i="55"/>
  <c r="R340" i="55"/>
  <c r="Q238" i="55"/>
  <c r="S238" i="55"/>
  <c r="R238" i="55"/>
  <c r="S913" i="55"/>
  <c r="R913" i="55"/>
  <c r="Q913" i="55"/>
  <c r="S67" i="55"/>
  <c r="Q67" i="55"/>
  <c r="R67" i="55"/>
  <c r="Q704" i="55"/>
  <c r="S704" i="55"/>
  <c r="R704" i="55"/>
  <c r="R196" i="55"/>
  <c r="Q196" i="55"/>
  <c r="S196" i="55"/>
  <c r="S542" i="55"/>
  <c r="Q542" i="55"/>
  <c r="R542" i="55"/>
  <c r="Q797" i="55"/>
  <c r="S797" i="55"/>
  <c r="R797" i="55"/>
  <c r="S906" i="55"/>
  <c r="Q906" i="55"/>
  <c r="R906" i="55"/>
  <c r="S324" i="55"/>
  <c r="Q324" i="55"/>
  <c r="R324" i="55"/>
  <c r="S741" i="55"/>
  <c r="R741" i="55"/>
  <c r="Q741" i="55"/>
  <c r="S487" i="55"/>
  <c r="R487" i="55"/>
  <c r="Q487" i="55"/>
  <c r="S582" i="55"/>
  <c r="Q582" i="55"/>
  <c r="R582" i="55"/>
  <c r="R736" i="55"/>
  <c r="Q736" i="55"/>
  <c r="S736" i="55"/>
  <c r="Q637" i="55"/>
  <c r="S637" i="55"/>
  <c r="R637" i="55"/>
  <c r="S681" i="55"/>
  <c r="Q681" i="55"/>
  <c r="R681" i="55"/>
  <c r="S785" i="55"/>
  <c r="R785" i="55"/>
  <c r="Q785" i="55"/>
  <c r="R631" i="55"/>
  <c r="Q631" i="55"/>
  <c r="S631" i="55"/>
  <c r="Q172" i="55"/>
  <c r="S172" i="55"/>
  <c r="R172" i="55"/>
  <c r="S137" i="55"/>
  <c r="R137" i="55"/>
  <c r="Q137" i="55"/>
  <c r="S634" i="55"/>
  <c r="R634" i="55"/>
  <c r="Q634" i="55"/>
  <c r="S958" i="55"/>
  <c r="R958" i="55"/>
  <c r="Q958" i="55"/>
  <c r="S896" i="55"/>
  <c r="R896" i="55"/>
  <c r="Q896" i="55"/>
  <c r="S81" i="55"/>
  <c r="R81" i="55"/>
  <c r="Q81" i="55"/>
  <c r="S470" i="55"/>
  <c r="R470" i="55"/>
  <c r="Q470" i="55"/>
  <c r="S706" i="55"/>
  <c r="R706" i="55"/>
  <c r="Q706" i="55"/>
  <c r="Q893" i="55"/>
  <c r="S893" i="55"/>
  <c r="R893" i="55"/>
  <c r="Q325" i="55"/>
  <c r="R325" i="55"/>
  <c r="S325" i="55"/>
  <c r="S669" i="55"/>
  <c r="Q669" i="55"/>
  <c r="R669" i="55"/>
  <c r="S914" i="55"/>
  <c r="R914" i="55"/>
  <c r="Q914" i="55"/>
  <c r="S680" i="55"/>
  <c r="Q680" i="55"/>
  <c r="R680" i="55"/>
  <c r="Q140" i="55"/>
  <c r="S140" i="55"/>
  <c r="R140" i="55"/>
  <c r="S677" i="55"/>
  <c r="Q677" i="55"/>
  <c r="R677" i="55"/>
  <c r="S798" i="55"/>
  <c r="Q798" i="55"/>
  <c r="R798" i="55"/>
  <c r="S184" i="55"/>
  <c r="R184" i="55"/>
  <c r="Q184" i="55"/>
  <c r="S161" i="55"/>
  <c r="R161" i="55"/>
  <c r="Q161" i="55"/>
  <c r="S373" i="55"/>
  <c r="R373" i="55"/>
  <c r="Q373" i="55"/>
  <c r="S613" i="55"/>
  <c r="Q613" i="55"/>
  <c r="R613" i="55"/>
  <c r="S335" i="55"/>
  <c r="R335" i="55"/>
  <c r="Q335" i="55"/>
  <c r="R73" i="55"/>
  <c r="Q73" i="55"/>
  <c r="S73" i="55"/>
  <c r="Q839" i="55"/>
  <c r="S839" i="55"/>
  <c r="R839" i="55"/>
  <c r="S496" i="55"/>
  <c r="R496" i="55"/>
  <c r="Q496" i="55"/>
  <c r="Q738" i="55"/>
  <c r="S738" i="55"/>
  <c r="R738" i="55"/>
  <c r="Q882" i="55"/>
  <c r="S882" i="55"/>
  <c r="R882" i="55"/>
  <c r="Q323" i="55"/>
  <c r="S323" i="55"/>
  <c r="R323" i="55"/>
  <c r="S374" i="55"/>
  <c r="R374" i="55"/>
  <c r="Q374" i="55"/>
  <c r="S771" i="55"/>
  <c r="R771" i="55"/>
  <c r="Q771" i="55"/>
  <c r="S981" i="55"/>
  <c r="Q981" i="55"/>
  <c r="R981" i="55"/>
  <c r="S294" i="55"/>
  <c r="R294" i="55"/>
  <c r="Q294" i="55"/>
  <c r="Q419" i="55"/>
  <c r="S419" i="55"/>
  <c r="R419" i="55"/>
  <c r="S103" i="55"/>
  <c r="R103" i="55"/>
  <c r="Q103" i="55"/>
  <c r="S290" i="55"/>
  <c r="R290" i="55"/>
  <c r="Q290" i="55"/>
  <c r="S406" i="55"/>
  <c r="Q406" i="55"/>
  <c r="R406" i="55"/>
  <c r="S241" i="55"/>
  <c r="Q241" i="55"/>
  <c r="R241" i="55"/>
  <c r="S930" i="55"/>
  <c r="R930" i="55"/>
  <c r="Q930" i="55"/>
  <c r="Q449" i="55"/>
  <c r="S449" i="55"/>
  <c r="R449" i="55"/>
  <c r="S735" i="55"/>
  <c r="R735" i="55"/>
  <c r="Q735" i="55"/>
  <c r="S934" i="55"/>
  <c r="Q934" i="55"/>
  <c r="R934" i="55"/>
  <c r="R211" i="55"/>
  <c r="Q211" i="55"/>
  <c r="S211" i="55"/>
  <c r="S576" i="55"/>
  <c r="R576" i="55"/>
  <c r="Q576" i="55"/>
  <c r="S363" i="55"/>
  <c r="R363" i="55"/>
  <c r="Q363" i="55"/>
  <c r="S314" i="55"/>
  <c r="R314" i="55"/>
  <c r="Q314" i="55"/>
  <c r="Q607" i="55"/>
  <c r="S607" i="55"/>
  <c r="R607" i="55"/>
  <c r="R791" i="55"/>
  <c r="S791" i="55"/>
  <c r="Q791" i="55"/>
  <c r="S68" i="55"/>
  <c r="R68" i="55"/>
  <c r="Q68" i="55"/>
  <c r="Q555" i="55"/>
  <c r="R555" i="55"/>
  <c r="S555" i="55"/>
  <c r="S2" i="55"/>
  <c r="R2" i="55"/>
  <c r="Q2" i="55"/>
  <c r="S793" i="55"/>
  <c r="R793" i="55"/>
  <c r="Q793" i="55"/>
  <c r="S346" i="55"/>
  <c r="R346" i="55"/>
  <c r="Q346" i="55"/>
  <c r="S759" i="55"/>
  <c r="R759" i="55"/>
  <c r="Q759" i="55"/>
  <c r="S16" i="55"/>
  <c r="R16" i="55"/>
  <c r="Q16" i="55"/>
  <c r="S52" i="55"/>
  <c r="R52" i="55"/>
  <c r="Q52" i="55"/>
  <c r="S783" i="55"/>
  <c r="Q783" i="55"/>
  <c r="R783" i="55"/>
  <c r="R115" i="55"/>
  <c r="Q115" i="55"/>
  <c r="S115" i="55"/>
  <c r="S364" i="55"/>
  <c r="R364" i="55"/>
  <c r="Q364" i="55"/>
  <c r="Q501" i="55"/>
  <c r="R501" i="55"/>
  <c r="S501" i="55"/>
  <c r="S670" i="55"/>
  <c r="Q670" i="55"/>
  <c r="R670" i="55"/>
  <c r="Q333" i="55"/>
  <c r="S333" i="55"/>
  <c r="R333" i="55"/>
  <c r="Q599" i="55"/>
  <c r="S599" i="55"/>
  <c r="R599" i="55"/>
  <c r="R203" i="55"/>
  <c r="Q203" i="55"/>
  <c r="S203" i="55"/>
  <c r="S483" i="55"/>
  <c r="R483" i="55"/>
  <c r="Q483" i="55"/>
  <c r="Q539" i="55"/>
  <c r="S539" i="55"/>
  <c r="R539" i="55"/>
  <c r="S654" i="55"/>
  <c r="R654" i="55"/>
  <c r="Q654" i="55"/>
  <c r="S658" i="55"/>
  <c r="R658" i="55"/>
  <c r="Q658" i="55"/>
  <c r="S926" i="55"/>
  <c r="R926" i="55"/>
  <c r="Q926" i="55"/>
  <c r="Q647" i="55"/>
  <c r="R647" i="55"/>
  <c r="S647" i="55"/>
  <c r="S761" i="55"/>
  <c r="R761" i="55"/>
  <c r="Q761" i="55"/>
  <c r="Q551" i="55"/>
  <c r="S551" i="55"/>
  <c r="R551" i="55"/>
  <c r="S990" i="55"/>
  <c r="Q990" i="55"/>
  <c r="R990" i="55"/>
  <c r="S577" i="55"/>
  <c r="R577" i="55"/>
  <c r="Q577" i="55"/>
  <c r="S858" i="55"/>
  <c r="R858" i="55"/>
  <c r="Q858" i="55"/>
  <c r="S245" i="55"/>
  <c r="R245" i="55"/>
  <c r="Q245" i="55"/>
  <c r="S554" i="55"/>
  <c r="Q554" i="55"/>
  <c r="R554" i="55"/>
  <c r="R886" i="55"/>
  <c r="Q886" i="55"/>
  <c r="S886" i="55"/>
  <c r="S125" i="55"/>
  <c r="R125" i="55"/>
  <c r="Q125" i="55"/>
  <c r="S263" i="55"/>
  <c r="R263" i="55"/>
  <c r="Q263" i="55"/>
  <c r="S920" i="55"/>
  <c r="Q920" i="55"/>
  <c r="R920" i="55"/>
  <c r="S442" i="55"/>
  <c r="Q442" i="55"/>
  <c r="R442" i="55"/>
  <c r="S889" i="55"/>
  <c r="R889" i="55"/>
  <c r="Q889" i="55"/>
  <c r="Q365" i="55"/>
  <c r="S365" i="55"/>
  <c r="R365" i="55"/>
  <c r="S622" i="55"/>
  <c r="R622" i="55"/>
  <c r="Q622" i="55"/>
  <c r="Q432" i="55"/>
  <c r="S432" i="55"/>
  <c r="R432" i="55"/>
  <c r="Q671" i="55"/>
  <c r="S671" i="55"/>
  <c r="R671" i="55"/>
  <c r="Q855" i="55"/>
  <c r="S855" i="55"/>
  <c r="R855" i="55"/>
  <c r="S425" i="55"/>
  <c r="Q425" i="55"/>
  <c r="R425" i="55"/>
  <c r="S852" i="55"/>
  <c r="R852" i="55"/>
  <c r="Q852" i="55"/>
  <c r="Q925" i="55"/>
  <c r="S925" i="55"/>
  <c r="R925" i="55"/>
  <c r="Q448" i="55"/>
  <c r="S448" i="55"/>
  <c r="R448" i="55"/>
  <c r="Q83" i="55"/>
  <c r="S83" i="55"/>
  <c r="R83" i="55"/>
  <c r="Q451" i="55"/>
  <c r="S451" i="55"/>
  <c r="R451" i="55"/>
  <c r="S574" i="55"/>
  <c r="Q574" i="55"/>
  <c r="R574" i="55"/>
  <c r="R219" i="55"/>
  <c r="S219" i="55"/>
  <c r="Q219" i="55"/>
  <c r="S438" i="55"/>
  <c r="Q438" i="55"/>
  <c r="R438" i="55"/>
  <c r="R710" i="55"/>
  <c r="Q710" i="55"/>
  <c r="S710" i="55"/>
  <c r="R908" i="55"/>
  <c r="Q908" i="55"/>
  <c r="S908" i="55"/>
  <c r="S14" i="55"/>
  <c r="R14" i="55"/>
  <c r="Q14" i="55"/>
  <c r="Q306" i="55"/>
  <c r="S306" i="55"/>
  <c r="R306" i="55"/>
  <c r="Q476" i="55"/>
  <c r="R476" i="55"/>
  <c r="S476" i="55"/>
  <c r="S550" i="55"/>
  <c r="Q550" i="55"/>
  <c r="R550" i="55"/>
  <c r="Q215" i="55"/>
  <c r="S215" i="55"/>
  <c r="R215" i="55"/>
  <c r="Q563" i="55"/>
  <c r="S563" i="55"/>
  <c r="R563" i="55"/>
  <c r="S638" i="55"/>
  <c r="R638" i="55"/>
  <c r="Q638" i="55"/>
  <c r="Q401" i="55"/>
  <c r="S401" i="55"/>
  <c r="R401" i="55"/>
  <c r="S876" i="55"/>
  <c r="R876" i="55"/>
  <c r="Q876" i="55"/>
  <c r="S898" i="55"/>
  <c r="R898" i="55"/>
  <c r="Q898" i="55"/>
  <c r="R227" i="55"/>
  <c r="S227" i="55"/>
  <c r="Q227" i="55"/>
  <c r="S312" i="55"/>
  <c r="R312" i="55"/>
  <c r="Q312" i="55"/>
  <c r="Q210" i="55"/>
  <c r="S210" i="55"/>
  <c r="R210" i="55"/>
  <c r="Q717" i="55"/>
  <c r="S717" i="55"/>
  <c r="R717" i="55"/>
  <c r="S636" i="55"/>
  <c r="R636" i="55"/>
  <c r="Q636" i="55"/>
  <c r="S996" i="55"/>
  <c r="Q996" i="55"/>
  <c r="R996" i="55"/>
  <c r="S104" i="55"/>
  <c r="R104" i="55"/>
  <c r="Q104" i="55"/>
  <c r="S393" i="55"/>
  <c r="R393" i="55"/>
  <c r="Q393" i="55"/>
  <c r="R775" i="55"/>
  <c r="Q775" i="55"/>
  <c r="S775" i="55"/>
  <c r="S842" i="55"/>
  <c r="R842" i="55"/>
  <c r="Q842" i="55"/>
  <c r="Q299" i="55"/>
  <c r="S299" i="55"/>
  <c r="R299" i="55"/>
  <c r="Q452" i="55"/>
  <c r="S452" i="55"/>
  <c r="R452" i="55"/>
  <c r="S604" i="55"/>
  <c r="R604" i="55"/>
  <c r="Q604" i="55"/>
  <c r="Q929" i="55"/>
  <c r="R929" i="55"/>
  <c r="S929" i="55"/>
  <c r="S28" i="55"/>
  <c r="R28" i="55"/>
  <c r="Q28" i="55"/>
  <c r="S556" i="55"/>
  <c r="R556" i="55"/>
  <c r="Q556" i="55"/>
  <c r="S891" i="55"/>
  <c r="R891" i="55"/>
  <c r="Q891" i="55"/>
  <c r="S626" i="55"/>
  <c r="R626" i="55"/>
  <c r="Q626" i="55"/>
  <c r="S895" i="55"/>
  <c r="R895" i="55"/>
  <c r="Q895" i="55"/>
  <c r="S682" i="55"/>
  <c r="R682" i="55"/>
  <c r="Q682" i="55"/>
  <c r="S259" i="55"/>
  <c r="R259" i="55"/>
  <c r="Q259" i="55"/>
  <c r="Q547" i="55"/>
  <c r="S547" i="55"/>
  <c r="R547" i="55"/>
  <c r="S856" i="55"/>
  <c r="R856" i="55"/>
  <c r="Q856" i="55"/>
  <c r="Q397" i="55"/>
  <c r="S397" i="55"/>
  <c r="R397" i="55"/>
  <c r="R75" i="55"/>
  <c r="Q75" i="55"/>
  <c r="S75" i="55"/>
  <c r="S546" i="55"/>
  <c r="Q546" i="55"/>
  <c r="R546" i="55"/>
  <c r="S46" i="55"/>
  <c r="R46" i="55"/>
  <c r="Q46" i="55"/>
  <c r="S163" i="55"/>
  <c r="R163" i="55"/>
  <c r="Q163" i="55"/>
  <c r="S1000" i="55"/>
  <c r="R1000" i="55"/>
  <c r="Q1000" i="55"/>
  <c r="S79" i="55"/>
  <c r="R79" i="55"/>
  <c r="Q79" i="55"/>
  <c r="R326" i="55"/>
  <c r="Q326" i="55"/>
  <c r="S326" i="55"/>
  <c r="Q975" i="55"/>
  <c r="S975" i="55"/>
  <c r="R975" i="55"/>
  <c r="S107" i="55"/>
  <c r="R107" i="55"/>
  <c r="Q107" i="55"/>
  <c r="S465" i="55"/>
  <c r="R465" i="55"/>
  <c r="Q465" i="55"/>
  <c r="S418" i="55"/>
  <c r="Q418" i="55"/>
  <c r="R418" i="55"/>
  <c r="S824" i="55"/>
  <c r="R824" i="55"/>
  <c r="Q824" i="55"/>
  <c r="S473" i="55"/>
  <c r="R473" i="55"/>
  <c r="Q473" i="55"/>
  <c r="S966" i="55"/>
  <c r="Q966" i="55"/>
  <c r="R966" i="55"/>
  <c r="R302" i="55"/>
  <c r="Q302" i="55"/>
  <c r="S302" i="55"/>
  <c r="S481" i="55"/>
  <c r="R481" i="55"/>
  <c r="Q481" i="55"/>
  <c r="Q720" i="55"/>
  <c r="S720" i="55"/>
  <c r="R720" i="55"/>
  <c r="S12" i="55"/>
  <c r="Q12" i="55"/>
  <c r="R12" i="55"/>
  <c r="Q370" i="55"/>
  <c r="S370" i="55"/>
  <c r="R370" i="55"/>
  <c r="S668" i="55"/>
  <c r="R668" i="55"/>
  <c r="Q668" i="55"/>
  <c r="Q195" i="55"/>
  <c r="S195" i="55"/>
  <c r="R195" i="55"/>
  <c r="S870" i="55"/>
  <c r="R870" i="55"/>
  <c r="Q870" i="55"/>
  <c r="Q424" i="55"/>
  <c r="S424" i="55"/>
  <c r="R424" i="55"/>
  <c r="Q106" i="55"/>
  <c r="S106" i="55"/>
  <c r="R106" i="55"/>
  <c r="Q493" i="55"/>
  <c r="R493" i="55"/>
  <c r="S493" i="55"/>
  <c r="S890" i="55"/>
  <c r="R890" i="55"/>
  <c r="Q890" i="55"/>
  <c r="S286" i="55"/>
  <c r="R286" i="55"/>
  <c r="Q286" i="55"/>
  <c r="S592" i="55"/>
  <c r="R592" i="55"/>
  <c r="Q592" i="55"/>
  <c r="Q947" i="55"/>
  <c r="S947" i="55"/>
  <c r="R947" i="55"/>
  <c r="S948" i="55"/>
  <c r="R948" i="55"/>
  <c r="Q948" i="55"/>
  <c r="S526" i="55"/>
  <c r="R526" i="55"/>
  <c r="Q526" i="55"/>
  <c r="S602" i="55"/>
  <c r="Q602" i="55"/>
  <c r="R602" i="55"/>
  <c r="S330" i="55"/>
  <c r="R330" i="55"/>
  <c r="Q330" i="55"/>
  <c r="Q535" i="55"/>
  <c r="S535" i="55"/>
  <c r="R535" i="55"/>
  <c r="S48" i="55"/>
  <c r="R48" i="55"/>
  <c r="Q48" i="55"/>
  <c r="Q486" i="55"/>
  <c r="S486" i="55"/>
  <c r="R486" i="55"/>
  <c r="S20" i="55"/>
  <c r="R20" i="55"/>
  <c r="Q20" i="55"/>
  <c r="Q395" i="55"/>
  <c r="S395" i="55"/>
  <c r="R395" i="55"/>
  <c r="S644" i="55"/>
  <c r="R644" i="55"/>
  <c r="Q644" i="55"/>
  <c r="S868" i="55"/>
  <c r="R868" i="55"/>
  <c r="Q868" i="55"/>
  <c r="Q396" i="55"/>
  <c r="S396" i="55"/>
  <c r="R396" i="55"/>
  <c r="S872" i="55"/>
  <c r="R872" i="55"/>
  <c r="Q872" i="55"/>
  <c r="S318" i="55"/>
  <c r="R318" i="55"/>
  <c r="Q318" i="55"/>
  <c r="Q579" i="55"/>
  <c r="S579" i="55"/>
  <c r="R579" i="55"/>
  <c r="S454" i="55"/>
  <c r="R454" i="55"/>
  <c r="Q454" i="55"/>
  <c r="Q873" i="55"/>
  <c r="S873" i="55"/>
  <c r="R873" i="55"/>
  <c r="Q911" i="55"/>
  <c r="S911" i="55"/>
  <c r="R911" i="55"/>
  <c r="S201" i="55"/>
  <c r="R201" i="55"/>
  <c r="Q201" i="55"/>
  <c r="Q178" i="55"/>
  <c r="S178" i="55"/>
  <c r="R178" i="55"/>
  <c r="S352" i="55"/>
  <c r="R352" i="55"/>
  <c r="Q352" i="55"/>
  <c r="Q505" i="55"/>
  <c r="S505" i="55"/>
  <c r="R505" i="55"/>
  <c r="S695" i="55"/>
  <c r="R695" i="55"/>
  <c r="Q695" i="55"/>
  <c r="Q275" i="55"/>
  <c r="S275" i="55"/>
  <c r="R275" i="55"/>
  <c r="S356" i="55"/>
  <c r="Q356" i="55"/>
  <c r="R356" i="55"/>
  <c r="Q935" i="55"/>
  <c r="S935" i="55"/>
  <c r="R935" i="55"/>
  <c r="S80" i="55"/>
  <c r="R80" i="55"/>
  <c r="Q80" i="55"/>
  <c r="S189" i="55"/>
  <c r="R189" i="55"/>
  <c r="Q189" i="55"/>
  <c r="S711" i="55"/>
  <c r="Q711" i="55"/>
  <c r="R711" i="55"/>
  <c r="S188" i="55"/>
  <c r="R188" i="55"/>
  <c r="Q188" i="55"/>
  <c r="Q130" i="55"/>
  <c r="S130" i="55"/>
  <c r="R130" i="55"/>
  <c r="Q353" i="55"/>
  <c r="S353" i="55"/>
  <c r="R353" i="55"/>
  <c r="Q94" i="55"/>
  <c r="S94" i="55"/>
  <c r="R94" i="55"/>
  <c r="Q102" i="55"/>
  <c r="S102" i="55"/>
  <c r="R102" i="55"/>
  <c r="S173" i="55"/>
  <c r="Q173" i="55"/>
  <c r="R173" i="55"/>
  <c r="S769" i="55"/>
  <c r="R769" i="55"/>
  <c r="Q769" i="55"/>
  <c r="Q230" i="55"/>
  <c r="S230" i="55"/>
  <c r="R230" i="55"/>
  <c r="Q285" i="55"/>
  <c r="S285" i="55"/>
  <c r="R285" i="55"/>
  <c r="S360" i="55"/>
  <c r="R360" i="55"/>
  <c r="Q360" i="55"/>
  <c r="S773" i="55"/>
  <c r="R773" i="55"/>
  <c r="Q773" i="55"/>
  <c r="S446" i="55"/>
  <c r="Q446" i="55"/>
  <c r="R446" i="55"/>
  <c r="Q313" i="55"/>
  <c r="S313" i="55"/>
  <c r="R313" i="55"/>
  <c r="S558" i="55"/>
  <c r="Q558" i="55"/>
  <c r="R558" i="55"/>
  <c r="Q905" i="55"/>
  <c r="S905" i="55"/>
  <c r="R905" i="55"/>
  <c r="S229" i="55"/>
  <c r="R229" i="55"/>
  <c r="Q229" i="55"/>
  <c r="Q521" i="55"/>
  <c r="R521" i="55"/>
  <c r="S521" i="55"/>
  <c r="Q951" i="55"/>
  <c r="R951" i="55"/>
  <c r="S951" i="55"/>
  <c r="S830" i="55"/>
  <c r="R830" i="55"/>
  <c r="Q830" i="55"/>
  <c r="S772" i="55"/>
  <c r="R772" i="55"/>
  <c r="Q772" i="55"/>
  <c r="S409" i="55"/>
  <c r="R409" i="55"/>
  <c r="Q409" i="55"/>
  <c r="Q879" i="55"/>
  <c r="S879" i="55"/>
  <c r="R879" i="55"/>
  <c r="Q953" i="55"/>
  <c r="S953" i="55"/>
  <c r="R953" i="55"/>
  <c r="R116" i="55"/>
  <c r="Q116" i="55"/>
  <c r="S116" i="55"/>
  <c r="S253" i="55"/>
  <c r="R253" i="55"/>
  <c r="Q253" i="55"/>
  <c r="Q170" i="55"/>
  <c r="S170" i="55"/>
  <c r="R170" i="55"/>
  <c r="R495" i="55"/>
  <c r="Q495" i="55"/>
  <c r="S495" i="55"/>
  <c r="R892" i="55"/>
  <c r="Q892" i="55"/>
  <c r="S892" i="55"/>
  <c r="S520" i="55"/>
  <c r="Q520" i="55"/>
  <c r="R520" i="55"/>
  <c r="Q190" i="55"/>
  <c r="S190" i="55"/>
  <c r="R190" i="55"/>
  <c r="Q819" i="55"/>
  <c r="S819" i="55"/>
  <c r="R819" i="55"/>
  <c r="Q43" i="55"/>
  <c r="S43" i="55"/>
  <c r="R43" i="55"/>
  <c r="S805" i="55"/>
  <c r="Q805" i="55"/>
  <c r="R805" i="55"/>
  <c r="S296" i="55"/>
  <c r="R296" i="55"/>
  <c r="Q296" i="55"/>
  <c r="Q851" i="55"/>
  <c r="S851" i="55"/>
  <c r="R851" i="55"/>
  <c r="Q309" i="55"/>
  <c r="R309" i="55"/>
  <c r="S309" i="55"/>
  <c r="Q937" i="55"/>
  <c r="S937" i="55"/>
  <c r="R937" i="55"/>
  <c r="Q158" i="55"/>
  <c r="S158" i="55"/>
  <c r="R158" i="55"/>
  <c r="R372" i="55"/>
  <c r="S372" i="55"/>
  <c r="Q372" i="55"/>
  <c r="Q754" i="55"/>
  <c r="R754" i="55"/>
  <c r="S754" i="55"/>
  <c r="S288" i="55"/>
  <c r="R288" i="55"/>
  <c r="Q288" i="55"/>
  <c r="S737" i="55"/>
  <c r="R737" i="55"/>
  <c r="Q737" i="55"/>
  <c r="S578" i="55"/>
  <c r="Q578" i="55"/>
  <c r="R578" i="55"/>
  <c r="S699" i="55"/>
  <c r="Q699" i="55"/>
  <c r="R699" i="55"/>
  <c r="R303" i="55"/>
  <c r="S303" i="55"/>
  <c r="Q303" i="55"/>
  <c r="Q843" i="55"/>
  <c r="R843" i="55"/>
  <c r="S843" i="55"/>
  <c r="R909" i="55"/>
  <c r="Q909" i="55"/>
  <c r="S909" i="55"/>
  <c r="S272" i="55"/>
  <c r="R272" i="55"/>
  <c r="Q272" i="55"/>
  <c r="Q653" i="55"/>
  <c r="S653" i="55"/>
  <c r="R653" i="55"/>
  <c r="R959" i="55"/>
  <c r="Q959" i="55"/>
  <c r="S959" i="55"/>
  <c r="Q110" i="55"/>
  <c r="S110" i="55"/>
  <c r="R110" i="55"/>
  <c r="S688" i="55"/>
  <c r="R688" i="55"/>
  <c r="Q688" i="55"/>
  <c r="Q29" i="55"/>
  <c r="S29" i="55"/>
  <c r="R29" i="55"/>
  <c r="Q923" i="55"/>
  <c r="S923" i="55"/>
  <c r="R923" i="55"/>
  <c r="S284" i="55"/>
  <c r="R284" i="55"/>
  <c r="Q284" i="55"/>
  <c r="S902" i="55"/>
  <c r="R902" i="55"/>
  <c r="Q902" i="55"/>
  <c r="S814" i="55"/>
  <c r="R814" i="55"/>
  <c r="Q814" i="55"/>
  <c r="Q884" i="55"/>
  <c r="R884" i="55"/>
  <c r="S884" i="55"/>
  <c r="Q86" i="55"/>
  <c r="R86" i="55"/>
  <c r="S86" i="55"/>
  <c r="R287" i="55"/>
  <c r="Q287" i="55"/>
  <c r="S287" i="55"/>
  <c r="S474" i="55"/>
  <c r="R474" i="55"/>
  <c r="Q474" i="55"/>
  <c r="S586" i="55"/>
  <c r="Q586" i="55"/>
  <c r="R586" i="55"/>
  <c r="Q61" i="55"/>
  <c r="R61" i="55"/>
  <c r="S61" i="55"/>
  <c r="Q764" i="55"/>
  <c r="S764" i="55"/>
  <c r="R764" i="55"/>
  <c r="S806" i="55"/>
  <c r="R806" i="55"/>
  <c r="Q806" i="55"/>
  <c r="Q154" i="55"/>
  <c r="S154" i="55"/>
  <c r="R154" i="55"/>
  <c r="S726" i="55"/>
  <c r="R726" i="55"/>
  <c r="Q726" i="55"/>
  <c r="S962" i="55"/>
  <c r="R962" i="55"/>
  <c r="Q962" i="55"/>
  <c r="Q162" i="55"/>
  <c r="S162" i="55"/>
  <c r="R162" i="55"/>
  <c r="S145" i="55"/>
  <c r="R145" i="55"/>
  <c r="Q145" i="55"/>
  <c r="R528" i="55"/>
  <c r="Q528" i="55"/>
  <c r="S528" i="55"/>
  <c r="Q35" i="55"/>
  <c r="S35" i="55"/>
  <c r="R35" i="55"/>
  <c r="S85" i="55"/>
  <c r="Q85" i="55"/>
  <c r="R85" i="55"/>
  <c r="S703" i="55"/>
  <c r="R703" i="55"/>
  <c r="Q703" i="55"/>
  <c r="S89" i="55"/>
  <c r="R89" i="55"/>
  <c r="Q89" i="55"/>
  <c r="Q489" i="55"/>
  <c r="S489" i="55"/>
  <c r="R489" i="55"/>
  <c r="Q742" i="55"/>
  <c r="S742" i="55"/>
  <c r="R742" i="55"/>
  <c r="Q122" i="55"/>
  <c r="S122" i="55"/>
  <c r="R122" i="55"/>
  <c r="R380" i="55"/>
  <c r="S380" i="55"/>
  <c r="Q380" i="55"/>
  <c r="S63" i="55"/>
  <c r="Q63" i="55"/>
  <c r="R63" i="55"/>
  <c r="S685" i="55"/>
  <c r="Q685" i="55"/>
  <c r="R685" i="55"/>
  <c r="S488" i="55"/>
  <c r="R488" i="55"/>
  <c r="Q488" i="55"/>
  <c r="S71" i="55"/>
  <c r="Q71" i="55"/>
  <c r="R71" i="55"/>
  <c r="S237" i="55"/>
  <c r="R237" i="55"/>
  <c r="Q237" i="55"/>
  <c r="S466" i="55"/>
  <c r="R466" i="55"/>
  <c r="Q466" i="55"/>
  <c r="R236" i="55"/>
  <c r="Q236" i="55"/>
  <c r="S236" i="55"/>
  <c r="Q635" i="55"/>
  <c r="S635" i="55"/>
  <c r="R635" i="55"/>
  <c r="Q459" i="55"/>
  <c r="S459" i="55"/>
  <c r="R459" i="55"/>
  <c r="S676" i="55"/>
  <c r="R676" i="55"/>
  <c r="Q676" i="55"/>
  <c r="Q766" i="55"/>
  <c r="R766" i="55"/>
  <c r="S766" i="55"/>
  <c r="R957" i="55"/>
  <c r="Q957" i="55"/>
  <c r="S957" i="55"/>
  <c r="S93" i="55"/>
  <c r="R93" i="55"/>
  <c r="Q93" i="55"/>
  <c r="S545" i="55"/>
  <c r="R545" i="55"/>
  <c r="Q545" i="55"/>
  <c r="Q941" i="55"/>
  <c r="S941" i="55"/>
  <c r="R941" i="55"/>
  <c r="S123" i="55"/>
  <c r="R123" i="55"/>
  <c r="Q123" i="55"/>
  <c r="Q456" i="55"/>
  <c r="S456" i="55"/>
  <c r="R456" i="55"/>
  <c r="Q714" i="55"/>
  <c r="S714" i="55"/>
  <c r="R714" i="55"/>
  <c r="S131" i="55"/>
  <c r="R131" i="55"/>
  <c r="Q131" i="55"/>
  <c r="Q384" i="55"/>
  <c r="R384" i="55"/>
  <c r="S384" i="55"/>
  <c r="Q615" i="55"/>
  <c r="S615" i="55"/>
  <c r="R615" i="55"/>
  <c r="S691" i="55"/>
  <c r="R691" i="55"/>
  <c r="Q691" i="55"/>
  <c r="R729" i="55"/>
  <c r="Q729" i="55"/>
  <c r="S729" i="55"/>
  <c r="S593" i="55"/>
  <c r="R593" i="55"/>
  <c r="Q593" i="55"/>
  <c r="S795" i="55"/>
  <c r="R795" i="55"/>
  <c r="Q795" i="55"/>
  <c r="Q427" i="55"/>
  <c r="S427" i="55"/>
  <c r="R427" i="55"/>
  <c r="S836" i="55"/>
  <c r="R836" i="55"/>
  <c r="Q836" i="55"/>
  <c r="S968" i="55"/>
  <c r="Q968" i="55"/>
  <c r="R968" i="55"/>
  <c r="S232" i="55"/>
  <c r="Q232" i="55"/>
  <c r="R232" i="55"/>
  <c r="Q460" i="55"/>
  <c r="S460" i="55"/>
  <c r="R460" i="55"/>
  <c r="S618" i="55"/>
  <c r="R618" i="55"/>
  <c r="Q618" i="55"/>
  <c r="R733" i="55"/>
  <c r="Q733" i="55"/>
  <c r="S733" i="55"/>
  <c r="S969" i="55"/>
  <c r="Q969" i="55"/>
  <c r="R969" i="55"/>
  <c r="Q392" i="55"/>
  <c r="S392" i="55"/>
  <c r="R392" i="55"/>
  <c r="Q697" i="55"/>
  <c r="S697" i="55"/>
  <c r="R697" i="55"/>
  <c r="R825" i="55"/>
  <c r="Q825" i="55"/>
  <c r="S825" i="55"/>
  <c r="Q591" i="55"/>
  <c r="S591" i="55"/>
  <c r="R591" i="55"/>
  <c r="S650" i="55"/>
  <c r="Q650" i="55"/>
  <c r="R650" i="55"/>
  <c r="S916" i="55"/>
  <c r="R916" i="55"/>
  <c r="Q916" i="55"/>
  <c r="Q468" i="55"/>
  <c r="S468" i="55"/>
  <c r="R468" i="55"/>
  <c r="R701" i="55"/>
  <c r="Q701" i="55"/>
  <c r="S701" i="55"/>
  <c r="Q827" i="55"/>
  <c r="S827" i="55"/>
  <c r="R827" i="55"/>
  <c r="Q567" i="55"/>
  <c r="S567" i="55"/>
  <c r="R567" i="55"/>
  <c r="S164" i="55"/>
  <c r="R164" i="55"/>
  <c r="Q164" i="55"/>
  <c r="S437" i="55"/>
  <c r="Q437" i="55"/>
  <c r="R437" i="55"/>
  <c r="Q746" i="55"/>
  <c r="S746" i="55"/>
  <c r="R746" i="55"/>
  <c r="Q933" i="55"/>
  <c r="R933" i="55"/>
  <c r="S933" i="55"/>
  <c r="S429" i="55"/>
  <c r="Q429" i="55"/>
  <c r="R429" i="55"/>
  <c r="S994" i="55"/>
  <c r="Q994" i="55"/>
  <c r="R994" i="55"/>
  <c r="Q301" i="55"/>
  <c r="R301" i="55"/>
  <c r="S301" i="55"/>
  <c r="R510" i="55"/>
  <c r="Q510" i="55"/>
  <c r="S510" i="55"/>
  <c r="S588" i="55"/>
  <c r="R588" i="55"/>
  <c r="Q588" i="55"/>
  <c r="Q218" i="55"/>
  <c r="R218" i="55"/>
  <c r="S218" i="55"/>
  <c r="S105" i="55"/>
  <c r="R105" i="55"/>
  <c r="Q105" i="55"/>
  <c r="Q758" i="55"/>
  <c r="S758" i="55"/>
  <c r="R758" i="55"/>
  <c r="Q433" i="55"/>
  <c r="S433" i="55"/>
  <c r="R433" i="55"/>
  <c r="S151" i="55"/>
  <c r="R151" i="55"/>
  <c r="Q151" i="55"/>
  <c r="S292" i="55"/>
  <c r="Q292" i="55"/>
  <c r="R292" i="55"/>
  <c r="S187" i="55"/>
  <c r="R187" i="55"/>
  <c r="Q187" i="55"/>
  <c r="S656" i="55"/>
  <c r="Q656" i="55"/>
  <c r="R656" i="55"/>
  <c r="S160" i="55"/>
  <c r="R160" i="55"/>
  <c r="Q160" i="55"/>
  <c r="R310" i="55"/>
  <c r="Q310" i="55"/>
  <c r="S310" i="55"/>
  <c r="S291" i="55"/>
  <c r="R291" i="55"/>
  <c r="Q291" i="55"/>
  <c r="S500" i="55"/>
  <c r="Q500" i="55"/>
  <c r="R500" i="55"/>
  <c r="Q921" i="55"/>
  <c r="S921" i="55"/>
  <c r="R921" i="55"/>
  <c r="S249" i="55"/>
  <c r="Q249" i="55"/>
  <c r="R249" i="55"/>
  <c r="Q467" i="55"/>
  <c r="S467" i="55"/>
  <c r="R467" i="55"/>
  <c r="S781" i="55"/>
  <c r="R781" i="55"/>
  <c r="Q781" i="55"/>
  <c r="S744" i="55"/>
  <c r="Q744" i="55"/>
  <c r="R744" i="55"/>
  <c r="S944" i="55"/>
  <c r="R944" i="55"/>
  <c r="Q944" i="55"/>
  <c r="S394" i="55"/>
  <c r="Q394" i="55"/>
  <c r="R394" i="55"/>
  <c r="Q17" i="55"/>
  <c r="S17" i="55"/>
  <c r="R17" i="55"/>
  <c r="R342" i="55"/>
  <c r="Q342" i="55"/>
  <c r="S342" i="55"/>
  <c r="Q803" i="55"/>
  <c r="S803" i="55"/>
  <c r="R803" i="55"/>
  <c r="S922" i="55"/>
  <c r="R922" i="55"/>
  <c r="Q922" i="55"/>
  <c r="S524" i="55"/>
  <c r="R524" i="55"/>
  <c r="Q524" i="55"/>
  <c r="Q274" i="55"/>
  <c r="S274" i="55"/>
  <c r="R274" i="55"/>
  <c r="S580" i="55"/>
  <c r="R580" i="55"/>
  <c r="Q580" i="55"/>
  <c r="S936" i="55"/>
  <c r="R936" i="55"/>
  <c r="Q936" i="55"/>
  <c r="S864" i="55"/>
  <c r="Q864" i="55"/>
  <c r="R864" i="55"/>
  <c r="R76" i="55"/>
  <c r="Q76" i="55"/>
  <c r="S76" i="55"/>
  <c r="Q583" i="55"/>
  <c r="S583" i="55"/>
  <c r="R583" i="55"/>
  <c r="R87" i="55"/>
  <c r="Q87" i="55"/>
  <c r="S87" i="55"/>
  <c r="S572" i="55"/>
  <c r="R572" i="55"/>
  <c r="Q572" i="55"/>
  <c r="Q782" i="55"/>
  <c r="S782" i="55"/>
  <c r="R782" i="55"/>
  <c r="Q207" i="55"/>
  <c r="S207" i="55"/>
  <c r="R207" i="55"/>
  <c r="S608" i="55"/>
  <c r="R608" i="55"/>
  <c r="Q608" i="55"/>
  <c r="S854" i="55"/>
  <c r="R854" i="55"/>
  <c r="Q854" i="55"/>
  <c r="S30" i="55"/>
  <c r="R30" i="55"/>
  <c r="Q30" i="55"/>
  <c r="S247" i="55"/>
  <c r="Q247" i="55"/>
  <c r="R247" i="55"/>
  <c r="Q417" i="55"/>
  <c r="S417" i="55"/>
  <c r="R417" i="55"/>
  <c r="S566" i="55"/>
  <c r="Q566" i="55"/>
  <c r="R566" i="55"/>
  <c r="S66" i="55"/>
  <c r="R66" i="55"/>
  <c r="Q66" i="55"/>
  <c r="S316" i="55"/>
  <c r="R316" i="55"/>
  <c r="Q316" i="55"/>
  <c r="S862" i="55"/>
  <c r="Q862" i="55"/>
  <c r="R862" i="55"/>
  <c r="S44" i="55"/>
  <c r="R44" i="55"/>
  <c r="Q44" i="55"/>
  <c r="S624" i="55"/>
  <c r="R624" i="55"/>
  <c r="Q624" i="55"/>
  <c r="S42" i="55"/>
  <c r="R42" i="55"/>
  <c r="Q42" i="55"/>
  <c r="Q436" i="55"/>
  <c r="S436" i="55"/>
  <c r="R436" i="55"/>
  <c r="S982" i="55"/>
  <c r="Q982" i="55"/>
  <c r="R982" i="55"/>
  <c r="S518" i="55"/>
  <c r="Q518" i="55"/>
  <c r="R518" i="55"/>
  <c r="S362" i="55"/>
  <c r="R362" i="55"/>
  <c r="Q362" i="55"/>
  <c r="Q416" i="55"/>
  <c r="S416" i="55"/>
  <c r="R416" i="55"/>
  <c r="S569" i="55"/>
  <c r="R569" i="55"/>
  <c r="Q569" i="55"/>
  <c r="S942" i="55"/>
  <c r="R942" i="55"/>
  <c r="Q942" i="55"/>
  <c r="Q223" i="55"/>
  <c r="S223" i="55"/>
  <c r="R223" i="55"/>
  <c r="R747" i="55"/>
  <c r="Q747" i="55"/>
  <c r="S747" i="55"/>
  <c r="S225" i="55"/>
  <c r="Q225" i="55"/>
  <c r="R225" i="55"/>
  <c r="Q439" i="55"/>
  <c r="S439" i="55"/>
  <c r="R439" i="55"/>
  <c r="S315" i="55"/>
  <c r="R315" i="55"/>
  <c r="Q315" i="55"/>
  <c r="R755" i="55"/>
  <c r="Q755" i="55"/>
  <c r="S755" i="55"/>
  <c r="Q234" i="55"/>
  <c r="R234" i="55"/>
  <c r="S234" i="55"/>
  <c r="S430" i="55"/>
  <c r="Q430" i="55"/>
  <c r="R430" i="55"/>
  <c r="S686" i="55"/>
  <c r="R686" i="55"/>
  <c r="Q686" i="55"/>
  <c r="S240" i="55"/>
  <c r="Q240" i="55"/>
  <c r="R240" i="55"/>
  <c r="Q387" i="55"/>
  <c r="S387" i="55"/>
  <c r="R387" i="55"/>
  <c r="Q643" i="55"/>
  <c r="S643" i="55"/>
  <c r="R643" i="55"/>
  <c r="S992" i="55"/>
  <c r="Q992" i="55"/>
  <c r="R992" i="55"/>
  <c r="S155" i="55"/>
  <c r="R155" i="55"/>
  <c r="Q155" i="55"/>
  <c r="S389" i="55"/>
  <c r="Q389" i="55"/>
  <c r="R389" i="55"/>
  <c r="S672" i="55"/>
  <c r="Q672" i="55"/>
  <c r="R672" i="55"/>
  <c r="S614" i="55"/>
  <c r="Q614" i="55"/>
  <c r="R614" i="55"/>
  <c r="S745" i="55"/>
  <c r="R745" i="55"/>
  <c r="Q745" i="55"/>
  <c r="S993" i="55"/>
  <c r="Q993" i="55"/>
  <c r="R993" i="55"/>
  <c r="S127" i="55"/>
  <c r="R127" i="55"/>
  <c r="Q127" i="55"/>
  <c r="S217" i="55"/>
  <c r="Q217" i="55"/>
  <c r="R217" i="55"/>
  <c r="S60" i="55"/>
  <c r="R60" i="55"/>
  <c r="Q60" i="55"/>
  <c r="Q464" i="55"/>
  <c r="S464" i="55"/>
  <c r="R464" i="55"/>
  <c r="Q584" i="55"/>
  <c r="S584" i="55"/>
  <c r="R584" i="55"/>
  <c r="S32" i="55"/>
  <c r="R32" i="55"/>
  <c r="Q32" i="55"/>
  <c r="Q491" i="55"/>
  <c r="S491" i="55"/>
  <c r="R491" i="55"/>
  <c r="S646" i="55"/>
  <c r="R646" i="55"/>
  <c r="Q646" i="55"/>
  <c r="R812" i="55"/>
  <c r="Q812" i="55"/>
  <c r="S812" i="55"/>
  <c r="R62" i="55"/>
  <c r="S62" i="55"/>
  <c r="Q62" i="55"/>
  <c r="Q385" i="55"/>
  <c r="S385" i="55"/>
  <c r="R385" i="55"/>
  <c r="Q480" i="55"/>
  <c r="S480" i="55"/>
  <c r="R480" i="55"/>
  <c r="S8" i="55"/>
  <c r="Q8" i="55"/>
  <c r="R8" i="55"/>
  <c r="S233" i="55"/>
  <c r="Q233" i="55"/>
  <c r="R233" i="55"/>
  <c r="R689" i="55"/>
  <c r="Q689" i="55"/>
  <c r="S689" i="55"/>
  <c r="S988" i="55"/>
  <c r="Q988" i="55"/>
  <c r="R988" i="55"/>
  <c r="S77" i="55"/>
  <c r="R77" i="55"/>
  <c r="Q77" i="55"/>
  <c r="S640" i="55"/>
  <c r="R640" i="55"/>
  <c r="Q640" i="55"/>
  <c r="S838" i="55"/>
  <c r="R838" i="55"/>
  <c r="Q838" i="55"/>
  <c r="S548" i="55"/>
  <c r="R548" i="55"/>
  <c r="Q548" i="55"/>
  <c r="Q971" i="55"/>
  <c r="S971" i="55"/>
  <c r="R971" i="55"/>
  <c r="S878" i="55"/>
  <c r="R878" i="55"/>
  <c r="Q878" i="55"/>
  <c r="S135" i="55"/>
  <c r="R135" i="55"/>
  <c r="Q135" i="55"/>
  <c r="S482" i="55"/>
  <c r="R482" i="55"/>
  <c r="Q482" i="55"/>
  <c r="S739" i="55"/>
  <c r="R739" i="55"/>
  <c r="Q739" i="55"/>
  <c r="S850" i="55"/>
  <c r="R850" i="55"/>
  <c r="Q850" i="55"/>
  <c r="R690" i="55"/>
  <c r="Q690" i="55"/>
  <c r="S690" i="55"/>
  <c r="Q443" i="55"/>
  <c r="S443" i="55"/>
  <c r="R443" i="55"/>
  <c r="S984" i="55"/>
  <c r="Q984" i="55"/>
  <c r="R984" i="55"/>
  <c r="Q255" i="55"/>
  <c r="S255" i="55"/>
  <c r="R255" i="55"/>
  <c r="S664" i="55"/>
  <c r="R664" i="55"/>
  <c r="Q664" i="55"/>
  <c r="S834" i="55"/>
  <c r="Q834" i="55"/>
  <c r="R834" i="55"/>
  <c r="R469" i="55"/>
  <c r="Q469" i="55"/>
  <c r="S469" i="55"/>
  <c r="S262" i="55"/>
  <c r="R262" i="55"/>
  <c r="Q262" i="55"/>
  <c r="Q134" i="55"/>
  <c r="S134" i="55"/>
  <c r="R134" i="55"/>
  <c r="Q543" i="55"/>
  <c r="S543" i="55"/>
  <c r="R543" i="55"/>
  <c r="Q663" i="55"/>
  <c r="S663" i="55"/>
  <c r="R663" i="55"/>
  <c r="Q904" i="55"/>
  <c r="S904" i="55"/>
  <c r="R904" i="55"/>
  <c r="Q472" i="55"/>
  <c r="S472" i="55"/>
  <c r="R472" i="55"/>
  <c r="Q254" i="55"/>
  <c r="S254" i="55"/>
  <c r="R254" i="55"/>
  <c r="S789" i="55"/>
  <c r="Q789" i="55"/>
  <c r="R789" i="55"/>
  <c r="Q383" i="55"/>
  <c r="R383" i="55"/>
  <c r="S383" i="55"/>
  <c r="Q623" i="55"/>
  <c r="S623" i="55"/>
  <c r="R623" i="55"/>
  <c r="Q863" i="55"/>
  <c r="S863" i="55"/>
  <c r="R863" i="55"/>
  <c r="Q281" i="55"/>
  <c r="S281" i="55"/>
  <c r="R281" i="55"/>
  <c r="S901" i="55"/>
  <c r="R901" i="55"/>
  <c r="Q901" i="55"/>
  <c r="Q875" i="55"/>
  <c r="S875" i="55"/>
  <c r="R875" i="55"/>
  <c r="S192" i="55"/>
  <c r="R192" i="55"/>
  <c r="Q192" i="55"/>
  <c r="Q182" i="55"/>
  <c r="S182" i="55"/>
  <c r="R182" i="55"/>
  <c r="Q206" i="55"/>
  <c r="S206" i="55"/>
  <c r="R206" i="55"/>
  <c r="Q265" i="55"/>
  <c r="S265" i="55"/>
  <c r="R265" i="55"/>
  <c r="S753" i="55"/>
  <c r="Q753" i="55"/>
  <c r="R753" i="55"/>
  <c r="S308" i="55"/>
  <c r="Q308" i="55"/>
  <c r="R308" i="55"/>
  <c r="S594" i="55"/>
  <c r="Q594" i="55"/>
  <c r="R594" i="55"/>
  <c r="Q915" i="55"/>
  <c r="S915" i="55"/>
  <c r="R915" i="55"/>
  <c r="Q770" i="55"/>
  <c r="S770" i="55"/>
  <c r="R770" i="55"/>
  <c r="Q724" i="55"/>
  <c r="S724" i="55"/>
  <c r="R724" i="55"/>
  <c r="Q847" i="55"/>
  <c r="S847" i="55"/>
  <c r="R847" i="55"/>
  <c r="S168" i="55"/>
  <c r="R168" i="55"/>
  <c r="Q168" i="55"/>
  <c r="Q861" i="55"/>
  <c r="R861" i="55"/>
  <c r="S861" i="55"/>
  <c r="Q497" i="55"/>
  <c r="S497" i="55"/>
  <c r="R497" i="55"/>
  <c r="Q859" i="55"/>
  <c r="R859" i="55"/>
  <c r="S859" i="55"/>
  <c r="Q297" i="55"/>
  <c r="S297" i="55"/>
  <c r="R297" i="55"/>
  <c r="S381" i="55"/>
  <c r="R381" i="55"/>
  <c r="Q381" i="55"/>
  <c r="Q45" i="55"/>
  <c r="R45" i="55"/>
  <c r="S45" i="55"/>
  <c r="Q809" i="55"/>
  <c r="S809" i="55"/>
  <c r="R809" i="55"/>
  <c r="S212" i="55"/>
  <c r="R212" i="55"/>
  <c r="Q212" i="55"/>
  <c r="S527" i="55"/>
  <c r="R527" i="55"/>
  <c r="Q527" i="55"/>
  <c r="S727" i="55"/>
  <c r="R727" i="55"/>
  <c r="Q727" i="55"/>
  <c r="R376" i="55"/>
  <c r="S376" i="55"/>
  <c r="Q376" i="55"/>
  <c r="S612" i="55"/>
  <c r="R612" i="55"/>
  <c r="Q612" i="55"/>
  <c r="Q649" i="55"/>
  <c r="S649" i="55"/>
  <c r="R649" i="55"/>
  <c r="Q25" i="55"/>
  <c r="S25" i="55"/>
  <c r="R25" i="55"/>
  <c r="S740" i="55"/>
  <c r="R740" i="55"/>
  <c r="Q740" i="55"/>
  <c r="Q828" i="55"/>
  <c r="R828" i="55"/>
  <c r="S828" i="55"/>
  <c r="Q226" i="55"/>
  <c r="R226" i="55"/>
  <c r="S226" i="55"/>
  <c r="S117" i="55"/>
  <c r="R117" i="55"/>
  <c r="Q117" i="55"/>
  <c r="S507" i="55"/>
  <c r="Q507" i="55"/>
  <c r="R507" i="55"/>
  <c r="S533" i="55"/>
  <c r="R533" i="55"/>
  <c r="Q533" i="55"/>
  <c r="Q939" i="55"/>
  <c r="S939" i="55"/>
  <c r="R939" i="55"/>
  <c r="S519" i="55"/>
  <c r="Q519" i="55"/>
  <c r="R519" i="55"/>
  <c r="S777" i="55"/>
  <c r="Q777" i="55"/>
  <c r="R777" i="55"/>
  <c r="S336" i="55"/>
  <c r="R336" i="55"/>
  <c r="Q336" i="55"/>
  <c r="S386" i="55"/>
  <c r="Q386" i="55"/>
  <c r="R386" i="55"/>
  <c r="Q877" i="55"/>
  <c r="S877" i="55"/>
  <c r="R877" i="55"/>
  <c r="Q246" i="55"/>
  <c r="S246" i="55"/>
  <c r="R246" i="55"/>
  <c r="Q202" i="55"/>
  <c r="S202" i="55"/>
  <c r="R202" i="55"/>
  <c r="R359" i="55"/>
  <c r="Q359" i="55"/>
  <c r="S359" i="55"/>
  <c r="Q801" i="55"/>
  <c r="R801" i="55"/>
  <c r="S801" i="55"/>
  <c r="R200" i="55"/>
  <c r="Q200" i="55"/>
  <c r="S200" i="55"/>
  <c r="Q619" i="55"/>
  <c r="S619" i="55"/>
  <c r="R619" i="55"/>
  <c r="Q786" i="55"/>
  <c r="S786" i="55"/>
  <c r="R786" i="55"/>
  <c r="Q999" i="55"/>
  <c r="S999" i="55"/>
  <c r="R999" i="55"/>
  <c r="S530" i="55"/>
  <c r="Q530" i="55"/>
  <c r="R530" i="55"/>
  <c r="S156" i="55"/>
  <c r="R156" i="55"/>
  <c r="Q156" i="55"/>
  <c r="S377" i="55"/>
  <c r="R377" i="55"/>
  <c r="Q377" i="55"/>
  <c r="S632" i="55"/>
  <c r="Q632" i="55"/>
  <c r="R632" i="55"/>
  <c r="Q307" i="55"/>
  <c r="S307" i="55"/>
  <c r="R307" i="55"/>
  <c r="Q865" i="55"/>
  <c r="S865" i="55"/>
  <c r="R865" i="55"/>
  <c r="R327" i="55"/>
  <c r="Q327" i="55"/>
  <c r="S327" i="55"/>
  <c r="S573" i="55"/>
  <c r="R573" i="55"/>
  <c r="Q573" i="55"/>
  <c r="S1001" i="55"/>
  <c r="R1001" i="55"/>
  <c r="Q1001" i="55"/>
  <c r="Q471" i="55"/>
  <c r="S471" i="55"/>
  <c r="R471" i="55"/>
  <c r="Q799" i="55"/>
  <c r="R799" i="55"/>
  <c r="S799" i="55"/>
  <c r="S204" i="55"/>
  <c r="R204" i="55"/>
  <c r="Q204" i="55"/>
  <c r="R244" i="55"/>
  <c r="S244" i="55"/>
  <c r="Q244" i="55"/>
  <c r="S598" i="55"/>
  <c r="Q598" i="55"/>
  <c r="R598" i="55"/>
  <c r="S120" i="55"/>
  <c r="R120" i="55"/>
  <c r="Q120" i="55"/>
  <c r="S320" i="55"/>
  <c r="Q320" i="55"/>
  <c r="R320" i="55"/>
  <c r="Q657" i="55"/>
  <c r="S657" i="55"/>
  <c r="R657" i="55"/>
  <c r="Q661" i="55"/>
  <c r="S661" i="55"/>
  <c r="R661" i="55"/>
  <c r="S829" i="55"/>
  <c r="R829" i="55"/>
  <c r="Q829" i="55"/>
  <c r="Q15" i="55"/>
  <c r="S15" i="55"/>
  <c r="R15" i="55"/>
  <c r="R683" i="55"/>
  <c r="Q683" i="55"/>
  <c r="S683" i="55"/>
  <c r="Q849" i="55"/>
  <c r="S849" i="55"/>
  <c r="R849" i="55"/>
  <c r="Q11" i="55"/>
  <c r="S11" i="55"/>
  <c r="R11" i="55"/>
  <c r="Q399" i="55"/>
  <c r="S399" i="55"/>
  <c r="R399" i="55"/>
  <c r="S633" i="55"/>
  <c r="R633" i="55"/>
  <c r="Q633" i="55"/>
  <c r="R675" i="55"/>
  <c r="Q675" i="55"/>
  <c r="S675" i="55"/>
  <c r="Q837" i="55"/>
  <c r="S837" i="55"/>
  <c r="R837" i="55"/>
  <c r="Q945" i="55"/>
  <c r="S945" i="55"/>
  <c r="R945" i="55"/>
  <c r="Q257" i="55"/>
  <c r="S257" i="55"/>
  <c r="R257" i="55"/>
  <c r="Q784" i="55"/>
  <c r="S784" i="55"/>
  <c r="R784" i="55"/>
  <c r="R252" i="55"/>
  <c r="Q252" i="55"/>
  <c r="S252" i="55"/>
  <c r="S765" i="55"/>
  <c r="Q765" i="55"/>
  <c r="R765" i="55"/>
  <c r="R70" i="55"/>
  <c r="S70" i="55"/>
  <c r="Q70" i="55"/>
  <c r="Q375" i="55"/>
  <c r="S375" i="55"/>
  <c r="R375" i="55"/>
  <c r="Q728" i="55"/>
  <c r="S728" i="55"/>
  <c r="R728" i="55"/>
  <c r="R279" i="55"/>
  <c r="S279" i="55"/>
  <c r="Q279" i="55"/>
  <c r="S730" i="55"/>
  <c r="R730" i="55"/>
  <c r="Q730" i="55"/>
  <c r="S910" i="55"/>
  <c r="R910" i="55"/>
  <c r="Q910" i="55"/>
  <c r="R144" i="55"/>
  <c r="Q144" i="55"/>
  <c r="S144" i="55"/>
  <c r="Q273" i="55"/>
  <c r="S273" i="55"/>
  <c r="R273" i="55"/>
  <c r="Q222" i="55"/>
  <c r="S222" i="55"/>
  <c r="R222" i="55"/>
  <c r="S673" i="55"/>
  <c r="Q673" i="55"/>
  <c r="R673" i="55"/>
  <c r="Q3" i="55"/>
  <c r="S3" i="55"/>
  <c r="R3" i="55"/>
  <c r="S684" i="55"/>
  <c r="R684" i="55"/>
  <c r="Q684" i="55"/>
  <c r="R679" i="55"/>
  <c r="Q679" i="55"/>
  <c r="S679" i="55"/>
  <c r="S918" i="55"/>
  <c r="R918" i="55"/>
  <c r="Q918" i="55"/>
  <c r="Q897" i="55"/>
  <c r="S897" i="55"/>
  <c r="R897" i="55"/>
  <c r="S141" i="55"/>
  <c r="Q141" i="55"/>
  <c r="R141" i="55"/>
  <c r="Q807" i="55"/>
  <c r="S807" i="55"/>
  <c r="R807" i="55"/>
  <c r="Q5" i="55"/>
  <c r="R5" i="55"/>
  <c r="S5" i="55"/>
  <c r="S96" i="55"/>
  <c r="R96" i="55"/>
  <c r="Q96" i="55"/>
  <c r="S149" i="55"/>
  <c r="R149" i="55"/>
  <c r="Q149" i="55"/>
  <c r="Q19" i="55"/>
  <c r="S19" i="55"/>
  <c r="R19" i="55"/>
  <c r="S153" i="55"/>
  <c r="R153" i="55"/>
  <c r="Q153" i="55"/>
  <c r="S508" i="55"/>
  <c r="Q508" i="55"/>
  <c r="R508" i="55"/>
  <c r="R311" i="55"/>
  <c r="Q311" i="55"/>
  <c r="S311" i="55"/>
  <c r="Q475" i="55"/>
  <c r="S475" i="55"/>
  <c r="R475" i="55"/>
  <c r="Q369" i="55"/>
  <c r="S369" i="55"/>
  <c r="R369" i="55"/>
  <c r="Q627" i="55"/>
  <c r="S627" i="55"/>
  <c r="R627" i="55"/>
  <c r="Q261" i="55"/>
  <c r="S261" i="55"/>
  <c r="R261" i="55"/>
  <c r="S355" i="55"/>
  <c r="Q355" i="55"/>
  <c r="R355" i="55"/>
  <c r="S557" i="55"/>
  <c r="R557" i="55"/>
  <c r="Q557" i="55"/>
  <c r="Q214" i="55"/>
  <c r="S214" i="55"/>
  <c r="R214" i="55"/>
  <c r="Q98" i="55"/>
  <c r="S98" i="55"/>
  <c r="R98" i="55"/>
  <c r="Q651" i="55"/>
  <c r="S651" i="55"/>
  <c r="R651" i="55"/>
  <c r="S707" i="55"/>
  <c r="R707" i="55"/>
  <c r="Q707" i="55"/>
  <c r="S715" i="55"/>
  <c r="R715" i="55"/>
  <c r="Q715" i="55"/>
  <c r="Q525" i="55"/>
  <c r="S525" i="55"/>
  <c r="R525" i="55"/>
  <c r="S924" i="55"/>
  <c r="Q924" i="55"/>
  <c r="R924" i="55"/>
  <c r="S248" i="55"/>
  <c r="Q248" i="55"/>
  <c r="R248" i="55"/>
  <c r="S354" i="55"/>
  <c r="Q354" i="55"/>
  <c r="R354" i="55"/>
  <c r="Q447" i="55"/>
  <c r="S447" i="55"/>
  <c r="R447" i="55"/>
  <c r="S553" i="55"/>
  <c r="R553" i="55"/>
  <c r="Q553" i="55"/>
  <c r="S723" i="55"/>
  <c r="R723" i="55"/>
  <c r="Q723" i="55"/>
  <c r="S95" i="55"/>
  <c r="R95" i="55"/>
  <c r="Q95" i="55"/>
  <c r="Q423" i="55"/>
  <c r="S423" i="55"/>
  <c r="R423" i="55"/>
  <c r="S780" i="55"/>
  <c r="R780" i="55"/>
  <c r="Q780" i="55"/>
  <c r="S536" i="55"/>
  <c r="R536" i="55"/>
  <c r="Q536" i="55"/>
  <c r="S874" i="55"/>
  <c r="R874" i="55"/>
  <c r="Q874" i="55"/>
  <c r="Q498" i="55"/>
  <c r="S498" i="55"/>
  <c r="R498" i="55"/>
  <c r="S648" i="55"/>
  <c r="R648" i="55"/>
  <c r="Q648" i="55"/>
  <c r="S450" i="55"/>
  <c r="R450" i="55"/>
  <c r="Q450" i="55"/>
  <c r="S652" i="55"/>
  <c r="R652" i="55"/>
  <c r="Q652" i="55"/>
  <c r="Q33" i="55"/>
  <c r="S33" i="55"/>
  <c r="R33" i="55"/>
  <c r="Q250" i="55"/>
  <c r="R250" i="55"/>
  <c r="S250" i="55"/>
  <c r="Q349" i="55"/>
  <c r="S349" i="55"/>
  <c r="R349" i="55"/>
  <c r="S280" i="55"/>
  <c r="R280" i="55"/>
  <c r="Q280" i="55"/>
  <c r="S549" i="55"/>
  <c r="R549" i="55"/>
  <c r="Q549" i="55"/>
  <c r="S954" i="55"/>
  <c r="Q954" i="55"/>
  <c r="R954" i="55"/>
  <c r="S199" i="55"/>
  <c r="R199" i="55"/>
  <c r="Q199" i="55"/>
  <c r="R522" i="55"/>
  <c r="Q522" i="55"/>
  <c r="S522" i="55"/>
  <c r="S441" i="55"/>
  <c r="Q441" i="55"/>
  <c r="R441" i="55"/>
  <c r="S606" i="55"/>
  <c r="Q606" i="55"/>
  <c r="R606" i="55"/>
  <c r="R278" i="55"/>
  <c r="Q278" i="55"/>
  <c r="S278" i="55"/>
  <c r="S405" i="55"/>
  <c r="Q405" i="55"/>
  <c r="R405" i="55"/>
  <c r="S743" i="55"/>
  <c r="R743" i="55"/>
  <c r="Q743" i="55"/>
  <c r="S964" i="55"/>
  <c r="Q964" i="55"/>
  <c r="R964" i="55"/>
  <c r="Q298" i="55"/>
  <c r="S298" i="55"/>
  <c r="R298" i="55"/>
  <c r="S596" i="55"/>
  <c r="R596" i="55"/>
  <c r="Q596" i="55"/>
  <c r="S965" i="55"/>
  <c r="Q965" i="55"/>
  <c r="R965" i="55"/>
  <c r="S366" i="55"/>
  <c r="R366" i="55"/>
  <c r="Q366" i="55"/>
  <c r="Q403" i="55"/>
  <c r="S403" i="55"/>
  <c r="R403" i="55"/>
  <c r="Q790" i="55"/>
  <c r="R790" i="55"/>
  <c r="S790" i="55"/>
  <c r="S91" i="55"/>
  <c r="R91" i="55"/>
  <c r="Q91" i="55"/>
  <c r="Q407" i="55"/>
  <c r="S407" i="55"/>
  <c r="R407" i="55"/>
  <c r="S562" i="55"/>
  <c r="Q562" i="55"/>
  <c r="R562" i="55"/>
  <c r="Q955" i="55"/>
  <c r="S955" i="55"/>
  <c r="R955" i="55"/>
  <c r="S147" i="55"/>
  <c r="R147" i="55"/>
  <c r="Q147" i="55"/>
  <c r="Q513" i="55"/>
  <c r="S513" i="55"/>
  <c r="R513" i="55"/>
  <c r="S398" i="55"/>
  <c r="Q398" i="55"/>
  <c r="R398" i="55"/>
  <c r="S191" i="55"/>
  <c r="R191" i="55"/>
  <c r="Q191" i="55"/>
  <c r="S796" i="55"/>
  <c r="R796" i="55"/>
  <c r="Q796" i="55"/>
  <c r="S826" i="55"/>
  <c r="R826" i="55"/>
  <c r="Q826" i="55"/>
  <c r="S40" i="55"/>
  <c r="R40" i="55"/>
  <c r="Q40" i="55"/>
  <c r="Q611" i="55"/>
  <c r="S611" i="55"/>
  <c r="R611" i="55"/>
  <c r="S6" i="55"/>
  <c r="R6" i="55"/>
  <c r="Q6" i="55"/>
  <c r="Q931" i="55"/>
  <c r="S931" i="55"/>
  <c r="R931" i="55"/>
  <c r="S10" i="55"/>
  <c r="Q10" i="55"/>
  <c r="R10" i="55"/>
  <c r="S331" i="55"/>
  <c r="R331" i="55"/>
  <c r="Q331" i="55"/>
  <c r="S628" i="55"/>
  <c r="R628" i="55"/>
  <c r="Q628" i="55"/>
  <c r="S940" i="55"/>
  <c r="R940" i="55"/>
  <c r="Q940" i="55"/>
  <c r="S24" i="55"/>
  <c r="Q24" i="55"/>
  <c r="R24" i="55"/>
  <c r="Q667" i="55"/>
  <c r="R667" i="55"/>
  <c r="S667" i="55"/>
  <c r="R243" i="55"/>
  <c r="S243" i="55"/>
  <c r="Q243" i="55"/>
  <c r="Q983" i="55"/>
  <c r="S983" i="55"/>
  <c r="R983" i="55"/>
  <c r="Q411" i="55"/>
  <c r="S411" i="55"/>
  <c r="R411" i="55"/>
  <c r="Q415" i="55"/>
  <c r="S415" i="55"/>
  <c r="R415" i="55"/>
  <c r="Q927" i="55"/>
  <c r="S927" i="55"/>
  <c r="R927" i="55"/>
  <c r="S132" i="55"/>
  <c r="R132" i="55"/>
  <c r="Q132" i="55"/>
  <c r="S816" i="55"/>
  <c r="R816" i="55"/>
  <c r="Q816" i="55"/>
  <c r="R143" i="55"/>
  <c r="Q143" i="55"/>
  <c r="S143" i="55"/>
  <c r="Q659" i="55"/>
  <c r="S659" i="55"/>
  <c r="R659" i="55"/>
  <c r="S334" i="55"/>
  <c r="R334" i="55"/>
  <c r="Q334" i="55"/>
  <c r="S268" i="55"/>
  <c r="R268" i="55"/>
  <c r="Q268" i="55"/>
  <c r="S997" i="55"/>
  <c r="Q997" i="55"/>
  <c r="R997" i="55"/>
  <c r="Q242" i="55"/>
  <c r="R242" i="55"/>
  <c r="S242" i="55"/>
  <c r="Q440" i="55"/>
  <c r="S440" i="55"/>
  <c r="R440" i="55"/>
  <c r="S64" i="55"/>
  <c r="R64" i="55"/>
  <c r="Q64" i="55"/>
  <c r="S422" i="55"/>
  <c r="Q422" i="55"/>
  <c r="R422" i="55"/>
  <c r="Q774" i="55"/>
  <c r="S774" i="55"/>
  <c r="R774" i="55"/>
  <c r="S119" i="55"/>
  <c r="R119" i="55"/>
  <c r="Q119" i="55"/>
  <c r="R358" i="55"/>
  <c r="Q358" i="55"/>
  <c r="S358" i="55"/>
  <c r="Q987" i="55"/>
  <c r="S987" i="55"/>
  <c r="R987" i="55"/>
  <c r="Q499" i="55"/>
  <c r="S499" i="55"/>
  <c r="R499" i="55"/>
  <c r="S620" i="55"/>
  <c r="R620" i="55"/>
  <c r="Q620" i="55"/>
  <c r="R523" i="55"/>
  <c r="Q523" i="55"/>
  <c r="S523" i="55"/>
  <c r="S866" i="55"/>
  <c r="R866" i="55"/>
  <c r="Q866" i="55"/>
  <c r="S978" i="55"/>
  <c r="Q978" i="55"/>
  <c r="R978" i="55"/>
  <c r="Q444" i="55"/>
  <c r="S444" i="55"/>
  <c r="R444" i="55"/>
  <c r="Q603" i="55"/>
  <c r="S603" i="55"/>
  <c r="R603" i="55"/>
  <c r="S722" i="55"/>
  <c r="R722" i="55"/>
  <c r="Q722" i="55"/>
  <c r="Q787" i="55"/>
  <c r="S787" i="55"/>
  <c r="R787" i="55"/>
  <c r="S18" i="55"/>
  <c r="R18" i="55"/>
  <c r="Q18" i="55"/>
  <c r="S300" i="55"/>
  <c r="Q300" i="55"/>
  <c r="R300" i="55"/>
  <c r="Q194" i="55"/>
  <c r="S194" i="55"/>
  <c r="R194" i="55"/>
  <c r="R494" i="55"/>
  <c r="Q494" i="55"/>
  <c r="S494" i="55"/>
  <c r="S208" i="55"/>
  <c r="R208" i="55"/>
  <c r="Q208" i="55"/>
  <c r="S564" i="55"/>
  <c r="R564" i="55"/>
  <c r="Q564" i="55"/>
  <c r="S678" i="55"/>
  <c r="R678" i="55"/>
  <c r="Q678" i="55"/>
  <c r="S950" i="55"/>
  <c r="R950" i="55"/>
  <c r="Q950" i="55"/>
  <c r="Q111" i="55"/>
  <c r="S111" i="55"/>
  <c r="R111" i="55"/>
  <c r="Q408" i="55"/>
  <c r="S408" i="55"/>
  <c r="R408" i="55"/>
  <c r="S426" i="55"/>
  <c r="Q426" i="55"/>
  <c r="R426" i="55"/>
  <c r="S167" i="55"/>
  <c r="R167" i="55"/>
  <c r="Q167" i="55"/>
  <c r="Q420" i="55"/>
  <c r="S420" i="55"/>
  <c r="R420" i="55"/>
  <c r="S974" i="55"/>
  <c r="Q974" i="55"/>
  <c r="R974" i="55"/>
  <c r="S270" i="55"/>
  <c r="R270" i="55"/>
  <c r="Q270" i="55"/>
  <c r="S209" i="55"/>
  <c r="Q209" i="55"/>
  <c r="R209" i="55"/>
  <c r="Q721" i="55"/>
  <c r="S721" i="55"/>
  <c r="R721" i="55"/>
  <c r="S693" i="55"/>
  <c r="R693" i="55"/>
  <c r="Q693" i="55"/>
  <c r="S989" i="55"/>
  <c r="Q989" i="55"/>
  <c r="R989" i="55"/>
  <c r="Q78" i="55"/>
  <c r="S78" i="55"/>
  <c r="R78" i="55"/>
  <c r="Q540" i="55"/>
  <c r="S540" i="55"/>
  <c r="R540" i="55"/>
  <c r="S821" i="55"/>
  <c r="R821" i="55"/>
  <c r="Q821" i="55"/>
  <c r="S414" i="55"/>
  <c r="Q414" i="55"/>
  <c r="R414" i="55"/>
  <c r="Q751" i="55"/>
  <c r="S751" i="55"/>
  <c r="R751" i="55"/>
  <c r="S22" i="55"/>
  <c r="R22" i="55"/>
  <c r="Q22" i="55"/>
  <c r="S99" i="55"/>
  <c r="R99" i="55"/>
  <c r="Q99" i="55"/>
  <c r="R767" i="55"/>
  <c r="Q767" i="55"/>
  <c r="S767" i="55"/>
  <c r="S976" i="55"/>
  <c r="Q976" i="55"/>
  <c r="R976" i="55"/>
  <c r="Q412" i="55"/>
  <c r="S412" i="55"/>
  <c r="R412" i="55"/>
  <c r="S848" i="55"/>
  <c r="Q848" i="55"/>
  <c r="R848" i="55"/>
  <c r="Q166" i="55"/>
  <c r="S166" i="55"/>
  <c r="R166" i="55"/>
  <c r="S776" i="55"/>
  <c r="R776" i="55"/>
  <c r="Q776" i="55"/>
  <c r="S970" i="55"/>
  <c r="Q970" i="55"/>
  <c r="R970" i="55"/>
  <c r="S917" i="55"/>
  <c r="R917" i="55"/>
  <c r="Q917" i="55"/>
  <c r="S985" i="55"/>
  <c r="Q985" i="55"/>
  <c r="R985" i="55"/>
  <c r="S266" i="55"/>
  <c r="R266" i="55"/>
  <c r="Q266" i="55"/>
  <c r="S506" i="55"/>
  <c r="Q506" i="55"/>
  <c r="R506" i="55"/>
  <c r="Q967" i="55"/>
  <c r="S967" i="55"/>
  <c r="R967" i="55"/>
  <c r="S410" i="55"/>
  <c r="Q410" i="55"/>
  <c r="R410" i="55"/>
  <c r="S666" i="55"/>
  <c r="Q666" i="55"/>
  <c r="R666" i="55"/>
  <c r="S972" i="55"/>
  <c r="Q972" i="55"/>
  <c r="R972" i="55"/>
  <c r="Q322" i="55"/>
  <c r="S322" i="55"/>
  <c r="R322" i="55"/>
  <c r="S590" i="55"/>
  <c r="Q590" i="55"/>
  <c r="R590" i="55"/>
  <c r="S946" i="55"/>
  <c r="Q946" i="55"/>
  <c r="R946" i="55"/>
  <c r="S453" i="55"/>
  <c r="R453" i="55"/>
  <c r="Q453" i="55"/>
  <c r="S973" i="55"/>
  <c r="Q973" i="55"/>
  <c r="R973" i="55"/>
  <c r="Q37" i="55"/>
  <c r="R37" i="55"/>
  <c r="S37" i="55"/>
  <c r="Q479" i="55"/>
  <c r="S479" i="55"/>
  <c r="R479" i="55"/>
  <c r="S351" i="55"/>
  <c r="R351" i="55"/>
  <c r="Q351" i="55"/>
  <c r="Q371" i="55"/>
  <c r="S371" i="55"/>
  <c r="R371" i="55"/>
  <c r="S177" i="55"/>
  <c r="R177" i="55"/>
  <c r="Q177" i="55"/>
  <c r="S731" i="55"/>
  <c r="R731" i="55"/>
  <c r="Q731" i="55"/>
  <c r="S597" i="55"/>
  <c r="Q597" i="55"/>
  <c r="R597" i="55"/>
  <c r="S883" i="55"/>
  <c r="Q883" i="55"/>
  <c r="R883" i="55"/>
  <c r="Q903" i="55"/>
  <c r="S903" i="55"/>
  <c r="R903" i="55"/>
  <c r="Q146" i="55"/>
  <c r="S146" i="55"/>
  <c r="R146" i="55"/>
  <c r="S319" i="55"/>
  <c r="R319" i="55"/>
  <c r="Q319" i="55"/>
  <c r="S458" i="55"/>
  <c r="R458" i="55"/>
  <c r="Q458" i="55"/>
  <c r="S719" i="55"/>
  <c r="R719" i="55"/>
  <c r="Q719" i="55"/>
  <c r="Q256" i="55"/>
  <c r="S256" i="55"/>
  <c r="R256" i="55"/>
  <c r="S152" i="55"/>
  <c r="R152" i="55"/>
  <c r="Q152" i="55"/>
  <c r="S694" i="55"/>
  <c r="R694" i="55"/>
  <c r="Q694" i="55"/>
  <c r="Q23" i="55"/>
  <c r="S23" i="55"/>
  <c r="R23" i="55"/>
  <c r="S185" i="55"/>
  <c r="R185" i="55"/>
  <c r="Q185" i="55"/>
  <c r="Q463" i="55"/>
  <c r="S463" i="55"/>
  <c r="R463" i="55"/>
  <c r="S368" i="55"/>
  <c r="R368" i="55"/>
  <c r="Q368" i="55"/>
  <c r="S136" i="55"/>
  <c r="R136" i="55"/>
  <c r="Q136" i="55"/>
  <c r="Q716" i="55"/>
  <c r="S716" i="55"/>
  <c r="R716" i="55"/>
  <c r="S516" i="55"/>
  <c r="R516" i="55"/>
  <c r="Q516" i="55"/>
  <c r="S148" i="55"/>
  <c r="R148" i="55"/>
  <c r="Q148" i="55"/>
  <c r="Q867" i="55"/>
  <c r="S867" i="55"/>
  <c r="R867" i="55"/>
  <c r="S109" i="55"/>
  <c r="R109" i="55"/>
  <c r="Q109" i="55"/>
  <c r="S589" i="55"/>
  <c r="R589" i="55"/>
  <c r="Q589" i="55"/>
  <c r="Q833" i="55"/>
  <c r="S833" i="55"/>
  <c r="R833" i="55"/>
  <c r="Q655" i="55"/>
  <c r="S655" i="55"/>
  <c r="R655" i="55"/>
  <c r="S938" i="55"/>
  <c r="R938" i="55"/>
  <c r="Q938" i="55"/>
  <c r="Q174" i="55"/>
  <c r="R174" i="55"/>
  <c r="S174" i="55"/>
  <c r="S585" i="55"/>
  <c r="R585" i="55"/>
  <c r="Q585" i="55"/>
  <c r="S810" i="55"/>
  <c r="Q810" i="55"/>
  <c r="R810" i="55"/>
  <c r="Q150" i="55"/>
  <c r="S150" i="55"/>
  <c r="R150" i="55"/>
  <c r="S205" i="55"/>
  <c r="R205" i="55"/>
  <c r="Q205" i="55"/>
  <c r="Q696" i="55"/>
  <c r="S696" i="55"/>
  <c r="R696" i="55"/>
  <c r="S74" i="55"/>
  <c r="R74" i="55"/>
  <c r="Q74" i="55"/>
  <c r="Q888" i="55"/>
  <c r="S888" i="55"/>
  <c r="R888" i="55"/>
  <c r="S960" i="55"/>
  <c r="R960" i="55"/>
  <c r="Q960" i="55"/>
  <c r="S629" i="55"/>
  <c r="R629" i="55"/>
  <c r="Q629" i="55"/>
  <c r="Q186" i="55"/>
  <c r="S186" i="55"/>
  <c r="R186" i="55"/>
  <c r="S121" i="55"/>
  <c r="R121" i="55"/>
  <c r="Q121" i="55"/>
  <c r="Q794" i="55"/>
  <c r="S794" i="55"/>
  <c r="R794" i="55"/>
  <c r="S304" i="55"/>
  <c r="R304" i="55"/>
  <c r="Q304" i="55"/>
  <c r="Q357" i="55"/>
  <c r="R357" i="55"/>
  <c r="S357" i="55"/>
  <c r="Q853" i="55"/>
  <c r="S853" i="55"/>
  <c r="R853" i="55"/>
  <c r="Q53" i="55"/>
  <c r="S53" i="55"/>
  <c r="R53" i="55"/>
  <c r="Q341" i="55"/>
  <c r="R341" i="55"/>
  <c r="S341" i="55"/>
  <c r="S630" i="55"/>
  <c r="R630" i="55"/>
  <c r="Q630" i="55"/>
  <c r="Q82" i="55"/>
  <c r="S82" i="55"/>
  <c r="R82" i="55"/>
  <c r="R220" i="55"/>
  <c r="S220" i="55"/>
  <c r="Q220" i="55"/>
  <c r="S529" i="55"/>
  <c r="R529" i="55"/>
  <c r="Q529" i="55"/>
  <c r="Q732" i="55"/>
  <c r="S732" i="55"/>
  <c r="R732" i="55"/>
  <c r="Q943" i="55"/>
  <c r="R943" i="55"/>
  <c r="S943" i="55"/>
  <c r="S264" i="55"/>
  <c r="R264" i="55"/>
  <c r="Q264" i="55"/>
  <c r="S478" i="55"/>
  <c r="R478" i="55"/>
  <c r="Q478" i="55"/>
  <c r="Q788" i="55"/>
  <c r="R788" i="55"/>
  <c r="S788" i="55"/>
  <c r="R88" i="55"/>
  <c r="Q88" i="55"/>
  <c r="S88" i="55"/>
  <c r="Q337" i="55"/>
  <c r="S337" i="55"/>
  <c r="R337" i="55"/>
  <c r="S100" i="55"/>
  <c r="R100" i="55"/>
  <c r="Q100" i="55"/>
  <c r="S276" i="55"/>
  <c r="Q276" i="55"/>
  <c r="R276" i="55"/>
  <c r="Q698" i="55"/>
  <c r="S698" i="55"/>
  <c r="R698" i="55"/>
  <c r="Q641" i="55"/>
  <c r="S641" i="55"/>
  <c r="R641" i="55"/>
  <c r="Q815" i="55"/>
  <c r="S815" i="55"/>
  <c r="R815" i="55"/>
  <c r="Q142" i="55"/>
  <c r="R142" i="55"/>
  <c r="S142" i="55"/>
  <c r="S621" i="55"/>
  <c r="Q621" i="55"/>
  <c r="R621" i="55"/>
  <c r="Q778" i="55"/>
  <c r="S778" i="55"/>
  <c r="R778" i="55"/>
  <c r="Q84" i="55"/>
  <c r="S84" i="55"/>
  <c r="R84" i="55"/>
  <c r="Q277" i="55"/>
  <c r="R277" i="55"/>
  <c r="S277" i="55"/>
  <c r="Q517" i="55"/>
  <c r="S517" i="55"/>
  <c r="R517" i="55"/>
  <c r="Q27" i="55"/>
  <c r="S27" i="55"/>
  <c r="R27" i="55"/>
  <c r="Q138" i="55"/>
  <c r="S138" i="55"/>
  <c r="R138" i="55"/>
  <c r="Q361" i="55"/>
  <c r="S361" i="55"/>
  <c r="R361" i="55"/>
  <c r="Q831" i="55"/>
  <c r="S831" i="55"/>
  <c r="R831" i="55"/>
  <c r="S283" i="55"/>
  <c r="R283" i="55"/>
  <c r="Q283" i="55"/>
  <c r="S504" i="55"/>
  <c r="R504" i="55"/>
  <c r="Q504" i="55"/>
  <c r="S157" i="55"/>
  <c r="R157" i="55"/>
  <c r="Q157" i="55"/>
  <c r="S609" i="55"/>
  <c r="Q609" i="55"/>
  <c r="R609" i="55"/>
  <c r="R768" i="55"/>
  <c r="Q768" i="55"/>
  <c r="S768" i="55"/>
  <c r="Q13" i="55"/>
  <c r="R13" i="55"/>
  <c r="S13" i="55"/>
  <c r="S124" i="55"/>
  <c r="R124" i="55"/>
  <c r="Q124" i="55"/>
  <c r="R343" i="55"/>
  <c r="Q343" i="55"/>
  <c r="S343" i="55"/>
  <c r="S47" i="55"/>
  <c r="Q47" i="55"/>
  <c r="R47" i="55"/>
  <c r="S295" i="55"/>
  <c r="R295" i="55"/>
  <c r="Q295" i="55"/>
  <c r="S561" i="55"/>
  <c r="R561" i="55"/>
  <c r="Q561" i="55"/>
  <c r="S818" i="55"/>
  <c r="R818" i="55"/>
  <c r="Q818" i="55"/>
  <c r="Q126" i="55"/>
  <c r="S126" i="55"/>
  <c r="R126" i="55"/>
  <c r="S328" i="55"/>
  <c r="R328" i="55"/>
  <c r="Q328" i="55"/>
  <c r="R734" i="55"/>
  <c r="Q734" i="55"/>
  <c r="S734" i="55"/>
  <c r="S51" i="55"/>
  <c r="Q51" i="55"/>
  <c r="R51" i="55"/>
  <c r="S55" i="55"/>
  <c r="Q55" i="55"/>
  <c r="R55" i="55"/>
  <c r="R228" i="55"/>
  <c r="S228" i="55"/>
  <c r="Q228" i="55"/>
  <c r="S605" i="55"/>
  <c r="Q605" i="55"/>
  <c r="R605" i="55"/>
  <c r="Q811" i="55"/>
  <c r="R811" i="55"/>
  <c r="S811" i="55"/>
  <c r="Q41" i="55"/>
  <c r="S41" i="55"/>
  <c r="R41" i="55"/>
  <c r="S97" i="55"/>
  <c r="R97" i="55"/>
  <c r="Q97" i="55"/>
  <c r="Q198" i="55"/>
  <c r="S198" i="55"/>
  <c r="R198" i="55"/>
  <c r="R963" i="55"/>
  <c r="Q963" i="55"/>
  <c r="S963" i="55"/>
  <c r="Q645" i="55"/>
  <c r="S645" i="55"/>
  <c r="R645" i="55"/>
  <c r="S260" i="55"/>
  <c r="Q260" i="55"/>
  <c r="R260" i="55"/>
  <c r="S180" i="55"/>
  <c r="R180" i="55"/>
  <c r="Q180" i="55"/>
  <c r="Q750" i="55"/>
  <c r="S750" i="55"/>
  <c r="R750" i="55"/>
  <c r="S601" i="55"/>
  <c r="Q601" i="55"/>
  <c r="R601" i="55"/>
  <c r="S749" i="55"/>
  <c r="R749" i="55"/>
  <c r="Q749" i="55"/>
  <c r="R503" i="55"/>
  <c r="S503" i="55"/>
  <c r="Q503" i="55"/>
  <c r="S802" i="55"/>
  <c r="R802" i="55"/>
  <c r="Q802" i="55"/>
  <c r="S258" i="55"/>
  <c r="R258" i="55"/>
  <c r="Q258" i="55"/>
  <c r="Q595" i="55"/>
  <c r="S595" i="55"/>
  <c r="R595" i="55"/>
  <c r="Q832" i="55"/>
  <c r="R832" i="55"/>
  <c r="S832" i="55"/>
  <c r="S350" i="55"/>
  <c r="R350" i="55"/>
  <c r="Q350" i="55"/>
  <c r="S348" i="55"/>
  <c r="R348" i="55"/>
  <c r="Q348" i="55"/>
  <c r="Q709" i="55"/>
  <c r="S709" i="55"/>
  <c r="R709" i="55"/>
  <c r="S928" i="55"/>
  <c r="Q928" i="55"/>
  <c r="R928" i="55"/>
  <c r="S461" i="55"/>
  <c r="R461" i="55"/>
  <c r="Q461" i="55"/>
  <c r="S718" i="55"/>
  <c r="R718" i="55"/>
  <c r="Q718" i="55"/>
  <c r="S956" i="55"/>
  <c r="R956" i="55"/>
  <c r="Q956" i="55"/>
  <c r="Q531" i="55"/>
  <c r="S531" i="55"/>
  <c r="R531" i="55"/>
  <c r="S820" i="55"/>
  <c r="R820" i="55"/>
  <c r="Q820" i="55"/>
  <c r="S231" i="55"/>
  <c r="Q231" i="55"/>
  <c r="R231" i="55"/>
  <c r="S56" i="55"/>
  <c r="R56" i="55"/>
  <c r="Q56" i="55"/>
  <c r="Q317" i="55"/>
  <c r="S317" i="55"/>
  <c r="R317" i="55"/>
  <c r="Q431" i="55"/>
  <c r="S431" i="55"/>
  <c r="R431" i="55"/>
  <c r="Q216" i="55"/>
  <c r="S216" i="55"/>
  <c r="R216" i="55"/>
  <c r="Q575" i="55"/>
  <c r="S575" i="55"/>
  <c r="R575" i="55"/>
  <c r="Q835" i="55"/>
  <c r="S835" i="55"/>
  <c r="R835" i="55"/>
  <c r="Q857" i="55"/>
  <c r="S857" i="55"/>
  <c r="R857" i="55"/>
  <c r="Q587" i="55"/>
  <c r="S587" i="55"/>
  <c r="R587" i="55"/>
  <c r="S757" i="55"/>
  <c r="R757" i="55"/>
  <c r="Q757" i="55"/>
  <c r="S36" i="55"/>
  <c r="R36" i="55"/>
  <c r="Q36" i="55"/>
  <c r="S165" i="55"/>
  <c r="R165" i="55"/>
  <c r="Q165" i="55"/>
  <c r="S534" i="55"/>
  <c r="Q534" i="55"/>
  <c r="R534" i="55"/>
  <c r="S977" i="55"/>
  <c r="Q977" i="55"/>
  <c r="R977" i="55"/>
  <c r="Q293" i="55"/>
  <c r="S293" i="55"/>
  <c r="R293" i="55"/>
  <c r="S538" i="55"/>
  <c r="Q538" i="55"/>
  <c r="R538" i="55"/>
  <c r="R756" i="55"/>
  <c r="Q756" i="55"/>
  <c r="S756" i="55"/>
  <c r="S952" i="55"/>
  <c r="R952" i="55"/>
  <c r="Q952" i="55"/>
  <c r="S402" i="55"/>
  <c r="Q402" i="55"/>
  <c r="R402" i="55"/>
  <c r="Q763" i="55"/>
  <c r="S763" i="55"/>
  <c r="R763" i="55"/>
  <c r="S932" i="55"/>
  <c r="Q932" i="55"/>
  <c r="R932" i="55"/>
  <c r="Q388" i="55"/>
  <c r="S388" i="55"/>
  <c r="R388" i="55"/>
  <c r="S537" i="55"/>
  <c r="R537" i="55"/>
  <c r="Q537" i="55"/>
  <c r="Q841" i="55"/>
  <c r="S841" i="55"/>
  <c r="R841" i="55"/>
  <c r="R175" i="55"/>
  <c r="Q175" i="55"/>
  <c r="S175" i="55"/>
  <c r="R502" i="55"/>
  <c r="S502" i="55"/>
  <c r="Q502" i="55"/>
  <c r="Q808" i="55"/>
  <c r="S808" i="55"/>
  <c r="R808" i="55"/>
  <c r="Q224" i="55"/>
  <c r="S224" i="55"/>
  <c r="R224" i="55"/>
  <c r="S390" i="55"/>
  <c r="R390" i="55"/>
  <c r="Q390" i="55"/>
  <c r="S998" i="55"/>
  <c r="R998" i="55"/>
  <c r="Q998" i="55"/>
  <c r="R251" i="55"/>
  <c r="Q251" i="55"/>
  <c r="S251" i="55"/>
  <c r="S445" i="55"/>
  <c r="Q445" i="55"/>
  <c r="R445" i="55"/>
  <c r="S514" i="55"/>
  <c r="R514" i="55"/>
  <c r="Q514" i="55"/>
  <c r="S347" i="55"/>
  <c r="R347" i="55"/>
  <c r="Q347" i="55"/>
  <c r="A207" i="53"/>
  <c r="A206" i="53"/>
  <c r="A205" i="53"/>
  <c r="A204" i="53"/>
  <c r="A203" i="53"/>
  <c r="A202" i="53"/>
  <c r="A201" i="53"/>
  <c r="A200" i="53"/>
  <c r="A199" i="53"/>
  <c r="A198" i="53"/>
  <c r="A197" i="53"/>
  <c r="A196" i="53"/>
  <c r="A195" i="53"/>
  <c r="A194" i="53"/>
  <c r="A193" i="53"/>
  <c r="A192" i="53"/>
  <c r="A191" i="53"/>
  <c r="A190" i="53"/>
  <c r="A189" i="53"/>
  <c r="A188" i="53"/>
  <c r="A187" i="53"/>
  <c r="A186" i="53"/>
  <c r="A185" i="53"/>
  <c r="A184" i="53"/>
  <c r="A183" i="53"/>
  <c r="A182" i="53"/>
  <c r="A181" i="53"/>
  <c r="A180" i="53"/>
  <c r="A179" i="53"/>
  <c r="A178" i="53"/>
  <c r="A177" i="53"/>
  <c r="A176" i="53"/>
  <c r="A175" i="53"/>
  <c r="A174" i="53"/>
  <c r="A173" i="53"/>
  <c r="A172" i="53"/>
  <c r="A171" i="53"/>
  <c r="A170" i="53"/>
  <c r="A169" i="53"/>
  <c r="A168" i="53"/>
  <c r="A167" i="53"/>
  <c r="A166" i="53"/>
  <c r="A165" i="53"/>
  <c r="A164" i="53"/>
  <c r="A163" i="53"/>
  <c r="A162" i="53"/>
  <c r="A161" i="53"/>
  <c r="A160" i="53"/>
  <c r="A159" i="53"/>
  <c r="A158" i="53"/>
  <c r="A157" i="53"/>
  <c r="A156" i="53"/>
  <c r="A155" i="53"/>
  <c r="A154" i="53"/>
  <c r="A153" i="53"/>
  <c r="A152" i="53"/>
  <c r="A151" i="53"/>
  <c r="A150" i="53"/>
  <c r="A149" i="53"/>
  <c r="A148" i="53"/>
  <c r="A147" i="53"/>
  <c r="A146" i="53"/>
  <c r="A145" i="53"/>
  <c r="A144" i="53"/>
  <c r="A143" i="53"/>
  <c r="A142" i="53"/>
  <c r="A141" i="53"/>
  <c r="A140" i="53"/>
  <c r="A139" i="53"/>
  <c r="A138" i="53"/>
  <c r="A137" i="53"/>
  <c r="A136" i="53"/>
  <c r="A135" i="53"/>
  <c r="A134" i="53"/>
  <c r="A133" i="53"/>
  <c r="A132" i="53"/>
  <c r="A131" i="53"/>
  <c r="A130" i="53"/>
  <c r="A129" i="53"/>
  <c r="A128" i="53"/>
  <c r="A127" i="53"/>
  <c r="A126" i="53"/>
  <c r="A125" i="53"/>
  <c r="A124" i="53"/>
  <c r="A123" i="53"/>
  <c r="A122" i="53"/>
  <c r="A121" i="53"/>
  <c r="A120" i="53"/>
  <c r="A119" i="53"/>
  <c r="A118" i="53"/>
  <c r="A117" i="53"/>
  <c r="A116" i="53"/>
  <c r="A115" i="53"/>
  <c r="A114" i="53"/>
  <c r="A113" i="53"/>
  <c r="A112" i="53"/>
  <c r="A111" i="53"/>
  <c r="A110" i="53"/>
  <c r="A109" i="53"/>
  <c r="A108" i="53"/>
  <c r="A107" i="53"/>
  <c r="A106" i="53"/>
  <c r="A105" i="53"/>
  <c r="A104" i="53"/>
  <c r="A103" i="53"/>
  <c r="A102" i="53"/>
  <c r="A101" i="53"/>
  <c r="A100" i="53"/>
  <c r="A99" i="53"/>
  <c r="A98" i="53"/>
  <c r="A97" i="53"/>
  <c r="A96" i="53"/>
  <c r="A95" i="53"/>
  <c r="A94" i="53"/>
  <c r="A93" i="53"/>
  <c r="A92" i="53"/>
  <c r="A91" i="53"/>
  <c r="A90" i="53"/>
  <c r="A89" i="53"/>
  <c r="A88" i="53"/>
  <c r="A87" i="53"/>
  <c r="A86" i="53"/>
  <c r="A85" i="53"/>
  <c r="A84" i="53"/>
  <c r="A83" i="53"/>
  <c r="A82" i="53"/>
  <c r="A81" i="53"/>
  <c r="A80" i="53"/>
  <c r="A79" i="53"/>
  <c r="A78" i="53"/>
  <c r="A77" i="53"/>
  <c r="A76" i="53"/>
  <c r="A75" i="53"/>
  <c r="A74" i="53"/>
  <c r="A73" i="53"/>
  <c r="A72" i="53"/>
  <c r="A71" i="53"/>
  <c r="A70" i="53"/>
  <c r="A69" i="53"/>
  <c r="A68" i="53"/>
  <c r="A67" i="53"/>
  <c r="A66" i="53"/>
  <c r="A65" i="53"/>
  <c r="A64" i="53"/>
  <c r="A63" i="53"/>
  <c r="A62" i="53"/>
  <c r="A61" i="53"/>
  <c r="A60" i="53"/>
  <c r="A59" i="53"/>
  <c r="A58" i="53"/>
  <c r="A57" i="53"/>
  <c r="A56" i="53"/>
  <c r="A55" i="53"/>
  <c r="A54" i="53"/>
  <c r="A53" i="53"/>
  <c r="A52" i="53"/>
  <c r="A51" i="53"/>
  <c r="A50" i="53"/>
  <c r="A49" i="53"/>
  <c r="A48" i="53"/>
  <c r="A47" i="53"/>
  <c r="A46" i="53"/>
  <c r="A45" i="53"/>
  <c r="A44" i="53"/>
  <c r="A43" i="53"/>
  <c r="A42" i="53"/>
  <c r="A41" i="53"/>
  <c r="A40" i="53"/>
  <c r="A39" i="53"/>
  <c r="A38" i="53"/>
  <c r="A37" i="53"/>
  <c r="A36" i="53"/>
  <c r="A35" i="53"/>
  <c r="A34" i="53"/>
  <c r="A33" i="53"/>
  <c r="A32" i="53"/>
  <c r="A31" i="53"/>
  <c r="A30" i="53"/>
  <c r="A29" i="53"/>
  <c r="A28" i="53"/>
  <c r="A27" i="53"/>
  <c r="A26" i="53"/>
  <c r="A25" i="53"/>
  <c r="A24" i="53"/>
  <c r="A23" i="53"/>
  <c r="A22" i="53"/>
  <c r="A21" i="53"/>
  <c r="A20" i="53"/>
  <c r="A19" i="53"/>
  <c r="A18" i="53"/>
  <c r="A17" i="53"/>
  <c r="A16" i="53"/>
  <c r="A15" i="53"/>
  <c r="A14" i="53"/>
  <c r="A13" i="53"/>
  <c r="A12" i="53"/>
  <c r="B29" i="45"/>
  <c r="AC2" i="47"/>
  <c r="A8" i="53"/>
  <c r="A9" i="53"/>
  <c r="A10" i="53"/>
  <c r="A11" i="53"/>
  <c r="B20" i="46"/>
  <c r="C20" i="46"/>
  <c r="E157" i="32"/>
  <c r="E30" i="31"/>
  <c r="D157" i="32"/>
  <c r="E21" i="31"/>
  <c r="E34" i="31"/>
  <c r="F157" i="32"/>
  <c r="H6" i="31"/>
  <c r="H6" i="35"/>
  <c r="G6" i="31"/>
  <c r="G6" i="35"/>
  <c r="F6" i="31"/>
  <c r="F6" i="35"/>
  <c r="B6" i="31"/>
  <c r="B6" i="35"/>
  <c r="C6" i="31"/>
  <c r="C6" i="35"/>
  <c r="D6" i="31"/>
  <c r="D6" i="35"/>
  <c r="E6" i="31"/>
  <c r="E6" i="35" s="1"/>
  <c r="H40" i="31"/>
  <c r="H32" i="31"/>
  <c r="G40" i="31"/>
  <c r="G32" i="31"/>
  <c r="AB2" i="47"/>
  <c r="AA2" i="47"/>
  <c r="Z2" i="47"/>
  <c r="Y2" i="47"/>
  <c r="X2" i="47"/>
  <c r="W2" i="47"/>
  <c r="V2" i="47"/>
  <c r="T2" i="47"/>
  <c r="S2" i="47"/>
  <c r="R2" i="47"/>
  <c r="Q2" i="47"/>
  <c r="P2" i="47"/>
  <c r="O2" i="47"/>
  <c r="N2" i="47"/>
  <c r="M2" i="47"/>
  <c r="E10" i="43"/>
  <c r="F10" i="43"/>
  <c r="G10" i="43"/>
  <c r="H10" i="43"/>
  <c r="I10" i="43"/>
  <c r="J10" i="43"/>
  <c r="K10" i="43"/>
  <c r="L10" i="43"/>
  <c r="M10" i="43"/>
  <c r="N10" i="43"/>
  <c r="O10" i="43"/>
  <c r="E11" i="43"/>
  <c r="F11" i="43"/>
  <c r="G11" i="43"/>
  <c r="H11" i="43"/>
  <c r="I11" i="43"/>
  <c r="J11" i="43"/>
  <c r="K11" i="43"/>
  <c r="L11" i="43"/>
  <c r="M11" i="43"/>
  <c r="N11" i="43"/>
  <c r="O11" i="43"/>
  <c r="E12" i="43"/>
  <c r="F12" i="43"/>
  <c r="G12" i="43"/>
  <c r="H12" i="43"/>
  <c r="I12" i="43"/>
  <c r="J12" i="43"/>
  <c r="K12" i="43"/>
  <c r="L12" i="43"/>
  <c r="M12" i="43"/>
  <c r="N12" i="43"/>
  <c r="O12" i="43"/>
  <c r="E13" i="43"/>
  <c r="F13" i="43"/>
  <c r="G13" i="43"/>
  <c r="H13" i="43"/>
  <c r="I13" i="43"/>
  <c r="J13" i="43"/>
  <c r="K13" i="43"/>
  <c r="L13" i="43"/>
  <c r="M13" i="43"/>
  <c r="N13" i="43"/>
  <c r="O13" i="43"/>
  <c r="E14" i="43"/>
  <c r="F14" i="43"/>
  <c r="G14" i="43"/>
  <c r="H14" i="43"/>
  <c r="I14" i="43"/>
  <c r="J14" i="43"/>
  <c r="K14" i="43"/>
  <c r="L14" i="43"/>
  <c r="M14" i="43"/>
  <c r="N14" i="43"/>
  <c r="O14" i="43"/>
  <c r="E15" i="43"/>
  <c r="F15" i="43"/>
  <c r="G15" i="43"/>
  <c r="H15" i="43"/>
  <c r="I15" i="43"/>
  <c r="J15" i="43"/>
  <c r="K15" i="43"/>
  <c r="L15" i="43"/>
  <c r="M15" i="43"/>
  <c r="N15" i="43"/>
  <c r="O15" i="43"/>
  <c r="E16" i="43"/>
  <c r="F16" i="43"/>
  <c r="G16" i="43"/>
  <c r="H16" i="43"/>
  <c r="I16" i="43"/>
  <c r="J16" i="43"/>
  <c r="K16" i="43"/>
  <c r="L16" i="43"/>
  <c r="M16" i="43"/>
  <c r="N16" i="43"/>
  <c r="O16" i="43"/>
  <c r="E17" i="43"/>
  <c r="F17" i="43"/>
  <c r="G17" i="43"/>
  <c r="H17" i="43"/>
  <c r="I17" i="43"/>
  <c r="J17" i="43"/>
  <c r="K17" i="43"/>
  <c r="L17" i="43"/>
  <c r="M17" i="43"/>
  <c r="N17" i="43"/>
  <c r="O17" i="43"/>
  <c r="E18" i="43"/>
  <c r="F18" i="43"/>
  <c r="G18" i="43"/>
  <c r="H18" i="43"/>
  <c r="I18" i="43"/>
  <c r="J18" i="43"/>
  <c r="K18" i="43"/>
  <c r="L18" i="43"/>
  <c r="M18" i="43"/>
  <c r="N18" i="43"/>
  <c r="P10" i="43"/>
  <c r="P3033" i="43"/>
  <c r="P3032" i="43"/>
  <c r="P3031" i="43"/>
  <c r="P3030" i="43"/>
  <c r="P3029" i="43"/>
  <c r="P3028" i="43"/>
  <c r="P3027" i="43"/>
  <c r="P3026" i="43"/>
  <c r="P3025" i="43"/>
  <c r="P3024" i="43"/>
  <c r="O3023" i="43"/>
  <c r="N3023" i="43"/>
  <c r="M3023" i="43"/>
  <c r="L3023" i="43"/>
  <c r="K3023" i="43"/>
  <c r="J3023" i="43"/>
  <c r="I3023" i="43"/>
  <c r="H3023" i="43"/>
  <c r="G3023" i="43"/>
  <c r="F3023" i="43"/>
  <c r="E3023" i="43"/>
  <c r="D3023" i="43"/>
  <c r="P3022" i="43"/>
  <c r="P3021" i="43"/>
  <c r="O3020" i="43"/>
  <c r="N3020" i="43"/>
  <c r="M3020" i="43"/>
  <c r="L3020" i="43"/>
  <c r="K3020" i="43"/>
  <c r="J3020" i="43"/>
  <c r="I3020" i="43"/>
  <c r="H3020" i="43"/>
  <c r="G3020" i="43"/>
  <c r="F3020" i="43"/>
  <c r="E3020" i="43"/>
  <c r="D3020" i="43"/>
  <c r="P3019" i="43"/>
  <c r="P3018" i="43"/>
  <c r="P3017" i="43"/>
  <c r="P3016" i="43"/>
  <c r="P3015" i="43"/>
  <c r="P3014" i="43"/>
  <c r="P3013" i="43"/>
  <c r="P3012" i="43"/>
  <c r="P3011" i="43"/>
  <c r="P3010" i="43"/>
  <c r="O3009" i="43"/>
  <c r="N3009" i="43"/>
  <c r="M3009" i="43"/>
  <c r="L3009" i="43"/>
  <c r="K3009" i="43"/>
  <c r="J3009" i="43"/>
  <c r="I3009" i="43"/>
  <c r="H3009" i="43"/>
  <c r="G3009" i="43"/>
  <c r="F3009" i="43"/>
  <c r="E3009" i="43"/>
  <c r="D3009" i="43"/>
  <c r="P3008" i="43"/>
  <c r="P3007" i="43"/>
  <c r="P3006" i="43"/>
  <c r="P3005" i="43"/>
  <c r="P3004" i="43"/>
  <c r="P3003" i="43"/>
  <c r="P3002" i="43"/>
  <c r="P3001" i="43"/>
  <c r="P3000" i="43"/>
  <c r="P2999" i="43"/>
  <c r="P2998" i="43"/>
  <c r="O2997" i="43"/>
  <c r="N2997" i="43"/>
  <c r="M2997" i="43"/>
  <c r="L2997" i="43"/>
  <c r="K2997" i="43"/>
  <c r="J2997" i="43"/>
  <c r="I2997" i="43"/>
  <c r="H2997" i="43"/>
  <c r="G2997" i="43"/>
  <c r="F2997" i="43"/>
  <c r="E2997" i="43"/>
  <c r="D2997" i="43"/>
  <c r="P2996" i="43"/>
  <c r="P2995" i="43"/>
  <c r="P2994" i="43"/>
  <c r="P2993" i="43"/>
  <c r="P2992" i="43"/>
  <c r="P2991" i="43"/>
  <c r="P2990" i="43"/>
  <c r="P2989" i="43"/>
  <c r="P2988" i="43"/>
  <c r="P2987" i="43"/>
  <c r="P2986" i="43"/>
  <c r="O2985" i="43"/>
  <c r="N2985" i="43"/>
  <c r="M2985" i="43"/>
  <c r="L2985" i="43"/>
  <c r="K2985" i="43"/>
  <c r="J2985" i="43"/>
  <c r="I2985" i="43"/>
  <c r="H2985" i="43"/>
  <c r="G2985" i="43"/>
  <c r="F2985" i="43"/>
  <c r="E2985" i="43"/>
  <c r="D2985" i="43"/>
  <c r="P2984" i="43"/>
  <c r="P2983" i="43"/>
  <c r="P2982" i="43"/>
  <c r="P2981" i="43"/>
  <c r="P2980" i="43"/>
  <c r="P2979" i="43"/>
  <c r="P2978" i="43"/>
  <c r="P2977" i="43"/>
  <c r="P2976" i="43"/>
  <c r="P2975" i="43"/>
  <c r="P2974" i="43"/>
  <c r="P2973" i="43"/>
  <c r="P2972" i="43"/>
  <c r="P2971" i="43"/>
  <c r="P2970" i="43"/>
  <c r="P2969" i="43"/>
  <c r="P2968" i="43"/>
  <c r="P2967" i="43"/>
  <c r="P2966" i="43"/>
  <c r="P2965" i="43"/>
  <c r="P2964" i="43"/>
  <c r="P2963" i="43"/>
  <c r="P2962" i="43"/>
  <c r="P2961" i="43"/>
  <c r="P2960" i="43"/>
  <c r="P2959" i="43"/>
  <c r="P2958" i="43"/>
  <c r="P2957" i="43"/>
  <c r="P2956" i="43"/>
  <c r="P2955" i="43"/>
  <c r="P2954" i="43"/>
  <c r="P2953" i="43"/>
  <c r="P2952" i="43"/>
  <c r="P2951" i="43"/>
  <c r="P2950" i="43"/>
  <c r="O2949" i="43"/>
  <c r="N2949" i="43"/>
  <c r="M2949" i="43"/>
  <c r="L2949" i="43"/>
  <c r="K2949" i="43"/>
  <c r="J2949" i="43"/>
  <c r="I2949" i="43"/>
  <c r="H2949" i="43"/>
  <c r="G2949" i="43"/>
  <c r="F2949" i="43"/>
  <c r="E2949" i="43"/>
  <c r="D2949" i="43"/>
  <c r="P2948" i="43"/>
  <c r="P2947" i="43"/>
  <c r="P2946" i="43"/>
  <c r="P2945" i="43"/>
  <c r="P2944" i="43"/>
  <c r="P2943" i="43"/>
  <c r="P2942" i="43"/>
  <c r="P2941" i="43"/>
  <c r="P2940" i="43"/>
  <c r="P2939" i="43"/>
  <c r="P2938" i="43"/>
  <c r="P2937" i="43"/>
  <c r="P2936" i="43"/>
  <c r="P2935" i="43"/>
  <c r="P2934" i="43"/>
  <c r="P2933" i="43"/>
  <c r="P2932" i="43"/>
  <c r="P2931" i="43"/>
  <c r="P2930" i="43"/>
  <c r="P2929" i="43"/>
  <c r="P2928" i="43"/>
  <c r="P2927" i="43"/>
  <c r="P2926" i="43"/>
  <c r="P2925" i="43"/>
  <c r="P2924" i="43"/>
  <c r="P2923" i="43"/>
  <c r="P2922" i="43"/>
  <c r="P2921" i="43"/>
  <c r="P2920" i="43"/>
  <c r="P2919" i="43"/>
  <c r="P2918" i="43"/>
  <c r="P2917" i="43"/>
  <c r="P2916" i="43"/>
  <c r="P2915" i="43"/>
  <c r="P2914" i="43"/>
  <c r="O2913" i="43"/>
  <c r="N2913" i="43"/>
  <c r="M2913" i="43"/>
  <c r="L2913" i="43"/>
  <c r="K2913" i="43"/>
  <c r="J2913" i="43"/>
  <c r="I2913" i="43"/>
  <c r="H2913" i="43"/>
  <c r="G2913" i="43"/>
  <c r="F2913" i="43"/>
  <c r="E2913" i="43"/>
  <c r="D2913" i="43"/>
  <c r="P2911" i="43"/>
  <c r="P2910" i="43"/>
  <c r="P2909" i="43"/>
  <c r="P2908" i="43"/>
  <c r="P2907" i="43"/>
  <c r="P2906" i="43"/>
  <c r="P2905" i="43"/>
  <c r="P2904" i="43"/>
  <c r="P2903" i="43"/>
  <c r="P2902" i="43"/>
  <c r="P2901" i="43"/>
  <c r="P2900" i="43"/>
  <c r="P2899" i="43"/>
  <c r="P2898" i="43"/>
  <c r="P2897" i="43"/>
  <c r="P2896" i="43"/>
  <c r="P2895" i="43"/>
  <c r="P2894" i="43"/>
  <c r="P2893" i="43"/>
  <c r="P2892" i="43"/>
  <c r="P2891" i="43"/>
  <c r="P2890" i="43"/>
  <c r="P2889" i="43"/>
  <c r="P2888" i="43"/>
  <c r="P2887" i="43"/>
  <c r="P2886" i="43"/>
  <c r="P2885" i="43"/>
  <c r="P2884" i="43"/>
  <c r="P2883" i="43"/>
  <c r="P2882" i="43"/>
  <c r="O2881" i="43"/>
  <c r="N2881" i="43"/>
  <c r="M2881" i="43"/>
  <c r="L2881" i="43"/>
  <c r="K2881" i="43"/>
  <c r="J2881" i="43"/>
  <c r="I2881" i="43"/>
  <c r="H2881" i="43"/>
  <c r="G2881" i="43"/>
  <c r="F2881" i="43"/>
  <c r="E2881" i="43"/>
  <c r="D2881" i="43"/>
  <c r="P2880" i="43"/>
  <c r="P2879" i="43"/>
  <c r="P2878" i="43"/>
  <c r="P2877" i="43"/>
  <c r="P2876" i="43"/>
  <c r="O2875" i="43"/>
  <c r="N2875" i="43"/>
  <c r="M2875" i="43"/>
  <c r="L2875" i="43"/>
  <c r="K2875" i="43"/>
  <c r="J2875" i="43"/>
  <c r="I2875" i="43"/>
  <c r="H2875" i="43"/>
  <c r="G2875" i="43"/>
  <c r="F2875" i="43"/>
  <c r="E2875" i="43"/>
  <c r="D2875" i="43"/>
  <c r="P2874" i="43"/>
  <c r="P2873" i="43"/>
  <c r="P2872" i="43"/>
  <c r="P2871" i="43"/>
  <c r="P2870" i="43"/>
  <c r="P2869" i="43"/>
  <c r="P2868" i="43"/>
  <c r="P2867" i="43"/>
  <c r="P2866" i="43"/>
  <c r="P2865" i="43"/>
  <c r="P2864" i="43"/>
  <c r="P2863" i="43"/>
  <c r="P2862" i="43"/>
  <c r="P2861" i="43"/>
  <c r="P2860" i="43"/>
  <c r="O2859" i="43"/>
  <c r="N2859" i="43"/>
  <c r="M2859" i="43"/>
  <c r="L2859" i="43"/>
  <c r="K2859" i="43"/>
  <c r="J2859" i="43"/>
  <c r="I2859" i="43"/>
  <c r="H2859" i="43"/>
  <c r="G2859" i="43"/>
  <c r="F2859" i="43"/>
  <c r="E2859" i="43"/>
  <c r="E2858" i="43"/>
  <c r="D2859" i="43"/>
  <c r="P2857" i="43"/>
  <c r="P2856" i="43"/>
  <c r="P2855" i="43"/>
  <c r="P2854" i="43"/>
  <c r="P2853" i="43"/>
  <c r="P2852" i="43"/>
  <c r="P2851" i="43"/>
  <c r="P2850" i="43"/>
  <c r="P2849" i="43"/>
  <c r="P2848" i="43"/>
  <c r="P2847" i="43"/>
  <c r="P2846" i="43"/>
  <c r="P2845" i="43"/>
  <c r="P2844" i="43"/>
  <c r="P2843" i="43"/>
  <c r="P2842" i="43"/>
  <c r="P2841" i="43"/>
  <c r="P2840" i="43"/>
  <c r="P2839" i="43"/>
  <c r="P2838" i="43"/>
  <c r="P2837" i="43"/>
  <c r="P2836" i="43"/>
  <c r="P2835" i="43"/>
  <c r="P2834" i="43"/>
  <c r="P2833" i="43"/>
  <c r="P2832" i="43"/>
  <c r="P2831" i="43"/>
  <c r="P2830" i="43"/>
  <c r="P2829" i="43"/>
  <c r="P2828" i="43"/>
  <c r="O2827" i="43"/>
  <c r="N2827" i="43"/>
  <c r="M2827" i="43"/>
  <c r="L2827" i="43"/>
  <c r="K2827" i="43"/>
  <c r="J2827" i="43"/>
  <c r="I2827" i="43"/>
  <c r="H2827" i="43"/>
  <c r="G2827" i="43"/>
  <c r="F2827" i="43"/>
  <c r="E2827" i="43"/>
  <c r="D2827" i="43"/>
  <c r="P2826" i="43"/>
  <c r="P2825" i="43"/>
  <c r="P2824" i="43"/>
  <c r="P2823" i="43"/>
  <c r="P2822" i="43"/>
  <c r="P2821" i="43"/>
  <c r="P2820" i="43"/>
  <c r="P2819" i="43"/>
  <c r="P2818" i="43"/>
  <c r="P2817" i="43"/>
  <c r="P2816" i="43"/>
  <c r="P2815" i="43"/>
  <c r="P2814" i="43"/>
  <c r="P2813" i="43"/>
  <c r="P2812" i="43"/>
  <c r="P2811" i="43"/>
  <c r="P2810" i="43"/>
  <c r="P2809" i="43"/>
  <c r="P2808" i="43"/>
  <c r="P2807" i="43"/>
  <c r="O2806" i="43"/>
  <c r="N2806" i="43"/>
  <c r="M2806" i="43"/>
  <c r="L2806" i="43"/>
  <c r="K2806" i="43"/>
  <c r="J2806" i="43"/>
  <c r="I2806" i="43"/>
  <c r="H2806" i="43"/>
  <c r="G2806" i="43"/>
  <c r="F2806" i="43"/>
  <c r="E2806" i="43"/>
  <c r="D2806" i="43"/>
  <c r="P2805" i="43"/>
  <c r="P2804" i="43"/>
  <c r="P2803" i="43"/>
  <c r="P2802" i="43"/>
  <c r="P2801" i="43"/>
  <c r="P2800" i="43"/>
  <c r="P2799" i="43"/>
  <c r="P2798" i="43"/>
  <c r="P2797" i="43"/>
  <c r="P2796" i="43"/>
  <c r="P2795" i="43"/>
  <c r="P2794" i="43"/>
  <c r="P2793" i="43"/>
  <c r="P2792" i="43"/>
  <c r="P2791" i="43"/>
  <c r="P2790" i="43"/>
  <c r="P2789" i="43"/>
  <c r="P2788" i="43"/>
  <c r="P2787" i="43"/>
  <c r="P2786" i="43"/>
  <c r="P2785" i="43"/>
  <c r="P2784" i="43"/>
  <c r="P2783" i="43"/>
  <c r="P2782" i="43"/>
  <c r="P2781" i="43"/>
  <c r="P2780" i="43"/>
  <c r="P2779" i="43"/>
  <c r="P2778" i="43"/>
  <c r="P2777" i="43"/>
  <c r="P2776" i="43"/>
  <c r="P2775" i="43"/>
  <c r="P2774" i="43"/>
  <c r="P2773" i="43"/>
  <c r="P2772" i="43"/>
  <c r="P2771" i="43"/>
  <c r="P2770" i="43"/>
  <c r="P2769" i="43"/>
  <c r="P2768" i="43"/>
  <c r="P2767" i="43"/>
  <c r="P2766" i="43"/>
  <c r="P2765" i="43"/>
  <c r="P2764" i="43"/>
  <c r="P2763" i="43"/>
  <c r="P2762" i="43"/>
  <c r="P2761" i="43"/>
  <c r="O2760" i="43"/>
  <c r="N2760" i="43"/>
  <c r="M2760" i="43"/>
  <c r="L2760" i="43"/>
  <c r="K2760" i="43"/>
  <c r="J2760" i="43"/>
  <c r="I2760" i="43"/>
  <c r="H2760" i="43"/>
  <c r="G2760" i="43"/>
  <c r="F2760" i="43"/>
  <c r="E2760" i="43"/>
  <c r="D2760" i="43"/>
  <c r="P2759" i="43"/>
  <c r="P2758" i="43"/>
  <c r="P2757" i="43"/>
  <c r="P2756" i="43"/>
  <c r="P2755" i="43"/>
  <c r="P2754" i="43"/>
  <c r="P2753" i="43"/>
  <c r="P2752" i="43"/>
  <c r="P2751" i="43"/>
  <c r="P2750" i="43"/>
  <c r="P2749" i="43"/>
  <c r="P2748" i="43"/>
  <c r="P2747" i="43"/>
  <c r="P2746" i="43"/>
  <c r="P2745" i="43"/>
  <c r="P2744" i="43"/>
  <c r="P2743" i="43"/>
  <c r="P2742" i="43"/>
  <c r="P2741" i="43"/>
  <c r="P2740" i="43"/>
  <c r="P2739" i="43"/>
  <c r="P2738" i="43"/>
  <c r="P2737" i="43"/>
  <c r="P2736" i="43"/>
  <c r="P2735" i="43"/>
  <c r="P2734" i="43"/>
  <c r="P2733" i="43"/>
  <c r="P2732" i="43"/>
  <c r="P2731" i="43"/>
  <c r="P2730" i="43"/>
  <c r="P2729" i="43"/>
  <c r="P2728" i="43"/>
  <c r="P2727" i="43"/>
  <c r="P2726" i="43"/>
  <c r="P2725" i="43"/>
  <c r="P2724" i="43"/>
  <c r="P2723" i="43"/>
  <c r="P2722" i="43"/>
  <c r="P2721" i="43"/>
  <c r="P2720" i="43"/>
  <c r="P2719" i="43"/>
  <c r="P2718" i="43"/>
  <c r="P2717" i="43"/>
  <c r="P2716" i="43"/>
  <c r="P2715" i="43"/>
  <c r="P2714" i="43"/>
  <c r="P2713" i="43"/>
  <c r="P2712" i="43"/>
  <c r="P2711" i="43"/>
  <c r="P2710" i="43"/>
  <c r="P2709" i="43"/>
  <c r="P2708" i="43"/>
  <c r="P2707" i="43"/>
  <c r="P2706" i="43"/>
  <c r="P2705" i="43"/>
  <c r="P2704" i="43"/>
  <c r="P2703" i="43"/>
  <c r="P2702" i="43"/>
  <c r="P2701" i="43"/>
  <c r="P2700" i="43"/>
  <c r="P2699" i="43"/>
  <c r="P2698" i="43"/>
  <c r="P2697" i="43"/>
  <c r="O2696" i="43"/>
  <c r="N2696" i="43"/>
  <c r="M2696" i="43"/>
  <c r="L2696" i="43"/>
  <c r="K2696" i="43"/>
  <c r="J2696" i="43"/>
  <c r="I2696" i="43"/>
  <c r="H2696" i="43"/>
  <c r="G2696" i="43"/>
  <c r="F2696" i="43"/>
  <c r="E2696" i="43"/>
  <c r="D2696" i="43"/>
  <c r="P2695" i="43"/>
  <c r="P2694" i="43"/>
  <c r="P2693" i="43"/>
  <c r="P2692" i="43"/>
  <c r="P2691" i="43"/>
  <c r="P2690" i="43"/>
  <c r="P2689" i="43"/>
  <c r="P2688" i="43"/>
  <c r="P2687" i="43"/>
  <c r="P2686" i="43"/>
  <c r="P2685" i="43"/>
  <c r="P2684" i="43"/>
  <c r="P2683" i="43"/>
  <c r="P2682" i="43"/>
  <c r="P2681" i="43"/>
  <c r="P2680" i="43"/>
  <c r="P2679" i="43"/>
  <c r="P2678" i="43"/>
  <c r="P2677" i="43"/>
  <c r="P2676" i="43"/>
  <c r="P2675" i="43"/>
  <c r="P2674" i="43"/>
  <c r="P2673" i="43"/>
  <c r="P2672" i="43"/>
  <c r="P2671" i="43"/>
  <c r="P2670" i="43"/>
  <c r="P2669" i="43"/>
  <c r="P2668" i="43"/>
  <c r="P2667" i="43"/>
  <c r="P2666" i="43"/>
  <c r="P2665" i="43"/>
  <c r="P2664" i="43"/>
  <c r="P2663" i="43"/>
  <c r="P2662" i="43"/>
  <c r="P2661" i="43"/>
  <c r="P2660" i="43"/>
  <c r="P2659" i="43"/>
  <c r="P2658" i="43"/>
  <c r="P2657" i="43"/>
  <c r="P2656" i="43"/>
  <c r="P2655" i="43"/>
  <c r="P2654" i="43"/>
  <c r="P2653" i="43"/>
  <c r="P2652" i="43"/>
  <c r="P2651" i="43"/>
  <c r="P2650" i="43"/>
  <c r="P2649" i="43"/>
  <c r="P2648" i="43"/>
  <c r="P2647" i="43"/>
  <c r="P2646" i="43"/>
  <c r="P2645" i="43"/>
  <c r="P2644" i="43"/>
  <c r="P2643" i="43"/>
  <c r="P2642" i="43"/>
  <c r="P2641" i="43"/>
  <c r="P2640" i="43"/>
  <c r="P2639" i="43"/>
  <c r="P2638" i="43"/>
  <c r="P2637" i="43"/>
  <c r="P2636" i="43"/>
  <c r="O2635" i="43"/>
  <c r="N2635" i="43"/>
  <c r="M2635" i="43"/>
  <c r="L2635" i="43"/>
  <c r="K2635" i="43"/>
  <c r="J2635" i="43"/>
  <c r="I2635" i="43"/>
  <c r="H2635" i="43"/>
  <c r="G2635" i="43"/>
  <c r="F2635" i="43"/>
  <c r="E2635" i="43"/>
  <c r="D2635" i="43"/>
  <c r="P2634" i="43"/>
  <c r="P2633" i="43"/>
  <c r="P2632" i="43"/>
  <c r="P2631" i="43"/>
  <c r="P2630" i="43"/>
  <c r="P2629" i="43"/>
  <c r="P2628" i="43"/>
  <c r="P2627" i="43"/>
  <c r="P2626" i="43"/>
  <c r="P2625" i="43"/>
  <c r="P2624" i="43"/>
  <c r="P2623" i="43"/>
  <c r="P2622" i="43"/>
  <c r="P2621" i="43"/>
  <c r="P2620" i="43"/>
  <c r="P2619" i="43"/>
  <c r="P2618" i="43"/>
  <c r="P2617" i="43"/>
  <c r="P2616" i="43"/>
  <c r="P2615" i="43"/>
  <c r="P2614" i="43"/>
  <c r="P2613" i="43"/>
  <c r="P2612" i="43"/>
  <c r="P2611" i="43"/>
  <c r="P2610" i="43"/>
  <c r="P2609" i="43"/>
  <c r="P2608" i="43"/>
  <c r="P2607" i="43"/>
  <c r="P2606" i="43"/>
  <c r="P2605" i="43"/>
  <c r="P2604" i="43"/>
  <c r="P2603" i="43"/>
  <c r="P2602" i="43"/>
  <c r="P2601" i="43"/>
  <c r="P2600" i="43"/>
  <c r="P2599" i="43"/>
  <c r="P2598" i="43"/>
  <c r="P2597" i="43"/>
  <c r="P2596" i="43"/>
  <c r="P2595" i="43"/>
  <c r="P2594" i="43"/>
  <c r="P2593" i="43"/>
  <c r="P2592" i="43"/>
  <c r="P2591" i="43"/>
  <c r="P2590" i="43"/>
  <c r="P2589" i="43"/>
  <c r="P2588" i="43"/>
  <c r="P2587" i="43"/>
  <c r="P2586" i="43"/>
  <c r="P2585" i="43"/>
  <c r="P2584" i="43"/>
  <c r="P2583" i="43"/>
  <c r="P2582" i="43"/>
  <c r="P2581" i="43"/>
  <c r="P2580" i="43"/>
  <c r="P2579" i="43"/>
  <c r="P2578" i="43"/>
  <c r="P2577" i="43"/>
  <c r="P2576" i="43"/>
  <c r="P2575" i="43"/>
  <c r="P2574" i="43"/>
  <c r="P2573" i="43"/>
  <c r="P2572" i="43"/>
  <c r="P2571" i="43"/>
  <c r="P2570" i="43"/>
  <c r="P2569" i="43"/>
  <c r="P2568" i="43"/>
  <c r="P2567" i="43"/>
  <c r="P2566" i="43"/>
  <c r="P2565" i="43"/>
  <c r="P2564" i="43"/>
  <c r="P2563" i="43"/>
  <c r="O2562" i="43"/>
  <c r="N2562" i="43"/>
  <c r="M2562" i="43"/>
  <c r="L2562" i="43"/>
  <c r="K2562" i="43"/>
  <c r="J2562" i="43"/>
  <c r="I2562" i="43"/>
  <c r="H2562" i="43"/>
  <c r="G2562" i="43"/>
  <c r="F2562" i="43"/>
  <c r="E2562" i="43"/>
  <c r="D2562" i="43"/>
  <c r="P2561" i="43"/>
  <c r="P2560" i="43"/>
  <c r="P2559" i="43"/>
  <c r="P2558" i="43"/>
  <c r="P2557" i="43"/>
  <c r="P2556" i="43"/>
  <c r="P2555" i="43"/>
  <c r="P2554" i="43"/>
  <c r="P2553" i="43"/>
  <c r="P2552" i="43"/>
  <c r="P2551" i="43"/>
  <c r="O2550" i="43"/>
  <c r="N2550" i="43"/>
  <c r="M2550" i="43"/>
  <c r="L2550" i="43"/>
  <c r="K2550" i="43"/>
  <c r="J2550" i="43"/>
  <c r="I2550" i="43"/>
  <c r="H2550" i="43"/>
  <c r="G2550" i="43"/>
  <c r="F2550" i="43"/>
  <c r="E2550" i="43"/>
  <c r="D2550" i="43"/>
  <c r="P2548" i="43"/>
  <c r="P2547" i="43"/>
  <c r="P2546" i="43"/>
  <c r="P2545" i="43"/>
  <c r="P2544" i="43"/>
  <c r="P2543" i="43"/>
  <c r="P2542" i="43"/>
  <c r="P2541" i="43"/>
  <c r="P2540" i="43"/>
  <c r="P2539" i="43"/>
  <c r="P2538" i="43"/>
  <c r="P2537" i="43"/>
  <c r="P2536" i="43"/>
  <c r="P2535" i="43"/>
  <c r="P2534" i="43"/>
  <c r="P2533" i="43"/>
  <c r="P2532" i="43"/>
  <c r="P2531" i="43"/>
  <c r="P2530" i="43"/>
  <c r="P2529" i="43"/>
  <c r="O2528" i="43"/>
  <c r="N2528" i="43"/>
  <c r="M2528" i="43"/>
  <c r="L2528" i="43"/>
  <c r="K2528" i="43"/>
  <c r="J2528" i="43"/>
  <c r="I2528" i="43"/>
  <c r="H2528" i="43"/>
  <c r="G2528" i="43"/>
  <c r="F2528" i="43"/>
  <c r="E2528" i="43"/>
  <c r="D2528" i="43"/>
  <c r="P2527" i="43"/>
  <c r="P2526" i="43"/>
  <c r="P2525" i="43"/>
  <c r="P2524" i="43"/>
  <c r="P2523" i="43"/>
  <c r="P2522" i="43"/>
  <c r="P2521" i="43"/>
  <c r="P2520" i="43"/>
  <c r="P2519" i="43"/>
  <c r="P2518" i="43"/>
  <c r="P2517" i="43"/>
  <c r="P2516" i="43"/>
  <c r="P2515" i="43"/>
  <c r="P2514" i="43"/>
  <c r="P2513" i="43"/>
  <c r="P2512" i="43"/>
  <c r="P2511" i="43"/>
  <c r="P2510" i="43"/>
  <c r="P2509" i="43"/>
  <c r="P2508" i="43"/>
  <c r="P2507" i="43"/>
  <c r="P2506" i="43"/>
  <c r="P2505" i="43"/>
  <c r="P2504" i="43"/>
  <c r="P2503" i="43"/>
  <c r="P2502" i="43"/>
  <c r="P2501" i="43"/>
  <c r="P2500" i="43"/>
  <c r="P2499" i="43"/>
  <c r="P2498" i="43"/>
  <c r="P2497" i="43"/>
  <c r="P2496" i="43"/>
  <c r="P2495" i="43"/>
  <c r="P2494" i="43"/>
  <c r="P2493" i="43"/>
  <c r="P2492" i="43"/>
  <c r="P2491" i="43"/>
  <c r="P2490" i="43"/>
  <c r="P2489" i="43"/>
  <c r="P2488" i="43"/>
  <c r="P2487" i="43"/>
  <c r="P2486" i="43"/>
  <c r="P2485" i="43"/>
  <c r="P2484" i="43"/>
  <c r="P2483" i="43"/>
  <c r="P2482" i="43"/>
  <c r="P2481" i="43"/>
  <c r="P2480" i="43"/>
  <c r="P2479" i="43"/>
  <c r="P2478" i="43"/>
  <c r="P2477" i="43"/>
  <c r="P2476" i="43"/>
  <c r="P2475" i="43"/>
  <c r="P2474" i="43"/>
  <c r="P2473" i="43"/>
  <c r="P2472" i="43"/>
  <c r="P2471" i="43"/>
  <c r="P2470" i="43"/>
  <c r="P2469" i="43"/>
  <c r="P2468" i="43"/>
  <c r="P2467" i="43"/>
  <c r="P2466" i="43"/>
  <c r="P2465" i="43"/>
  <c r="P2464" i="43"/>
  <c r="P2463" i="43"/>
  <c r="P2462" i="43"/>
  <c r="P2461" i="43"/>
  <c r="P2460" i="43"/>
  <c r="P2459" i="43"/>
  <c r="P2458" i="43"/>
  <c r="P2457" i="43"/>
  <c r="P2456" i="43"/>
  <c r="P2455" i="43"/>
  <c r="P2454" i="43"/>
  <c r="P2453" i="43"/>
  <c r="P2452" i="43"/>
  <c r="P2451" i="43"/>
  <c r="P2450" i="43"/>
  <c r="P2449" i="43"/>
  <c r="P2448" i="43"/>
  <c r="O2447" i="43"/>
  <c r="N2447" i="43"/>
  <c r="M2447" i="43"/>
  <c r="L2447" i="43"/>
  <c r="K2447" i="43"/>
  <c r="J2447" i="43"/>
  <c r="I2447" i="43"/>
  <c r="H2447" i="43"/>
  <c r="G2447" i="43"/>
  <c r="F2447" i="43"/>
  <c r="E2447" i="43"/>
  <c r="D2447" i="43"/>
  <c r="P2446" i="43"/>
  <c r="P2445" i="43"/>
  <c r="P2444" i="43"/>
  <c r="P2443" i="43"/>
  <c r="P2442" i="43"/>
  <c r="P2441" i="43"/>
  <c r="P2440" i="43"/>
  <c r="P2439" i="43"/>
  <c r="P2438" i="43"/>
  <c r="P2437" i="43"/>
  <c r="P2436" i="43"/>
  <c r="P2435" i="43"/>
  <c r="P2434" i="43"/>
  <c r="P2433" i="43"/>
  <c r="P2432" i="43"/>
  <c r="P2431" i="43"/>
  <c r="P2430" i="43"/>
  <c r="P2429" i="43"/>
  <c r="P2428" i="43"/>
  <c r="P2427" i="43"/>
  <c r="P2426" i="43"/>
  <c r="P2425" i="43"/>
  <c r="P2424" i="43"/>
  <c r="P2423" i="43"/>
  <c r="P2422" i="43"/>
  <c r="P2421" i="43"/>
  <c r="P2420" i="43"/>
  <c r="P2419" i="43"/>
  <c r="P2418" i="43"/>
  <c r="P2417" i="43"/>
  <c r="P2416" i="43"/>
  <c r="P2415" i="43"/>
  <c r="P2414" i="43"/>
  <c r="P2413" i="43"/>
  <c r="P2412" i="43"/>
  <c r="P2411" i="43"/>
  <c r="P2410" i="43"/>
  <c r="P2409" i="43"/>
  <c r="P2408" i="43"/>
  <c r="P2407" i="43"/>
  <c r="P2406" i="43"/>
  <c r="P2405" i="43"/>
  <c r="P2404" i="43"/>
  <c r="P2403" i="43"/>
  <c r="P2402" i="43"/>
  <c r="P2401" i="43"/>
  <c r="P2400" i="43"/>
  <c r="P2399" i="43"/>
  <c r="P2398" i="43"/>
  <c r="P2397" i="43"/>
  <c r="P2396" i="43"/>
  <c r="P2395" i="43"/>
  <c r="P2394" i="43"/>
  <c r="P2393" i="43"/>
  <c r="P2392" i="43"/>
  <c r="P2391" i="43"/>
  <c r="P2390" i="43"/>
  <c r="P2389" i="43"/>
  <c r="P2388" i="43"/>
  <c r="P2387" i="43"/>
  <c r="P2386" i="43"/>
  <c r="P2385" i="43"/>
  <c r="P2384" i="43"/>
  <c r="P2383" i="43"/>
  <c r="P2382" i="43"/>
  <c r="P2381" i="43"/>
  <c r="P2380" i="43"/>
  <c r="P2379" i="43"/>
  <c r="P2378" i="43"/>
  <c r="P2377" i="43"/>
  <c r="P2376" i="43"/>
  <c r="P2375" i="43"/>
  <c r="P2374" i="43"/>
  <c r="P2373" i="43"/>
  <c r="P2372" i="43"/>
  <c r="P2371" i="43"/>
  <c r="P2370" i="43"/>
  <c r="P2369" i="43"/>
  <c r="P2368" i="43"/>
  <c r="P2367" i="43"/>
  <c r="O2366" i="43"/>
  <c r="N2366" i="43"/>
  <c r="M2366" i="43"/>
  <c r="L2366" i="43"/>
  <c r="K2366" i="43"/>
  <c r="J2366" i="43"/>
  <c r="I2366" i="43"/>
  <c r="H2366" i="43"/>
  <c r="G2366" i="43"/>
  <c r="F2366" i="43"/>
  <c r="E2366" i="43"/>
  <c r="D2366" i="43"/>
  <c r="L2365" i="43"/>
  <c r="P2364" i="43"/>
  <c r="P2363" i="43"/>
  <c r="P2362" i="43"/>
  <c r="P2361" i="43"/>
  <c r="P2360" i="43"/>
  <c r="P2359" i="43"/>
  <c r="P2358" i="43"/>
  <c r="P2357" i="43"/>
  <c r="P2356" i="43"/>
  <c r="P2355" i="43"/>
  <c r="P2354" i="43"/>
  <c r="P2353" i="43"/>
  <c r="P2352" i="43"/>
  <c r="P2351" i="43"/>
  <c r="P2350" i="43"/>
  <c r="P2349" i="43"/>
  <c r="P2348" i="43"/>
  <c r="P2347" i="43"/>
  <c r="P2346" i="43"/>
  <c r="P2345" i="43"/>
  <c r="P2344" i="43"/>
  <c r="P2343" i="43"/>
  <c r="P2342" i="43"/>
  <c r="P2341" i="43"/>
  <c r="P2340" i="43"/>
  <c r="P2339" i="43"/>
  <c r="P2338" i="43"/>
  <c r="P2337" i="43"/>
  <c r="P2336" i="43"/>
  <c r="P2335" i="43"/>
  <c r="P2334" i="43"/>
  <c r="P2333" i="43"/>
  <c r="P2332" i="43"/>
  <c r="P2331" i="43"/>
  <c r="P2330" i="43"/>
  <c r="P2329" i="43"/>
  <c r="P2328" i="43"/>
  <c r="P2327" i="43"/>
  <c r="P2326" i="43"/>
  <c r="P2325" i="43"/>
  <c r="P2324" i="43"/>
  <c r="P2323" i="43"/>
  <c r="P2322" i="43"/>
  <c r="P2321" i="43"/>
  <c r="P2320" i="43"/>
  <c r="P2319" i="43"/>
  <c r="P2318" i="43"/>
  <c r="P2317" i="43"/>
  <c r="P2316" i="43"/>
  <c r="P2315" i="43"/>
  <c r="P2314" i="43"/>
  <c r="P2313" i="43"/>
  <c r="P2312" i="43"/>
  <c r="P2311" i="43"/>
  <c r="P2310" i="43"/>
  <c r="P2309" i="43"/>
  <c r="P2308" i="43"/>
  <c r="P2307" i="43"/>
  <c r="P2306" i="43"/>
  <c r="P2305" i="43"/>
  <c r="P2304" i="43"/>
  <c r="P2303" i="43"/>
  <c r="P2302" i="43"/>
  <c r="P2301" i="43"/>
  <c r="P2300" i="43"/>
  <c r="P2299" i="43"/>
  <c r="P2298" i="43"/>
  <c r="P2297" i="43"/>
  <c r="P2296" i="43"/>
  <c r="P2295" i="43"/>
  <c r="P2294" i="43"/>
  <c r="P2293" i="43"/>
  <c r="P2292" i="43"/>
  <c r="P2291" i="43"/>
  <c r="P2290" i="43"/>
  <c r="P2289" i="43"/>
  <c r="P2288" i="43"/>
  <c r="P2287" i="43"/>
  <c r="P2286" i="43"/>
  <c r="P2285" i="43"/>
  <c r="P2284" i="43"/>
  <c r="P2283" i="43"/>
  <c r="P2282" i="43"/>
  <c r="P2281" i="43"/>
  <c r="P2280" i="43"/>
  <c r="P2279" i="43"/>
  <c r="P2278" i="43"/>
  <c r="P2277" i="43"/>
  <c r="P2276" i="43"/>
  <c r="P2275" i="43"/>
  <c r="O2274" i="43"/>
  <c r="N2274" i="43"/>
  <c r="M2274" i="43"/>
  <c r="L2274" i="43"/>
  <c r="K2274" i="43"/>
  <c r="J2274" i="43"/>
  <c r="I2274" i="43"/>
  <c r="H2274" i="43"/>
  <c r="G2274" i="43"/>
  <c r="F2274" i="43"/>
  <c r="E2274" i="43"/>
  <c r="D2274" i="43"/>
  <c r="P2273" i="43"/>
  <c r="P2272" i="43"/>
  <c r="P2271" i="43"/>
  <c r="P2270" i="43"/>
  <c r="P2269" i="43"/>
  <c r="P2268" i="43"/>
  <c r="P2267" i="43"/>
  <c r="P2266" i="43"/>
  <c r="P2265" i="43"/>
  <c r="P2264" i="43"/>
  <c r="P2263" i="43"/>
  <c r="P2262" i="43"/>
  <c r="P2261" i="43"/>
  <c r="P2260" i="43"/>
  <c r="P2259" i="43"/>
  <c r="P2258" i="43"/>
  <c r="P2257" i="43"/>
  <c r="P2256" i="43"/>
  <c r="P2255" i="43"/>
  <c r="P2254" i="43"/>
  <c r="P2253" i="43"/>
  <c r="P2252" i="43"/>
  <c r="P2251" i="43"/>
  <c r="P2250" i="43"/>
  <c r="P2249" i="43"/>
  <c r="P2248" i="43"/>
  <c r="P2247" i="43"/>
  <c r="P2246" i="43"/>
  <c r="P2245" i="43"/>
  <c r="P2244" i="43"/>
  <c r="P2243" i="43"/>
  <c r="P2242" i="43"/>
  <c r="P2241" i="43"/>
  <c r="P2240" i="43"/>
  <c r="P2239" i="43"/>
  <c r="P2238" i="43"/>
  <c r="P2237" i="43"/>
  <c r="P2236" i="43"/>
  <c r="P2235" i="43"/>
  <c r="P2234" i="43"/>
  <c r="O2233" i="43"/>
  <c r="N2233" i="43"/>
  <c r="M2233" i="43"/>
  <c r="L2233" i="43"/>
  <c r="K2233" i="43"/>
  <c r="J2233" i="43"/>
  <c r="I2233" i="43"/>
  <c r="H2233" i="43"/>
  <c r="G2233" i="43"/>
  <c r="F2233" i="43"/>
  <c r="E2233" i="43"/>
  <c r="D2233" i="43"/>
  <c r="P2232" i="43"/>
  <c r="P2231" i="43"/>
  <c r="P2230" i="43"/>
  <c r="P2229" i="43"/>
  <c r="P2228" i="43"/>
  <c r="P2227" i="43"/>
  <c r="P2226" i="43"/>
  <c r="P2225" i="43"/>
  <c r="P2224" i="43"/>
  <c r="P2223" i="43"/>
  <c r="P2222" i="43"/>
  <c r="P2221" i="43"/>
  <c r="P2220" i="43"/>
  <c r="P2219" i="43"/>
  <c r="P2218" i="43"/>
  <c r="P2217" i="43"/>
  <c r="P2216" i="43"/>
  <c r="P2215" i="43"/>
  <c r="P2214" i="43"/>
  <c r="P2213" i="43"/>
  <c r="P2212" i="43"/>
  <c r="P2211" i="43"/>
  <c r="P2210" i="43"/>
  <c r="P2209" i="43"/>
  <c r="P2208" i="43"/>
  <c r="P2207" i="43"/>
  <c r="P2206" i="43"/>
  <c r="P2205" i="43"/>
  <c r="P2204" i="43"/>
  <c r="P2203" i="43"/>
  <c r="P2202" i="43"/>
  <c r="P2201" i="43"/>
  <c r="P2200" i="43"/>
  <c r="P2199" i="43"/>
  <c r="P2198" i="43"/>
  <c r="P2197" i="43"/>
  <c r="P2196" i="43"/>
  <c r="P2195" i="43"/>
  <c r="P2194" i="43"/>
  <c r="P2193" i="43"/>
  <c r="P2192" i="43"/>
  <c r="P2191" i="43"/>
  <c r="P2190" i="43"/>
  <c r="P2189" i="43"/>
  <c r="P2188" i="43"/>
  <c r="P2187" i="43"/>
  <c r="P2186" i="43"/>
  <c r="P2185" i="43"/>
  <c r="P2184" i="43"/>
  <c r="P2183" i="43"/>
  <c r="P2182" i="43"/>
  <c r="P2181" i="43"/>
  <c r="P2180" i="43"/>
  <c r="P2179" i="43"/>
  <c r="P2178" i="43"/>
  <c r="P2177" i="43"/>
  <c r="P2176" i="43"/>
  <c r="P2175" i="43"/>
  <c r="P2174" i="43"/>
  <c r="P2173" i="43"/>
  <c r="P2172" i="43"/>
  <c r="P2171" i="43"/>
  <c r="P2170" i="43"/>
  <c r="P2169" i="43"/>
  <c r="P2168" i="43"/>
  <c r="P2167" i="43"/>
  <c r="P2166" i="43"/>
  <c r="P2165" i="43"/>
  <c r="P2164" i="43"/>
  <c r="P2163" i="43"/>
  <c r="P2162" i="43"/>
  <c r="P2161" i="43"/>
  <c r="P2160" i="43"/>
  <c r="P2159" i="43"/>
  <c r="P2158" i="43"/>
  <c r="P2157" i="43"/>
  <c r="P2156" i="43"/>
  <c r="P2155" i="43"/>
  <c r="P2154" i="43"/>
  <c r="P2153" i="43"/>
  <c r="P2152" i="43"/>
  <c r="P2151" i="43"/>
  <c r="P2150" i="43"/>
  <c r="P2149" i="43"/>
  <c r="P2148" i="43"/>
  <c r="P2147" i="43"/>
  <c r="P2146" i="43"/>
  <c r="P2145" i="43"/>
  <c r="P2144" i="43"/>
  <c r="P2143" i="43"/>
  <c r="O2142" i="43"/>
  <c r="N2142" i="43"/>
  <c r="M2142" i="43"/>
  <c r="L2142" i="43"/>
  <c r="K2142" i="43"/>
  <c r="J2142" i="43"/>
  <c r="I2142" i="43"/>
  <c r="H2142" i="43"/>
  <c r="G2142" i="43"/>
  <c r="F2142" i="43"/>
  <c r="E2142" i="43"/>
  <c r="D2142" i="43"/>
  <c r="P2141" i="43"/>
  <c r="P2140" i="43"/>
  <c r="P2139" i="43"/>
  <c r="P2138" i="43"/>
  <c r="P2137" i="43"/>
  <c r="P2136" i="43"/>
  <c r="P2135" i="43"/>
  <c r="P2134" i="43"/>
  <c r="P2133" i="43"/>
  <c r="P2132" i="43"/>
  <c r="P2131" i="43"/>
  <c r="P2130" i="43"/>
  <c r="P2129" i="43"/>
  <c r="P2128" i="43"/>
  <c r="P2127" i="43"/>
  <c r="P2126" i="43"/>
  <c r="P2125" i="43"/>
  <c r="P2124" i="43"/>
  <c r="P2123" i="43"/>
  <c r="P2122" i="43"/>
  <c r="P2121" i="43"/>
  <c r="P2120" i="43"/>
  <c r="P2119" i="43"/>
  <c r="P2118" i="43"/>
  <c r="P2117" i="43"/>
  <c r="P2116" i="43"/>
  <c r="P2115" i="43"/>
  <c r="P2114" i="43"/>
  <c r="P2113" i="43"/>
  <c r="P2112" i="43"/>
  <c r="P2111" i="43"/>
  <c r="P2110" i="43"/>
  <c r="P2109" i="43"/>
  <c r="P2108" i="43"/>
  <c r="P2107" i="43"/>
  <c r="P2106" i="43"/>
  <c r="P2105" i="43"/>
  <c r="P2104" i="43"/>
  <c r="P2103" i="43"/>
  <c r="P2102" i="43"/>
  <c r="P2101" i="43"/>
  <c r="P2100" i="43"/>
  <c r="P2099" i="43"/>
  <c r="P2098" i="43"/>
  <c r="P2097" i="43"/>
  <c r="P2096" i="43"/>
  <c r="P2095" i="43"/>
  <c r="P2094" i="43"/>
  <c r="P2093" i="43"/>
  <c r="P2092" i="43"/>
  <c r="P2091" i="43"/>
  <c r="P2090" i="43"/>
  <c r="P2089" i="43"/>
  <c r="P2088" i="43"/>
  <c r="P2087" i="43"/>
  <c r="P2086" i="43"/>
  <c r="P2085" i="43"/>
  <c r="P2084" i="43"/>
  <c r="P2083" i="43"/>
  <c r="P2082" i="43"/>
  <c r="P2081" i="43"/>
  <c r="P2080" i="43"/>
  <c r="P2079" i="43"/>
  <c r="P2078" i="43"/>
  <c r="P2077" i="43"/>
  <c r="P2076" i="43"/>
  <c r="P2075" i="43"/>
  <c r="P2074" i="43"/>
  <c r="P2073" i="43"/>
  <c r="P2072" i="43"/>
  <c r="P2071" i="43"/>
  <c r="P2070" i="43"/>
  <c r="P2069" i="43"/>
  <c r="P2068" i="43"/>
  <c r="P2067" i="43"/>
  <c r="P2066" i="43"/>
  <c r="P2065" i="43"/>
  <c r="P2064" i="43"/>
  <c r="P2063" i="43"/>
  <c r="P2062" i="43"/>
  <c r="O2061" i="43"/>
  <c r="N2061" i="43"/>
  <c r="M2061" i="43"/>
  <c r="L2061" i="43"/>
  <c r="K2061" i="43"/>
  <c r="J2061" i="43"/>
  <c r="I2061" i="43"/>
  <c r="H2061" i="43"/>
  <c r="G2061" i="43"/>
  <c r="F2061" i="43"/>
  <c r="E2061" i="43"/>
  <c r="D2061" i="43"/>
  <c r="P2060" i="43"/>
  <c r="P2059" i="43"/>
  <c r="P2058" i="43"/>
  <c r="P2057" i="43"/>
  <c r="P2056" i="43"/>
  <c r="P2055" i="43"/>
  <c r="P2054" i="43"/>
  <c r="P2053" i="43"/>
  <c r="P2052" i="43"/>
  <c r="P2051" i="43"/>
  <c r="O2050" i="43"/>
  <c r="N2050" i="43"/>
  <c r="M2050" i="43"/>
  <c r="L2050" i="43"/>
  <c r="K2050" i="43"/>
  <c r="J2050" i="43"/>
  <c r="I2050" i="43"/>
  <c r="H2050" i="43"/>
  <c r="G2050" i="43"/>
  <c r="F2050" i="43"/>
  <c r="E2050" i="43"/>
  <c r="D2050" i="43"/>
  <c r="P2049" i="43"/>
  <c r="P2048" i="43"/>
  <c r="P2047" i="43"/>
  <c r="P2046" i="43"/>
  <c r="P2045" i="43"/>
  <c r="P2044" i="43"/>
  <c r="P2043" i="43"/>
  <c r="P2042" i="43"/>
  <c r="P2041" i="43"/>
  <c r="P2040" i="43"/>
  <c r="P2039" i="43"/>
  <c r="P2038" i="43"/>
  <c r="P2037" i="43"/>
  <c r="P2036" i="43"/>
  <c r="P2035" i="43"/>
  <c r="P2034" i="43"/>
  <c r="P2033" i="43"/>
  <c r="P2032" i="43"/>
  <c r="P2031" i="43"/>
  <c r="P2030" i="43"/>
  <c r="P2029" i="43"/>
  <c r="P2028" i="43"/>
  <c r="P2027" i="43"/>
  <c r="P2026" i="43"/>
  <c r="P2025" i="43"/>
  <c r="P2024" i="43"/>
  <c r="P2023" i="43"/>
  <c r="P2022" i="43"/>
  <c r="P2021" i="43"/>
  <c r="P2020" i="43"/>
  <c r="P2019" i="43"/>
  <c r="P2018" i="43"/>
  <c r="P2017" i="43"/>
  <c r="P2016" i="43"/>
  <c r="P2015" i="43"/>
  <c r="P2014" i="43"/>
  <c r="P2013" i="43"/>
  <c r="P2012" i="43"/>
  <c r="P2011" i="43"/>
  <c r="P2010" i="43"/>
  <c r="P2009" i="43"/>
  <c r="P2008" i="43"/>
  <c r="P2007" i="43"/>
  <c r="P2006" i="43"/>
  <c r="P2005" i="43"/>
  <c r="P2004" i="43"/>
  <c r="P2003" i="43"/>
  <c r="P2002" i="43"/>
  <c r="P2001" i="43"/>
  <c r="P2000" i="43"/>
  <c r="P1999" i="43"/>
  <c r="P1998" i="43"/>
  <c r="P1997" i="43"/>
  <c r="P1996" i="43"/>
  <c r="P1995" i="43"/>
  <c r="P1994" i="43"/>
  <c r="P1993" i="43"/>
  <c r="P1992" i="43"/>
  <c r="P1991" i="43"/>
  <c r="P1990" i="43"/>
  <c r="O1989" i="43"/>
  <c r="N1989" i="43"/>
  <c r="M1989" i="43"/>
  <c r="L1989" i="43"/>
  <c r="K1989" i="43"/>
  <c r="J1989" i="43"/>
  <c r="I1989" i="43"/>
  <c r="H1989" i="43"/>
  <c r="G1989" i="43"/>
  <c r="F1989" i="43"/>
  <c r="E1989" i="43"/>
  <c r="D1989" i="43"/>
  <c r="P1988" i="43"/>
  <c r="P1987" i="43"/>
  <c r="P1986" i="43"/>
  <c r="P1985" i="43"/>
  <c r="P1984" i="43"/>
  <c r="P1983" i="43"/>
  <c r="P1982" i="43"/>
  <c r="P1981" i="43"/>
  <c r="P1980" i="43"/>
  <c r="P1979" i="43"/>
  <c r="P1978" i="43"/>
  <c r="P1977" i="43"/>
  <c r="P1976" i="43"/>
  <c r="P1975" i="43"/>
  <c r="P1974" i="43"/>
  <c r="P1973" i="43"/>
  <c r="P1972" i="43"/>
  <c r="P1971" i="43"/>
  <c r="P1970" i="43"/>
  <c r="P1969" i="43"/>
  <c r="O1968" i="43"/>
  <c r="N1968" i="43"/>
  <c r="M1968" i="43"/>
  <c r="L1968" i="43"/>
  <c r="K1968" i="43"/>
  <c r="J1968" i="43"/>
  <c r="I1968" i="43"/>
  <c r="H1968" i="43"/>
  <c r="G1968" i="43"/>
  <c r="F1968" i="43"/>
  <c r="E1968" i="43"/>
  <c r="D1968" i="43"/>
  <c r="P1967" i="43"/>
  <c r="P1966" i="43"/>
  <c r="P1965" i="43"/>
  <c r="P1964" i="43"/>
  <c r="P1963" i="43"/>
  <c r="P1962" i="43"/>
  <c r="P1961" i="43"/>
  <c r="P1960" i="43"/>
  <c r="P1959" i="43"/>
  <c r="P1958" i="43"/>
  <c r="P1957" i="43"/>
  <c r="P1956" i="43"/>
  <c r="P1955" i="43"/>
  <c r="P1954" i="43"/>
  <c r="P1953" i="43"/>
  <c r="P1952" i="43"/>
  <c r="P1951" i="43"/>
  <c r="P1950" i="43"/>
  <c r="P1949" i="43"/>
  <c r="P1948" i="43"/>
  <c r="P1947" i="43"/>
  <c r="P1946" i="43"/>
  <c r="P1945" i="43"/>
  <c r="P1944" i="43"/>
  <c r="P1943" i="43"/>
  <c r="P1942" i="43"/>
  <c r="P1941" i="43"/>
  <c r="P1940" i="43"/>
  <c r="P1939" i="43"/>
  <c r="P1938" i="43"/>
  <c r="P1937" i="43"/>
  <c r="P1936" i="43"/>
  <c r="P1935" i="43"/>
  <c r="P1934" i="43"/>
  <c r="P1933" i="43"/>
  <c r="P1932" i="43"/>
  <c r="P1931" i="43"/>
  <c r="P1930" i="43"/>
  <c r="P1929" i="43"/>
  <c r="P1928" i="43"/>
  <c r="O1927" i="43"/>
  <c r="N1927" i="43"/>
  <c r="M1927" i="43"/>
  <c r="L1927" i="43"/>
  <c r="K1927" i="43"/>
  <c r="J1927" i="43"/>
  <c r="I1927" i="43"/>
  <c r="H1927" i="43"/>
  <c r="G1927" i="43"/>
  <c r="F1927" i="43"/>
  <c r="E1927" i="43"/>
  <c r="D1927" i="43"/>
  <c r="P1926" i="43"/>
  <c r="P1925" i="43"/>
  <c r="P1924" i="43"/>
  <c r="P1923" i="43"/>
  <c r="P1922" i="43"/>
  <c r="P1921" i="43"/>
  <c r="P1920" i="43"/>
  <c r="P1919" i="43"/>
  <c r="P1918" i="43"/>
  <c r="P1917" i="43"/>
  <c r="P1916" i="43"/>
  <c r="P1915" i="43"/>
  <c r="P1914" i="43"/>
  <c r="P1913" i="43"/>
  <c r="D2067" i="47" s="1"/>
  <c r="P1912" i="43"/>
  <c r="P1911" i="43"/>
  <c r="P1910" i="43"/>
  <c r="P1909" i="43"/>
  <c r="P1908" i="43"/>
  <c r="P1907" i="43"/>
  <c r="P1906" i="43"/>
  <c r="P1905" i="43"/>
  <c r="P1904" i="43"/>
  <c r="P1903" i="43"/>
  <c r="P1902" i="43"/>
  <c r="P1901" i="43"/>
  <c r="P1900" i="43"/>
  <c r="P1899" i="43"/>
  <c r="P1898" i="43"/>
  <c r="P1897" i="43"/>
  <c r="P1896" i="43"/>
  <c r="P1895" i="43"/>
  <c r="P1894" i="43"/>
  <c r="P1893" i="43"/>
  <c r="D2047" i="47" s="1"/>
  <c r="P1892" i="43"/>
  <c r="P1891" i="43"/>
  <c r="P1890" i="43"/>
  <c r="P1889" i="43"/>
  <c r="P1888" i="43"/>
  <c r="P1887" i="43"/>
  <c r="P1886" i="43"/>
  <c r="P1885" i="43"/>
  <c r="P1884" i="43"/>
  <c r="P1883" i="43"/>
  <c r="P1882" i="43"/>
  <c r="P1881" i="43"/>
  <c r="P1880" i="43"/>
  <c r="P1879" i="43"/>
  <c r="P1878" i="43"/>
  <c r="P1877" i="43"/>
  <c r="P1876" i="43"/>
  <c r="P1875" i="43"/>
  <c r="P1874" i="43"/>
  <c r="P1873" i="43"/>
  <c r="P1872" i="43"/>
  <c r="P1871" i="43"/>
  <c r="P1870" i="43"/>
  <c r="P1869" i="43"/>
  <c r="P1868" i="43"/>
  <c r="P1867" i="43"/>
  <c r="O1866" i="43"/>
  <c r="N1866" i="43"/>
  <c r="M1866" i="43"/>
  <c r="L1866" i="43"/>
  <c r="L1865" i="43" s="1"/>
  <c r="K1866" i="43"/>
  <c r="K1865" i="43" s="1"/>
  <c r="J1866" i="43"/>
  <c r="J1865" i="43" s="1"/>
  <c r="I1866" i="43"/>
  <c r="I1865" i="43" s="1"/>
  <c r="H1866" i="43"/>
  <c r="H1865" i="43" s="1"/>
  <c r="G1866" i="43"/>
  <c r="F1866" i="43"/>
  <c r="E1866" i="43"/>
  <c r="D1866" i="43"/>
  <c r="P1864" i="43"/>
  <c r="P1863" i="43"/>
  <c r="P1862" i="43"/>
  <c r="P1861" i="43"/>
  <c r="P1860" i="43"/>
  <c r="P1859" i="43"/>
  <c r="P1858" i="43"/>
  <c r="P1857" i="43"/>
  <c r="P1856" i="43"/>
  <c r="P1855" i="43"/>
  <c r="P1854" i="43"/>
  <c r="P1853" i="43"/>
  <c r="P1852" i="43"/>
  <c r="P1851" i="43"/>
  <c r="P1850" i="43"/>
  <c r="P1849" i="43"/>
  <c r="P1848" i="43"/>
  <c r="P1847" i="43"/>
  <c r="P1846" i="43"/>
  <c r="P1845" i="43"/>
  <c r="P1844" i="43"/>
  <c r="P1843" i="43"/>
  <c r="P1842" i="43"/>
  <c r="P1841" i="43"/>
  <c r="P1840" i="43"/>
  <c r="P1839" i="43"/>
  <c r="P1838" i="43"/>
  <c r="P1837" i="43"/>
  <c r="P1836" i="43"/>
  <c r="P1835" i="43"/>
  <c r="O1834" i="43"/>
  <c r="N1834" i="43"/>
  <c r="M1834" i="43"/>
  <c r="L1834" i="43"/>
  <c r="K1834" i="43"/>
  <c r="J1834" i="43"/>
  <c r="I1834" i="43"/>
  <c r="H1834" i="43"/>
  <c r="G1834" i="43"/>
  <c r="F1834" i="43"/>
  <c r="E1834" i="43"/>
  <c r="D1834" i="43"/>
  <c r="P1833" i="43"/>
  <c r="P1832" i="43"/>
  <c r="P1831" i="43"/>
  <c r="P1830" i="43"/>
  <c r="P1829" i="43"/>
  <c r="P1828" i="43"/>
  <c r="P1827" i="43"/>
  <c r="P1826" i="43"/>
  <c r="P1825" i="43"/>
  <c r="P1824" i="43"/>
  <c r="P1823" i="43"/>
  <c r="P1822" i="43"/>
  <c r="P1821" i="43"/>
  <c r="P1820" i="43"/>
  <c r="P1819" i="43"/>
  <c r="P1818" i="43"/>
  <c r="P1817" i="43"/>
  <c r="P1816" i="43"/>
  <c r="P1815" i="43"/>
  <c r="P1814" i="43"/>
  <c r="P1813" i="43"/>
  <c r="P1812" i="43"/>
  <c r="P1811" i="43"/>
  <c r="P1810" i="43"/>
  <c r="P1809" i="43"/>
  <c r="P1808" i="43"/>
  <c r="P1807" i="43"/>
  <c r="P1806" i="43"/>
  <c r="P1805" i="43"/>
  <c r="P1804" i="43"/>
  <c r="P1803" i="43"/>
  <c r="P1802" i="43"/>
  <c r="P1801" i="43"/>
  <c r="P1800" i="43"/>
  <c r="P1799" i="43"/>
  <c r="P1798" i="43"/>
  <c r="P1797" i="43"/>
  <c r="P1796" i="43"/>
  <c r="P1795" i="43"/>
  <c r="P1794" i="43"/>
  <c r="P1793" i="43"/>
  <c r="P1792" i="43"/>
  <c r="P1791" i="43"/>
  <c r="P1790" i="43"/>
  <c r="P1789" i="43"/>
  <c r="P1788" i="43"/>
  <c r="P1787" i="43"/>
  <c r="P1786" i="43"/>
  <c r="P1785" i="43"/>
  <c r="P1784" i="43"/>
  <c r="O1783" i="43"/>
  <c r="N1783" i="43"/>
  <c r="M1783" i="43"/>
  <c r="L1783" i="43"/>
  <c r="K1783" i="43"/>
  <c r="J1783" i="43"/>
  <c r="I1783" i="43"/>
  <c r="H1783" i="43"/>
  <c r="G1783" i="43"/>
  <c r="F1783" i="43"/>
  <c r="E1783" i="43"/>
  <c r="D1783" i="43"/>
  <c r="P1782" i="43"/>
  <c r="P1781" i="43"/>
  <c r="P1780" i="43"/>
  <c r="P1779" i="43"/>
  <c r="P1778" i="43"/>
  <c r="P1777" i="43"/>
  <c r="P1776" i="43"/>
  <c r="P1775" i="43"/>
  <c r="P1774" i="43"/>
  <c r="P1773" i="43"/>
  <c r="O1772" i="43"/>
  <c r="N1772" i="43"/>
  <c r="M1772" i="43"/>
  <c r="L1772" i="43"/>
  <c r="K1772" i="43"/>
  <c r="J1772" i="43"/>
  <c r="I1772" i="43"/>
  <c r="H1772" i="43"/>
  <c r="G1772" i="43"/>
  <c r="F1772" i="43"/>
  <c r="E1772" i="43"/>
  <c r="D1772" i="43"/>
  <c r="P1771" i="43"/>
  <c r="P1770" i="43"/>
  <c r="P1769" i="43"/>
  <c r="P1768" i="43"/>
  <c r="P1767" i="43"/>
  <c r="P1766" i="43"/>
  <c r="P1765" i="43"/>
  <c r="P1764" i="43"/>
  <c r="P1763" i="43"/>
  <c r="P1762" i="43"/>
  <c r="P1761" i="43"/>
  <c r="P1760" i="43"/>
  <c r="P1759" i="43"/>
  <c r="P1758" i="43"/>
  <c r="P1757" i="43"/>
  <c r="P1756" i="43"/>
  <c r="P1755" i="43"/>
  <c r="P1754" i="43"/>
  <c r="P1753" i="43"/>
  <c r="P1752" i="43"/>
  <c r="P1751" i="43"/>
  <c r="P1750" i="43"/>
  <c r="P1749" i="43"/>
  <c r="P1748" i="43"/>
  <c r="P1747" i="43"/>
  <c r="P1746" i="43"/>
  <c r="P1745" i="43"/>
  <c r="P1744" i="43"/>
  <c r="P1743" i="43"/>
  <c r="P1742" i="43"/>
  <c r="P1741" i="43"/>
  <c r="P1740" i="43"/>
  <c r="P1739" i="43"/>
  <c r="P1738" i="43"/>
  <c r="O1737" i="43"/>
  <c r="N1737" i="43"/>
  <c r="M1737" i="43"/>
  <c r="L1737" i="43"/>
  <c r="K1737" i="43"/>
  <c r="J1737" i="43"/>
  <c r="I1737" i="43"/>
  <c r="H1737" i="43"/>
  <c r="G1737" i="43"/>
  <c r="F1737" i="43"/>
  <c r="E1737" i="43"/>
  <c r="D1737" i="43"/>
  <c r="P1736" i="43"/>
  <c r="P1735" i="43"/>
  <c r="P1734" i="43"/>
  <c r="P1733" i="43"/>
  <c r="P1732" i="43"/>
  <c r="P1731" i="43"/>
  <c r="P1730" i="43"/>
  <c r="P1729" i="43"/>
  <c r="P1728" i="43"/>
  <c r="P1727" i="43"/>
  <c r="P1726" i="43"/>
  <c r="P1725" i="43"/>
  <c r="P1724" i="43"/>
  <c r="P1723" i="43"/>
  <c r="P1722" i="43"/>
  <c r="P1721" i="43"/>
  <c r="P1720" i="43"/>
  <c r="P1719" i="43"/>
  <c r="P1718" i="43"/>
  <c r="P1717" i="43"/>
  <c r="P1716" i="43"/>
  <c r="P1715" i="43"/>
  <c r="P1714" i="43"/>
  <c r="P1713" i="43"/>
  <c r="P1712" i="43"/>
  <c r="P1711" i="43"/>
  <c r="P1710" i="43"/>
  <c r="P1709" i="43"/>
  <c r="P1708" i="43"/>
  <c r="P1707" i="43"/>
  <c r="O1706" i="43"/>
  <c r="N1706" i="43"/>
  <c r="M1706" i="43"/>
  <c r="L1706" i="43"/>
  <c r="K1706" i="43"/>
  <c r="J1706" i="43"/>
  <c r="I1706" i="43"/>
  <c r="H1706" i="43"/>
  <c r="G1706" i="43"/>
  <c r="F1706" i="43"/>
  <c r="E1706" i="43"/>
  <c r="D1706" i="43"/>
  <c r="P1705" i="43"/>
  <c r="P1704" i="43"/>
  <c r="P1703" i="43"/>
  <c r="P1702" i="43"/>
  <c r="I230" i="36" s="1"/>
  <c r="M230" i="36" s="1"/>
  <c r="P1701" i="43"/>
  <c r="P1700" i="43"/>
  <c r="P1699" i="43"/>
  <c r="P1698" i="43"/>
  <c r="P1697" i="43"/>
  <c r="P1696" i="43"/>
  <c r="P1695" i="43"/>
  <c r="P1694" i="43"/>
  <c r="P1693" i="43"/>
  <c r="P1692" i="43"/>
  <c r="P1691" i="43"/>
  <c r="P1690" i="43"/>
  <c r="P1689" i="43"/>
  <c r="P1688" i="43"/>
  <c r="P1687" i="43"/>
  <c r="P1686" i="43"/>
  <c r="P1685" i="43"/>
  <c r="P1684" i="43"/>
  <c r="P1683" i="43"/>
  <c r="P1682" i="43"/>
  <c r="P1681" i="43"/>
  <c r="P1680" i="43"/>
  <c r="P1679" i="43"/>
  <c r="P1678" i="43"/>
  <c r="P1677" i="43"/>
  <c r="P1676" i="43"/>
  <c r="P1675" i="43"/>
  <c r="P1674" i="43"/>
  <c r="P1673" i="43"/>
  <c r="P1672" i="43"/>
  <c r="P1671" i="43"/>
  <c r="P1670" i="43"/>
  <c r="P1669" i="43"/>
  <c r="P1668" i="43"/>
  <c r="P1667" i="43"/>
  <c r="P1666" i="43"/>
  <c r="P1665" i="43"/>
  <c r="P1664" i="43"/>
  <c r="P1663" i="43"/>
  <c r="P1662" i="43"/>
  <c r="P1661" i="43"/>
  <c r="P1660" i="43"/>
  <c r="P1659" i="43"/>
  <c r="P1658" i="43"/>
  <c r="P1657" i="43"/>
  <c r="P1656" i="43"/>
  <c r="P1655" i="43"/>
  <c r="P1654" i="43"/>
  <c r="P1653" i="43"/>
  <c r="P1652" i="43"/>
  <c r="P1651" i="43"/>
  <c r="P1650" i="43"/>
  <c r="P1649" i="43"/>
  <c r="P1648" i="43"/>
  <c r="P1647" i="43"/>
  <c r="P1646" i="43"/>
  <c r="P1645" i="43"/>
  <c r="P1644" i="43"/>
  <c r="P1643" i="43"/>
  <c r="P1642" i="43"/>
  <c r="P1641" i="43"/>
  <c r="P1640" i="43"/>
  <c r="P1639" i="43"/>
  <c r="P1638" i="43"/>
  <c r="P1637" i="43"/>
  <c r="P1636" i="43"/>
  <c r="P1635" i="43"/>
  <c r="P1634" i="43"/>
  <c r="P1633" i="43"/>
  <c r="P1632" i="43"/>
  <c r="P1631" i="43"/>
  <c r="P1630" i="43"/>
  <c r="P1629" i="43"/>
  <c r="P1628" i="43"/>
  <c r="P1627" i="43"/>
  <c r="P1626" i="43"/>
  <c r="O1625" i="43"/>
  <c r="O1499" i="43" s="1"/>
  <c r="N1625" i="43"/>
  <c r="N1499" i="43" s="1"/>
  <c r="M1625" i="43"/>
  <c r="M1499" i="43" s="1"/>
  <c r="L1625" i="43"/>
  <c r="L1499" i="43" s="1"/>
  <c r="K1625" i="43"/>
  <c r="K1499" i="43" s="1"/>
  <c r="J1625" i="43"/>
  <c r="J1499" i="43" s="1"/>
  <c r="I1625" i="43"/>
  <c r="H1625" i="43"/>
  <c r="G1625" i="43"/>
  <c r="F1625" i="43"/>
  <c r="E1625" i="43"/>
  <c r="E1499" i="43" s="1"/>
  <c r="D1625" i="43"/>
  <c r="P1624" i="43"/>
  <c r="P1623" i="43"/>
  <c r="P1622" i="43"/>
  <c r="P1621" i="43"/>
  <c r="P1620" i="43"/>
  <c r="P1619" i="43"/>
  <c r="P1618" i="43"/>
  <c r="P1617" i="43"/>
  <c r="P1616" i="43"/>
  <c r="P1615" i="43"/>
  <c r="P1614" i="43"/>
  <c r="P1613" i="43"/>
  <c r="P1612" i="43"/>
  <c r="P1611" i="43"/>
  <c r="P1610" i="43"/>
  <c r="P1609" i="43"/>
  <c r="P1608" i="43"/>
  <c r="P1607" i="43"/>
  <c r="P1606" i="43"/>
  <c r="P1605" i="43"/>
  <c r="P1604" i="43"/>
  <c r="P1603" i="43"/>
  <c r="P1602" i="43"/>
  <c r="P1601" i="43"/>
  <c r="P1600" i="43"/>
  <c r="P1599" i="43"/>
  <c r="P1598" i="43"/>
  <c r="P1597" i="43"/>
  <c r="P1596" i="43"/>
  <c r="P1595" i="43"/>
  <c r="P1594" i="43"/>
  <c r="P1593" i="43"/>
  <c r="P1592" i="43"/>
  <c r="P1591" i="43"/>
  <c r="P1590" i="43"/>
  <c r="P1589" i="43"/>
  <c r="P1588" i="43"/>
  <c r="P1587" i="43"/>
  <c r="P1586" i="43"/>
  <c r="P1585" i="43"/>
  <c r="P1584" i="43"/>
  <c r="P1583" i="43"/>
  <c r="P1582" i="43"/>
  <c r="P1581" i="43"/>
  <c r="P1580" i="43"/>
  <c r="P1579" i="43"/>
  <c r="P1578" i="43"/>
  <c r="P1577" i="43"/>
  <c r="P1576" i="43"/>
  <c r="P1575" i="43"/>
  <c r="P1574" i="43"/>
  <c r="P1573" i="43"/>
  <c r="P1572" i="43"/>
  <c r="P1571" i="43"/>
  <c r="P1570" i="43"/>
  <c r="P1569" i="43"/>
  <c r="P1568" i="43"/>
  <c r="P1567" i="43"/>
  <c r="P1566" i="43"/>
  <c r="P1565" i="43"/>
  <c r="P1564" i="43"/>
  <c r="P1563" i="43"/>
  <c r="P1562" i="43"/>
  <c r="P1561" i="43"/>
  <c r="P1560" i="43"/>
  <c r="P1559" i="43"/>
  <c r="P1558" i="43"/>
  <c r="P1557" i="43"/>
  <c r="P1556" i="43"/>
  <c r="P1555" i="43"/>
  <c r="P1554" i="43"/>
  <c r="P1553" i="43"/>
  <c r="P1552" i="43"/>
  <c r="P1551" i="43"/>
  <c r="P1550" i="43"/>
  <c r="P1549" i="43"/>
  <c r="P1548" i="43"/>
  <c r="P1547" i="43"/>
  <c r="P1546" i="43"/>
  <c r="P1545" i="43"/>
  <c r="P1544" i="43"/>
  <c r="O1543" i="43"/>
  <c r="N1543" i="43"/>
  <c r="M1543" i="43"/>
  <c r="L1543" i="43"/>
  <c r="K1543" i="43"/>
  <c r="J1543" i="43"/>
  <c r="I1543" i="43"/>
  <c r="H1543" i="43"/>
  <c r="G1543" i="43"/>
  <c r="F1543" i="43"/>
  <c r="E1543" i="43"/>
  <c r="D1543" i="43"/>
  <c r="P1542" i="43"/>
  <c r="P1541" i="43"/>
  <c r="P1540" i="43"/>
  <c r="P1539" i="43"/>
  <c r="P1538" i="43"/>
  <c r="P1537" i="43"/>
  <c r="P1536" i="43"/>
  <c r="P1535" i="43"/>
  <c r="P1534" i="43"/>
  <c r="P1533" i="43"/>
  <c r="P1532" i="43"/>
  <c r="P1531" i="43"/>
  <c r="P1530" i="43"/>
  <c r="P1529" i="43"/>
  <c r="O1528" i="43"/>
  <c r="N1528" i="43"/>
  <c r="M1528" i="43"/>
  <c r="L1528" i="43"/>
  <c r="K1528" i="43"/>
  <c r="J1528" i="43"/>
  <c r="I1528" i="43"/>
  <c r="H1528" i="43"/>
  <c r="G1528" i="43"/>
  <c r="F1528" i="43"/>
  <c r="E1528" i="43"/>
  <c r="D1528" i="43"/>
  <c r="P1527" i="43"/>
  <c r="P1526" i="43"/>
  <c r="P1525" i="43"/>
  <c r="P1524" i="43"/>
  <c r="P1523" i="43"/>
  <c r="P1522" i="43"/>
  <c r="P1521" i="43"/>
  <c r="P1520" i="43"/>
  <c r="P1519" i="43"/>
  <c r="P1518" i="43"/>
  <c r="P1517" i="43"/>
  <c r="P1516" i="43"/>
  <c r="P1515" i="43"/>
  <c r="P1514" i="43"/>
  <c r="P1513" i="43"/>
  <c r="P1512" i="43"/>
  <c r="P1511" i="43"/>
  <c r="P1510" i="43"/>
  <c r="P1509" i="43"/>
  <c r="P1508" i="43"/>
  <c r="P1507" i="43"/>
  <c r="P1506" i="43"/>
  <c r="P1505" i="43"/>
  <c r="P1504" i="43"/>
  <c r="P1503" i="43"/>
  <c r="P1502" i="43"/>
  <c r="P1501" i="43"/>
  <c r="O1500" i="43"/>
  <c r="N1500" i="43"/>
  <c r="M1500" i="43"/>
  <c r="L1500" i="43"/>
  <c r="K1500" i="43"/>
  <c r="J1500" i="43"/>
  <c r="I1500" i="43"/>
  <c r="H1500" i="43"/>
  <c r="G1500" i="43"/>
  <c r="F1500" i="43"/>
  <c r="E1500" i="43"/>
  <c r="D1500" i="43"/>
  <c r="P1498" i="43"/>
  <c r="P1497" i="43"/>
  <c r="P1496" i="43"/>
  <c r="P1495" i="43"/>
  <c r="P1494" i="43"/>
  <c r="P1493" i="43"/>
  <c r="P1492" i="43"/>
  <c r="P1491" i="43"/>
  <c r="P1490" i="43"/>
  <c r="P1489" i="43"/>
  <c r="P1488" i="43"/>
  <c r="P1487" i="43"/>
  <c r="P1486" i="43"/>
  <c r="P1485" i="43"/>
  <c r="P1484" i="43"/>
  <c r="P1483" i="43"/>
  <c r="P1482" i="43"/>
  <c r="P1481" i="43"/>
  <c r="P1480" i="43"/>
  <c r="P1479" i="43"/>
  <c r="P1478" i="43"/>
  <c r="P1477" i="43"/>
  <c r="P1476" i="43"/>
  <c r="P1475" i="43"/>
  <c r="P1474" i="43"/>
  <c r="P1473" i="43"/>
  <c r="P1472" i="43"/>
  <c r="P1471" i="43"/>
  <c r="P1470" i="43"/>
  <c r="P1469" i="43"/>
  <c r="P1468" i="43"/>
  <c r="P1467" i="43"/>
  <c r="P1466" i="43"/>
  <c r="P1465" i="43"/>
  <c r="P1464" i="43"/>
  <c r="P1463" i="43"/>
  <c r="P1462" i="43"/>
  <c r="P1461" i="43"/>
  <c r="P1460" i="43"/>
  <c r="P1459" i="43"/>
  <c r="P1458" i="43"/>
  <c r="P1457" i="43"/>
  <c r="P1456" i="43"/>
  <c r="P1455" i="43"/>
  <c r="P1454" i="43"/>
  <c r="P1453" i="43"/>
  <c r="P1452" i="43"/>
  <c r="P1451" i="43"/>
  <c r="P1450" i="43"/>
  <c r="P1449" i="43"/>
  <c r="P1448" i="43"/>
  <c r="P1447" i="43"/>
  <c r="P1446" i="43"/>
  <c r="P1445" i="43"/>
  <c r="P1444" i="43"/>
  <c r="P1443" i="43"/>
  <c r="P1442" i="43"/>
  <c r="P1441" i="43"/>
  <c r="P1440" i="43"/>
  <c r="P1439" i="43"/>
  <c r="P1438" i="43"/>
  <c r="P1437" i="43"/>
  <c r="P1436" i="43"/>
  <c r="P1435" i="43"/>
  <c r="P1434" i="43"/>
  <c r="P1433" i="43"/>
  <c r="P1432" i="43"/>
  <c r="P1431" i="43"/>
  <c r="P1430" i="43"/>
  <c r="P1429" i="43"/>
  <c r="P1428" i="43"/>
  <c r="P1427" i="43"/>
  <c r="P1426" i="43"/>
  <c r="P1425" i="43"/>
  <c r="P1424" i="43"/>
  <c r="P1423" i="43"/>
  <c r="P1422" i="43"/>
  <c r="P1421" i="43"/>
  <c r="P1420" i="43"/>
  <c r="P1419" i="43"/>
  <c r="P1418" i="43"/>
  <c r="O1417" i="43"/>
  <c r="N1417" i="43"/>
  <c r="M1417" i="43"/>
  <c r="L1417" i="43"/>
  <c r="K1417" i="43"/>
  <c r="J1417" i="43"/>
  <c r="I1417" i="43"/>
  <c r="H1417" i="43"/>
  <c r="G1417" i="43"/>
  <c r="F1417" i="43"/>
  <c r="E1417" i="43"/>
  <c r="D1417" i="43"/>
  <c r="P1416" i="43"/>
  <c r="P1415" i="43"/>
  <c r="P1414" i="43"/>
  <c r="P1413" i="43"/>
  <c r="P1412" i="43"/>
  <c r="P1411" i="43"/>
  <c r="P1410" i="43"/>
  <c r="P1409" i="43"/>
  <c r="P1408" i="43"/>
  <c r="P1407" i="43"/>
  <c r="P1406" i="43"/>
  <c r="P1405" i="43"/>
  <c r="P1404" i="43"/>
  <c r="P1403" i="43"/>
  <c r="P1402" i="43"/>
  <c r="P1401" i="43"/>
  <c r="P1400" i="43"/>
  <c r="P1399" i="43"/>
  <c r="P1398" i="43"/>
  <c r="P1397" i="43"/>
  <c r="P1396" i="43"/>
  <c r="P1395" i="43"/>
  <c r="P1394" i="43"/>
  <c r="P1393" i="43"/>
  <c r="P1392" i="43"/>
  <c r="P1391" i="43"/>
  <c r="P1390" i="43"/>
  <c r="P1389" i="43"/>
  <c r="P1388" i="43"/>
  <c r="P1387" i="43"/>
  <c r="P1386" i="43"/>
  <c r="P1385" i="43"/>
  <c r="P1384" i="43"/>
  <c r="P1383" i="43"/>
  <c r="I181" i="36" s="1"/>
  <c r="P1382" i="43"/>
  <c r="P1381" i="43"/>
  <c r="P1380" i="43"/>
  <c r="P1379" i="43"/>
  <c r="P1378" i="43"/>
  <c r="P1377" i="43"/>
  <c r="P1376" i="43"/>
  <c r="P1375" i="43"/>
  <c r="P1374" i="43"/>
  <c r="P1373" i="43"/>
  <c r="P1372" i="43"/>
  <c r="P1371" i="43"/>
  <c r="P1370" i="43"/>
  <c r="P1369" i="43"/>
  <c r="P1368" i="43"/>
  <c r="P1367" i="43"/>
  <c r="O1366" i="43"/>
  <c r="N1366" i="43"/>
  <c r="M1366" i="43"/>
  <c r="L1366" i="43"/>
  <c r="K1366" i="43"/>
  <c r="J1366" i="43"/>
  <c r="I1366" i="43"/>
  <c r="H1366" i="43"/>
  <c r="G1366" i="43"/>
  <c r="G748" i="43" s="1"/>
  <c r="F1366" i="43"/>
  <c r="E1366" i="43"/>
  <c r="E748" i="43" s="1"/>
  <c r="D1366" i="43"/>
  <c r="D748" i="43" s="1"/>
  <c r="P1365" i="43"/>
  <c r="P1364" i="43"/>
  <c r="P1363" i="43"/>
  <c r="P1362" i="43"/>
  <c r="P1361" i="43"/>
  <c r="P1360" i="43"/>
  <c r="P1359" i="43"/>
  <c r="P1358" i="43"/>
  <c r="P1357" i="43"/>
  <c r="P1356" i="43"/>
  <c r="P1355" i="43"/>
  <c r="P1354" i="43"/>
  <c r="P1353" i="43"/>
  <c r="P1352" i="43"/>
  <c r="P1351" i="43"/>
  <c r="P1350" i="43"/>
  <c r="P1349" i="43"/>
  <c r="P1348" i="43"/>
  <c r="P1347" i="43"/>
  <c r="P1346" i="43"/>
  <c r="P1345" i="43"/>
  <c r="P1344" i="43"/>
  <c r="P1343" i="43"/>
  <c r="P1342" i="43"/>
  <c r="P1341" i="43"/>
  <c r="P1340" i="43"/>
  <c r="P1339" i="43"/>
  <c r="P1338" i="43"/>
  <c r="P1337" i="43"/>
  <c r="P1336" i="43"/>
  <c r="P1335" i="43"/>
  <c r="P1334" i="43"/>
  <c r="P1333" i="43"/>
  <c r="P1332" i="43"/>
  <c r="P1331" i="43"/>
  <c r="P1330" i="43"/>
  <c r="P1329" i="43"/>
  <c r="P1328" i="43"/>
  <c r="P1327" i="43"/>
  <c r="P1326" i="43"/>
  <c r="P1325" i="43"/>
  <c r="P1324" i="43"/>
  <c r="P1323" i="43"/>
  <c r="P1322" i="43"/>
  <c r="D1476" i="47" s="1"/>
  <c r="P1321" i="43"/>
  <c r="P1320" i="43"/>
  <c r="P1319" i="43"/>
  <c r="P1318" i="43"/>
  <c r="P1317" i="43"/>
  <c r="P1316" i="43"/>
  <c r="P1315" i="43"/>
  <c r="P1314" i="43"/>
  <c r="P1313" i="43"/>
  <c r="P1312" i="43"/>
  <c r="P1311" i="43"/>
  <c r="P1310" i="43"/>
  <c r="P1309" i="43"/>
  <c r="P1308" i="43"/>
  <c r="P1307" i="43"/>
  <c r="P1306" i="43"/>
  <c r="P1305" i="43"/>
  <c r="P1304" i="43"/>
  <c r="P1303" i="43"/>
  <c r="P1302" i="43"/>
  <c r="P1301" i="43"/>
  <c r="P1300" i="43"/>
  <c r="P1299" i="43"/>
  <c r="P1298" i="43"/>
  <c r="P1297" i="43"/>
  <c r="P1296" i="43"/>
  <c r="P1295" i="43"/>
  <c r="P1294" i="43"/>
  <c r="P1293" i="43"/>
  <c r="P1292" i="43"/>
  <c r="P1291" i="43"/>
  <c r="P1290" i="43"/>
  <c r="P1289" i="43"/>
  <c r="P1288" i="43"/>
  <c r="P1287" i="43"/>
  <c r="P1286" i="43"/>
  <c r="P1285" i="43"/>
  <c r="P1284" i="43"/>
  <c r="P1283" i="43"/>
  <c r="P1282" i="43"/>
  <c r="P1281" i="43"/>
  <c r="P1280" i="43"/>
  <c r="P1279" i="43"/>
  <c r="P1278" i="43"/>
  <c r="P1277" i="43"/>
  <c r="P1276" i="43"/>
  <c r="O1275" i="43"/>
  <c r="O748" i="43" s="1"/>
  <c r="N1275" i="43"/>
  <c r="M1275" i="43"/>
  <c r="M748" i="43" s="1"/>
  <c r="L1275" i="43"/>
  <c r="K1275" i="43"/>
  <c r="J1275" i="43"/>
  <c r="I1275" i="43"/>
  <c r="H1275" i="43"/>
  <c r="G1275" i="43"/>
  <c r="F1275" i="43"/>
  <c r="E1275" i="43"/>
  <c r="D1275" i="43"/>
  <c r="P1274" i="43"/>
  <c r="P1273" i="43"/>
  <c r="P1272" i="43"/>
  <c r="P1271" i="43"/>
  <c r="P1270" i="43"/>
  <c r="P1269" i="43"/>
  <c r="P1268" i="43"/>
  <c r="P1267" i="43"/>
  <c r="P1266" i="43"/>
  <c r="P1265" i="43"/>
  <c r="P1264" i="43"/>
  <c r="P1263" i="43"/>
  <c r="P1262" i="43"/>
  <c r="P1261" i="43"/>
  <c r="P1260" i="43"/>
  <c r="P1259" i="43"/>
  <c r="P1258" i="43"/>
  <c r="P1257" i="43"/>
  <c r="P1256" i="43"/>
  <c r="P1255" i="43"/>
  <c r="P1254" i="43"/>
  <c r="P1253" i="43"/>
  <c r="P1252" i="43"/>
  <c r="P1251" i="43"/>
  <c r="P1250" i="43"/>
  <c r="P1249" i="43"/>
  <c r="P1248" i="43"/>
  <c r="P1247" i="43"/>
  <c r="P1246" i="43"/>
  <c r="P1245" i="43"/>
  <c r="P1244" i="43"/>
  <c r="P1243" i="43"/>
  <c r="P1242" i="43"/>
  <c r="P1241" i="43"/>
  <c r="P1240" i="43"/>
  <c r="P1239" i="43"/>
  <c r="P1238" i="43"/>
  <c r="P1237" i="43"/>
  <c r="P1236" i="43"/>
  <c r="P1235" i="43"/>
  <c r="P1234" i="43"/>
  <c r="P1233" i="43"/>
  <c r="P1232" i="43"/>
  <c r="P1231" i="43"/>
  <c r="P1230" i="43"/>
  <c r="P1229" i="43"/>
  <c r="P1228" i="43"/>
  <c r="P1227" i="43"/>
  <c r="P1226" i="43"/>
  <c r="P1225" i="43"/>
  <c r="P1224" i="43"/>
  <c r="P1223" i="43"/>
  <c r="P1222" i="43"/>
  <c r="P1221" i="43"/>
  <c r="P1220" i="43"/>
  <c r="P1219" i="43"/>
  <c r="P1218" i="43"/>
  <c r="P1217" i="43"/>
  <c r="P1216" i="43"/>
  <c r="P1215" i="43"/>
  <c r="P1214" i="43"/>
  <c r="P1213" i="43"/>
  <c r="P1212" i="43"/>
  <c r="P1211" i="43"/>
  <c r="P1210" i="43"/>
  <c r="P1209" i="43"/>
  <c r="P1208" i="43"/>
  <c r="P1207" i="43"/>
  <c r="P1206" i="43"/>
  <c r="P1205" i="43"/>
  <c r="O1204" i="43"/>
  <c r="N1204" i="43"/>
  <c r="M1204" i="43"/>
  <c r="L1204" i="43"/>
  <c r="K1204" i="43"/>
  <c r="J1204" i="43"/>
  <c r="I1204" i="43"/>
  <c r="H1204" i="43"/>
  <c r="G1204" i="43"/>
  <c r="F1204" i="43"/>
  <c r="E1204" i="43"/>
  <c r="D1204" i="43"/>
  <c r="P1203" i="43"/>
  <c r="P1202" i="43"/>
  <c r="P1201" i="43"/>
  <c r="P1200" i="43"/>
  <c r="P1199" i="43"/>
  <c r="P1198" i="43"/>
  <c r="P1197" i="43"/>
  <c r="P1196" i="43"/>
  <c r="P1195" i="43"/>
  <c r="P1194" i="43"/>
  <c r="P1193" i="43"/>
  <c r="P1192" i="43"/>
  <c r="P1191" i="43"/>
  <c r="P1190" i="43"/>
  <c r="P1189" i="43"/>
  <c r="P1188" i="43"/>
  <c r="P1187" i="43"/>
  <c r="P1186" i="43"/>
  <c r="P1185" i="43"/>
  <c r="P1184" i="43"/>
  <c r="P1183" i="43"/>
  <c r="P1182" i="43"/>
  <c r="P1181" i="43"/>
  <c r="P1180" i="43"/>
  <c r="P1179" i="43"/>
  <c r="P1178" i="43"/>
  <c r="P1177" i="43"/>
  <c r="P1176" i="43"/>
  <c r="P1175" i="43"/>
  <c r="P1174" i="43"/>
  <c r="P1173" i="43"/>
  <c r="P1172" i="43"/>
  <c r="P1171" i="43"/>
  <c r="P1170" i="43"/>
  <c r="P1169" i="43"/>
  <c r="P1168" i="43"/>
  <c r="P1167" i="43"/>
  <c r="P1166" i="43"/>
  <c r="P1165" i="43"/>
  <c r="P1164" i="43"/>
  <c r="P1163" i="43"/>
  <c r="P1162" i="43"/>
  <c r="P1161" i="43"/>
  <c r="P1160" i="43"/>
  <c r="P1159" i="43"/>
  <c r="P1158" i="43"/>
  <c r="P1157" i="43"/>
  <c r="P1156" i="43"/>
  <c r="P1155" i="43"/>
  <c r="P1154" i="43"/>
  <c r="P1153" i="43"/>
  <c r="P1152" i="43"/>
  <c r="P1151" i="43"/>
  <c r="P1150" i="43"/>
  <c r="P1149" i="43"/>
  <c r="P1148" i="43"/>
  <c r="P1147" i="43"/>
  <c r="P1146" i="43"/>
  <c r="P1145" i="43"/>
  <c r="P1144" i="43"/>
  <c r="P1143" i="43"/>
  <c r="P1142" i="43"/>
  <c r="P1141" i="43"/>
  <c r="P1140" i="43"/>
  <c r="P1139" i="43"/>
  <c r="P1138" i="43"/>
  <c r="P1137" i="43"/>
  <c r="P1136" i="43"/>
  <c r="P1135" i="43"/>
  <c r="P1134" i="43"/>
  <c r="P1133" i="43"/>
  <c r="P1132" i="43"/>
  <c r="P1131" i="43"/>
  <c r="P1130" i="43"/>
  <c r="P1129" i="43"/>
  <c r="P1128" i="43"/>
  <c r="P1127" i="43"/>
  <c r="P1126" i="43"/>
  <c r="P1125" i="43"/>
  <c r="P1124" i="43"/>
  <c r="P1123" i="43"/>
  <c r="P1122" i="43"/>
  <c r="P1121" i="43"/>
  <c r="P1120" i="43"/>
  <c r="P1119" i="43"/>
  <c r="P1118" i="43"/>
  <c r="P1117" i="43"/>
  <c r="P1116" i="43"/>
  <c r="P1115" i="43"/>
  <c r="P1114" i="43"/>
  <c r="O1113" i="43"/>
  <c r="N1113" i="43"/>
  <c r="M1113" i="43"/>
  <c r="L1113" i="43"/>
  <c r="K1113" i="43"/>
  <c r="J1113" i="43"/>
  <c r="I1113" i="43"/>
  <c r="H1113" i="43"/>
  <c r="G1113" i="43"/>
  <c r="F1113" i="43"/>
  <c r="E1113" i="43"/>
  <c r="D1113" i="43"/>
  <c r="P1112" i="43"/>
  <c r="P1111" i="43"/>
  <c r="P1110" i="43"/>
  <c r="P1109" i="43"/>
  <c r="P1108" i="43"/>
  <c r="P1107" i="43"/>
  <c r="P1106" i="43"/>
  <c r="P1105" i="43"/>
  <c r="P1104" i="43"/>
  <c r="P1103" i="43"/>
  <c r="P1102" i="43"/>
  <c r="P1101" i="43"/>
  <c r="P1100" i="43"/>
  <c r="P1099" i="43"/>
  <c r="P1098" i="43"/>
  <c r="P1097" i="43"/>
  <c r="P1096" i="43"/>
  <c r="P1095" i="43"/>
  <c r="P1094" i="43"/>
  <c r="P1093" i="43"/>
  <c r="P1092" i="43"/>
  <c r="P1091" i="43"/>
  <c r="P1090" i="43"/>
  <c r="P1089" i="43"/>
  <c r="P1088" i="43"/>
  <c r="P1087" i="43"/>
  <c r="P1086" i="43"/>
  <c r="P1085" i="43"/>
  <c r="P1084" i="43"/>
  <c r="P1083" i="43"/>
  <c r="P1082" i="43"/>
  <c r="P1081" i="43"/>
  <c r="P1080" i="43"/>
  <c r="P1079" i="43"/>
  <c r="P1078" i="43"/>
  <c r="P1077" i="43"/>
  <c r="P1076" i="43"/>
  <c r="P1075" i="43"/>
  <c r="P1074" i="43"/>
  <c r="P1073" i="43"/>
  <c r="P1072" i="43"/>
  <c r="P1071" i="43"/>
  <c r="P1070" i="43"/>
  <c r="P1069" i="43"/>
  <c r="P1068" i="43"/>
  <c r="P1067" i="43"/>
  <c r="P1066" i="43"/>
  <c r="P1065" i="43"/>
  <c r="P1064" i="43"/>
  <c r="P1063" i="43"/>
  <c r="P1062" i="43"/>
  <c r="P1061" i="43"/>
  <c r="P1060" i="43"/>
  <c r="P1059" i="43"/>
  <c r="P1058" i="43"/>
  <c r="P1057" i="43"/>
  <c r="P1056" i="43"/>
  <c r="P1055" i="43"/>
  <c r="P1054" i="43"/>
  <c r="P1053" i="43"/>
  <c r="P1052" i="43"/>
  <c r="P1051" i="43"/>
  <c r="P1050" i="43"/>
  <c r="P1049" i="43"/>
  <c r="P1048" i="43"/>
  <c r="P1047" i="43"/>
  <c r="P1046" i="43"/>
  <c r="P1045" i="43"/>
  <c r="P1044" i="43"/>
  <c r="P1043" i="43"/>
  <c r="P1042" i="43"/>
  <c r="P1041" i="43"/>
  <c r="P1040" i="43"/>
  <c r="P1039" i="43"/>
  <c r="P1038" i="43"/>
  <c r="P1037" i="43"/>
  <c r="P1036" i="43"/>
  <c r="P1035" i="43"/>
  <c r="P1034" i="43"/>
  <c r="P1033" i="43"/>
  <c r="P1032" i="43"/>
  <c r="P1031" i="43"/>
  <c r="P1030" i="43"/>
  <c r="P1029" i="43"/>
  <c r="P1028" i="43"/>
  <c r="P1027" i="43"/>
  <c r="P1026" i="43"/>
  <c r="P1025" i="43"/>
  <c r="P1024" i="43"/>
  <c r="P1023" i="43"/>
  <c r="O1022" i="43"/>
  <c r="N1022" i="43"/>
  <c r="M1022" i="43"/>
  <c r="L1022" i="43"/>
  <c r="K1022" i="43"/>
  <c r="J1022" i="43"/>
  <c r="I1022" i="43"/>
  <c r="H1022" i="43"/>
  <c r="G1022" i="43"/>
  <c r="F1022" i="43"/>
  <c r="E1022" i="43"/>
  <c r="D1022" i="43"/>
  <c r="P1021" i="43"/>
  <c r="P1020" i="43"/>
  <c r="P1019" i="43"/>
  <c r="P1018" i="43"/>
  <c r="P1017" i="43"/>
  <c r="P1016" i="43"/>
  <c r="P1015" i="43"/>
  <c r="P1014" i="43"/>
  <c r="P1013" i="43"/>
  <c r="P1012" i="43"/>
  <c r="P1011" i="43"/>
  <c r="P1010" i="43"/>
  <c r="P1009" i="43"/>
  <c r="P1008" i="43"/>
  <c r="P1007" i="43"/>
  <c r="P1006" i="43"/>
  <c r="P1005" i="43"/>
  <c r="P1004" i="43"/>
  <c r="P1003" i="43"/>
  <c r="P1002" i="43"/>
  <c r="P1001" i="43"/>
  <c r="P1000" i="43"/>
  <c r="P999" i="43"/>
  <c r="P998" i="43"/>
  <c r="P997" i="43"/>
  <c r="P996" i="43"/>
  <c r="P995" i="43"/>
  <c r="P994" i="43"/>
  <c r="P993" i="43"/>
  <c r="P992" i="43"/>
  <c r="P991" i="43"/>
  <c r="P990" i="43"/>
  <c r="P989" i="43"/>
  <c r="P988" i="43"/>
  <c r="P987" i="43"/>
  <c r="P986" i="43"/>
  <c r="P985" i="43"/>
  <c r="P984" i="43"/>
  <c r="P983" i="43"/>
  <c r="P982" i="43"/>
  <c r="P981" i="43"/>
  <c r="P980" i="43"/>
  <c r="P979" i="43"/>
  <c r="P978" i="43"/>
  <c r="P977" i="43"/>
  <c r="P976" i="43"/>
  <c r="P975" i="43"/>
  <c r="P974" i="43"/>
  <c r="P973" i="43"/>
  <c r="P972" i="43"/>
  <c r="P971" i="43"/>
  <c r="P970" i="43"/>
  <c r="P969" i="43"/>
  <c r="P968" i="43"/>
  <c r="P967" i="43"/>
  <c r="P966" i="43"/>
  <c r="P965" i="43"/>
  <c r="P964" i="43"/>
  <c r="P963" i="43"/>
  <c r="P962" i="43"/>
  <c r="P961" i="43"/>
  <c r="P960" i="43"/>
  <c r="P959" i="43"/>
  <c r="P958" i="43"/>
  <c r="P957" i="43"/>
  <c r="P956" i="43"/>
  <c r="P955" i="43"/>
  <c r="P954" i="43"/>
  <c r="P953" i="43"/>
  <c r="P952" i="43"/>
  <c r="P951" i="43"/>
  <c r="P950" i="43"/>
  <c r="P949" i="43"/>
  <c r="P948" i="43"/>
  <c r="P947" i="43"/>
  <c r="P946" i="43"/>
  <c r="P945" i="43"/>
  <c r="P944" i="43"/>
  <c r="P943" i="43"/>
  <c r="P942" i="43"/>
  <c r="P941" i="43"/>
  <c r="P940" i="43"/>
  <c r="P939" i="43"/>
  <c r="P938" i="43"/>
  <c r="P937" i="43"/>
  <c r="P936" i="43"/>
  <c r="P935" i="43"/>
  <c r="P934" i="43"/>
  <c r="P933" i="43"/>
  <c r="P932" i="43"/>
  <c r="O931" i="43"/>
  <c r="N931" i="43"/>
  <c r="M931" i="43"/>
  <c r="L931" i="43"/>
  <c r="K931" i="43"/>
  <c r="J931" i="43"/>
  <c r="I931" i="43"/>
  <c r="H931" i="43"/>
  <c r="G931" i="43"/>
  <c r="F931" i="43"/>
  <c r="E931" i="43"/>
  <c r="D931" i="43"/>
  <c r="P930" i="43"/>
  <c r="P929" i="43"/>
  <c r="P928" i="43"/>
  <c r="P927" i="43"/>
  <c r="P926" i="43"/>
  <c r="P925" i="43"/>
  <c r="P924" i="43"/>
  <c r="P923" i="43"/>
  <c r="P922" i="43"/>
  <c r="P921" i="43"/>
  <c r="P920" i="43"/>
  <c r="P919" i="43"/>
  <c r="P918" i="43"/>
  <c r="P917" i="43"/>
  <c r="P916" i="43"/>
  <c r="P915" i="43"/>
  <c r="P914" i="43"/>
  <c r="P913" i="43"/>
  <c r="P912" i="43"/>
  <c r="P911" i="43"/>
  <c r="P910" i="43"/>
  <c r="P909" i="43"/>
  <c r="P908" i="43"/>
  <c r="P907" i="43"/>
  <c r="P906" i="43"/>
  <c r="P905" i="43"/>
  <c r="P904" i="43"/>
  <c r="P903" i="43"/>
  <c r="P902" i="43"/>
  <c r="P901" i="43"/>
  <c r="P900" i="43"/>
  <c r="P899" i="43"/>
  <c r="P898" i="43"/>
  <c r="P897" i="43"/>
  <c r="P896" i="43"/>
  <c r="P895" i="43"/>
  <c r="P894" i="43"/>
  <c r="P893" i="43"/>
  <c r="P892" i="43"/>
  <c r="P891" i="43"/>
  <c r="P890" i="43"/>
  <c r="P889" i="43"/>
  <c r="P888" i="43"/>
  <c r="P887" i="43"/>
  <c r="P886" i="43"/>
  <c r="P885" i="43"/>
  <c r="P884" i="43"/>
  <c r="P883" i="43"/>
  <c r="P882" i="43"/>
  <c r="P881" i="43"/>
  <c r="P880" i="43"/>
  <c r="P879" i="43"/>
  <c r="P878" i="43"/>
  <c r="P877" i="43"/>
  <c r="P876" i="43"/>
  <c r="P875" i="43"/>
  <c r="P874" i="43"/>
  <c r="P873" i="43"/>
  <c r="P872" i="43"/>
  <c r="P871" i="43"/>
  <c r="P870" i="43"/>
  <c r="P869" i="43"/>
  <c r="P868" i="43"/>
  <c r="P867" i="43"/>
  <c r="P866" i="43"/>
  <c r="P865" i="43"/>
  <c r="P864" i="43"/>
  <c r="P863" i="43"/>
  <c r="P862" i="43"/>
  <c r="P861" i="43"/>
  <c r="P860" i="43"/>
  <c r="P859" i="43"/>
  <c r="P858" i="43"/>
  <c r="P857" i="43"/>
  <c r="P856" i="43"/>
  <c r="P855" i="43"/>
  <c r="P854" i="43"/>
  <c r="P853" i="43"/>
  <c r="P852" i="43"/>
  <c r="P851" i="43"/>
  <c r="P850" i="43"/>
  <c r="P849" i="43"/>
  <c r="P848" i="43"/>
  <c r="P847" i="43"/>
  <c r="P846" i="43"/>
  <c r="P845" i="43"/>
  <c r="P844" i="43"/>
  <c r="P843" i="43"/>
  <c r="P842" i="43"/>
  <c r="P841" i="43"/>
  <c r="O840" i="43"/>
  <c r="N840" i="43"/>
  <c r="M840" i="43"/>
  <c r="L840" i="43"/>
  <c r="K840" i="43"/>
  <c r="J840" i="43"/>
  <c r="I840" i="43"/>
  <c r="H840" i="43"/>
  <c r="G840" i="43"/>
  <c r="F840" i="43"/>
  <c r="E840" i="43"/>
  <c r="D840" i="43"/>
  <c r="P839" i="43"/>
  <c r="P838" i="43"/>
  <c r="P837" i="43"/>
  <c r="P836" i="43"/>
  <c r="P835" i="43"/>
  <c r="P834" i="43"/>
  <c r="P833" i="43"/>
  <c r="P832" i="43"/>
  <c r="P831" i="43"/>
  <c r="P830" i="43"/>
  <c r="P829" i="43"/>
  <c r="P828" i="43"/>
  <c r="P827" i="43"/>
  <c r="P826" i="43"/>
  <c r="P825" i="43"/>
  <c r="P824" i="43"/>
  <c r="P823" i="43"/>
  <c r="P822" i="43"/>
  <c r="P821" i="43"/>
  <c r="P820" i="43"/>
  <c r="P819" i="43"/>
  <c r="P818" i="43"/>
  <c r="P817" i="43"/>
  <c r="P816" i="43"/>
  <c r="P815" i="43"/>
  <c r="P814" i="43"/>
  <c r="P813" i="43"/>
  <c r="P812" i="43"/>
  <c r="P811" i="43"/>
  <c r="P810" i="43"/>
  <c r="P809" i="43"/>
  <c r="P808" i="43"/>
  <c r="P807" i="43"/>
  <c r="P806" i="43"/>
  <c r="P805" i="43"/>
  <c r="P804" i="43"/>
  <c r="P803" i="43"/>
  <c r="P802" i="43"/>
  <c r="P801" i="43"/>
  <c r="P800" i="43"/>
  <c r="P799" i="43"/>
  <c r="P798" i="43"/>
  <c r="P797" i="43"/>
  <c r="P796" i="43"/>
  <c r="P795" i="43"/>
  <c r="P794" i="43"/>
  <c r="P793" i="43"/>
  <c r="P792" i="43"/>
  <c r="P791" i="43"/>
  <c r="P790" i="43"/>
  <c r="P789" i="43"/>
  <c r="P788" i="43"/>
  <c r="P787" i="43"/>
  <c r="P786" i="43"/>
  <c r="P785" i="43"/>
  <c r="P784" i="43"/>
  <c r="P783" i="43"/>
  <c r="P782" i="43"/>
  <c r="P781" i="43"/>
  <c r="P780" i="43"/>
  <c r="P779" i="43"/>
  <c r="P778" i="43"/>
  <c r="P777" i="43"/>
  <c r="P776" i="43"/>
  <c r="P775" i="43"/>
  <c r="P774" i="43"/>
  <c r="P773" i="43"/>
  <c r="P772" i="43"/>
  <c r="P771" i="43"/>
  <c r="P770" i="43"/>
  <c r="P769" i="43"/>
  <c r="P768" i="43"/>
  <c r="P767" i="43"/>
  <c r="P766" i="43"/>
  <c r="P765" i="43"/>
  <c r="P764" i="43"/>
  <c r="P763" i="43"/>
  <c r="P762" i="43"/>
  <c r="P761" i="43"/>
  <c r="P760" i="43"/>
  <c r="P759" i="43"/>
  <c r="P758" i="43"/>
  <c r="P757" i="43"/>
  <c r="P756" i="43"/>
  <c r="P755" i="43"/>
  <c r="P754" i="43"/>
  <c r="P753" i="43"/>
  <c r="P752" i="43"/>
  <c r="P751" i="43"/>
  <c r="P750" i="43"/>
  <c r="O749" i="43"/>
  <c r="N749" i="43"/>
  <c r="M749" i="43"/>
  <c r="L749" i="43"/>
  <c r="K749" i="43"/>
  <c r="J749" i="43"/>
  <c r="I749" i="43"/>
  <c r="H749" i="43"/>
  <c r="G749" i="43"/>
  <c r="F749" i="43"/>
  <c r="E749" i="43"/>
  <c r="D749" i="43"/>
  <c r="P747" i="43"/>
  <c r="P746" i="43"/>
  <c r="P745" i="43"/>
  <c r="P744" i="43"/>
  <c r="P743" i="43"/>
  <c r="P742" i="43"/>
  <c r="P741" i="43"/>
  <c r="P740" i="43"/>
  <c r="P739" i="43"/>
  <c r="P738" i="43"/>
  <c r="P737" i="43"/>
  <c r="P736" i="43"/>
  <c r="P735" i="43"/>
  <c r="P734" i="43"/>
  <c r="P733" i="43"/>
  <c r="P732" i="43"/>
  <c r="P731" i="43"/>
  <c r="P730" i="43"/>
  <c r="P729" i="43"/>
  <c r="P728" i="43"/>
  <c r="P727" i="43"/>
  <c r="P726" i="43"/>
  <c r="P725" i="43"/>
  <c r="P724" i="43"/>
  <c r="P723" i="43"/>
  <c r="P722" i="43"/>
  <c r="P721" i="43"/>
  <c r="P720" i="43"/>
  <c r="P719" i="43"/>
  <c r="P718" i="43"/>
  <c r="P717" i="43"/>
  <c r="P716" i="43"/>
  <c r="P715" i="43"/>
  <c r="P714" i="43"/>
  <c r="P713" i="43"/>
  <c r="P712" i="43"/>
  <c r="P711" i="43"/>
  <c r="P710" i="43"/>
  <c r="P709" i="43"/>
  <c r="P708" i="43"/>
  <c r="P707" i="43"/>
  <c r="P706" i="43"/>
  <c r="P705" i="43"/>
  <c r="P704" i="43"/>
  <c r="P703" i="43"/>
  <c r="P702" i="43"/>
  <c r="P701" i="43"/>
  <c r="P700" i="43"/>
  <c r="P699" i="43"/>
  <c r="P698" i="43"/>
  <c r="P697" i="43"/>
  <c r="P696" i="43"/>
  <c r="P695" i="43"/>
  <c r="P694" i="43"/>
  <c r="P693" i="43"/>
  <c r="P692" i="43"/>
  <c r="P691" i="43"/>
  <c r="P690" i="43"/>
  <c r="P689" i="43"/>
  <c r="P688" i="43"/>
  <c r="P687" i="43"/>
  <c r="P686" i="43"/>
  <c r="P685" i="43"/>
  <c r="P684" i="43"/>
  <c r="P683" i="43"/>
  <c r="P682" i="43"/>
  <c r="P681" i="43"/>
  <c r="P680" i="43"/>
  <c r="P679" i="43"/>
  <c r="P678" i="43"/>
  <c r="P677" i="43"/>
  <c r="P676" i="43"/>
  <c r="P675" i="43"/>
  <c r="P674" i="43"/>
  <c r="P673" i="43"/>
  <c r="P672" i="43"/>
  <c r="P671" i="43"/>
  <c r="P670" i="43"/>
  <c r="P669" i="43"/>
  <c r="P668" i="43"/>
  <c r="P667" i="43"/>
  <c r="P666" i="43"/>
  <c r="P665" i="43"/>
  <c r="P664" i="43"/>
  <c r="P663" i="43"/>
  <c r="P662" i="43"/>
  <c r="P661" i="43"/>
  <c r="P660" i="43"/>
  <c r="P659" i="43"/>
  <c r="P658" i="43"/>
  <c r="O657" i="43"/>
  <c r="N657" i="43"/>
  <c r="M657" i="43"/>
  <c r="L657" i="43"/>
  <c r="K657" i="43"/>
  <c r="J657" i="43"/>
  <c r="I657" i="43"/>
  <c r="H657" i="43"/>
  <c r="G657" i="43"/>
  <c r="F657" i="43"/>
  <c r="E657" i="43"/>
  <c r="D657" i="43"/>
  <c r="P656" i="43"/>
  <c r="P655" i="43"/>
  <c r="P654" i="43"/>
  <c r="P653" i="43"/>
  <c r="P652" i="43"/>
  <c r="P651" i="43"/>
  <c r="P650" i="43"/>
  <c r="P649" i="43"/>
  <c r="P648" i="43"/>
  <c r="P647" i="43"/>
  <c r="P646" i="43"/>
  <c r="P645" i="43"/>
  <c r="P644" i="43"/>
  <c r="P643" i="43"/>
  <c r="P642" i="43"/>
  <c r="P641" i="43"/>
  <c r="P640" i="43"/>
  <c r="P639" i="43"/>
  <c r="P638" i="43"/>
  <c r="P637" i="43"/>
  <c r="P636" i="43"/>
  <c r="P635" i="43"/>
  <c r="P634" i="43"/>
  <c r="P633" i="43"/>
  <c r="P632" i="43"/>
  <c r="P631" i="43"/>
  <c r="P630" i="43"/>
  <c r="P629" i="43"/>
  <c r="P628" i="43"/>
  <c r="P627" i="43"/>
  <c r="O626" i="43"/>
  <c r="N626" i="43"/>
  <c r="M626" i="43"/>
  <c r="L626" i="43"/>
  <c r="K626" i="43"/>
  <c r="J626" i="43"/>
  <c r="I626" i="43"/>
  <c r="H626" i="43"/>
  <c r="G626" i="43"/>
  <c r="F626" i="43"/>
  <c r="E626" i="43"/>
  <c r="D626" i="43"/>
  <c r="P625" i="43"/>
  <c r="P624" i="43"/>
  <c r="P623" i="43"/>
  <c r="P622" i="43"/>
  <c r="P621" i="43"/>
  <c r="P620" i="43"/>
  <c r="P619" i="43"/>
  <c r="P618" i="43"/>
  <c r="P617" i="43"/>
  <c r="P616" i="43"/>
  <c r="P615" i="43"/>
  <c r="P614" i="43"/>
  <c r="P613" i="43"/>
  <c r="P612" i="43"/>
  <c r="P611" i="43"/>
  <c r="P610" i="43"/>
  <c r="P609" i="43"/>
  <c r="P608" i="43"/>
  <c r="P607" i="43"/>
  <c r="P606" i="43"/>
  <c r="P605" i="43"/>
  <c r="P604" i="43"/>
  <c r="P603" i="43"/>
  <c r="P602" i="43"/>
  <c r="P601" i="43"/>
  <c r="P600" i="43"/>
  <c r="P599" i="43"/>
  <c r="P598" i="43"/>
  <c r="P597" i="43"/>
  <c r="P596" i="43"/>
  <c r="P595" i="43"/>
  <c r="P594" i="43"/>
  <c r="P593" i="43"/>
  <c r="P592" i="43"/>
  <c r="P591" i="43"/>
  <c r="P590" i="43"/>
  <c r="P589" i="43"/>
  <c r="P588" i="43"/>
  <c r="P587" i="43"/>
  <c r="P586" i="43"/>
  <c r="P585" i="43"/>
  <c r="P584" i="43"/>
  <c r="P583" i="43"/>
  <c r="P582" i="43"/>
  <c r="P581" i="43"/>
  <c r="P580" i="43"/>
  <c r="P579" i="43"/>
  <c r="P578" i="43"/>
  <c r="P577" i="43"/>
  <c r="P576" i="43"/>
  <c r="O575" i="43"/>
  <c r="N575" i="43"/>
  <c r="M575" i="43"/>
  <c r="L575" i="43"/>
  <c r="K575" i="43"/>
  <c r="J575" i="43"/>
  <c r="I575" i="43"/>
  <c r="H575" i="43"/>
  <c r="G575" i="43"/>
  <c r="F575" i="43"/>
  <c r="E575" i="43"/>
  <c r="D575" i="43"/>
  <c r="P574" i="43"/>
  <c r="P573" i="43"/>
  <c r="P572" i="43"/>
  <c r="P571" i="43"/>
  <c r="P570" i="43"/>
  <c r="P569" i="43"/>
  <c r="P568" i="43"/>
  <c r="P567" i="43"/>
  <c r="P566" i="43"/>
  <c r="P565" i="43"/>
  <c r="P564" i="43"/>
  <c r="P563" i="43"/>
  <c r="P562" i="43"/>
  <c r="P561" i="43"/>
  <c r="P560" i="43"/>
  <c r="P559" i="43"/>
  <c r="P558" i="43"/>
  <c r="P557" i="43"/>
  <c r="P556" i="43"/>
  <c r="P555" i="43"/>
  <c r="O554" i="43"/>
  <c r="N554" i="43"/>
  <c r="M554" i="43"/>
  <c r="L554" i="43"/>
  <c r="K554" i="43"/>
  <c r="J554" i="43"/>
  <c r="I554" i="43"/>
  <c r="I269" i="43" s="1"/>
  <c r="H554" i="43"/>
  <c r="H269" i="43" s="1"/>
  <c r="G554" i="43"/>
  <c r="G269" i="43" s="1"/>
  <c r="F554" i="43"/>
  <c r="E554" i="43"/>
  <c r="D554" i="43"/>
  <c r="P553" i="43"/>
  <c r="P552" i="43"/>
  <c r="P551" i="43"/>
  <c r="P550" i="43"/>
  <c r="P549" i="43"/>
  <c r="P548" i="43"/>
  <c r="P547" i="43"/>
  <c r="P546" i="43"/>
  <c r="P545" i="43"/>
  <c r="P544" i="43"/>
  <c r="P543" i="43"/>
  <c r="P542" i="43"/>
  <c r="P541" i="43"/>
  <c r="P540" i="43"/>
  <c r="P539" i="43"/>
  <c r="P538" i="43"/>
  <c r="P537" i="43"/>
  <c r="P536" i="43"/>
  <c r="P535" i="43"/>
  <c r="P534" i="43"/>
  <c r="P533" i="43"/>
  <c r="P532" i="43"/>
  <c r="P531" i="43"/>
  <c r="P530" i="43"/>
  <c r="P529" i="43"/>
  <c r="P528" i="43"/>
  <c r="P527" i="43"/>
  <c r="P526" i="43"/>
  <c r="P525" i="43"/>
  <c r="P524" i="43"/>
  <c r="P523" i="43"/>
  <c r="P522" i="43"/>
  <c r="P521" i="43"/>
  <c r="P520" i="43"/>
  <c r="P519" i="43"/>
  <c r="P518" i="43"/>
  <c r="P517" i="43"/>
  <c r="P516" i="43"/>
  <c r="P515" i="43"/>
  <c r="P514" i="43"/>
  <c r="P513" i="43"/>
  <c r="P512" i="43"/>
  <c r="P511" i="43"/>
  <c r="P510" i="43"/>
  <c r="P509" i="43"/>
  <c r="P508" i="43"/>
  <c r="P507" i="43"/>
  <c r="P506" i="43"/>
  <c r="P505" i="43"/>
  <c r="P504" i="43"/>
  <c r="P503" i="43"/>
  <c r="P502" i="43"/>
  <c r="P501" i="43"/>
  <c r="P500" i="43"/>
  <c r="P499" i="43"/>
  <c r="P498" i="43"/>
  <c r="P497" i="43"/>
  <c r="P496" i="43"/>
  <c r="P495" i="43"/>
  <c r="P494" i="43"/>
  <c r="P493" i="43"/>
  <c r="P492" i="43"/>
  <c r="P491" i="43"/>
  <c r="P490" i="43"/>
  <c r="P489" i="43"/>
  <c r="P488" i="43"/>
  <c r="P487" i="43"/>
  <c r="P486" i="43"/>
  <c r="P485" i="43"/>
  <c r="P484" i="43"/>
  <c r="O483" i="43"/>
  <c r="N483" i="43"/>
  <c r="M483" i="43"/>
  <c r="L483" i="43"/>
  <c r="K483" i="43"/>
  <c r="J483" i="43"/>
  <c r="I483" i="43"/>
  <c r="H483" i="43"/>
  <c r="G483" i="43"/>
  <c r="F483" i="43"/>
  <c r="E483" i="43"/>
  <c r="D483" i="43"/>
  <c r="P482" i="43"/>
  <c r="P481" i="43"/>
  <c r="P480" i="43"/>
  <c r="P479" i="43"/>
  <c r="P478" i="43"/>
  <c r="P477" i="43"/>
  <c r="P476" i="43"/>
  <c r="P475" i="43"/>
  <c r="P474" i="43"/>
  <c r="P473" i="43"/>
  <c r="P472" i="43"/>
  <c r="P471" i="43"/>
  <c r="P470" i="43"/>
  <c r="P469" i="43"/>
  <c r="P468" i="43"/>
  <c r="P467" i="43"/>
  <c r="P466" i="43"/>
  <c r="P465" i="43"/>
  <c r="P464" i="43"/>
  <c r="P463" i="43"/>
  <c r="P462" i="43"/>
  <c r="P461" i="43"/>
  <c r="P460" i="43"/>
  <c r="P459" i="43"/>
  <c r="P458" i="43"/>
  <c r="P457" i="43"/>
  <c r="P456" i="43"/>
  <c r="P455" i="43"/>
  <c r="P454" i="43"/>
  <c r="P453" i="43"/>
  <c r="P452" i="43"/>
  <c r="P451" i="43"/>
  <c r="P450" i="43"/>
  <c r="P449" i="43"/>
  <c r="P448" i="43"/>
  <c r="P447" i="43"/>
  <c r="P446" i="43"/>
  <c r="P445" i="43"/>
  <c r="P444" i="43"/>
  <c r="P443" i="43"/>
  <c r="P442" i="43"/>
  <c r="P441" i="43"/>
  <c r="P440" i="43"/>
  <c r="P439" i="43"/>
  <c r="P438" i="43"/>
  <c r="P437" i="43"/>
  <c r="P436" i="43"/>
  <c r="P435" i="43"/>
  <c r="P434" i="43"/>
  <c r="P433" i="43"/>
  <c r="P432" i="43"/>
  <c r="P431" i="43"/>
  <c r="P430" i="43"/>
  <c r="P429" i="43"/>
  <c r="P428" i="43"/>
  <c r="P427" i="43"/>
  <c r="P426" i="43"/>
  <c r="P425" i="43"/>
  <c r="P424" i="43"/>
  <c r="P423" i="43"/>
  <c r="P422" i="43"/>
  <c r="P421" i="43"/>
  <c r="P420" i="43"/>
  <c r="P419" i="43"/>
  <c r="P418" i="43"/>
  <c r="P417" i="43"/>
  <c r="P416" i="43"/>
  <c r="P415" i="43"/>
  <c r="P414" i="43"/>
  <c r="P413" i="43"/>
  <c r="P412" i="43"/>
  <c r="P411" i="43"/>
  <c r="P410" i="43"/>
  <c r="P409" i="43"/>
  <c r="P408" i="43"/>
  <c r="P407" i="43"/>
  <c r="P406" i="43"/>
  <c r="P405" i="43"/>
  <c r="P404" i="43"/>
  <c r="P403" i="43"/>
  <c r="P402" i="43"/>
  <c r="P401" i="43"/>
  <c r="P400" i="43"/>
  <c r="P399" i="43"/>
  <c r="P398" i="43"/>
  <c r="P397" i="43"/>
  <c r="P396" i="43"/>
  <c r="P395" i="43"/>
  <c r="P394" i="43"/>
  <c r="P393" i="43"/>
  <c r="O392" i="43"/>
  <c r="N392" i="43"/>
  <c r="M392" i="43"/>
  <c r="L392" i="43"/>
  <c r="K392" i="43"/>
  <c r="J392" i="43"/>
  <c r="I392" i="43"/>
  <c r="H392" i="43"/>
  <c r="G392" i="43"/>
  <c r="F392" i="43"/>
  <c r="E392" i="43"/>
  <c r="D392" i="43"/>
  <c r="P391" i="43"/>
  <c r="P390" i="43"/>
  <c r="P389" i="43"/>
  <c r="P388" i="43"/>
  <c r="P387" i="43"/>
  <c r="P386" i="43"/>
  <c r="P385" i="43"/>
  <c r="P384" i="43"/>
  <c r="P383" i="43"/>
  <c r="O382" i="43"/>
  <c r="N382" i="43"/>
  <c r="M382" i="43"/>
  <c r="L382" i="43"/>
  <c r="K382" i="43"/>
  <c r="J382" i="43"/>
  <c r="I382" i="43"/>
  <c r="H382" i="43"/>
  <c r="G382" i="43"/>
  <c r="F382" i="43"/>
  <c r="E382" i="43"/>
  <c r="D382" i="43"/>
  <c r="P381" i="43"/>
  <c r="P380" i="43"/>
  <c r="P379" i="43"/>
  <c r="P378" i="43"/>
  <c r="P377" i="43"/>
  <c r="P376" i="43"/>
  <c r="P375" i="43"/>
  <c r="P374" i="43"/>
  <c r="P373" i="43"/>
  <c r="P372" i="43"/>
  <c r="P371" i="43"/>
  <c r="P370" i="43"/>
  <c r="P369" i="43"/>
  <c r="P368" i="43"/>
  <c r="P367" i="43"/>
  <c r="P366" i="43"/>
  <c r="P365" i="43"/>
  <c r="P364" i="43"/>
  <c r="P363" i="43"/>
  <c r="P362" i="43"/>
  <c r="P361" i="43"/>
  <c r="P360" i="43"/>
  <c r="P359" i="43"/>
  <c r="P358" i="43"/>
  <c r="D512" i="47" s="1"/>
  <c r="P357" i="43"/>
  <c r="P356" i="43"/>
  <c r="P355" i="43"/>
  <c r="P354" i="43"/>
  <c r="P353" i="43"/>
  <c r="P352" i="43"/>
  <c r="O351" i="43"/>
  <c r="N351" i="43"/>
  <c r="M351" i="43"/>
  <c r="L351" i="43"/>
  <c r="K351" i="43"/>
  <c r="J351" i="43"/>
  <c r="I351" i="43"/>
  <c r="H351" i="43"/>
  <c r="G351" i="43"/>
  <c r="F351" i="43"/>
  <c r="E351" i="43"/>
  <c r="E269" i="43" s="1"/>
  <c r="D351" i="43"/>
  <c r="P350" i="43"/>
  <c r="P349" i="43"/>
  <c r="P348" i="43"/>
  <c r="P347" i="43"/>
  <c r="P346" i="43"/>
  <c r="P345" i="43"/>
  <c r="P344" i="43"/>
  <c r="P343" i="43"/>
  <c r="P342" i="43"/>
  <c r="P341" i="43"/>
  <c r="P340" i="43"/>
  <c r="P339" i="43"/>
  <c r="P338" i="43"/>
  <c r="P337" i="43"/>
  <c r="P336" i="43"/>
  <c r="P335" i="43"/>
  <c r="P334" i="43"/>
  <c r="P333" i="43"/>
  <c r="P332" i="43"/>
  <c r="P331" i="43"/>
  <c r="P330" i="43"/>
  <c r="P329" i="43"/>
  <c r="P328" i="43"/>
  <c r="P327" i="43"/>
  <c r="P326" i="43"/>
  <c r="P325" i="43"/>
  <c r="P324" i="43"/>
  <c r="P323" i="43"/>
  <c r="P322" i="43"/>
  <c r="P321" i="43"/>
  <c r="P320" i="43"/>
  <c r="P319" i="43"/>
  <c r="P318" i="43"/>
  <c r="P317" i="43"/>
  <c r="P316" i="43"/>
  <c r="P315" i="43"/>
  <c r="P314" i="43"/>
  <c r="P313" i="43"/>
  <c r="P312" i="43"/>
  <c r="P311" i="43"/>
  <c r="P310" i="43"/>
  <c r="P309" i="43"/>
  <c r="P308" i="43"/>
  <c r="P307" i="43"/>
  <c r="P306" i="43"/>
  <c r="P305" i="43"/>
  <c r="P304" i="43"/>
  <c r="P303" i="43"/>
  <c r="P302" i="43"/>
  <c r="P301" i="43"/>
  <c r="P300" i="43"/>
  <c r="P299" i="43"/>
  <c r="P298" i="43"/>
  <c r="P297" i="43"/>
  <c r="P296" i="43"/>
  <c r="P295" i="43"/>
  <c r="P294" i="43"/>
  <c r="P293" i="43"/>
  <c r="P292" i="43"/>
  <c r="P291" i="43"/>
  <c r="P290" i="43"/>
  <c r="P289" i="43"/>
  <c r="P288" i="43"/>
  <c r="P287" i="43"/>
  <c r="P286" i="43"/>
  <c r="P285" i="43"/>
  <c r="P284" i="43"/>
  <c r="P283" i="43"/>
  <c r="P282" i="43"/>
  <c r="P281" i="43"/>
  <c r="P280" i="43"/>
  <c r="P279" i="43"/>
  <c r="P278" i="43"/>
  <c r="P277" i="43"/>
  <c r="D431" i="47" s="1"/>
  <c r="P276" i="43"/>
  <c r="P275" i="43"/>
  <c r="P274" i="43"/>
  <c r="P273" i="43"/>
  <c r="P272" i="43"/>
  <c r="P271" i="43"/>
  <c r="O270" i="43"/>
  <c r="N270" i="43"/>
  <c r="M270" i="43"/>
  <c r="M269" i="43" s="1"/>
  <c r="L270" i="43"/>
  <c r="L269" i="43" s="1"/>
  <c r="K270" i="43"/>
  <c r="K269" i="43" s="1"/>
  <c r="J270" i="43"/>
  <c r="J269" i="43" s="1"/>
  <c r="I270" i="43"/>
  <c r="H270" i="43"/>
  <c r="G270" i="43"/>
  <c r="F270" i="43"/>
  <c r="E270" i="43"/>
  <c r="D270" i="43"/>
  <c r="P268" i="43"/>
  <c r="P267" i="43"/>
  <c r="P266" i="43"/>
  <c r="P265" i="43"/>
  <c r="P264" i="43"/>
  <c r="P263" i="43"/>
  <c r="P262" i="43"/>
  <c r="P261" i="43"/>
  <c r="P260" i="43"/>
  <c r="P259" i="43"/>
  <c r="P258" i="43"/>
  <c r="P257" i="43"/>
  <c r="P256" i="43"/>
  <c r="P255" i="43"/>
  <c r="P254" i="43"/>
  <c r="P253" i="43"/>
  <c r="P252" i="43"/>
  <c r="P251" i="43"/>
  <c r="P250" i="43"/>
  <c r="P249" i="43"/>
  <c r="O248" i="43"/>
  <c r="N248" i="43"/>
  <c r="M248" i="43"/>
  <c r="L248" i="43"/>
  <c r="K248" i="43"/>
  <c r="J248" i="43"/>
  <c r="I248" i="43"/>
  <c r="H248" i="43"/>
  <c r="G248" i="43"/>
  <c r="F248" i="43"/>
  <c r="E248" i="43"/>
  <c r="D248" i="43"/>
  <c r="P247" i="43"/>
  <c r="P246" i="43"/>
  <c r="P245" i="43"/>
  <c r="P244" i="43"/>
  <c r="P243" i="43"/>
  <c r="P242" i="43"/>
  <c r="P241" i="43"/>
  <c r="P240" i="43"/>
  <c r="P239" i="43"/>
  <c r="P238" i="43"/>
  <c r="O237" i="43"/>
  <c r="N237" i="43"/>
  <c r="M237" i="43"/>
  <c r="L237" i="43"/>
  <c r="K237" i="43"/>
  <c r="J237" i="43"/>
  <c r="I237" i="43"/>
  <c r="H237" i="43"/>
  <c r="G237" i="43"/>
  <c r="F237" i="43"/>
  <c r="E237" i="43"/>
  <c r="D237" i="43"/>
  <c r="P236" i="43"/>
  <c r="P235" i="43"/>
  <c r="P234" i="43"/>
  <c r="P233" i="43"/>
  <c r="P232" i="43"/>
  <c r="P231" i="43"/>
  <c r="P230" i="43"/>
  <c r="P229" i="43"/>
  <c r="P228" i="43"/>
  <c r="P227" i="43"/>
  <c r="P226" i="43"/>
  <c r="P225" i="43"/>
  <c r="P224" i="43"/>
  <c r="P223" i="43"/>
  <c r="P222" i="43"/>
  <c r="P221" i="43"/>
  <c r="P220" i="43"/>
  <c r="P219" i="43"/>
  <c r="P218" i="43"/>
  <c r="P217" i="43"/>
  <c r="P216" i="43"/>
  <c r="P215" i="43"/>
  <c r="P214" i="43"/>
  <c r="P213" i="43"/>
  <c r="P212" i="43"/>
  <c r="P211" i="43"/>
  <c r="P210" i="43"/>
  <c r="P209" i="43"/>
  <c r="P208" i="43"/>
  <c r="P207" i="43"/>
  <c r="P206" i="43"/>
  <c r="P205" i="43"/>
  <c r="P204" i="43"/>
  <c r="P203" i="43"/>
  <c r="P202" i="43"/>
  <c r="P201" i="43"/>
  <c r="P200" i="43"/>
  <c r="P199" i="43"/>
  <c r="P198" i="43"/>
  <c r="P197" i="43"/>
  <c r="P196" i="43"/>
  <c r="P195" i="43"/>
  <c r="P194" i="43"/>
  <c r="P193" i="43"/>
  <c r="P192" i="43"/>
  <c r="P191" i="43"/>
  <c r="P190" i="43"/>
  <c r="P189" i="43"/>
  <c r="P188" i="43"/>
  <c r="P187" i="43"/>
  <c r="P186" i="43"/>
  <c r="P185" i="43"/>
  <c r="P184" i="43"/>
  <c r="P183" i="43"/>
  <c r="P182" i="43"/>
  <c r="P181" i="43"/>
  <c r="P180" i="43"/>
  <c r="P179" i="43"/>
  <c r="P178" i="43"/>
  <c r="P177" i="43"/>
  <c r="O176" i="43"/>
  <c r="N176" i="43"/>
  <c r="M176" i="43"/>
  <c r="L176" i="43"/>
  <c r="K176" i="43"/>
  <c r="J176" i="43"/>
  <c r="I176" i="43"/>
  <c r="H176" i="43"/>
  <c r="G176" i="43"/>
  <c r="F176" i="43"/>
  <c r="E176" i="43"/>
  <c r="D176" i="43"/>
  <c r="P175" i="43"/>
  <c r="P174" i="43"/>
  <c r="P173" i="43"/>
  <c r="P172" i="43"/>
  <c r="P171" i="43"/>
  <c r="P170" i="43"/>
  <c r="P169" i="43"/>
  <c r="P168" i="43"/>
  <c r="P167" i="43"/>
  <c r="P166" i="43"/>
  <c r="P165" i="43"/>
  <c r="P164" i="43"/>
  <c r="P163" i="43"/>
  <c r="P162" i="43"/>
  <c r="P161" i="43"/>
  <c r="P160" i="43"/>
  <c r="P159" i="43"/>
  <c r="P158" i="43"/>
  <c r="P157" i="43"/>
  <c r="P156" i="43"/>
  <c r="P155" i="43"/>
  <c r="P154" i="43"/>
  <c r="P153" i="43"/>
  <c r="P152" i="43"/>
  <c r="P151" i="43"/>
  <c r="P150" i="43"/>
  <c r="P149" i="43"/>
  <c r="P148" i="43"/>
  <c r="P147" i="43"/>
  <c r="P146" i="43"/>
  <c r="P145" i="43"/>
  <c r="P144" i="43"/>
  <c r="P143" i="43"/>
  <c r="P142" i="43"/>
  <c r="P141" i="43"/>
  <c r="P140" i="43"/>
  <c r="P139" i="43"/>
  <c r="P138" i="43"/>
  <c r="P137" i="43"/>
  <c r="P136" i="43"/>
  <c r="O135" i="43"/>
  <c r="N135" i="43"/>
  <c r="M135" i="43"/>
  <c r="L135" i="43"/>
  <c r="K135" i="43"/>
  <c r="J135" i="43"/>
  <c r="I135" i="43"/>
  <c r="H135" i="43"/>
  <c r="G135" i="43"/>
  <c r="F135" i="43"/>
  <c r="E135" i="43"/>
  <c r="D135" i="43"/>
  <c r="P134" i="43"/>
  <c r="P133" i="43"/>
  <c r="P132" i="43"/>
  <c r="P131" i="43"/>
  <c r="P130" i="43"/>
  <c r="P129" i="43"/>
  <c r="P128" i="43"/>
  <c r="P127" i="43"/>
  <c r="P126" i="43"/>
  <c r="P125" i="43"/>
  <c r="P124" i="43"/>
  <c r="P123" i="43"/>
  <c r="P122" i="43"/>
  <c r="P121" i="43"/>
  <c r="P120" i="43"/>
  <c r="P119" i="43"/>
  <c r="P118" i="43"/>
  <c r="P117" i="43"/>
  <c r="P116" i="43"/>
  <c r="P115" i="43"/>
  <c r="P114" i="43"/>
  <c r="P113" i="43"/>
  <c r="P112" i="43"/>
  <c r="P111" i="43"/>
  <c r="P110" i="43"/>
  <c r="P109" i="43"/>
  <c r="P108" i="43"/>
  <c r="P107" i="43"/>
  <c r="P106" i="43"/>
  <c r="P105" i="43"/>
  <c r="P104" i="43"/>
  <c r="P103" i="43"/>
  <c r="P102" i="43"/>
  <c r="P101" i="43"/>
  <c r="P100" i="43"/>
  <c r="P99" i="43"/>
  <c r="P98" i="43"/>
  <c r="P97" i="43"/>
  <c r="P96" i="43"/>
  <c r="P95" i="43"/>
  <c r="P94" i="43"/>
  <c r="P93" i="43"/>
  <c r="P92" i="43"/>
  <c r="P91" i="43"/>
  <c r="P90" i="43"/>
  <c r="P89" i="43"/>
  <c r="P88" i="43"/>
  <c r="P87" i="43"/>
  <c r="P86" i="43"/>
  <c r="P85" i="43"/>
  <c r="P84" i="43"/>
  <c r="P83" i="43"/>
  <c r="P82" i="43"/>
  <c r="P81" i="43"/>
  <c r="P80" i="43"/>
  <c r="P79" i="43"/>
  <c r="P78" i="43"/>
  <c r="P77" i="43"/>
  <c r="P76" i="43"/>
  <c r="P75" i="43"/>
  <c r="P74" i="43"/>
  <c r="P73" i="43"/>
  <c r="O72" i="43"/>
  <c r="N72" i="43"/>
  <c r="M72" i="43"/>
  <c r="L72" i="43"/>
  <c r="K72" i="43"/>
  <c r="J72" i="43"/>
  <c r="I72" i="43"/>
  <c r="H72" i="43"/>
  <c r="G72" i="43"/>
  <c r="F72" i="43"/>
  <c r="E72" i="43"/>
  <c r="D72" i="43"/>
  <c r="P71" i="43"/>
  <c r="P70" i="43"/>
  <c r="P69" i="43"/>
  <c r="P68" i="43"/>
  <c r="P67" i="43"/>
  <c r="P66" i="43"/>
  <c r="P65" i="43"/>
  <c r="P64" i="43"/>
  <c r="P63" i="43"/>
  <c r="P62" i="43"/>
  <c r="P61" i="43"/>
  <c r="P60" i="43"/>
  <c r="P59" i="43"/>
  <c r="P58" i="43"/>
  <c r="P57" i="43"/>
  <c r="P40" i="43" s="1"/>
  <c r="D194" i="47" s="1"/>
  <c r="P56" i="43"/>
  <c r="P55" i="43"/>
  <c r="P54" i="43"/>
  <c r="P53" i="43"/>
  <c r="P52" i="43"/>
  <c r="P51" i="43"/>
  <c r="P50" i="43"/>
  <c r="P49" i="43"/>
  <c r="P48" i="43"/>
  <c r="P47" i="43"/>
  <c r="P46" i="43"/>
  <c r="P45" i="43"/>
  <c r="P44" i="43"/>
  <c r="P43" i="43"/>
  <c r="P42" i="43"/>
  <c r="P41" i="43"/>
  <c r="O40" i="43"/>
  <c r="N40" i="43"/>
  <c r="M40" i="43"/>
  <c r="L40" i="43"/>
  <c r="K40" i="43"/>
  <c r="J40" i="43"/>
  <c r="I40" i="43"/>
  <c r="H40" i="43"/>
  <c r="G40" i="43"/>
  <c r="F40" i="43"/>
  <c r="E40" i="43"/>
  <c r="D40" i="43"/>
  <c r="P39" i="43"/>
  <c r="P38" i="43"/>
  <c r="P37" i="43"/>
  <c r="P36" i="43"/>
  <c r="P35" i="43"/>
  <c r="P34" i="43"/>
  <c r="P33" i="43"/>
  <c r="P32" i="43"/>
  <c r="P31" i="43"/>
  <c r="P30" i="43"/>
  <c r="P19" i="43"/>
  <c r="P17" i="43"/>
  <c r="P16" i="43"/>
  <c r="P12" i="43"/>
  <c r="P11" i="43"/>
  <c r="L748" i="43"/>
  <c r="J2365" i="43"/>
  <c r="P3020" i="43"/>
  <c r="P351" i="43"/>
  <c r="D505" i="47" s="1"/>
  <c r="G2858" i="43"/>
  <c r="P135" i="43"/>
  <c r="F1865" i="43"/>
  <c r="N1865" i="43"/>
  <c r="O2365" i="43"/>
  <c r="P2562" i="43"/>
  <c r="L2549" i="43"/>
  <c r="F2858" i="43"/>
  <c r="N2858" i="43"/>
  <c r="P2859" i="43"/>
  <c r="P483" i="43"/>
  <c r="G1865" i="43"/>
  <c r="P176" i="43"/>
  <c r="P2997" i="43"/>
  <c r="O2858" i="43"/>
  <c r="P931" i="43"/>
  <c r="P1022" i="43"/>
  <c r="P1783" i="43"/>
  <c r="P1927" i="43"/>
  <c r="F2912" i="43"/>
  <c r="N2912" i="43"/>
  <c r="G2912" i="43"/>
  <c r="P248" i="43"/>
  <c r="H2912" i="43"/>
  <c r="I1499" i="43"/>
  <c r="G2365" i="43"/>
  <c r="H2858" i="43"/>
  <c r="D2858" i="43"/>
  <c r="L2858" i="43"/>
  <c r="K2858" i="43"/>
  <c r="P382" i="43"/>
  <c r="P237" i="43"/>
  <c r="F1499" i="43"/>
  <c r="P2050" i="43"/>
  <c r="P2233" i="43"/>
  <c r="P2447" i="43"/>
  <c r="I2858" i="43"/>
  <c r="M2858" i="43"/>
  <c r="F269" i="43"/>
  <c r="O1865" i="43"/>
  <c r="J2549" i="43"/>
  <c r="P2827" i="43"/>
  <c r="P72" i="43"/>
  <c r="P1275" i="43"/>
  <c r="D1429" i="47" s="1"/>
  <c r="P2635" i="43"/>
  <c r="P2696" i="43"/>
  <c r="L2912" i="43"/>
  <c r="P392" i="43"/>
  <c r="P1737" i="43"/>
  <c r="D2365" i="43"/>
  <c r="H2365" i="43"/>
  <c r="K2365" i="43"/>
  <c r="P2760" i="43"/>
  <c r="I2549" i="43"/>
  <c r="P2949" i="43"/>
  <c r="P1989" i="43"/>
  <c r="D1499" i="43"/>
  <c r="E2912" i="43"/>
  <c r="P575" i="43"/>
  <c r="P657" i="43"/>
  <c r="N748" i="43"/>
  <c r="P840" i="43"/>
  <c r="P1417" i="43"/>
  <c r="E2365" i="43"/>
  <c r="M2365" i="43"/>
  <c r="K2549" i="43"/>
  <c r="P2913" i="43"/>
  <c r="O2912" i="43"/>
  <c r="P1968" i="43"/>
  <c r="P626" i="43"/>
  <c r="P1204" i="43"/>
  <c r="G1499" i="43"/>
  <c r="P1528" i="43"/>
  <c r="P1834" i="43"/>
  <c r="P2274" i="43"/>
  <c r="F2365" i="43"/>
  <c r="N2365" i="43"/>
  <c r="G2549" i="43"/>
  <c r="O2549" i="43"/>
  <c r="P2875" i="43"/>
  <c r="P2985" i="43"/>
  <c r="M2912" i="43"/>
  <c r="P749" i="43"/>
  <c r="P1366" i="43"/>
  <c r="D1520" i="47" s="1"/>
  <c r="H1499" i="43"/>
  <c r="D2549" i="43"/>
  <c r="P2881" i="43"/>
  <c r="J2912" i="43"/>
  <c r="I2912" i="43"/>
  <c r="P2528" i="43"/>
  <c r="P2806" i="43"/>
  <c r="P1113" i="43"/>
  <c r="P1543" i="43"/>
  <c r="P2142" i="43"/>
  <c r="P2366" i="43"/>
  <c r="E2549" i="43"/>
  <c r="M2549" i="43"/>
  <c r="K2912" i="43"/>
  <c r="H2549" i="43"/>
  <c r="P270" i="43"/>
  <c r="P554" i="43"/>
  <c r="P1706" i="43"/>
  <c r="P1772" i="43"/>
  <c r="D1865" i="43"/>
  <c r="P2061" i="43"/>
  <c r="E1865" i="43"/>
  <c r="M1865" i="43"/>
  <c r="I2365" i="43"/>
  <c r="F2549" i="43"/>
  <c r="N2549" i="43"/>
  <c r="J2858" i="43"/>
  <c r="P3009" i="43"/>
  <c r="O18" i="43"/>
  <c r="P18" i="43"/>
  <c r="P3023" i="43"/>
  <c r="W147" i="45"/>
  <c r="D2912" i="43"/>
  <c r="P2550" i="43"/>
  <c r="P1500" i="43"/>
  <c r="D269" i="43"/>
  <c r="P14" i="43"/>
  <c r="P2365" i="43"/>
  <c r="W168" i="45"/>
  <c r="P2858" i="43"/>
  <c r="W170" i="45"/>
  <c r="P2549" i="43"/>
  <c r="W169" i="45"/>
  <c r="P2912" i="43"/>
  <c r="W171" i="45"/>
  <c r="FO2" i="47"/>
  <c r="P13" i="43"/>
  <c r="P15" i="43"/>
  <c r="C41" i="45"/>
  <c r="C45" i="45"/>
  <c r="B45" i="45" s="1"/>
  <c r="AR2" i="47" s="1"/>
  <c r="C40" i="45"/>
  <c r="B40" i="45"/>
  <c r="AM2" i="47"/>
  <c r="C43" i="45"/>
  <c r="B43" i="45"/>
  <c r="AP2" i="47"/>
  <c r="C44" i="45"/>
  <c r="B44" i="45"/>
  <c r="AQ2" i="47"/>
  <c r="B41" i="45"/>
  <c r="AN2" i="47"/>
  <c r="U2" i="47"/>
  <c r="AH182" i="45"/>
  <c r="HA2" i="47"/>
  <c r="I11" i="45"/>
  <c r="I2" i="47" s="1"/>
  <c r="B11" i="45"/>
  <c r="H2" i="47" s="1"/>
  <c r="A3375" i="47"/>
  <c r="B3375" i="47"/>
  <c r="C3375" i="47"/>
  <c r="D3375" i="47"/>
  <c r="A3376" i="47"/>
  <c r="B3376" i="47"/>
  <c r="C3376" i="47"/>
  <c r="D3376" i="47"/>
  <c r="A3377" i="47"/>
  <c r="B3377" i="47"/>
  <c r="C3377" i="47"/>
  <c r="D3377" i="47"/>
  <c r="A3378" i="47"/>
  <c r="B3378" i="47"/>
  <c r="C3378" i="47"/>
  <c r="D3378" i="47"/>
  <c r="A3379" i="47"/>
  <c r="B3379" i="47"/>
  <c r="C3379" i="47"/>
  <c r="D3379" i="47"/>
  <c r="A3380" i="47"/>
  <c r="B3380" i="47"/>
  <c r="C3380" i="47"/>
  <c r="D3380" i="47"/>
  <c r="A3381" i="47"/>
  <c r="B3381" i="47"/>
  <c r="C3381" i="47"/>
  <c r="D3381" i="47"/>
  <c r="A3382" i="47"/>
  <c r="B3382" i="47"/>
  <c r="C3382" i="47"/>
  <c r="D3382" i="47"/>
  <c r="A3383" i="47"/>
  <c r="B3383" i="47"/>
  <c r="C3383" i="47"/>
  <c r="D3383" i="47"/>
  <c r="A3384" i="47"/>
  <c r="B3384" i="47"/>
  <c r="C3384" i="47"/>
  <c r="D3384" i="47"/>
  <c r="A3385" i="47"/>
  <c r="B3385" i="47"/>
  <c r="C3385" i="47"/>
  <c r="D3385" i="47"/>
  <c r="A3386" i="47"/>
  <c r="B3386" i="47"/>
  <c r="C3386" i="47"/>
  <c r="D3386" i="47"/>
  <c r="A3387" i="47"/>
  <c r="B3387" i="47"/>
  <c r="C3387" i="47"/>
  <c r="D3387" i="47"/>
  <c r="A3388" i="47"/>
  <c r="B3388" i="47"/>
  <c r="C3388" i="47"/>
  <c r="D3388" i="47"/>
  <c r="A3389" i="47"/>
  <c r="B3389" i="47"/>
  <c r="C3389" i="47"/>
  <c r="D3389" i="47"/>
  <c r="A3390" i="47"/>
  <c r="B3390" i="47"/>
  <c r="C3390" i="47"/>
  <c r="D3390" i="47"/>
  <c r="A3391" i="47"/>
  <c r="B3391" i="47"/>
  <c r="C3391" i="47"/>
  <c r="D3391" i="47"/>
  <c r="A3392" i="47"/>
  <c r="B3392" i="47"/>
  <c r="C3392" i="47"/>
  <c r="D3392" i="47"/>
  <c r="A3393" i="47"/>
  <c r="B3393" i="47"/>
  <c r="C3393" i="47"/>
  <c r="D3393" i="47"/>
  <c r="A3394" i="47"/>
  <c r="B3394" i="47"/>
  <c r="C3394" i="47"/>
  <c r="D3394" i="47"/>
  <c r="A3395" i="47"/>
  <c r="B3395" i="47"/>
  <c r="C3395" i="47"/>
  <c r="D3395" i="47"/>
  <c r="A3396" i="47"/>
  <c r="B3396" i="47"/>
  <c r="C3396" i="47"/>
  <c r="D3396" i="47"/>
  <c r="A3397" i="47"/>
  <c r="B3397" i="47"/>
  <c r="C3397" i="47"/>
  <c r="D3397" i="47"/>
  <c r="A3398" i="47"/>
  <c r="B3398" i="47"/>
  <c r="C3398" i="47"/>
  <c r="D3398" i="47"/>
  <c r="A3399" i="47"/>
  <c r="B3399" i="47"/>
  <c r="C3399" i="47"/>
  <c r="D3399" i="47"/>
  <c r="A3400" i="47"/>
  <c r="B3400" i="47"/>
  <c r="C3400" i="47"/>
  <c r="D3400" i="47"/>
  <c r="A3401" i="47"/>
  <c r="B3401" i="47"/>
  <c r="C3401" i="47"/>
  <c r="D3401" i="47"/>
  <c r="A3402" i="47"/>
  <c r="B3402" i="47"/>
  <c r="C3402" i="47"/>
  <c r="D3402" i="47"/>
  <c r="A3403" i="47"/>
  <c r="B3403" i="47"/>
  <c r="C3403" i="47"/>
  <c r="D3403" i="47"/>
  <c r="A3404" i="47"/>
  <c r="B3404" i="47"/>
  <c r="C3404" i="47"/>
  <c r="D3404" i="47"/>
  <c r="A3405" i="47"/>
  <c r="B3405" i="47"/>
  <c r="C3405" i="47"/>
  <c r="D3405" i="47"/>
  <c r="C3406" i="47"/>
  <c r="A3334" i="47"/>
  <c r="B3334" i="47"/>
  <c r="C3334" i="47"/>
  <c r="D3334" i="47"/>
  <c r="A3335" i="47"/>
  <c r="B3335" i="47"/>
  <c r="C3335" i="47"/>
  <c r="D3335" i="47"/>
  <c r="A3336" i="47"/>
  <c r="B3336" i="47"/>
  <c r="C3336" i="47"/>
  <c r="D3336" i="47"/>
  <c r="A3337" i="47"/>
  <c r="B3337" i="47"/>
  <c r="C3337" i="47"/>
  <c r="D3337" i="47"/>
  <c r="A3338" i="47"/>
  <c r="B3338" i="47"/>
  <c r="C3338" i="47"/>
  <c r="D3338" i="47"/>
  <c r="A3339" i="47"/>
  <c r="B3339" i="47"/>
  <c r="C3339" i="47"/>
  <c r="D3339" i="47"/>
  <c r="A3340" i="47"/>
  <c r="B3340" i="47"/>
  <c r="C3340" i="47"/>
  <c r="D3340" i="47"/>
  <c r="A3341" i="47"/>
  <c r="B3341" i="47"/>
  <c r="C3341" i="47"/>
  <c r="D3341" i="47"/>
  <c r="A3342" i="47"/>
  <c r="B3342" i="47"/>
  <c r="C3342" i="47"/>
  <c r="D3342" i="47"/>
  <c r="A3343" i="47"/>
  <c r="B3343" i="47"/>
  <c r="C3343" i="47"/>
  <c r="D3343" i="47"/>
  <c r="A3344" i="47"/>
  <c r="B3344" i="47"/>
  <c r="C3344" i="47"/>
  <c r="D3344" i="47"/>
  <c r="A3345" i="47"/>
  <c r="B3345" i="47"/>
  <c r="C3345" i="47"/>
  <c r="D3345" i="47"/>
  <c r="A3346" i="47"/>
  <c r="B3346" i="47"/>
  <c r="C3346" i="47"/>
  <c r="D3346" i="47"/>
  <c r="A3347" i="47"/>
  <c r="B3347" i="47"/>
  <c r="C3347" i="47"/>
  <c r="D3347" i="47"/>
  <c r="A3348" i="47"/>
  <c r="B3348" i="47"/>
  <c r="C3348" i="47"/>
  <c r="D3348" i="47"/>
  <c r="A3349" i="47"/>
  <c r="B3349" i="47"/>
  <c r="C3349" i="47"/>
  <c r="D3349" i="47"/>
  <c r="A3350" i="47"/>
  <c r="B3350" i="47"/>
  <c r="C3350" i="47"/>
  <c r="D3350" i="47"/>
  <c r="A3351" i="47"/>
  <c r="B3351" i="47"/>
  <c r="C3351" i="47"/>
  <c r="D3351" i="47"/>
  <c r="A3352" i="47"/>
  <c r="B3352" i="47"/>
  <c r="C3352" i="47"/>
  <c r="D3352" i="47"/>
  <c r="A3353" i="47"/>
  <c r="B3353" i="47"/>
  <c r="C3353" i="47"/>
  <c r="D3353" i="47"/>
  <c r="A3354" i="47"/>
  <c r="B3354" i="47"/>
  <c r="C3354" i="47"/>
  <c r="D3354" i="47"/>
  <c r="A3355" i="47"/>
  <c r="B3355" i="47"/>
  <c r="C3355" i="47"/>
  <c r="D3355" i="47"/>
  <c r="A3356" i="47"/>
  <c r="B3356" i="47"/>
  <c r="C3356" i="47"/>
  <c r="D3356" i="47"/>
  <c r="A3357" i="47"/>
  <c r="B3357" i="47"/>
  <c r="C3357" i="47"/>
  <c r="D3357" i="47"/>
  <c r="A3358" i="47"/>
  <c r="B3358" i="47"/>
  <c r="C3358" i="47"/>
  <c r="D3358" i="47"/>
  <c r="A3359" i="47"/>
  <c r="B3359" i="47"/>
  <c r="C3359" i="47"/>
  <c r="D3359" i="47"/>
  <c r="A3360" i="47"/>
  <c r="B3360" i="47"/>
  <c r="C3360" i="47"/>
  <c r="D3360" i="47"/>
  <c r="A3361" i="47"/>
  <c r="B3361" i="47"/>
  <c r="C3361" i="47"/>
  <c r="D3361" i="47"/>
  <c r="A3362" i="47"/>
  <c r="B3362" i="47"/>
  <c r="C3362" i="47"/>
  <c r="D3362" i="47"/>
  <c r="A3363" i="47"/>
  <c r="B3363" i="47"/>
  <c r="C3363" i="47"/>
  <c r="D3363" i="47"/>
  <c r="A3364" i="47"/>
  <c r="B3364" i="47"/>
  <c r="C3364" i="47"/>
  <c r="D3364" i="47"/>
  <c r="A3365" i="47"/>
  <c r="B3365" i="47"/>
  <c r="C3365" i="47"/>
  <c r="D3365" i="47"/>
  <c r="A3366" i="47"/>
  <c r="B3366" i="47"/>
  <c r="C3366" i="47"/>
  <c r="D3366" i="47"/>
  <c r="A3367" i="47"/>
  <c r="B3367" i="47"/>
  <c r="C3367" i="47"/>
  <c r="D3367" i="47"/>
  <c r="A3368" i="47"/>
  <c r="B3368" i="47"/>
  <c r="C3368" i="47"/>
  <c r="D3368" i="47"/>
  <c r="A3369" i="47"/>
  <c r="B3369" i="47"/>
  <c r="C3369" i="47"/>
  <c r="D3369" i="47"/>
  <c r="A3370" i="47"/>
  <c r="B3370" i="47"/>
  <c r="C3370" i="47"/>
  <c r="D3370" i="47"/>
  <c r="A3371" i="47"/>
  <c r="B3371" i="47"/>
  <c r="C3371" i="47"/>
  <c r="D3371" i="47"/>
  <c r="A3372" i="47"/>
  <c r="B3372" i="47"/>
  <c r="C3372" i="47"/>
  <c r="D3372" i="47"/>
  <c r="A3373" i="47"/>
  <c r="B3373" i="47"/>
  <c r="C3373" i="47"/>
  <c r="D3373" i="47"/>
  <c r="A3374" i="47"/>
  <c r="B3374" i="47"/>
  <c r="C3374" i="47"/>
  <c r="D3374" i="47"/>
  <c r="D3333" i="47"/>
  <c r="C3333" i="47"/>
  <c r="B3333" i="47"/>
  <c r="A3333" i="47"/>
  <c r="D3191" i="47"/>
  <c r="D3192" i="47"/>
  <c r="D3194" i="47"/>
  <c r="D3195" i="47"/>
  <c r="D3196" i="47"/>
  <c r="D3197" i="47"/>
  <c r="D3199" i="47"/>
  <c r="D3200" i="47"/>
  <c r="D3201" i="47"/>
  <c r="D3202" i="47"/>
  <c r="D3203" i="47"/>
  <c r="D3204" i="47"/>
  <c r="D3205" i="47"/>
  <c r="D3206" i="47"/>
  <c r="D3207" i="47"/>
  <c r="D3209" i="47"/>
  <c r="D3211" i="47"/>
  <c r="D3212" i="47"/>
  <c r="D3214" i="47"/>
  <c r="D3215" i="47"/>
  <c r="D3216" i="47"/>
  <c r="D3218" i="47"/>
  <c r="D3219" i="47"/>
  <c r="D3220" i="47"/>
  <c r="D3221" i="47"/>
  <c r="D3223" i="47"/>
  <c r="D3224" i="47"/>
  <c r="D3225" i="47"/>
  <c r="D3226" i="47"/>
  <c r="D3227" i="47"/>
  <c r="D3230" i="47"/>
  <c r="D3231" i="47"/>
  <c r="D3232" i="47"/>
  <c r="D3233" i="47"/>
  <c r="D3234" i="47"/>
  <c r="D3235" i="47"/>
  <c r="D3237" i="47"/>
  <c r="D3238" i="47"/>
  <c r="D3239" i="47"/>
  <c r="D3240" i="47"/>
  <c r="D3241" i="47"/>
  <c r="D3242" i="47"/>
  <c r="D3243" i="47"/>
  <c r="D3245" i="47"/>
  <c r="D3246" i="47"/>
  <c r="D3247" i="47"/>
  <c r="D3248" i="47"/>
  <c r="D3249" i="47"/>
  <c r="D3251" i="47"/>
  <c r="D3252" i="47"/>
  <c r="D3253" i="47"/>
  <c r="D3254" i="47"/>
  <c r="D3256" i="47"/>
  <c r="D3257" i="47"/>
  <c r="D3258" i="47"/>
  <c r="D3259" i="47"/>
  <c r="D3260" i="47"/>
  <c r="D3261" i="47"/>
  <c r="D3263" i="47"/>
  <c r="D3264" i="47"/>
  <c r="D3265" i="47"/>
  <c r="D3266" i="47"/>
  <c r="D3267" i="47"/>
  <c r="D3268" i="47"/>
  <c r="D3269" i="47"/>
  <c r="D3270" i="47"/>
  <c r="D3271" i="47"/>
  <c r="D3273" i="47"/>
  <c r="D3276" i="47"/>
  <c r="D3277" i="47"/>
  <c r="D3279" i="47"/>
  <c r="D3280" i="47"/>
  <c r="D3281" i="47"/>
  <c r="D3282" i="47"/>
  <c r="D3283" i="47"/>
  <c r="D3284" i="47"/>
  <c r="D3286" i="47"/>
  <c r="D3287" i="47"/>
  <c r="D3288" i="47"/>
  <c r="D3289" i="47"/>
  <c r="D3290" i="47"/>
  <c r="D3291" i="47"/>
  <c r="D3293" i="47"/>
  <c r="D3294" i="47"/>
  <c r="D3295" i="47"/>
  <c r="D3297" i="47"/>
  <c r="D3298" i="47"/>
  <c r="D3299" i="47"/>
  <c r="D3300" i="47"/>
  <c r="D3301" i="47"/>
  <c r="D3302" i="47"/>
  <c r="D3304" i="47"/>
  <c r="D3306" i="47"/>
  <c r="D3307" i="47"/>
  <c r="D3309" i="47"/>
  <c r="D3310" i="47"/>
  <c r="D3311" i="47"/>
  <c r="D3312" i="47"/>
  <c r="D3314" i="47"/>
  <c r="D3315" i="47"/>
  <c r="D3316" i="47"/>
  <c r="D3319" i="47"/>
  <c r="D3320" i="47"/>
  <c r="D3322" i="47"/>
  <c r="D3323" i="47"/>
  <c r="D3324" i="47"/>
  <c r="D3326" i="47"/>
  <c r="D3327" i="47"/>
  <c r="D3328" i="47"/>
  <c r="D3329" i="47"/>
  <c r="D3331" i="47"/>
  <c r="D164" i="47"/>
  <c r="D165" i="47"/>
  <c r="D166" i="47"/>
  <c r="D167" i="47"/>
  <c r="D168" i="47"/>
  <c r="D169" i="47"/>
  <c r="D170" i="47"/>
  <c r="D171" i="47"/>
  <c r="D172" i="47"/>
  <c r="D173" i="47"/>
  <c r="D184" i="47"/>
  <c r="D185" i="47"/>
  <c r="D186" i="47"/>
  <c r="D187" i="47"/>
  <c r="D188" i="47"/>
  <c r="D189" i="47"/>
  <c r="D190" i="47"/>
  <c r="D191" i="47"/>
  <c r="D192" i="47"/>
  <c r="D193" i="47"/>
  <c r="D195" i="47"/>
  <c r="D196" i="47"/>
  <c r="D197" i="47"/>
  <c r="D198" i="47"/>
  <c r="D199" i="47"/>
  <c r="D200" i="47"/>
  <c r="D201" i="47"/>
  <c r="D202" i="47"/>
  <c r="D203" i="47"/>
  <c r="D204" i="47"/>
  <c r="D205" i="47"/>
  <c r="D206" i="47"/>
  <c r="D207" i="47"/>
  <c r="D208" i="47"/>
  <c r="D209" i="47"/>
  <c r="D210" i="47"/>
  <c r="D212" i="47"/>
  <c r="D213" i="47"/>
  <c r="D214" i="47"/>
  <c r="D215" i="47"/>
  <c r="D216" i="47"/>
  <c r="D217" i="47"/>
  <c r="D218" i="47"/>
  <c r="D219" i="47"/>
  <c r="D220" i="47"/>
  <c r="D221" i="47"/>
  <c r="D222" i="47"/>
  <c r="D223" i="47"/>
  <c r="D224" i="47"/>
  <c r="D225" i="47"/>
  <c r="D226" i="47"/>
  <c r="D227" i="47"/>
  <c r="D228" i="47"/>
  <c r="D229" i="47"/>
  <c r="D230" i="47"/>
  <c r="D231" i="47"/>
  <c r="D232" i="47"/>
  <c r="D233" i="47"/>
  <c r="D234" i="47"/>
  <c r="D235" i="47"/>
  <c r="D236" i="47"/>
  <c r="D237" i="47"/>
  <c r="D238" i="47"/>
  <c r="D239" i="47"/>
  <c r="D240" i="47"/>
  <c r="D241" i="47"/>
  <c r="D242" i="47"/>
  <c r="D243" i="47"/>
  <c r="D244" i="47"/>
  <c r="D245" i="47"/>
  <c r="D246" i="47"/>
  <c r="D247" i="47"/>
  <c r="D248" i="47"/>
  <c r="D249" i="47"/>
  <c r="D250" i="47"/>
  <c r="D251" i="47"/>
  <c r="D252" i="47"/>
  <c r="D253" i="47"/>
  <c r="D254" i="47"/>
  <c r="D255" i="47"/>
  <c r="D256" i="47"/>
  <c r="D257" i="47"/>
  <c r="D258" i="47"/>
  <c r="D259" i="47"/>
  <c r="D260" i="47"/>
  <c r="D261" i="47"/>
  <c r="D262" i="47"/>
  <c r="D263" i="47"/>
  <c r="D264" i="47"/>
  <c r="D265" i="47"/>
  <c r="D266" i="47"/>
  <c r="D267" i="47"/>
  <c r="D268" i="47"/>
  <c r="D269" i="47"/>
  <c r="D270" i="47"/>
  <c r="D271" i="47"/>
  <c r="D272" i="47"/>
  <c r="D273" i="47"/>
  <c r="D274" i="47"/>
  <c r="D275" i="47"/>
  <c r="D276" i="47"/>
  <c r="D277" i="47"/>
  <c r="D278" i="47"/>
  <c r="D279" i="47"/>
  <c r="D280" i="47"/>
  <c r="D281" i="47"/>
  <c r="D282" i="47"/>
  <c r="D283" i="47"/>
  <c r="D284" i="47"/>
  <c r="D285" i="47"/>
  <c r="D286" i="47"/>
  <c r="D287" i="47"/>
  <c r="D288" i="47"/>
  <c r="D289" i="47"/>
  <c r="D290" i="47"/>
  <c r="D291" i="47"/>
  <c r="D292" i="47"/>
  <c r="D293" i="47"/>
  <c r="D294" i="47"/>
  <c r="D295" i="47"/>
  <c r="D296" i="47"/>
  <c r="D297" i="47"/>
  <c r="D298" i="47"/>
  <c r="D299" i="47"/>
  <c r="D300" i="47"/>
  <c r="D301" i="47"/>
  <c r="D302" i="47"/>
  <c r="D303" i="47"/>
  <c r="D304" i="47"/>
  <c r="D305" i="47"/>
  <c r="D306" i="47"/>
  <c r="D307" i="47"/>
  <c r="D308" i="47"/>
  <c r="D309" i="47"/>
  <c r="D310" i="47"/>
  <c r="D311" i="47"/>
  <c r="D312" i="47"/>
  <c r="D313" i="47"/>
  <c r="D314" i="47"/>
  <c r="D315" i="47"/>
  <c r="D316" i="47"/>
  <c r="D317" i="47"/>
  <c r="D318" i="47"/>
  <c r="D319" i="47"/>
  <c r="D320" i="47"/>
  <c r="D321" i="47"/>
  <c r="D322" i="47"/>
  <c r="D323" i="47"/>
  <c r="D324" i="47"/>
  <c r="D325" i="47"/>
  <c r="D326" i="47"/>
  <c r="D327" i="47"/>
  <c r="D328" i="47"/>
  <c r="D329" i="47"/>
  <c r="D330" i="47"/>
  <c r="D331" i="47"/>
  <c r="D332" i="47"/>
  <c r="D333" i="47"/>
  <c r="D334" i="47"/>
  <c r="D335" i="47"/>
  <c r="D336" i="47"/>
  <c r="D337" i="47"/>
  <c r="D338" i="47"/>
  <c r="D339" i="47"/>
  <c r="D340" i="47"/>
  <c r="D341" i="47"/>
  <c r="D342" i="47"/>
  <c r="D343" i="47"/>
  <c r="D344" i="47"/>
  <c r="D345" i="47"/>
  <c r="D346" i="47"/>
  <c r="D347" i="47"/>
  <c r="D348" i="47"/>
  <c r="D349" i="47"/>
  <c r="D350" i="47"/>
  <c r="D351" i="47"/>
  <c r="D352" i="47"/>
  <c r="D353" i="47"/>
  <c r="D354" i="47"/>
  <c r="D355" i="47"/>
  <c r="D356" i="47"/>
  <c r="D357" i="47"/>
  <c r="D358" i="47"/>
  <c r="D359" i="47"/>
  <c r="D360" i="47"/>
  <c r="D361" i="47"/>
  <c r="D362" i="47"/>
  <c r="D363" i="47"/>
  <c r="D364" i="47"/>
  <c r="D365" i="47"/>
  <c r="D366" i="47"/>
  <c r="D367" i="47"/>
  <c r="D368" i="47"/>
  <c r="D369" i="47"/>
  <c r="D370" i="47"/>
  <c r="D371" i="47"/>
  <c r="D372" i="47"/>
  <c r="D373" i="47"/>
  <c r="D374" i="47"/>
  <c r="D375" i="47"/>
  <c r="D376" i="47"/>
  <c r="D377" i="47"/>
  <c r="D378" i="47"/>
  <c r="D379" i="47"/>
  <c r="D380" i="47"/>
  <c r="D381" i="47"/>
  <c r="D382" i="47"/>
  <c r="D383" i="47"/>
  <c r="D384" i="47"/>
  <c r="D385" i="47"/>
  <c r="D386" i="47"/>
  <c r="D387" i="47"/>
  <c r="D388" i="47"/>
  <c r="D389" i="47"/>
  <c r="D390" i="47"/>
  <c r="D391" i="47"/>
  <c r="D392" i="47"/>
  <c r="D393" i="47"/>
  <c r="D394" i="47"/>
  <c r="D395" i="47"/>
  <c r="D396" i="47"/>
  <c r="D397" i="47"/>
  <c r="D398" i="47"/>
  <c r="D399" i="47"/>
  <c r="D400" i="47"/>
  <c r="D401" i="47"/>
  <c r="D402" i="47"/>
  <c r="D403" i="47"/>
  <c r="D404" i="47"/>
  <c r="D405" i="47"/>
  <c r="D406" i="47"/>
  <c r="D407" i="47"/>
  <c r="D408" i="47"/>
  <c r="D409" i="47"/>
  <c r="D410" i="47"/>
  <c r="D411" i="47"/>
  <c r="D412" i="47"/>
  <c r="D413" i="47"/>
  <c r="D414" i="47"/>
  <c r="D415" i="47"/>
  <c r="D416" i="47"/>
  <c r="D417" i="47"/>
  <c r="D418" i="47"/>
  <c r="D419" i="47"/>
  <c r="D420" i="47"/>
  <c r="D421" i="47"/>
  <c r="D422" i="47"/>
  <c r="D425" i="47"/>
  <c r="D426" i="47"/>
  <c r="D427" i="47"/>
  <c r="D428" i="47"/>
  <c r="D429" i="47"/>
  <c r="D430" i="47"/>
  <c r="D432" i="47"/>
  <c r="D433" i="47"/>
  <c r="D434" i="47"/>
  <c r="D435" i="47"/>
  <c r="D436" i="47"/>
  <c r="D437" i="47"/>
  <c r="D438" i="47"/>
  <c r="D439" i="47"/>
  <c r="D440" i="47"/>
  <c r="D441" i="47"/>
  <c r="D442" i="47"/>
  <c r="D443" i="47"/>
  <c r="D444" i="47"/>
  <c r="D445" i="47"/>
  <c r="D446" i="47"/>
  <c r="D447" i="47"/>
  <c r="D448" i="47"/>
  <c r="D449" i="47"/>
  <c r="D450" i="47"/>
  <c r="D451" i="47"/>
  <c r="D452" i="47"/>
  <c r="D453" i="47"/>
  <c r="D454" i="47"/>
  <c r="D455" i="47"/>
  <c r="D456" i="47"/>
  <c r="D457" i="47"/>
  <c r="D458" i="47"/>
  <c r="D459" i="47"/>
  <c r="D460" i="47"/>
  <c r="D461" i="47"/>
  <c r="D462" i="47"/>
  <c r="D463" i="47"/>
  <c r="D464" i="47"/>
  <c r="D465" i="47"/>
  <c r="D466" i="47"/>
  <c r="D467" i="47"/>
  <c r="D468" i="47"/>
  <c r="D469" i="47"/>
  <c r="D470" i="47"/>
  <c r="D471" i="47"/>
  <c r="D472" i="47"/>
  <c r="D473" i="47"/>
  <c r="D474" i="47"/>
  <c r="D475" i="47"/>
  <c r="D476" i="47"/>
  <c r="D477" i="47"/>
  <c r="D478" i="47"/>
  <c r="D479" i="47"/>
  <c r="D480" i="47"/>
  <c r="D481" i="47"/>
  <c r="D482" i="47"/>
  <c r="D483" i="47"/>
  <c r="D484" i="47"/>
  <c r="D485" i="47"/>
  <c r="D486" i="47"/>
  <c r="D487" i="47"/>
  <c r="D488" i="47"/>
  <c r="D489" i="47"/>
  <c r="D490" i="47"/>
  <c r="D491" i="47"/>
  <c r="D492" i="47"/>
  <c r="D493" i="47"/>
  <c r="D494" i="47"/>
  <c r="D495" i="47"/>
  <c r="D496" i="47"/>
  <c r="D497" i="47"/>
  <c r="D498" i="47"/>
  <c r="D499" i="47"/>
  <c r="D500" i="47"/>
  <c r="D501" i="47"/>
  <c r="D502" i="47"/>
  <c r="D503" i="47"/>
  <c r="D504" i="47"/>
  <c r="D506" i="47"/>
  <c r="D507" i="47"/>
  <c r="D508" i="47"/>
  <c r="D509" i="47"/>
  <c r="D510" i="47"/>
  <c r="D511" i="47"/>
  <c r="D513" i="47"/>
  <c r="D514" i="47"/>
  <c r="D515" i="47"/>
  <c r="D516" i="47"/>
  <c r="D517" i="47"/>
  <c r="D518" i="47"/>
  <c r="D519" i="47"/>
  <c r="D520" i="47"/>
  <c r="D521" i="47"/>
  <c r="D522" i="47"/>
  <c r="D523" i="47"/>
  <c r="D524" i="47"/>
  <c r="D525" i="47"/>
  <c r="D526" i="47"/>
  <c r="D527" i="47"/>
  <c r="D528" i="47"/>
  <c r="D529" i="47"/>
  <c r="D530" i="47"/>
  <c r="D531" i="47"/>
  <c r="D532" i="47"/>
  <c r="D533" i="47"/>
  <c r="D534" i="47"/>
  <c r="D535" i="47"/>
  <c r="D536" i="47"/>
  <c r="D537" i="47"/>
  <c r="D538" i="47"/>
  <c r="D539" i="47"/>
  <c r="D540" i="47"/>
  <c r="D541" i="47"/>
  <c r="D542" i="47"/>
  <c r="D543" i="47"/>
  <c r="D544" i="47"/>
  <c r="D545" i="47"/>
  <c r="D546" i="47"/>
  <c r="D547" i="47"/>
  <c r="D548" i="47"/>
  <c r="D549" i="47"/>
  <c r="D550" i="47"/>
  <c r="D551" i="47"/>
  <c r="D552" i="47"/>
  <c r="D553" i="47"/>
  <c r="D554" i="47"/>
  <c r="D555" i="47"/>
  <c r="D556" i="47"/>
  <c r="D557" i="47"/>
  <c r="D558" i="47"/>
  <c r="D559" i="47"/>
  <c r="D560" i="47"/>
  <c r="D561" i="47"/>
  <c r="D562" i="47"/>
  <c r="D563" i="47"/>
  <c r="D564" i="47"/>
  <c r="D565" i="47"/>
  <c r="D566" i="47"/>
  <c r="D567" i="47"/>
  <c r="D568" i="47"/>
  <c r="D569" i="47"/>
  <c r="D570" i="47"/>
  <c r="D571" i="47"/>
  <c r="D572" i="47"/>
  <c r="D573" i="47"/>
  <c r="D574" i="47"/>
  <c r="D575" i="47"/>
  <c r="D576" i="47"/>
  <c r="D577" i="47"/>
  <c r="D578" i="47"/>
  <c r="D579" i="47"/>
  <c r="D580" i="47"/>
  <c r="D581" i="47"/>
  <c r="D582" i="47"/>
  <c r="D583" i="47"/>
  <c r="D584" i="47"/>
  <c r="D585" i="47"/>
  <c r="D586" i="47"/>
  <c r="D587" i="47"/>
  <c r="D588" i="47"/>
  <c r="D589" i="47"/>
  <c r="D590" i="47"/>
  <c r="D591" i="47"/>
  <c r="D592" i="47"/>
  <c r="D593" i="47"/>
  <c r="D594" i="47"/>
  <c r="D595" i="47"/>
  <c r="D596" i="47"/>
  <c r="D597" i="47"/>
  <c r="D598" i="47"/>
  <c r="D599" i="47"/>
  <c r="D600" i="47"/>
  <c r="D601" i="47"/>
  <c r="D602" i="47"/>
  <c r="D603" i="47"/>
  <c r="D604" i="47"/>
  <c r="D605" i="47"/>
  <c r="D606" i="47"/>
  <c r="D607" i="47"/>
  <c r="D608" i="47"/>
  <c r="D609" i="47"/>
  <c r="D610" i="47"/>
  <c r="D611" i="47"/>
  <c r="D612" i="47"/>
  <c r="D613" i="47"/>
  <c r="D614" i="47"/>
  <c r="D615" i="47"/>
  <c r="D616" i="47"/>
  <c r="D617" i="47"/>
  <c r="D618" i="47"/>
  <c r="D619" i="47"/>
  <c r="D620" i="47"/>
  <c r="D621" i="47"/>
  <c r="D622" i="47"/>
  <c r="D623" i="47"/>
  <c r="D624" i="47"/>
  <c r="D625" i="47"/>
  <c r="D626" i="47"/>
  <c r="D627" i="47"/>
  <c r="D628" i="47"/>
  <c r="D629" i="47"/>
  <c r="D630" i="47"/>
  <c r="D631" i="47"/>
  <c r="D632" i="47"/>
  <c r="D633" i="47"/>
  <c r="D634" i="47"/>
  <c r="D635" i="47"/>
  <c r="D636" i="47"/>
  <c r="D637" i="47"/>
  <c r="D638" i="47"/>
  <c r="D639" i="47"/>
  <c r="D640" i="47"/>
  <c r="D641" i="47"/>
  <c r="D642" i="47"/>
  <c r="D643" i="47"/>
  <c r="D644" i="47"/>
  <c r="D645" i="47"/>
  <c r="D646" i="47"/>
  <c r="D647" i="47"/>
  <c r="D648" i="47"/>
  <c r="D649" i="47"/>
  <c r="D650" i="47"/>
  <c r="D651" i="47"/>
  <c r="D652" i="47"/>
  <c r="D653" i="47"/>
  <c r="D654" i="47"/>
  <c r="D655" i="47"/>
  <c r="D656" i="47"/>
  <c r="D657" i="47"/>
  <c r="D658" i="47"/>
  <c r="D659" i="47"/>
  <c r="D660" i="47"/>
  <c r="D661" i="47"/>
  <c r="D662" i="47"/>
  <c r="D663" i="47"/>
  <c r="D664" i="47"/>
  <c r="D665" i="47"/>
  <c r="D666" i="47"/>
  <c r="D667" i="47"/>
  <c r="D668" i="47"/>
  <c r="D669" i="47"/>
  <c r="D670" i="47"/>
  <c r="D671" i="47"/>
  <c r="D672" i="47"/>
  <c r="D673" i="47"/>
  <c r="D674" i="47"/>
  <c r="D675" i="47"/>
  <c r="D676" i="47"/>
  <c r="D677" i="47"/>
  <c r="D678" i="47"/>
  <c r="D679" i="47"/>
  <c r="D680" i="47"/>
  <c r="D681" i="47"/>
  <c r="D682" i="47"/>
  <c r="D683" i="47"/>
  <c r="D684" i="47"/>
  <c r="D685" i="47"/>
  <c r="D686" i="47"/>
  <c r="D687" i="47"/>
  <c r="D688" i="47"/>
  <c r="D689" i="47"/>
  <c r="D690" i="47"/>
  <c r="D691" i="47"/>
  <c r="D692" i="47"/>
  <c r="D693" i="47"/>
  <c r="D694" i="47"/>
  <c r="D695" i="47"/>
  <c r="D696" i="47"/>
  <c r="D697" i="47"/>
  <c r="D698" i="47"/>
  <c r="D699" i="47"/>
  <c r="D700" i="47"/>
  <c r="D701" i="47"/>
  <c r="D702" i="47"/>
  <c r="D703" i="47"/>
  <c r="D704" i="47"/>
  <c r="D705" i="47"/>
  <c r="D706" i="47"/>
  <c r="D707" i="47"/>
  <c r="D708" i="47"/>
  <c r="D709" i="47"/>
  <c r="D710" i="47"/>
  <c r="D711" i="47"/>
  <c r="D712" i="47"/>
  <c r="D713" i="47"/>
  <c r="D714" i="47"/>
  <c r="D715" i="47"/>
  <c r="D716" i="47"/>
  <c r="D717" i="47"/>
  <c r="D718" i="47"/>
  <c r="D719" i="47"/>
  <c r="D720" i="47"/>
  <c r="D721" i="47"/>
  <c r="D722" i="47"/>
  <c r="D723" i="47"/>
  <c r="D724" i="47"/>
  <c r="D725" i="47"/>
  <c r="D726" i="47"/>
  <c r="D727" i="47"/>
  <c r="D728" i="47"/>
  <c r="D729" i="47"/>
  <c r="D730" i="47"/>
  <c r="D731" i="47"/>
  <c r="D732" i="47"/>
  <c r="D733" i="47"/>
  <c r="D734" i="47"/>
  <c r="D735" i="47"/>
  <c r="D736" i="47"/>
  <c r="D737" i="47"/>
  <c r="D738" i="47"/>
  <c r="D739" i="47"/>
  <c r="D740" i="47"/>
  <c r="D741" i="47"/>
  <c r="D742" i="47"/>
  <c r="D743" i="47"/>
  <c r="D744" i="47"/>
  <c r="D745" i="47"/>
  <c r="D746" i="47"/>
  <c r="D747" i="47"/>
  <c r="D748" i="47"/>
  <c r="D749" i="47"/>
  <c r="D750" i="47"/>
  <c r="D751" i="47"/>
  <c r="D752" i="47"/>
  <c r="D753" i="47"/>
  <c r="D754" i="47"/>
  <c r="D755" i="47"/>
  <c r="D756" i="47"/>
  <c r="D757" i="47"/>
  <c r="D758" i="47"/>
  <c r="D759" i="47"/>
  <c r="D760" i="47"/>
  <c r="D761" i="47"/>
  <c r="D762" i="47"/>
  <c r="D763" i="47"/>
  <c r="D764" i="47"/>
  <c r="D765" i="47"/>
  <c r="D766" i="47"/>
  <c r="D767" i="47"/>
  <c r="D768" i="47"/>
  <c r="D769" i="47"/>
  <c r="D770" i="47"/>
  <c r="D771" i="47"/>
  <c r="D772" i="47"/>
  <c r="D773" i="47"/>
  <c r="D774" i="47"/>
  <c r="D775" i="47"/>
  <c r="D776" i="47"/>
  <c r="D777" i="47"/>
  <c r="D778" i="47"/>
  <c r="D779" i="47"/>
  <c r="D780" i="47"/>
  <c r="D781" i="47"/>
  <c r="D782" i="47"/>
  <c r="D783" i="47"/>
  <c r="D784" i="47"/>
  <c r="D785" i="47"/>
  <c r="D786" i="47"/>
  <c r="D787" i="47"/>
  <c r="D788" i="47"/>
  <c r="D789" i="47"/>
  <c r="D790" i="47"/>
  <c r="D791" i="47"/>
  <c r="D792" i="47"/>
  <c r="D793" i="47"/>
  <c r="D794" i="47"/>
  <c r="D795" i="47"/>
  <c r="D796" i="47"/>
  <c r="D797" i="47"/>
  <c r="D798" i="47"/>
  <c r="D799" i="47"/>
  <c r="D800" i="47"/>
  <c r="D801" i="47"/>
  <c r="D802" i="47"/>
  <c r="D803" i="47"/>
  <c r="D804" i="47"/>
  <c r="D805" i="47"/>
  <c r="D806" i="47"/>
  <c r="D807" i="47"/>
  <c r="D808" i="47"/>
  <c r="D809" i="47"/>
  <c r="D810" i="47"/>
  <c r="D811" i="47"/>
  <c r="D812" i="47"/>
  <c r="D813" i="47"/>
  <c r="D814" i="47"/>
  <c r="D815" i="47"/>
  <c r="D816" i="47"/>
  <c r="D817" i="47"/>
  <c r="D818" i="47"/>
  <c r="D819" i="47"/>
  <c r="D820" i="47"/>
  <c r="D821" i="47"/>
  <c r="D822" i="47"/>
  <c r="D823" i="47"/>
  <c r="D824" i="47"/>
  <c r="D825" i="47"/>
  <c r="D826" i="47"/>
  <c r="D827" i="47"/>
  <c r="D828" i="47"/>
  <c r="D829" i="47"/>
  <c r="D830" i="47"/>
  <c r="D831" i="47"/>
  <c r="D832" i="47"/>
  <c r="D833" i="47"/>
  <c r="D834" i="47"/>
  <c r="D835" i="47"/>
  <c r="D836" i="47"/>
  <c r="D837" i="47"/>
  <c r="D838" i="47"/>
  <c r="D839" i="47"/>
  <c r="D840" i="47"/>
  <c r="D841" i="47"/>
  <c r="D842" i="47"/>
  <c r="D843" i="47"/>
  <c r="D844" i="47"/>
  <c r="D845" i="47"/>
  <c r="D846" i="47"/>
  <c r="D847" i="47"/>
  <c r="D848" i="47"/>
  <c r="D849" i="47"/>
  <c r="D850" i="47"/>
  <c r="D851" i="47"/>
  <c r="D852" i="47"/>
  <c r="D853" i="47"/>
  <c r="D854" i="47"/>
  <c r="D855" i="47"/>
  <c r="D856" i="47"/>
  <c r="D857" i="47"/>
  <c r="D858" i="47"/>
  <c r="D859" i="47"/>
  <c r="D860" i="47"/>
  <c r="D861" i="47"/>
  <c r="D862" i="47"/>
  <c r="D863" i="47"/>
  <c r="D864" i="47"/>
  <c r="D865" i="47"/>
  <c r="D866" i="47"/>
  <c r="D867" i="47"/>
  <c r="D868" i="47"/>
  <c r="D869" i="47"/>
  <c r="D870" i="47"/>
  <c r="D871" i="47"/>
  <c r="D872" i="47"/>
  <c r="D873" i="47"/>
  <c r="D874" i="47"/>
  <c r="D875" i="47"/>
  <c r="D876" i="47"/>
  <c r="D877" i="47"/>
  <c r="D878" i="47"/>
  <c r="D879" i="47"/>
  <c r="D880" i="47"/>
  <c r="D881" i="47"/>
  <c r="D882" i="47"/>
  <c r="D883" i="47"/>
  <c r="D884" i="47"/>
  <c r="D885" i="47"/>
  <c r="D886" i="47"/>
  <c r="D887" i="47"/>
  <c r="D888" i="47"/>
  <c r="D889" i="47"/>
  <c r="D890" i="47"/>
  <c r="D891" i="47"/>
  <c r="D892" i="47"/>
  <c r="D893" i="47"/>
  <c r="D894" i="47"/>
  <c r="D895" i="47"/>
  <c r="D896" i="47"/>
  <c r="D897" i="47"/>
  <c r="D898" i="47"/>
  <c r="D899" i="47"/>
  <c r="D900" i="47"/>
  <c r="D901" i="47"/>
  <c r="D903" i="47"/>
  <c r="D904" i="47"/>
  <c r="D905" i="47"/>
  <c r="D906" i="47"/>
  <c r="D907" i="47"/>
  <c r="D908" i="47"/>
  <c r="D909" i="47"/>
  <c r="D910" i="47"/>
  <c r="D911" i="47"/>
  <c r="D912" i="47"/>
  <c r="D913" i="47"/>
  <c r="D914" i="47"/>
  <c r="D915" i="47"/>
  <c r="D916" i="47"/>
  <c r="D917" i="47"/>
  <c r="D918" i="47"/>
  <c r="D919" i="47"/>
  <c r="D920" i="47"/>
  <c r="D921" i="47"/>
  <c r="D922" i="47"/>
  <c r="D923" i="47"/>
  <c r="D924" i="47"/>
  <c r="D925" i="47"/>
  <c r="D926" i="47"/>
  <c r="D927" i="47"/>
  <c r="D928" i="47"/>
  <c r="D929" i="47"/>
  <c r="D930" i="47"/>
  <c r="D931" i="47"/>
  <c r="D932" i="47"/>
  <c r="D933" i="47"/>
  <c r="D934" i="47"/>
  <c r="D935" i="47"/>
  <c r="D936" i="47"/>
  <c r="D937" i="47"/>
  <c r="D938" i="47"/>
  <c r="D939" i="47"/>
  <c r="D940" i="47"/>
  <c r="D941" i="47"/>
  <c r="D942" i="47"/>
  <c r="D943" i="47"/>
  <c r="D944" i="47"/>
  <c r="D945" i="47"/>
  <c r="D946" i="47"/>
  <c r="D947" i="47"/>
  <c r="D948" i="47"/>
  <c r="D949" i="47"/>
  <c r="D950" i="47"/>
  <c r="D951" i="47"/>
  <c r="D952" i="47"/>
  <c r="D953" i="47"/>
  <c r="D954" i="47"/>
  <c r="D955" i="47"/>
  <c r="D956" i="47"/>
  <c r="D957" i="47"/>
  <c r="D958" i="47"/>
  <c r="D959" i="47"/>
  <c r="D960" i="47"/>
  <c r="D961" i="47"/>
  <c r="D962" i="47"/>
  <c r="D963" i="47"/>
  <c r="D964" i="47"/>
  <c r="D965" i="47"/>
  <c r="D966" i="47"/>
  <c r="D967" i="47"/>
  <c r="D968" i="47"/>
  <c r="D969" i="47"/>
  <c r="D970" i="47"/>
  <c r="D971" i="47"/>
  <c r="D972" i="47"/>
  <c r="D973" i="47"/>
  <c r="D974" i="47"/>
  <c r="D975" i="47"/>
  <c r="D976" i="47"/>
  <c r="D977" i="47"/>
  <c r="D978" i="47"/>
  <c r="D979" i="47"/>
  <c r="D980" i="47"/>
  <c r="D981" i="47"/>
  <c r="D982" i="47"/>
  <c r="D983" i="47"/>
  <c r="D984" i="47"/>
  <c r="D985" i="47"/>
  <c r="D986" i="47"/>
  <c r="D987" i="47"/>
  <c r="D988" i="47"/>
  <c r="D989" i="47"/>
  <c r="D990" i="47"/>
  <c r="D991" i="47"/>
  <c r="D992" i="47"/>
  <c r="D993" i="47"/>
  <c r="D994" i="47"/>
  <c r="D995" i="47"/>
  <c r="D996" i="47"/>
  <c r="D997" i="47"/>
  <c r="D998" i="47"/>
  <c r="D999" i="47"/>
  <c r="D1000" i="47"/>
  <c r="D1001" i="47"/>
  <c r="D1002" i="47"/>
  <c r="D1003" i="47"/>
  <c r="D1004" i="47"/>
  <c r="D1005" i="47"/>
  <c r="D1006" i="47"/>
  <c r="D1007" i="47"/>
  <c r="D1008" i="47"/>
  <c r="D1009" i="47"/>
  <c r="D1010" i="47"/>
  <c r="D1011" i="47"/>
  <c r="D1012" i="47"/>
  <c r="D1013" i="47"/>
  <c r="D1014" i="47"/>
  <c r="D1015" i="47"/>
  <c r="D1016" i="47"/>
  <c r="D1017" i="47"/>
  <c r="D1018" i="47"/>
  <c r="D1019" i="47"/>
  <c r="D1020" i="47"/>
  <c r="D1021" i="47"/>
  <c r="D1022" i="47"/>
  <c r="D1023" i="47"/>
  <c r="D1024" i="47"/>
  <c r="D1025" i="47"/>
  <c r="D1026" i="47"/>
  <c r="D1027" i="47"/>
  <c r="D1028" i="47"/>
  <c r="D1029" i="47"/>
  <c r="D1030" i="47"/>
  <c r="D1031" i="47"/>
  <c r="D1032" i="47"/>
  <c r="D1033" i="47"/>
  <c r="D1034" i="47"/>
  <c r="D1035" i="47"/>
  <c r="D1036" i="47"/>
  <c r="D1037" i="47"/>
  <c r="D1038" i="47"/>
  <c r="D1039" i="47"/>
  <c r="D1040" i="47"/>
  <c r="D1041" i="47"/>
  <c r="D1042" i="47"/>
  <c r="D1043" i="47"/>
  <c r="D1044" i="47"/>
  <c r="D1045" i="47"/>
  <c r="D1046" i="47"/>
  <c r="D1047" i="47"/>
  <c r="D1048" i="47"/>
  <c r="D1049" i="47"/>
  <c r="D1050" i="47"/>
  <c r="D1051" i="47"/>
  <c r="D1052" i="47"/>
  <c r="D1053" i="47"/>
  <c r="D1054" i="47"/>
  <c r="D1055" i="47"/>
  <c r="D1056" i="47"/>
  <c r="D1057" i="47"/>
  <c r="D1058" i="47"/>
  <c r="D1059" i="47"/>
  <c r="D1060" i="47"/>
  <c r="D1061" i="47"/>
  <c r="D1062" i="47"/>
  <c r="D1063" i="47"/>
  <c r="D1064" i="47"/>
  <c r="D1065" i="47"/>
  <c r="D1066" i="47"/>
  <c r="D1067" i="47"/>
  <c r="D1068" i="47"/>
  <c r="D1069" i="47"/>
  <c r="D1070" i="47"/>
  <c r="D1071" i="47"/>
  <c r="D1072" i="47"/>
  <c r="D1073" i="47"/>
  <c r="D1074" i="47"/>
  <c r="D1075" i="47"/>
  <c r="D1076" i="47"/>
  <c r="D1077" i="47"/>
  <c r="D1078" i="47"/>
  <c r="D1079" i="47"/>
  <c r="D1080" i="47"/>
  <c r="D1081" i="47"/>
  <c r="D1082" i="47"/>
  <c r="D1083" i="47"/>
  <c r="D1084" i="47"/>
  <c r="D1085" i="47"/>
  <c r="D1086" i="47"/>
  <c r="D1087" i="47"/>
  <c r="D1088" i="47"/>
  <c r="D1089" i="47"/>
  <c r="D1090" i="47"/>
  <c r="D1091" i="47"/>
  <c r="D1092" i="47"/>
  <c r="D1093" i="47"/>
  <c r="D1094" i="47"/>
  <c r="D1095" i="47"/>
  <c r="D1096" i="47"/>
  <c r="D1097" i="47"/>
  <c r="D1098" i="47"/>
  <c r="D1099" i="47"/>
  <c r="D1100" i="47"/>
  <c r="D1101" i="47"/>
  <c r="D1102" i="47"/>
  <c r="D1103" i="47"/>
  <c r="D1104" i="47"/>
  <c r="D1105" i="47"/>
  <c r="D1106" i="47"/>
  <c r="D1107" i="47"/>
  <c r="D1108" i="47"/>
  <c r="D1109" i="47"/>
  <c r="D1110" i="47"/>
  <c r="D1111" i="47"/>
  <c r="D1112" i="47"/>
  <c r="D1113" i="47"/>
  <c r="D1114" i="47"/>
  <c r="D1115" i="47"/>
  <c r="D1116" i="47"/>
  <c r="D1117" i="47"/>
  <c r="D1118" i="47"/>
  <c r="D1119" i="47"/>
  <c r="D1120" i="47"/>
  <c r="D1121" i="47"/>
  <c r="D1122" i="47"/>
  <c r="D1123" i="47"/>
  <c r="D1124" i="47"/>
  <c r="D1125" i="47"/>
  <c r="D1126" i="47"/>
  <c r="D1127" i="47"/>
  <c r="D1128" i="47"/>
  <c r="D1129" i="47"/>
  <c r="D1130" i="47"/>
  <c r="D1131" i="47"/>
  <c r="D1132" i="47"/>
  <c r="D1133" i="47"/>
  <c r="D1134" i="47"/>
  <c r="D1135" i="47"/>
  <c r="D1136" i="47"/>
  <c r="D1137" i="47"/>
  <c r="D1138" i="47"/>
  <c r="D1139" i="47"/>
  <c r="D1140" i="47"/>
  <c r="D1141" i="47"/>
  <c r="D1142" i="47"/>
  <c r="D1143" i="47"/>
  <c r="D1144" i="47"/>
  <c r="D1145" i="47"/>
  <c r="D1146" i="47"/>
  <c r="D1147" i="47"/>
  <c r="D1148" i="47"/>
  <c r="D1149" i="47"/>
  <c r="D1150" i="47"/>
  <c r="D1151" i="47"/>
  <c r="D1152" i="47"/>
  <c r="D1153" i="47"/>
  <c r="D1154" i="47"/>
  <c r="D1155" i="47"/>
  <c r="D1156" i="47"/>
  <c r="D1157" i="47"/>
  <c r="D1158" i="47"/>
  <c r="D1159" i="47"/>
  <c r="D1160" i="47"/>
  <c r="D1161" i="47"/>
  <c r="D1162" i="47"/>
  <c r="D1163" i="47"/>
  <c r="D1164" i="47"/>
  <c r="D1165" i="47"/>
  <c r="D1166" i="47"/>
  <c r="D1167" i="47"/>
  <c r="D1168" i="47"/>
  <c r="D1169" i="47"/>
  <c r="D1170" i="47"/>
  <c r="D1171" i="47"/>
  <c r="D1172" i="47"/>
  <c r="D1173" i="47"/>
  <c r="D1174" i="47"/>
  <c r="D1175" i="47"/>
  <c r="D1176" i="47"/>
  <c r="D1177" i="47"/>
  <c r="D1178" i="47"/>
  <c r="D1179" i="47"/>
  <c r="D1180" i="47"/>
  <c r="D1181" i="47"/>
  <c r="D1182" i="47"/>
  <c r="D1183" i="47"/>
  <c r="D1184" i="47"/>
  <c r="D1185" i="47"/>
  <c r="D1186" i="47"/>
  <c r="D1187" i="47"/>
  <c r="D1188" i="47"/>
  <c r="D1189" i="47"/>
  <c r="D1190" i="47"/>
  <c r="D1191" i="47"/>
  <c r="D1192" i="47"/>
  <c r="D1193" i="47"/>
  <c r="D1194" i="47"/>
  <c r="D1195" i="47"/>
  <c r="D1196" i="47"/>
  <c r="D1197" i="47"/>
  <c r="D1198" i="47"/>
  <c r="D1199" i="47"/>
  <c r="D1200" i="47"/>
  <c r="D1201" i="47"/>
  <c r="D1202" i="47"/>
  <c r="D1203" i="47"/>
  <c r="D1204" i="47"/>
  <c r="D1205" i="47"/>
  <c r="D1206" i="47"/>
  <c r="D1207" i="47"/>
  <c r="D1208" i="47"/>
  <c r="D1209" i="47"/>
  <c r="D1210" i="47"/>
  <c r="D1211" i="47"/>
  <c r="D1212" i="47"/>
  <c r="D1213" i="47"/>
  <c r="D1214" i="47"/>
  <c r="D1215" i="47"/>
  <c r="D1216" i="47"/>
  <c r="D1217" i="47"/>
  <c r="D1218" i="47"/>
  <c r="D1219" i="47"/>
  <c r="D1220" i="47"/>
  <c r="D1221" i="47"/>
  <c r="D1222" i="47"/>
  <c r="D1223" i="47"/>
  <c r="D1224" i="47"/>
  <c r="D1225" i="47"/>
  <c r="D1226" i="47"/>
  <c r="D1227" i="47"/>
  <c r="D1228" i="47"/>
  <c r="D1229" i="47"/>
  <c r="D1230" i="47"/>
  <c r="D1231" i="47"/>
  <c r="D1232" i="47"/>
  <c r="D1233" i="47"/>
  <c r="D1234" i="47"/>
  <c r="D1235" i="47"/>
  <c r="D1236" i="47"/>
  <c r="D1237" i="47"/>
  <c r="D1238" i="47"/>
  <c r="D1239" i="47"/>
  <c r="D1240" i="47"/>
  <c r="D1241" i="47"/>
  <c r="D1242" i="47"/>
  <c r="D1243" i="47"/>
  <c r="D1244" i="47"/>
  <c r="D1245" i="47"/>
  <c r="D1246" i="47"/>
  <c r="D1247" i="47"/>
  <c r="D1248" i="47"/>
  <c r="D1249" i="47"/>
  <c r="D1250" i="47"/>
  <c r="D1251" i="47"/>
  <c r="D1252" i="47"/>
  <c r="D1253" i="47"/>
  <c r="D1254" i="47"/>
  <c r="D1255" i="47"/>
  <c r="D1256" i="47"/>
  <c r="D1257" i="47"/>
  <c r="D1258" i="47"/>
  <c r="D1259" i="47"/>
  <c r="D1260" i="47"/>
  <c r="D1261" i="47"/>
  <c r="D1262" i="47"/>
  <c r="D1263" i="47"/>
  <c r="D1264" i="47"/>
  <c r="D1265" i="47"/>
  <c r="D1266" i="47"/>
  <c r="D1268" i="47"/>
  <c r="D1269" i="47"/>
  <c r="D1270" i="47"/>
  <c r="D1271" i="47"/>
  <c r="D1272" i="47"/>
  <c r="D1273" i="47"/>
  <c r="D1274" i="47"/>
  <c r="D1275" i="47"/>
  <c r="D1276" i="47"/>
  <c r="D1277" i="47"/>
  <c r="D1278" i="47"/>
  <c r="D1279" i="47"/>
  <c r="D1280" i="47"/>
  <c r="D1281" i="47"/>
  <c r="D1282" i="47"/>
  <c r="D1283" i="47"/>
  <c r="D1284" i="47"/>
  <c r="D1285" i="47"/>
  <c r="D1286" i="47"/>
  <c r="D1287" i="47"/>
  <c r="D1288" i="47"/>
  <c r="D1289" i="47"/>
  <c r="D1290" i="47"/>
  <c r="D1291" i="47"/>
  <c r="D1292" i="47"/>
  <c r="D1293" i="47"/>
  <c r="D1294" i="47"/>
  <c r="D1295" i="47"/>
  <c r="D1296" i="47"/>
  <c r="D1297" i="47"/>
  <c r="D1298" i="47"/>
  <c r="D1299" i="47"/>
  <c r="D1300" i="47"/>
  <c r="D1301" i="47"/>
  <c r="D1302" i="47"/>
  <c r="D1303" i="47"/>
  <c r="D1304" i="47"/>
  <c r="D1305" i="47"/>
  <c r="D1306" i="47"/>
  <c r="D1307" i="47"/>
  <c r="D1308" i="47"/>
  <c r="D1309" i="47"/>
  <c r="D1310" i="47"/>
  <c r="D1311" i="47"/>
  <c r="D1312" i="47"/>
  <c r="D1313" i="47"/>
  <c r="D1314" i="47"/>
  <c r="D1315" i="47"/>
  <c r="D1316" i="47"/>
  <c r="D1317" i="47"/>
  <c r="D1318" i="47"/>
  <c r="D1319" i="47"/>
  <c r="D1320" i="47"/>
  <c r="D1321" i="47"/>
  <c r="D1322" i="47"/>
  <c r="D1323" i="47"/>
  <c r="D1324" i="47"/>
  <c r="D1325" i="47"/>
  <c r="D1326" i="47"/>
  <c r="D1327" i="47"/>
  <c r="D1328" i="47"/>
  <c r="D1329" i="47"/>
  <c r="D1330" i="47"/>
  <c r="D1331" i="47"/>
  <c r="D1332" i="47"/>
  <c r="D1333" i="47"/>
  <c r="D1334" i="47"/>
  <c r="D1335" i="47"/>
  <c r="D1336" i="47"/>
  <c r="D1337" i="47"/>
  <c r="D1338" i="47"/>
  <c r="D1339" i="47"/>
  <c r="D1340" i="47"/>
  <c r="D1341" i="47"/>
  <c r="D1342" i="47"/>
  <c r="D1343" i="47"/>
  <c r="D1344" i="47"/>
  <c r="D1345" i="47"/>
  <c r="D1346" i="47"/>
  <c r="D1347" i="47"/>
  <c r="D1348" i="47"/>
  <c r="D1349" i="47"/>
  <c r="D1350" i="47"/>
  <c r="D1351" i="47"/>
  <c r="D1352" i="47"/>
  <c r="D1353" i="47"/>
  <c r="D1354" i="47"/>
  <c r="D1355" i="47"/>
  <c r="D1356" i="47"/>
  <c r="D1357" i="47"/>
  <c r="D1358" i="47"/>
  <c r="D1359" i="47"/>
  <c r="D1360" i="47"/>
  <c r="D1361" i="47"/>
  <c r="D1362" i="47"/>
  <c r="D1363" i="47"/>
  <c r="D1364" i="47"/>
  <c r="D1365" i="47"/>
  <c r="D1366" i="47"/>
  <c r="D1367" i="47"/>
  <c r="D1368" i="47"/>
  <c r="D1369" i="47"/>
  <c r="D1370" i="47"/>
  <c r="D1371" i="47"/>
  <c r="D1372" i="47"/>
  <c r="D1373" i="47"/>
  <c r="D1374" i="47"/>
  <c r="D1375" i="47"/>
  <c r="D1376" i="47"/>
  <c r="D1377" i="47"/>
  <c r="D1378" i="47"/>
  <c r="D1379" i="47"/>
  <c r="D1380" i="47"/>
  <c r="D1381" i="47"/>
  <c r="D1382" i="47"/>
  <c r="D1383" i="47"/>
  <c r="D1384" i="47"/>
  <c r="D1385" i="47"/>
  <c r="D1386" i="47"/>
  <c r="D1387" i="47"/>
  <c r="D1388" i="47"/>
  <c r="D1389" i="47"/>
  <c r="D1390" i="47"/>
  <c r="D1391" i="47"/>
  <c r="D1392" i="47"/>
  <c r="D1393" i="47"/>
  <c r="D1394" i="47"/>
  <c r="D1395" i="47"/>
  <c r="D1396" i="47"/>
  <c r="D1397" i="47"/>
  <c r="D1398" i="47"/>
  <c r="D1399" i="47"/>
  <c r="D1400" i="47"/>
  <c r="D1401" i="47"/>
  <c r="D1402" i="47"/>
  <c r="D1403" i="47"/>
  <c r="D1404" i="47"/>
  <c r="D1405" i="47"/>
  <c r="D1406" i="47"/>
  <c r="D1407" i="47"/>
  <c r="D1408" i="47"/>
  <c r="D1409" i="47"/>
  <c r="D1410" i="47"/>
  <c r="D1411" i="47"/>
  <c r="D1412" i="47"/>
  <c r="D1413" i="47"/>
  <c r="D1414" i="47"/>
  <c r="D1415" i="47"/>
  <c r="D1416" i="47"/>
  <c r="D1417" i="47"/>
  <c r="D1418" i="47"/>
  <c r="D1419" i="47"/>
  <c r="D1420" i="47"/>
  <c r="D1421" i="47"/>
  <c r="D1422" i="47"/>
  <c r="D1423" i="47"/>
  <c r="D1424" i="47"/>
  <c r="D1425" i="47"/>
  <c r="D1426" i="47"/>
  <c r="D1427" i="47"/>
  <c r="D1428" i="47"/>
  <c r="D1430" i="47"/>
  <c r="D1431" i="47"/>
  <c r="D1432" i="47"/>
  <c r="D1433" i="47"/>
  <c r="D1434" i="47"/>
  <c r="D1435" i="47"/>
  <c r="D1436" i="47"/>
  <c r="D1437" i="47"/>
  <c r="D1438" i="47"/>
  <c r="D1439" i="47"/>
  <c r="D1440" i="47"/>
  <c r="D1441" i="47"/>
  <c r="D1442" i="47"/>
  <c r="D1443" i="47"/>
  <c r="D1444" i="47"/>
  <c r="D1445" i="47"/>
  <c r="D1446" i="47"/>
  <c r="D1447" i="47"/>
  <c r="D1448" i="47"/>
  <c r="D1449" i="47"/>
  <c r="D1450" i="47"/>
  <c r="D1451" i="47"/>
  <c r="D1452" i="47"/>
  <c r="D1453" i="47"/>
  <c r="D1454" i="47"/>
  <c r="D1455" i="47"/>
  <c r="D1456" i="47"/>
  <c r="D1457" i="47"/>
  <c r="D1458" i="47"/>
  <c r="D1459" i="47"/>
  <c r="D1460" i="47"/>
  <c r="D1461" i="47"/>
  <c r="D1462" i="47"/>
  <c r="D1463" i="47"/>
  <c r="D1464" i="47"/>
  <c r="D1465" i="47"/>
  <c r="D1466" i="47"/>
  <c r="D1467" i="47"/>
  <c r="D1468" i="47"/>
  <c r="D1469" i="47"/>
  <c r="D1470" i="47"/>
  <c r="D1471" i="47"/>
  <c r="D1472" i="47"/>
  <c r="D1473" i="47"/>
  <c r="D1474" i="47"/>
  <c r="D1475" i="47"/>
  <c r="D1477" i="47"/>
  <c r="D1478" i="47"/>
  <c r="D1479" i="47"/>
  <c r="D1480" i="47"/>
  <c r="D1481" i="47"/>
  <c r="D1482" i="47"/>
  <c r="D1483" i="47"/>
  <c r="D1484" i="47"/>
  <c r="D1485" i="47"/>
  <c r="D1486" i="47"/>
  <c r="D1487" i="47"/>
  <c r="D1488" i="47"/>
  <c r="D1489" i="47"/>
  <c r="D1490" i="47"/>
  <c r="D1491" i="47"/>
  <c r="D1492" i="47"/>
  <c r="D1493" i="47"/>
  <c r="D1494" i="47"/>
  <c r="D1495" i="47"/>
  <c r="D1496" i="47"/>
  <c r="D1497" i="47"/>
  <c r="D1498" i="47"/>
  <c r="D1499" i="47"/>
  <c r="D1500" i="47"/>
  <c r="D1501" i="47"/>
  <c r="D1502" i="47"/>
  <c r="D1503" i="47"/>
  <c r="D1504" i="47"/>
  <c r="D1505" i="47"/>
  <c r="D1506" i="47"/>
  <c r="D1507" i="47"/>
  <c r="D1508" i="47"/>
  <c r="D1509" i="47"/>
  <c r="D1510" i="47"/>
  <c r="D1511" i="47"/>
  <c r="D1512" i="47"/>
  <c r="D1513" i="47"/>
  <c r="D1514" i="47"/>
  <c r="D1515" i="47"/>
  <c r="D1516" i="47"/>
  <c r="D1517" i="47"/>
  <c r="D1518" i="47"/>
  <c r="D1519" i="47"/>
  <c r="D1521" i="47"/>
  <c r="D1522" i="47"/>
  <c r="D1523" i="47"/>
  <c r="D1524" i="47"/>
  <c r="D1525" i="47"/>
  <c r="D1526" i="47"/>
  <c r="D1527" i="47"/>
  <c r="D1528" i="47"/>
  <c r="D1529" i="47"/>
  <c r="D1530" i="47"/>
  <c r="D1531" i="47"/>
  <c r="D1532" i="47"/>
  <c r="D1533" i="47"/>
  <c r="D1534" i="47"/>
  <c r="D1535" i="47"/>
  <c r="D1536" i="47"/>
  <c r="D1537" i="47"/>
  <c r="D1538" i="47"/>
  <c r="D1539" i="47"/>
  <c r="D1540" i="47"/>
  <c r="D1541" i="47"/>
  <c r="D1542" i="47"/>
  <c r="D1543" i="47"/>
  <c r="D1544" i="47"/>
  <c r="D1545" i="47"/>
  <c r="D1546" i="47"/>
  <c r="D1547" i="47"/>
  <c r="D1548" i="47"/>
  <c r="D1549" i="47"/>
  <c r="D1550" i="47"/>
  <c r="D1551" i="47"/>
  <c r="D1552" i="47"/>
  <c r="D1553" i="47"/>
  <c r="D1554" i="47"/>
  <c r="D1555" i="47"/>
  <c r="D1556" i="47"/>
  <c r="D1557" i="47"/>
  <c r="D1558" i="47"/>
  <c r="D1559" i="47"/>
  <c r="D1560" i="47"/>
  <c r="D1561" i="47"/>
  <c r="D1562" i="47"/>
  <c r="D1563" i="47"/>
  <c r="D1564" i="47"/>
  <c r="D1565" i="47"/>
  <c r="D1566" i="47"/>
  <c r="D1567" i="47"/>
  <c r="D1568" i="47"/>
  <c r="D1569" i="47"/>
  <c r="D1570" i="47"/>
  <c r="D1571" i="47"/>
  <c r="D1572" i="47"/>
  <c r="D1573" i="47"/>
  <c r="D1574" i="47"/>
  <c r="D1575" i="47"/>
  <c r="D1576" i="47"/>
  <c r="D1577" i="47"/>
  <c r="D1578" i="47"/>
  <c r="D1579" i="47"/>
  <c r="D1580" i="47"/>
  <c r="D1581" i="47"/>
  <c r="D1582" i="47"/>
  <c r="D1583" i="47"/>
  <c r="D1584" i="47"/>
  <c r="D1585" i="47"/>
  <c r="D1586" i="47"/>
  <c r="D1587" i="47"/>
  <c r="D1588" i="47"/>
  <c r="D1589" i="47"/>
  <c r="D1590" i="47"/>
  <c r="D1591" i="47"/>
  <c r="D1592" i="47"/>
  <c r="D1593" i="47"/>
  <c r="D1594" i="47"/>
  <c r="D1595" i="47"/>
  <c r="D1596" i="47"/>
  <c r="D1597" i="47"/>
  <c r="D1598" i="47"/>
  <c r="D1599" i="47"/>
  <c r="D1600" i="47"/>
  <c r="D1601" i="47"/>
  <c r="D1602" i="47"/>
  <c r="D1603" i="47"/>
  <c r="D1604" i="47"/>
  <c r="D1605" i="47"/>
  <c r="D1606" i="47"/>
  <c r="D1607" i="47"/>
  <c r="D1608" i="47"/>
  <c r="D1609" i="47"/>
  <c r="D1610" i="47"/>
  <c r="D1611" i="47"/>
  <c r="D1612" i="47"/>
  <c r="D1613" i="47"/>
  <c r="D1614" i="47"/>
  <c r="D1615" i="47"/>
  <c r="D1616" i="47"/>
  <c r="D1617" i="47"/>
  <c r="D1618" i="47"/>
  <c r="D1619" i="47"/>
  <c r="D1620" i="47"/>
  <c r="D1621" i="47"/>
  <c r="D1622" i="47"/>
  <c r="D1623" i="47"/>
  <c r="D1624" i="47"/>
  <c r="D1625" i="47"/>
  <c r="D1626" i="47"/>
  <c r="D1627" i="47"/>
  <c r="D1628" i="47"/>
  <c r="D1629" i="47"/>
  <c r="D1630" i="47"/>
  <c r="D1631" i="47"/>
  <c r="D1632" i="47"/>
  <c r="D1633" i="47"/>
  <c r="D1634" i="47"/>
  <c r="D1635" i="47"/>
  <c r="D1636" i="47"/>
  <c r="D1637" i="47"/>
  <c r="D1638" i="47"/>
  <c r="D1639" i="47"/>
  <c r="D1640" i="47"/>
  <c r="D1641" i="47"/>
  <c r="D1642" i="47"/>
  <c r="D1643" i="47"/>
  <c r="D1644" i="47"/>
  <c r="D1645" i="47"/>
  <c r="D1646" i="47"/>
  <c r="D1647" i="47"/>
  <c r="D1648" i="47"/>
  <c r="D1649" i="47"/>
  <c r="D1650" i="47"/>
  <c r="D1651" i="47"/>
  <c r="D1652" i="47"/>
  <c r="D1654" i="47"/>
  <c r="D1655" i="47"/>
  <c r="D1656" i="47"/>
  <c r="D1657" i="47"/>
  <c r="D1658" i="47"/>
  <c r="D1659" i="47"/>
  <c r="D1660" i="47"/>
  <c r="D1661" i="47"/>
  <c r="D1662" i="47"/>
  <c r="D1663" i="47"/>
  <c r="D1664" i="47"/>
  <c r="D1665" i="47"/>
  <c r="D1666" i="47"/>
  <c r="D1667" i="47"/>
  <c r="D1668" i="47"/>
  <c r="D1669" i="47"/>
  <c r="D1670" i="47"/>
  <c r="D1671" i="47"/>
  <c r="D1672" i="47"/>
  <c r="D1673" i="47"/>
  <c r="D1674" i="47"/>
  <c r="D1675" i="47"/>
  <c r="D1676" i="47"/>
  <c r="D1677" i="47"/>
  <c r="D1678" i="47"/>
  <c r="D1679" i="47"/>
  <c r="D1680" i="47"/>
  <c r="D1681" i="47"/>
  <c r="D1682" i="47"/>
  <c r="D1683" i="47"/>
  <c r="D1684" i="47"/>
  <c r="D1685" i="47"/>
  <c r="D1686" i="47"/>
  <c r="D1687" i="47"/>
  <c r="D1688" i="47"/>
  <c r="D1689" i="47"/>
  <c r="D1690" i="47"/>
  <c r="D1691" i="47"/>
  <c r="D1692" i="47"/>
  <c r="D1693" i="47"/>
  <c r="D1694" i="47"/>
  <c r="D1695" i="47"/>
  <c r="D1696" i="47"/>
  <c r="D1697" i="47"/>
  <c r="D1698" i="47"/>
  <c r="D1699" i="47"/>
  <c r="D1700" i="47"/>
  <c r="D1701" i="47"/>
  <c r="D1702" i="47"/>
  <c r="D1703" i="47"/>
  <c r="D1704" i="47"/>
  <c r="D1705" i="47"/>
  <c r="D1706" i="47"/>
  <c r="D1707" i="47"/>
  <c r="D1708" i="47"/>
  <c r="D1709" i="47"/>
  <c r="D1710" i="47"/>
  <c r="D1711" i="47"/>
  <c r="D1712" i="47"/>
  <c r="D1713" i="47"/>
  <c r="D1714" i="47"/>
  <c r="D1715" i="47"/>
  <c r="D1716" i="47"/>
  <c r="D1717" i="47"/>
  <c r="D1718" i="47"/>
  <c r="D1719" i="47"/>
  <c r="D1720" i="47"/>
  <c r="D1721" i="47"/>
  <c r="D1722" i="47"/>
  <c r="D1723" i="47"/>
  <c r="D1724" i="47"/>
  <c r="D1725" i="47"/>
  <c r="D1726" i="47"/>
  <c r="D1727" i="47"/>
  <c r="D1728" i="47"/>
  <c r="D1729" i="47"/>
  <c r="D1730" i="47"/>
  <c r="D1731" i="47"/>
  <c r="D1732" i="47"/>
  <c r="D1733" i="47"/>
  <c r="D1734" i="47"/>
  <c r="D1735" i="47"/>
  <c r="D1736" i="47"/>
  <c r="D1737" i="47"/>
  <c r="D1738" i="47"/>
  <c r="D1739" i="47"/>
  <c r="D1740" i="47"/>
  <c r="D1741" i="47"/>
  <c r="D1742" i="47"/>
  <c r="D1743" i="47"/>
  <c r="D1744" i="47"/>
  <c r="D1745" i="47"/>
  <c r="D1746" i="47"/>
  <c r="D1747" i="47"/>
  <c r="D1748" i="47"/>
  <c r="D1749" i="47"/>
  <c r="D1750" i="47"/>
  <c r="D1751" i="47"/>
  <c r="D1752" i="47"/>
  <c r="D1753" i="47"/>
  <c r="D1754" i="47"/>
  <c r="D1755" i="47"/>
  <c r="D1756" i="47"/>
  <c r="D1757" i="47"/>
  <c r="D1758" i="47"/>
  <c r="D1759" i="47"/>
  <c r="D1760" i="47"/>
  <c r="D1761" i="47"/>
  <c r="D1762" i="47"/>
  <c r="D1763" i="47"/>
  <c r="D1764" i="47"/>
  <c r="D1765" i="47"/>
  <c r="D1766" i="47"/>
  <c r="D1767" i="47"/>
  <c r="D1768" i="47"/>
  <c r="D1769" i="47"/>
  <c r="D1770" i="47"/>
  <c r="D1771" i="47"/>
  <c r="D1772" i="47"/>
  <c r="D1773" i="47"/>
  <c r="D1774" i="47"/>
  <c r="D1775" i="47"/>
  <c r="D1776" i="47"/>
  <c r="D1777" i="47"/>
  <c r="D1778" i="47"/>
  <c r="D1780" i="47"/>
  <c r="D1781" i="47"/>
  <c r="D1782" i="47"/>
  <c r="D1783" i="47"/>
  <c r="D1784" i="47"/>
  <c r="D1785" i="47"/>
  <c r="D1786" i="47"/>
  <c r="D1787" i="47"/>
  <c r="D1788" i="47"/>
  <c r="D1789" i="47"/>
  <c r="D1790" i="47"/>
  <c r="D1791" i="47"/>
  <c r="D1792" i="47"/>
  <c r="D1793" i="47"/>
  <c r="D1794" i="47"/>
  <c r="D1795" i="47"/>
  <c r="D1796" i="47"/>
  <c r="D1797" i="47"/>
  <c r="D1798" i="47"/>
  <c r="D1799" i="47"/>
  <c r="D1800" i="47"/>
  <c r="D1801" i="47"/>
  <c r="D1802" i="47"/>
  <c r="D1803" i="47"/>
  <c r="D1804" i="47"/>
  <c r="D1805" i="47"/>
  <c r="D1806" i="47"/>
  <c r="D1807" i="47"/>
  <c r="D1808" i="47"/>
  <c r="D1809" i="47"/>
  <c r="D1810" i="47"/>
  <c r="D1811" i="47"/>
  <c r="D1812" i="47"/>
  <c r="D1813" i="47"/>
  <c r="D1814" i="47"/>
  <c r="D1815" i="47"/>
  <c r="D1816" i="47"/>
  <c r="D1817" i="47"/>
  <c r="D1818" i="47"/>
  <c r="D1819" i="47"/>
  <c r="D1820" i="47"/>
  <c r="D1821" i="47"/>
  <c r="D1822" i="47"/>
  <c r="D1823" i="47"/>
  <c r="D1824" i="47"/>
  <c r="D1825" i="47"/>
  <c r="D1826" i="47"/>
  <c r="D1827" i="47"/>
  <c r="D1828" i="47"/>
  <c r="D1829" i="47"/>
  <c r="D1830" i="47"/>
  <c r="D1831" i="47"/>
  <c r="D1832" i="47"/>
  <c r="D1833" i="47"/>
  <c r="D1834" i="47"/>
  <c r="D1835" i="47"/>
  <c r="D1836" i="47"/>
  <c r="D1837" i="47"/>
  <c r="D1838" i="47"/>
  <c r="D1839" i="47"/>
  <c r="D1840" i="47"/>
  <c r="D1841" i="47"/>
  <c r="D1842" i="47"/>
  <c r="D1843" i="47"/>
  <c r="D1844" i="47"/>
  <c r="D1845" i="47"/>
  <c r="D1846" i="47"/>
  <c r="D1847" i="47"/>
  <c r="D1848" i="47"/>
  <c r="D1849" i="47"/>
  <c r="D1850" i="47"/>
  <c r="D1851" i="47"/>
  <c r="D1852" i="47"/>
  <c r="D1853" i="47"/>
  <c r="D1854" i="47"/>
  <c r="D1855" i="47"/>
  <c r="D1857" i="47"/>
  <c r="D1858" i="47"/>
  <c r="D1859" i="47"/>
  <c r="D1860" i="47"/>
  <c r="D1861" i="47"/>
  <c r="D1862" i="47"/>
  <c r="D1863" i="47"/>
  <c r="D1864" i="47"/>
  <c r="D1865" i="47"/>
  <c r="D1866" i="47"/>
  <c r="D1867" i="47"/>
  <c r="D1868" i="47"/>
  <c r="D1869" i="47"/>
  <c r="D1870" i="47"/>
  <c r="D1871" i="47"/>
  <c r="D1872" i="47"/>
  <c r="D1873" i="47"/>
  <c r="D1874" i="47"/>
  <c r="D1875" i="47"/>
  <c r="D1876" i="47"/>
  <c r="D1877" i="47"/>
  <c r="D1878" i="47"/>
  <c r="D1879" i="47"/>
  <c r="D1880" i="47"/>
  <c r="D1881" i="47"/>
  <c r="D1882" i="47"/>
  <c r="D1883" i="47"/>
  <c r="D1884" i="47"/>
  <c r="D1885" i="47"/>
  <c r="D1886" i="47"/>
  <c r="D1887" i="47"/>
  <c r="D1888" i="47"/>
  <c r="D1889" i="47"/>
  <c r="D1890" i="47"/>
  <c r="D1891" i="47"/>
  <c r="D1892" i="47"/>
  <c r="D1893" i="47"/>
  <c r="D1894" i="47"/>
  <c r="D1895" i="47"/>
  <c r="D1896" i="47"/>
  <c r="D1897" i="47"/>
  <c r="D1898" i="47"/>
  <c r="D1899" i="47"/>
  <c r="D1900" i="47"/>
  <c r="D1901" i="47"/>
  <c r="D1902" i="47"/>
  <c r="D1903" i="47"/>
  <c r="D1904" i="47"/>
  <c r="D1905" i="47"/>
  <c r="D1906" i="47"/>
  <c r="D1907" i="47"/>
  <c r="D1908" i="47"/>
  <c r="D1909" i="47"/>
  <c r="D1910" i="47"/>
  <c r="D1911" i="47"/>
  <c r="D1912" i="47"/>
  <c r="D1913" i="47"/>
  <c r="D1914" i="47"/>
  <c r="D1915" i="47"/>
  <c r="D1916" i="47"/>
  <c r="D1917" i="47"/>
  <c r="D1918" i="47"/>
  <c r="D1919" i="47"/>
  <c r="D1920" i="47"/>
  <c r="D1921" i="47"/>
  <c r="D1922" i="47"/>
  <c r="D1923" i="47"/>
  <c r="D1924" i="47"/>
  <c r="D1925" i="47"/>
  <c r="D1926" i="47"/>
  <c r="D1927" i="47"/>
  <c r="D1928" i="47"/>
  <c r="D1929" i="47"/>
  <c r="D1930" i="47"/>
  <c r="D1931" i="47"/>
  <c r="D1932" i="47"/>
  <c r="D1933" i="47"/>
  <c r="D1934" i="47"/>
  <c r="D1935" i="47"/>
  <c r="D1936" i="47"/>
  <c r="D1937" i="47"/>
  <c r="D1938" i="47"/>
  <c r="D1939" i="47"/>
  <c r="D1940" i="47"/>
  <c r="D1941" i="47"/>
  <c r="D1942" i="47"/>
  <c r="D1943" i="47"/>
  <c r="D1944" i="47"/>
  <c r="D1945" i="47"/>
  <c r="D1946" i="47"/>
  <c r="D1947" i="47"/>
  <c r="D1948" i="47"/>
  <c r="D1949" i="47"/>
  <c r="D1950" i="47"/>
  <c r="D1951" i="47"/>
  <c r="D1952" i="47"/>
  <c r="D1953" i="47"/>
  <c r="D1954" i="47"/>
  <c r="D1955" i="47"/>
  <c r="D1956" i="47"/>
  <c r="D1957" i="47"/>
  <c r="D1958" i="47"/>
  <c r="D1959" i="47"/>
  <c r="D1960" i="47"/>
  <c r="D1961" i="47"/>
  <c r="D1962" i="47"/>
  <c r="D1963" i="47"/>
  <c r="D1964" i="47"/>
  <c r="D1965" i="47"/>
  <c r="D1966" i="47"/>
  <c r="D1967" i="47"/>
  <c r="D1968" i="47"/>
  <c r="D1969" i="47"/>
  <c r="D1970" i="47"/>
  <c r="D1971" i="47"/>
  <c r="D1972" i="47"/>
  <c r="D1973" i="47"/>
  <c r="D1974" i="47"/>
  <c r="D1975" i="47"/>
  <c r="D1976" i="47"/>
  <c r="D1977" i="47"/>
  <c r="D1978" i="47"/>
  <c r="D1979" i="47"/>
  <c r="D1980" i="47"/>
  <c r="D1981" i="47"/>
  <c r="D1982" i="47"/>
  <c r="D1983" i="47"/>
  <c r="D1984" i="47"/>
  <c r="D1985" i="47"/>
  <c r="D1986" i="47"/>
  <c r="D1987" i="47"/>
  <c r="D1988" i="47"/>
  <c r="D1989" i="47"/>
  <c r="D1990" i="47"/>
  <c r="D1991" i="47"/>
  <c r="D1992" i="47"/>
  <c r="D1993" i="47"/>
  <c r="D1994" i="47"/>
  <c r="D1995" i="47"/>
  <c r="D1996" i="47"/>
  <c r="D1997" i="47"/>
  <c r="D1998" i="47"/>
  <c r="D1999" i="47"/>
  <c r="D2000" i="47"/>
  <c r="D2001" i="47"/>
  <c r="D2002" i="47"/>
  <c r="D2003" i="47"/>
  <c r="D2004" i="47"/>
  <c r="D2005" i="47"/>
  <c r="D2006" i="47"/>
  <c r="D2007" i="47"/>
  <c r="D2008" i="47"/>
  <c r="D2009" i="47"/>
  <c r="D2010" i="47"/>
  <c r="D2011" i="47"/>
  <c r="D2012" i="47"/>
  <c r="D2013" i="47"/>
  <c r="D2014" i="47"/>
  <c r="D2015" i="47"/>
  <c r="D2016" i="47"/>
  <c r="D2017" i="47"/>
  <c r="D2018" i="47"/>
  <c r="D2021" i="47"/>
  <c r="D2022" i="47"/>
  <c r="D2023" i="47"/>
  <c r="D2024" i="47"/>
  <c r="D2025" i="47"/>
  <c r="D2026" i="47"/>
  <c r="D2027" i="47"/>
  <c r="D2028" i="47"/>
  <c r="D2029" i="47"/>
  <c r="D2030" i="47"/>
  <c r="D2031" i="47"/>
  <c r="D2032" i="47"/>
  <c r="D2033" i="47"/>
  <c r="D2034" i="47"/>
  <c r="D2035" i="47"/>
  <c r="D2036" i="47"/>
  <c r="D2037" i="47"/>
  <c r="D2038" i="47"/>
  <c r="D2039" i="47"/>
  <c r="D2040" i="47"/>
  <c r="D2041" i="47"/>
  <c r="D2042" i="47"/>
  <c r="D2043" i="47"/>
  <c r="D2044" i="47"/>
  <c r="D2045" i="47"/>
  <c r="D2046" i="47"/>
  <c r="D2048" i="47"/>
  <c r="D2049" i="47"/>
  <c r="D2050" i="47"/>
  <c r="D2051" i="47"/>
  <c r="D2052" i="47"/>
  <c r="D2053" i="47"/>
  <c r="D2054" i="47"/>
  <c r="D2055" i="47"/>
  <c r="D2056" i="47"/>
  <c r="D2057" i="47"/>
  <c r="D2058" i="47"/>
  <c r="D2059" i="47"/>
  <c r="D2060" i="47"/>
  <c r="D2061" i="47"/>
  <c r="D2062" i="47"/>
  <c r="D2063" i="47"/>
  <c r="D2064" i="47"/>
  <c r="D2065" i="47"/>
  <c r="D2066" i="47"/>
  <c r="D2068" i="47"/>
  <c r="D2069" i="47"/>
  <c r="D2070" i="47"/>
  <c r="D2071" i="47"/>
  <c r="D2072" i="47"/>
  <c r="D2073" i="47"/>
  <c r="D2074" i="47"/>
  <c r="D2075" i="47"/>
  <c r="D2076" i="47"/>
  <c r="D2077" i="47"/>
  <c r="D2078" i="47"/>
  <c r="D2079" i="47"/>
  <c r="D2080" i="47"/>
  <c r="D2081" i="47"/>
  <c r="D2082" i="47"/>
  <c r="D2083" i="47"/>
  <c r="D2084" i="47"/>
  <c r="D2085" i="47"/>
  <c r="D2086" i="47"/>
  <c r="D2087" i="47"/>
  <c r="D2088" i="47"/>
  <c r="D2089" i="47"/>
  <c r="D2090" i="47"/>
  <c r="D2091" i="47"/>
  <c r="D2092" i="47"/>
  <c r="D2093" i="47"/>
  <c r="D2094" i="47"/>
  <c r="D2095" i="47"/>
  <c r="D2096" i="47"/>
  <c r="D2097" i="47"/>
  <c r="D2098" i="47"/>
  <c r="D2099" i="47"/>
  <c r="D2100" i="47"/>
  <c r="D2101" i="47"/>
  <c r="D2102" i="47"/>
  <c r="D2103" i="47"/>
  <c r="D2104" i="47"/>
  <c r="D2105" i="47"/>
  <c r="D2106" i="47"/>
  <c r="D2107" i="47"/>
  <c r="D2108" i="47"/>
  <c r="D2109" i="47"/>
  <c r="D2110" i="47"/>
  <c r="D2111" i="47"/>
  <c r="D2112" i="47"/>
  <c r="D2113" i="47"/>
  <c r="D2114" i="47"/>
  <c r="D2115" i="47"/>
  <c r="D2116" i="47"/>
  <c r="D2117" i="47"/>
  <c r="D2118" i="47"/>
  <c r="D2119" i="47"/>
  <c r="D2120" i="47"/>
  <c r="D2121" i="47"/>
  <c r="D2122" i="47"/>
  <c r="D2123" i="47"/>
  <c r="D2124" i="47"/>
  <c r="D2125" i="47"/>
  <c r="D2126" i="47"/>
  <c r="D2127" i="47"/>
  <c r="D2128" i="47"/>
  <c r="D2129" i="47"/>
  <c r="D2130" i="47"/>
  <c r="D2131" i="47"/>
  <c r="D2132" i="47"/>
  <c r="D2133" i="47"/>
  <c r="D2134" i="47"/>
  <c r="D2135" i="47"/>
  <c r="D2136" i="47"/>
  <c r="D2137" i="47"/>
  <c r="D2138" i="47"/>
  <c r="D2139" i="47"/>
  <c r="D2140" i="47"/>
  <c r="D2141" i="47"/>
  <c r="D2142" i="47"/>
  <c r="D2143" i="47"/>
  <c r="D2144" i="47"/>
  <c r="D2145" i="47"/>
  <c r="D2146" i="47"/>
  <c r="D2147" i="47"/>
  <c r="D2148" i="47"/>
  <c r="D2149" i="47"/>
  <c r="D2150" i="47"/>
  <c r="D2151" i="47"/>
  <c r="D2152" i="47"/>
  <c r="D2153" i="47"/>
  <c r="D2154" i="47"/>
  <c r="D2155" i="47"/>
  <c r="D2156" i="47"/>
  <c r="D2157" i="47"/>
  <c r="D2158" i="47"/>
  <c r="D2159" i="47"/>
  <c r="D2160" i="47"/>
  <c r="D2161" i="47"/>
  <c r="D2162" i="47"/>
  <c r="D2163" i="47"/>
  <c r="D2164" i="47"/>
  <c r="D2165" i="47"/>
  <c r="D2166" i="47"/>
  <c r="D2167" i="47"/>
  <c r="D2168" i="47"/>
  <c r="D2169" i="47"/>
  <c r="D2170" i="47"/>
  <c r="D2171" i="47"/>
  <c r="D2172" i="47"/>
  <c r="D2173" i="47"/>
  <c r="D2174" i="47"/>
  <c r="D2175" i="47"/>
  <c r="D2176" i="47"/>
  <c r="D2177" i="47"/>
  <c r="D2178" i="47"/>
  <c r="D2179" i="47"/>
  <c r="D2180" i="47"/>
  <c r="D2181" i="47"/>
  <c r="D2182" i="47"/>
  <c r="D2183" i="47"/>
  <c r="D2184" i="47"/>
  <c r="D2185" i="47"/>
  <c r="D2186" i="47"/>
  <c r="D2187" i="47"/>
  <c r="D2188" i="47"/>
  <c r="D2189" i="47"/>
  <c r="D2190" i="47"/>
  <c r="D2191" i="47"/>
  <c r="D2192" i="47"/>
  <c r="D2193" i="47"/>
  <c r="D2194" i="47"/>
  <c r="D2195" i="47"/>
  <c r="D2196" i="47"/>
  <c r="D2197" i="47"/>
  <c r="D2198" i="47"/>
  <c r="D2199" i="47"/>
  <c r="D2200" i="47"/>
  <c r="D2201" i="47"/>
  <c r="D2202" i="47"/>
  <c r="D2203" i="47"/>
  <c r="D2204" i="47"/>
  <c r="D2205" i="47"/>
  <c r="D2206" i="47"/>
  <c r="D2207" i="47"/>
  <c r="D2208" i="47"/>
  <c r="D2209" i="47"/>
  <c r="D2210" i="47"/>
  <c r="D2211" i="47"/>
  <c r="D2212" i="47"/>
  <c r="D2213" i="47"/>
  <c r="D2214" i="47"/>
  <c r="D2215" i="47"/>
  <c r="D2216" i="47"/>
  <c r="D2217" i="47"/>
  <c r="D2218" i="47"/>
  <c r="D2219" i="47"/>
  <c r="D2220" i="47"/>
  <c r="D2221" i="47"/>
  <c r="D2222" i="47"/>
  <c r="D2223" i="47"/>
  <c r="D2224" i="47"/>
  <c r="D2225" i="47"/>
  <c r="D2226" i="47"/>
  <c r="D2227" i="47"/>
  <c r="D2228" i="47"/>
  <c r="D2229" i="47"/>
  <c r="D2230" i="47"/>
  <c r="D2231" i="47"/>
  <c r="D2232" i="47"/>
  <c r="D2233" i="47"/>
  <c r="D2234" i="47"/>
  <c r="D2235" i="47"/>
  <c r="D2236" i="47"/>
  <c r="D2237" i="47"/>
  <c r="D2238" i="47"/>
  <c r="D2239" i="47"/>
  <c r="D2240" i="47"/>
  <c r="D2241" i="47"/>
  <c r="D2242" i="47"/>
  <c r="D2243" i="47"/>
  <c r="D2244" i="47"/>
  <c r="D2245" i="47"/>
  <c r="D2246" i="47"/>
  <c r="D2247" i="47"/>
  <c r="D2248" i="47"/>
  <c r="D2249" i="47"/>
  <c r="D2250" i="47"/>
  <c r="D2251" i="47"/>
  <c r="D2252" i="47"/>
  <c r="D2253" i="47"/>
  <c r="D2254" i="47"/>
  <c r="D2255" i="47"/>
  <c r="D2256" i="47"/>
  <c r="D2257" i="47"/>
  <c r="D2258" i="47"/>
  <c r="D2259" i="47"/>
  <c r="D2260" i="47"/>
  <c r="D2261" i="47"/>
  <c r="D2262" i="47"/>
  <c r="D2263" i="47"/>
  <c r="D2264" i="47"/>
  <c r="D2265" i="47"/>
  <c r="D2266" i="47"/>
  <c r="D2267" i="47"/>
  <c r="D2268" i="47"/>
  <c r="D2269" i="47"/>
  <c r="D2270" i="47"/>
  <c r="D2271" i="47"/>
  <c r="D2272" i="47"/>
  <c r="D2273" i="47"/>
  <c r="D2274" i="47"/>
  <c r="D2275" i="47"/>
  <c r="D2276" i="47"/>
  <c r="D2277" i="47"/>
  <c r="D2278" i="47"/>
  <c r="D2279" i="47"/>
  <c r="D2280" i="47"/>
  <c r="D2281" i="47"/>
  <c r="D2282" i="47"/>
  <c r="D2283" i="47"/>
  <c r="D2284" i="47"/>
  <c r="D2285" i="47"/>
  <c r="D2286" i="47"/>
  <c r="D2287" i="47"/>
  <c r="D2288" i="47"/>
  <c r="D2289" i="47"/>
  <c r="D2290" i="47"/>
  <c r="D2291" i="47"/>
  <c r="D2292" i="47"/>
  <c r="D2293" i="47"/>
  <c r="D2294" i="47"/>
  <c r="D2295" i="47"/>
  <c r="D2296" i="47"/>
  <c r="D2297" i="47"/>
  <c r="D2298" i="47"/>
  <c r="D2299" i="47"/>
  <c r="D2300" i="47"/>
  <c r="D2301" i="47"/>
  <c r="D2302" i="47"/>
  <c r="D2303" i="47"/>
  <c r="D2304" i="47"/>
  <c r="D2305" i="47"/>
  <c r="D2306" i="47"/>
  <c r="D2307" i="47"/>
  <c r="D2308" i="47"/>
  <c r="D2309" i="47"/>
  <c r="D2310" i="47"/>
  <c r="D2311" i="47"/>
  <c r="D2312" i="47"/>
  <c r="D2313" i="47"/>
  <c r="D2314" i="47"/>
  <c r="D2315" i="47"/>
  <c r="D2316" i="47"/>
  <c r="D2317" i="47"/>
  <c r="D2318" i="47"/>
  <c r="D2319" i="47"/>
  <c r="D2320" i="47"/>
  <c r="D2321" i="47"/>
  <c r="D2322" i="47"/>
  <c r="D2323" i="47"/>
  <c r="D2324" i="47"/>
  <c r="D2325" i="47"/>
  <c r="D2326" i="47"/>
  <c r="D2327" i="47"/>
  <c r="D2328" i="47"/>
  <c r="D2329" i="47"/>
  <c r="D2330" i="47"/>
  <c r="D2331" i="47"/>
  <c r="D2332" i="47"/>
  <c r="D2333" i="47"/>
  <c r="D2334" i="47"/>
  <c r="D2335" i="47"/>
  <c r="D2336" i="47"/>
  <c r="D2337" i="47"/>
  <c r="D2338" i="47"/>
  <c r="D2339" i="47"/>
  <c r="D2340" i="47"/>
  <c r="D2341" i="47"/>
  <c r="D2342" i="47"/>
  <c r="D2343" i="47"/>
  <c r="D2344" i="47"/>
  <c r="D2345" i="47"/>
  <c r="D2346" i="47"/>
  <c r="D2347" i="47"/>
  <c r="D2348" i="47"/>
  <c r="D2349" i="47"/>
  <c r="D2350" i="47"/>
  <c r="D2351" i="47"/>
  <c r="D2352" i="47"/>
  <c r="D2353" i="47"/>
  <c r="D2354" i="47"/>
  <c r="D2355" i="47"/>
  <c r="D2356" i="47"/>
  <c r="D2357" i="47"/>
  <c r="D2358" i="47"/>
  <c r="D2359" i="47"/>
  <c r="D2360" i="47"/>
  <c r="D2361" i="47"/>
  <c r="D2362" i="47"/>
  <c r="D2363" i="47"/>
  <c r="D2364" i="47"/>
  <c r="D2365" i="47"/>
  <c r="D2366" i="47"/>
  <c r="D2367" i="47"/>
  <c r="D2368" i="47"/>
  <c r="D2369" i="47"/>
  <c r="D2370" i="47"/>
  <c r="D2371" i="47"/>
  <c r="D2372" i="47"/>
  <c r="D2373" i="47"/>
  <c r="D2374" i="47"/>
  <c r="D2375" i="47"/>
  <c r="D2376" i="47"/>
  <c r="D2377" i="47"/>
  <c r="D2378" i="47"/>
  <c r="D2379" i="47"/>
  <c r="D2380" i="47"/>
  <c r="D2381" i="47"/>
  <c r="D2382" i="47"/>
  <c r="D2383" i="47"/>
  <c r="D2384" i="47"/>
  <c r="D2385" i="47"/>
  <c r="D2386" i="47"/>
  <c r="D2387" i="47"/>
  <c r="D2388" i="47"/>
  <c r="D2389" i="47"/>
  <c r="D2390" i="47"/>
  <c r="D2391" i="47"/>
  <c r="D2392" i="47"/>
  <c r="D2393" i="47"/>
  <c r="D2394" i="47"/>
  <c r="D2395" i="47"/>
  <c r="D2396" i="47"/>
  <c r="D2397" i="47"/>
  <c r="D2398" i="47"/>
  <c r="D2399" i="47"/>
  <c r="D2400" i="47"/>
  <c r="D2401" i="47"/>
  <c r="D2402" i="47"/>
  <c r="D2403" i="47"/>
  <c r="D2404" i="47"/>
  <c r="D2405" i="47"/>
  <c r="D2406" i="47"/>
  <c r="D2407" i="47"/>
  <c r="D2408" i="47"/>
  <c r="D2409" i="47"/>
  <c r="D2410" i="47"/>
  <c r="D2411" i="47"/>
  <c r="D2412" i="47"/>
  <c r="D2413" i="47"/>
  <c r="D2414" i="47"/>
  <c r="D2415" i="47"/>
  <c r="D2416" i="47"/>
  <c r="D2417" i="47"/>
  <c r="D2418" i="47"/>
  <c r="D2419" i="47"/>
  <c r="D2420" i="47"/>
  <c r="D2421" i="47"/>
  <c r="D2422" i="47"/>
  <c r="D2423" i="47"/>
  <c r="D2424" i="47"/>
  <c r="D2425" i="47"/>
  <c r="D2426" i="47"/>
  <c r="D2427" i="47"/>
  <c r="D2428" i="47"/>
  <c r="D2429" i="47"/>
  <c r="D2430" i="47"/>
  <c r="D2431" i="47"/>
  <c r="D2432" i="47"/>
  <c r="D2433" i="47"/>
  <c r="D2434" i="47"/>
  <c r="D2435" i="47"/>
  <c r="D2436" i="47"/>
  <c r="D2437" i="47"/>
  <c r="D2438" i="47"/>
  <c r="D2439" i="47"/>
  <c r="D2440" i="47"/>
  <c r="D2441" i="47"/>
  <c r="D2442" i="47"/>
  <c r="D2443" i="47"/>
  <c r="D2444" i="47"/>
  <c r="D2445" i="47"/>
  <c r="D2446" i="47"/>
  <c r="D2447" i="47"/>
  <c r="D2448" i="47"/>
  <c r="D2449" i="47"/>
  <c r="D2450" i="47"/>
  <c r="D2451" i="47"/>
  <c r="D2452" i="47"/>
  <c r="D2453" i="47"/>
  <c r="D2454" i="47"/>
  <c r="D2455" i="47"/>
  <c r="D2456" i="47"/>
  <c r="D2457" i="47"/>
  <c r="D2458" i="47"/>
  <c r="D2459" i="47"/>
  <c r="D2460" i="47"/>
  <c r="D2461" i="47"/>
  <c r="D2462" i="47"/>
  <c r="D2463" i="47"/>
  <c r="D2464" i="47"/>
  <c r="D2465" i="47"/>
  <c r="D2466" i="47"/>
  <c r="D2467" i="47"/>
  <c r="D2468" i="47"/>
  <c r="D2469" i="47"/>
  <c r="D2470" i="47"/>
  <c r="D2471" i="47"/>
  <c r="D2472" i="47"/>
  <c r="D2473" i="47"/>
  <c r="D2474" i="47"/>
  <c r="D2475" i="47"/>
  <c r="D2476" i="47"/>
  <c r="D2477" i="47"/>
  <c r="D2478" i="47"/>
  <c r="D2479" i="47"/>
  <c r="D2480" i="47"/>
  <c r="D2481" i="47"/>
  <c r="D2482" i="47"/>
  <c r="D2483" i="47"/>
  <c r="D2484" i="47"/>
  <c r="D2485" i="47"/>
  <c r="D2486" i="47"/>
  <c r="D2487" i="47"/>
  <c r="D2488" i="47"/>
  <c r="D2489" i="47"/>
  <c r="D2490" i="47"/>
  <c r="D2491" i="47"/>
  <c r="D2492" i="47"/>
  <c r="D2493" i="47"/>
  <c r="D2494" i="47"/>
  <c r="D2495" i="47"/>
  <c r="D2496" i="47"/>
  <c r="D2497" i="47"/>
  <c r="D2498" i="47"/>
  <c r="D2499" i="47"/>
  <c r="D2500" i="47"/>
  <c r="D2501" i="47"/>
  <c r="D2502" i="47"/>
  <c r="D2503" i="47"/>
  <c r="D2504" i="47"/>
  <c r="D2505" i="47"/>
  <c r="D2506" i="47"/>
  <c r="D2507" i="47"/>
  <c r="D2508" i="47"/>
  <c r="D2509" i="47"/>
  <c r="D2510" i="47"/>
  <c r="D2511" i="47"/>
  <c r="D2512" i="47"/>
  <c r="D2513" i="47"/>
  <c r="D2514" i="47"/>
  <c r="D2515" i="47"/>
  <c r="D2516" i="47"/>
  <c r="D2517" i="47"/>
  <c r="D2518" i="47"/>
  <c r="D2519" i="47"/>
  <c r="D2520" i="47"/>
  <c r="D2521" i="47"/>
  <c r="D2522" i="47"/>
  <c r="D2523" i="47"/>
  <c r="D2524" i="47"/>
  <c r="D2525" i="47"/>
  <c r="D2526" i="47"/>
  <c r="D2527" i="47"/>
  <c r="D2528" i="47"/>
  <c r="D2529" i="47"/>
  <c r="D2530" i="47"/>
  <c r="D2531" i="47"/>
  <c r="D2532" i="47"/>
  <c r="D2533" i="47"/>
  <c r="D2534" i="47"/>
  <c r="D2535" i="47"/>
  <c r="D2536" i="47"/>
  <c r="D2537" i="47"/>
  <c r="D2538" i="47"/>
  <c r="D2539" i="47"/>
  <c r="D2540" i="47"/>
  <c r="D2541" i="47"/>
  <c r="D2542" i="47"/>
  <c r="D2543" i="47"/>
  <c r="D2544" i="47"/>
  <c r="D2545" i="47"/>
  <c r="D2546" i="47"/>
  <c r="D2547" i="47"/>
  <c r="D2548" i="47"/>
  <c r="D2549" i="47"/>
  <c r="D2550" i="47"/>
  <c r="D2551" i="47"/>
  <c r="D2552" i="47"/>
  <c r="D2553" i="47"/>
  <c r="D2554" i="47"/>
  <c r="D2555" i="47"/>
  <c r="D2556" i="47"/>
  <c r="D2557" i="47"/>
  <c r="D2558" i="47"/>
  <c r="D2559" i="47"/>
  <c r="D2560" i="47"/>
  <c r="D2561" i="47"/>
  <c r="D2562" i="47"/>
  <c r="D2563" i="47"/>
  <c r="D2564" i="47"/>
  <c r="D2565" i="47"/>
  <c r="D2566" i="47"/>
  <c r="D2567" i="47"/>
  <c r="D2568" i="47"/>
  <c r="D2569" i="47"/>
  <c r="D2570" i="47"/>
  <c r="D2571" i="47"/>
  <c r="D2572" i="47"/>
  <c r="D2573" i="47"/>
  <c r="D2574" i="47"/>
  <c r="D2575" i="47"/>
  <c r="D2576" i="47"/>
  <c r="D2577" i="47"/>
  <c r="D2578" i="47"/>
  <c r="D2579" i="47"/>
  <c r="D2580" i="47"/>
  <c r="D2581" i="47"/>
  <c r="D2582" i="47"/>
  <c r="D2583" i="47"/>
  <c r="D2584" i="47"/>
  <c r="D2585" i="47"/>
  <c r="D2586" i="47"/>
  <c r="D2587" i="47"/>
  <c r="D2588" i="47"/>
  <c r="D2589" i="47"/>
  <c r="D2590" i="47"/>
  <c r="D2591" i="47"/>
  <c r="D2592" i="47"/>
  <c r="D2593" i="47"/>
  <c r="D2594" i="47"/>
  <c r="D2595" i="47"/>
  <c r="D2596" i="47"/>
  <c r="D2597" i="47"/>
  <c r="D2598" i="47"/>
  <c r="D2599" i="47"/>
  <c r="D2600" i="47"/>
  <c r="D2601" i="47"/>
  <c r="D2602" i="47"/>
  <c r="D2603" i="47"/>
  <c r="D2604" i="47"/>
  <c r="D2605" i="47"/>
  <c r="D2606" i="47"/>
  <c r="D2607" i="47"/>
  <c r="D2608" i="47"/>
  <c r="D2609" i="47"/>
  <c r="D2610" i="47"/>
  <c r="D2611" i="47"/>
  <c r="D2612" i="47"/>
  <c r="D2613" i="47"/>
  <c r="D2614" i="47"/>
  <c r="D2615" i="47"/>
  <c r="D2616" i="47"/>
  <c r="D2617" i="47"/>
  <c r="D2618" i="47"/>
  <c r="D2619" i="47"/>
  <c r="D2620" i="47"/>
  <c r="D2621" i="47"/>
  <c r="D2622" i="47"/>
  <c r="D2623" i="47"/>
  <c r="D2624" i="47"/>
  <c r="D2625" i="47"/>
  <c r="D2626" i="47"/>
  <c r="D2627" i="47"/>
  <c r="D2628" i="47"/>
  <c r="D2629" i="47"/>
  <c r="D2630" i="47"/>
  <c r="D2631" i="47"/>
  <c r="D2632" i="47"/>
  <c r="D2633" i="47"/>
  <c r="D2634" i="47"/>
  <c r="D2635" i="47"/>
  <c r="D2636" i="47"/>
  <c r="D2637" i="47"/>
  <c r="D2638" i="47"/>
  <c r="D2639" i="47"/>
  <c r="D2640" i="47"/>
  <c r="D2641" i="47"/>
  <c r="D2642" i="47"/>
  <c r="D2643" i="47"/>
  <c r="D2644" i="47"/>
  <c r="D2645" i="47"/>
  <c r="D2646" i="47"/>
  <c r="D2647" i="47"/>
  <c r="D2648" i="47"/>
  <c r="D2649" i="47"/>
  <c r="D2650" i="47"/>
  <c r="D2651" i="47"/>
  <c r="D2652" i="47"/>
  <c r="D2653" i="47"/>
  <c r="D2654" i="47"/>
  <c r="D2655" i="47"/>
  <c r="D2656" i="47"/>
  <c r="D2657" i="47"/>
  <c r="D2658" i="47"/>
  <c r="D2659" i="47"/>
  <c r="D2660" i="47"/>
  <c r="D2661" i="47"/>
  <c r="D2662" i="47"/>
  <c r="D2663" i="47"/>
  <c r="D2664" i="47"/>
  <c r="D2665" i="47"/>
  <c r="D2666" i="47"/>
  <c r="D2667" i="47"/>
  <c r="D2668" i="47"/>
  <c r="D2669" i="47"/>
  <c r="D2670" i="47"/>
  <c r="D2671" i="47"/>
  <c r="D2672" i="47"/>
  <c r="D2673" i="47"/>
  <c r="D2674" i="47"/>
  <c r="D2675" i="47"/>
  <c r="D2676" i="47"/>
  <c r="D2677" i="47"/>
  <c r="D2678" i="47"/>
  <c r="D2679" i="47"/>
  <c r="D2680" i="47"/>
  <c r="D2681" i="47"/>
  <c r="D2682" i="47"/>
  <c r="D2683" i="47"/>
  <c r="D2684" i="47"/>
  <c r="D2685" i="47"/>
  <c r="D2686" i="47"/>
  <c r="D2687" i="47"/>
  <c r="D2688" i="47"/>
  <c r="D2689" i="47"/>
  <c r="D2690" i="47"/>
  <c r="D2691" i="47"/>
  <c r="D2692" i="47"/>
  <c r="D2693" i="47"/>
  <c r="D2694" i="47"/>
  <c r="D2695" i="47"/>
  <c r="D2696" i="47"/>
  <c r="D2697" i="47"/>
  <c r="D2698" i="47"/>
  <c r="D2699" i="47"/>
  <c r="D2700" i="47"/>
  <c r="D2701" i="47"/>
  <c r="D2702" i="47"/>
  <c r="D2703" i="47"/>
  <c r="D2704" i="47"/>
  <c r="D2705" i="47"/>
  <c r="D2706" i="47"/>
  <c r="D2707" i="47"/>
  <c r="D2708" i="47"/>
  <c r="D2709" i="47"/>
  <c r="D2710" i="47"/>
  <c r="D2711" i="47"/>
  <c r="D2712" i="47"/>
  <c r="D2713" i="47"/>
  <c r="D2714" i="47"/>
  <c r="D2715" i="47"/>
  <c r="D2716" i="47"/>
  <c r="D2717" i="47"/>
  <c r="D2718" i="47"/>
  <c r="D2719" i="47"/>
  <c r="D2720" i="47"/>
  <c r="D2721" i="47"/>
  <c r="D2722" i="47"/>
  <c r="D2723" i="47"/>
  <c r="D2724" i="47"/>
  <c r="D2725" i="47"/>
  <c r="D2726" i="47"/>
  <c r="D2727" i="47"/>
  <c r="D2728" i="47"/>
  <c r="D2729" i="47"/>
  <c r="D2730" i="47"/>
  <c r="D2731" i="47"/>
  <c r="D2732" i="47"/>
  <c r="D2733" i="47"/>
  <c r="D2734" i="47"/>
  <c r="D2735" i="47"/>
  <c r="D2736" i="47"/>
  <c r="D2737" i="47"/>
  <c r="D2738" i="47"/>
  <c r="D2739" i="47"/>
  <c r="D2740" i="47"/>
  <c r="D2741" i="47"/>
  <c r="D2742" i="47"/>
  <c r="D2743" i="47"/>
  <c r="D2744" i="47"/>
  <c r="D2745" i="47"/>
  <c r="D2746" i="47"/>
  <c r="D2747" i="47"/>
  <c r="D2748" i="47"/>
  <c r="D2749" i="47"/>
  <c r="D2750" i="47"/>
  <c r="D2751" i="47"/>
  <c r="D2752" i="47"/>
  <c r="D2753" i="47"/>
  <c r="D2754" i="47"/>
  <c r="D2755" i="47"/>
  <c r="D2756" i="47"/>
  <c r="D2757" i="47"/>
  <c r="D2758" i="47"/>
  <c r="D2759" i="47"/>
  <c r="D2760" i="47"/>
  <c r="D2761" i="47"/>
  <c r="D2762" i="47"/>
  <c r="D2763" i="47"/>
  <c r="D2764" i="47"/>
  <c r="D2765" i="47"/>
  <c r="D2766" i="47"/>
  <c r="D2767" i="47"/>
  <c r="D2768" i="47"/>
  <c r="D2769" i="47"/>
  <c r="D2770" i="47"/>
  <c r="D2771" i="47"/>
  <c r="D2772" i="47"/>
  <c r="D2773" i="47"/>
  <c r="D2774" i="47"/>
  <c r="D2775" i="47"/>
  <c r="D2776" i="47"/>
  <c r="D2777" i="47"/>
  <c r="D2778" i="47"/>
  <c r="D2779" i="47"/>
  <c r="D2780" i="47"/>
  <c r="D2781" i="47"/>
  <c r="D2782" i="47"/>
  <c r="D2783" i="47"/>
  <c r="D2784" i="47"/>
  <c r="D2785" i="47"/>
  <c r="D2786" i="47"/>
  <c r="D2787" i="47"/>
  <c r="D2788" i="47"/>
  <c r="D2789" i="47"/>
  <c r="D2790" i="47"/>
  <c r="D2791" i="47"/>
  <c r="D2792" i="47"/>
  <c r="D2793" i="47"/>
  <c r="D2794" i="47"/>
  <c r="D2795" i="47"/>
  <c r="D2796" i="47"/>
  <c r="D2797" i="47"/>
  <c r="D2798" i="47"/>
  <c r="D2799" i="47"/>
  <c r="D2800" i="47"/>
  <c r="D2801" i="47"/>
  <c r="D2802" i="47"/>
  <c r="D2803" i="47"/>
  <c r="D2804" i="47"/>
  <c r="D2805" i="47"/>
  <c r="D2806" i="47"/>
  <c r="D2807" i="47"/>
  <c r="D2808" i="47"/>
  <c r="D2809" i="47"/>
  <c r="D2810" i="47"/>
  <c r="D2811" i="47"/>
  <c r="D2812" i="47"/>
  <c r="D2813" i="47"/>
  <c r="D2814" i="47"/>
  <c r="D2815" i="47"/>
  <c r="D2816" i="47"/>
  <c r="D2817" i="47"/>
  <c r="D2818" i="47"/>
  <c r="D2819" i="47"/>
  <c r="D2820" i="47"/>
  <c r="D2821" i="47"/>
  <c r="D2822" i="47"/>
  <c r="D2823" i="47"/>
  <c r="D2824" i="47"/>
  <c r="D2825" i="47"/>
  <c r="D2826" i="47"/>
  <c r="D2827" i="47"/>
  <c r="D2828" i="47"/>
  <c r="D2829" i="47"/>
  <c r="D2830" i="47"/>
  <c r="D2831" i="47"/>
  <c r="D2832" i="47"/>
  <c r="D2833" i="47"/>
  <c r="D2834" i="47"/>
  <c r="D2835" i="47"/>
  <c r="D2836" i="47"/>
  <c r="D2837" i="47"/>
  <c r="D2838" i="47"/>
  <c r="D2839" i="47"/>
  <c r="D2840" i="47"/>
  <c r="D2841" i="47"/>
  <c r="D2842" i="47"/>
  <c r="D2843" i="47"/>
  <c r="D2844" i="47"/>
  <c r="D2845" i="47"/>
  <c r="D2846" i="47"/>
  <c r="D2847" i="47"/>
  <c r="D2848" i="47"/>
  <c r="D2849" i="47"/>
  <c r="D2850" i="47"/>
  <c r="D2851" i="47"/>
  <c r="D2852" i="47"/>
  <c r="D2853" i="47"/>
  <c r="D2854" i="47"/>
  <c r="D2855" i="47"/>
  <c r="D2856" i="47"/>
  <c r="D2857" i="47"/>
  <c r="D2858" i="47"/>
  <c r="D2859" i="47"/>
  <c r="D2860" i="47"/>
  <c r="D2861" i="47"/>
  <c r="D2862" i="47"/>
  <c r="D2863" i="47"/>
  <c r="D2864" i="47"/>
  <c r="D2865" i="47"/>
  <c r="D2866" i="47"/>
  <c r="D2867" i="47"/>
  <c r="D2868" i="47"/>
  <c r="D2869" i="47"/>
  <c r="D2870" i="47"/>
  <c r="D2871" i="47"/>
  <c r="D2872" i="47"/>
  <c r="D2873" i="47"/>
  <c r="D2874" i="47"/>
  <c r="D2875" i="47"/>
  <c r="D2876" i="47"/>
  <c r="D2877" i="47"/>
  <c r="D2878" i="47"/>
  <c r="D2879" i="47"/>
  <c r="D2880" i="47"/>
  <c r="D2881" i="47"/>
  <c r="D2882" i="47"/>
  <c r="D2883" i="47"/>
  <c r="D2884" i="47"/>
  <c r="D2885" i="47"/>
  <c r="D2886" i="47"/>
  <c r="D2887" i="47"/>
  <c r="D2888" i="47"/>
  <c r="D2889" i="47"/>
  <c r="D2890" i="47"/>
  <c r="D2891" i="47"/>
  <c r="D2892" i="47"/>
  <c r="D2893" i="47"/>
  <c r="D2894" i="47"/>
  <c r="D2895" i="47"/>
  <c r="D2896" i="47"/>
  <c r="D2897" i="47"/>
  <c r="D2898" i="47"/>
  <c r="D2899" i="47"/>
  <c r="D2900" i="47"/>
  <c r="D2901" i="47"/>
  <c r="D2902" i="47"/>
  <c r="D2903" i="47"/>
  <c r="D2904" i="47"/>
  <c r="D2905" i="47"/>
  <c r="D2906" i="47"/>
  <c r="D2907" i="47"/>
  <c r="D2908" i="47"/>
  <c r="D2909" i="47"/>
  <c r="D2910" i="47"/>
  <c r="D2911" i="47"/>
  <c r="D2912" i="47"/>
  <c r="D2913" i="47"/>
  <c r="D2914" i="47"/>
  <c r="D2915" i="47"/>
  <c r="D2916" i="47"/>
  <c r="D2917" i="47"/>
  <c r="D2918" i="47"/>
  <c r="D2919" i="47"/>
  <c r="D2920" i="47"/>
  <c r="D2921" i="47"/>
  <c r="D2922" i="47"/>
  <c r="D2923" i="47"/>
  <c r="D2924" i="47"/>
  <c r="D2925" i="47"/>
  <c r="D2926" i="47"/>
  <c r="D2927" i="47"/>
  <c r="D2928" i="47"/>
  <c r="D2929" i="47"/>
  <c r="D2930" i="47"/>
  <c r="D2931" i="47"/>
  <c r="D2932" i="47"/>
  <c r="D2933" i="47"/>
  <c r="D2934" i="47"/>
  <c r="D2935" i="47"/>
  <c r="D2936" i="47"/>
  <c r="D2937" i="47"/>
  <c r="D2938" i="47"/>
  <c r="D2939" i="47"/>
  <c r="D2940" i="47"/>
  <c r="D2941" i="47"/>
  <c r="D2942" i="47"/>
  <c r="D2943" i="47"/>
  <c r="D2944" i="47"/>
  <c r="D2945" i="47"/>
  <c r="D2946" i="47"/>
  <c r="D2947" i="47"/>
  <c r="D2948" i="47"/>
  <c r="D2949" i="47"/>
  <c r="D2950" i="47"/>
  <c r="D2951" i="47"/>
  <c r="D2952" i="47"/>
  <c r="D2953" i="47"/>
  <c r="D2954" i="47"/>
  <c r="D2955" i="47"/>
  <c r="D2956" i="47"/>
  <c r="D2957" i="47"/>
  <c r="D2958" i="47"/>
  <c r="D2959" i="47"/>
  <c r="D2960" i="47"/>
  <c r="D2961" i="47"/>
  <c r="D2962" i="47"/>
  <c r="D2963" i="47"/>
  <c r="D2964" i="47"/>
  <c r="D2965" i="47"/>
  <c r="D2966" i="47"/>
  <c r="D2967" i="47"/>
  <c r="D2968" i="47"/>
  <c r="D2969" i="47"/>
  <c r="D2970" i="47"/>
  <c r="D2971" i="47"/>
  <c r="D2972" i="47"/>
  <c r="D2973" i="47"/>
  <c r="D2974" i="47"/>
  <c r="D2975" i="47"/>
  <c r="D2976" i="47"/>
  <c r="D2977" i="47"/>
  <c r="D2978" i="47"/>
  <c r="D2979" i="47"/>
  <c r="D2980" i="47"/>
  <c r="D2981" i="47"/>
  <c r="D2982" i="47"/>
  <c r="D2983" i="47"/>
  <c r="D2984" i="47"/>
  <c r="D2985" i="47"/>
  <c r="D2986" i="47"/>
  <c r="D2987" i="47"/>
  <c r="D2988" i="47"/>
  <c r="D2989" i="47"/>
  <c r="D2990" i="47"/>
  <c r="D2991" i="47"/>
  <c r="D2992" i="47"/>
  <c r="D2993" i="47"/>
  <c r="D2994" i="47"/>
  <c r="D2995" i="47"/>
  <c r="D2996" i="47"/>
  <c r="D2997" i="47"/>
  <c r="D2998" i="47"/>
  <c r="D2999" i="47"/>
  <c r="D3000" i="47"/>
  <c r="D3001" i="47"/>
  <c r="D3002" i="47"/>
  <c r="D3003" i="47"/>
  <c r="D3004" i="47"/>
  <c r="D3005" i="47"/>
  <c r="D3006" i="47"/>
  <c r="D3007" i="47"/>
  <c r="D3008" i="47"/>
  <c r="D3009" i="47"/>
  <c r="D3010" i="47"/>
  <c r="D3011" i="47"/>
  <c r="D3012" i="47"/>
  <c r="D3013" i="47"/>
  <c r="D3014" i="47"/>
  <c r="D3015" i="47"/>
  <c r="D3016" i="47"/>
  <c r="D3017" i="47"/>
  <c r="D3018" i="47"/>
  <c r="D3019" i="47"/>
  <c r="D3020" i="47"/>
  <c r="D3021" i="47"/>
  <c r="D3022" i="47"/>
  <c r="D3023" i="47"/>
  <c r="D3024" i="47"/>
  <c r="D3025" i="47"/>
  <c r="D3026" i="47"/>
  <c r="D3027" i="47"/>
  <c r="D3028" i="47"/>
  <c r="D3029" i="47"/>
  <c r="D3030" i="47"/>
  <c r="D3031" i="47"/>
  <c r="D3032" i="47"/>
  <c r="D3033" i="47"/>
  <c r="D3034" i="47"/>
  <c r="D3035" i="47"/>
  <c r="D3036" i="47"/>
  <c r="D3037" i="47"/>
  <c r="D3038" i="47"/>
  <c r="D3039" i="47"/>
  <c r="D3040" i="47"/>
  <c r="D3041" i="47"/>
  <c r="D3042" i="47"/>
  <c r="D3043" i="47"/>
  <c r="D3044" i="47"/>
  <c r="D3045" i="47"/>
  <c r="D3046" i="47"/>
  <c r="D3047" i="47"/>
  <c r="D3048" i="47"/>
  <c r="D3049" i="47"/>
  <c r="D3050" i="47"/>
  <c r="D3051" i="47"/>
  <c r="D3052" i="47"/>
  <c r="D3053" i="47"/>
  <c r="D3054" i="47"/>
  <c r="D3055" i="47"/>
  <c r="D3056" i="47"/>
  <c r="D3057" i="47"/>
  <c r="D3058" i="47"/>
  <c r="D3059" i="47"/>
  <c r="D3060" i="47"/>
  <c r="D3061" i="47"/>
  <c r="D3062" i="47"/>
  <c r="D3063" i="47"/>
  <c r="D3064" i="47"/>
  <c r="D3065" i="47"/>
  <c r="D3066" i="47"/>
  <c r="D3067" i="47"/>
  <c r="D3068" i="47"/>
  <c r="D3069" i="47"/>
  <c r="D3070" i="47"/>
  <c r="D3071" i="47"/>
  <c r="D3072" i="47"/>
  <c r="D3073" i="47"/>
  <c r="D3074" i="47"/>
  <c r="D3075" i="47"/>
  <c r="D3076" i="47"/>
  <c r="D3077" i="47"/>
  <c r="D3078" i="47"/>
  <c r="D3079" i="47"/>
  <c r="D3080" i="47"/>
  <c r="D3081" i="47"/>
  <c r="D3082" i="47"/>
  <c r="D3083" i="47"/>
  <c r="D3084" i="47"/>
  <c r="D3085" i="47"/>
  <c r="D3086" i="47"/>
  <c r="D3087" i="47"/>
  <c r="D3088" i="47"/>
  <c r="D3089" i="47"/>
  <c r="D3090" i="47"/>
  <c r="D3091" i="47"/>
  <c r="D3092" i="47"/>
  <c r="D3093" i="47"/>
  <c r="D3094" i="47"/>
  <c r="D3095" i="47"/>
  <c r="D3096" i="47"/>
  <c r="D3097" i="47"/>
  <c r="D3098" i="47"/>
  <c r="D3099" i="47"/>
  <c r="D3100" i="47"/>
  <c r="D3101" i="47"/>
  <c r="D3102" i="47"/>
  <c r="D3103" i="47"/>
  <c r="D3104" i="47"/>
  <c r="D3105" i="47"/>
  <c r="D3106" i="47"/>
  <c r="D3107" i="47"/>
  <c r="D3108" i="47"/>
  <c r="D3109" i="47"/>
  <c r="D3110" i="47"/>
  <c r="D3111" i="47"/>
  <c r="D3112" i="47"/>
  <c r="D3113" i="47"/>
  <c r="D3114" i="47"/>
  <c r="D3115" i="47"/>
  <c r="D3116" i="47"/>
  <c r="D3117" i="47"/>
  <c r="D3118" i="47"/>
  <c r="D3119" i="47"/>
  <c r="D3120" i="47"/>
  <c r="D3121" i="47"/>
  <c r="D3122" i="47"/>
  <c r="D3123" i="47"/>
  <c r="D3124" i="47"/>
  <c r="D3125" i="47"/>
  <c r="D3126" i="47"/>
  <c r="D3127" i="47"/>
  <c r="D3128" i="47"/>
  <c r="D3129" i="47"/>
  <c r="D3130" i="47"/>
  <c r="D3131" i="47"/>
  <c r="D3132" i="47"/>
  <c r="D3133" i="47"/>
  <c r="D3134" i="47"/>
  <c r="D3135" i="47"/>
  <c r="D3136" i="47"/>
  <c r="D3137" i="47"/>
  <c r="D3138" i="47"/>
  <c r="D3139" i="47"/>
  <c r="D3140" i="47"/>
  <c r="D3141" i="47"/>
  <c r="D3142" i="47"/>
  <c r="D3143" i="47"/>
  <c r="D3144" i="47"/>
  <c r="D3145" i="47"/>
  <c r="D3146" i="47"/>
  <c r="D3147" i="47"/>
  <c r="D3148" i="47"/>
  <c r="D3149" i="47"/>
  <c r="D3150" i="47"/>
  <c r="D3151" i="47"/>
  <c r="D3152" i="47"/>
  <c r="D3153" i="47"/>
  <c r="D3154" i="47"/>
  <c r="D3155" i="47"/>
  <c r="D3156" i="47"/>
  <c r="D3157" i="47"/>
  <c r="D3158" i="47"/>
  <c r="D3159" i="47"/>
  <c r="D3160" i="47"/>
  <c r="D3161" i="47"/>
  <c r="D3162" i="47"/>
  <c r="D3163" i="47"/>
  <c r="D3164" i="47"/>
  <c r="D3165" i="47"/>
  <c r="D3166" i="47"/>
  <c r="D3167" i="47"/>
  <c r="D3168" i="47"/>
  <c r="D3169" i="47"/>
  <c r="D3170" i="47"/>
  <c r="D3171" i="47"/>
  <c r="D3172" i="47"/>
  <c r="D3173" i="47"/>
  <c r="D3174" i="47"/>
  <c r="D3175" i="47"/>
  <c r="D3176" i="47"/>
  <c r="D3177" i="47"/>
  <c r="D3178" i="47"/>
  <c r="D3179" i="47"/>
  <c r="D3180" i="47"/>
  <c r="D3181" i="47"/>
  <c r="D3182" i="47"/>
  <c r="D3183" i="47"/>
  <c r="D3184" i="47"/>
  <c r="D3185" i="47"/>
  <c r="D3186" i="47"/>
  <c r="D3187" i="47"/>
  <c r="D137" i="47"/>
  <c r="D132" i="47"/>
  <c r="P146" i="30"/>
  <c r="D133" i="47"/>
  <c r="P147" i="30"/>
  <c r="D134" i="47"/>
  <c r="D131" i="47"/>
  <c r="E270" i="36"/>
  <c r="E269" i="36"/>
  <c r="K433" i="36"/>
  <c r="L433" i="36"/>
  <c r="D433" i="36"/>
  <c r="E433" i="36"/>
  <c r="K428" i="36"/>
  <c r="L428" i="36"/>
  <c r="D428" i="36"/>
  <c r="E428" i="36"/>
  <c r="E425" i="36"/>
  <c r="E422" i="36"/>
  <c r="L425" i="36"/>
  <c r="K425" i="36"/>
  <c r="D425" i="36"/>
  <c r="L422" i="36"/>
  <c r="K422" i="36"/>
  <c r="D422" i="36"/>
  <c r="K415" i="36"/>
  <c r="L415" i="36"/>
  <c r="E415" i="36"/>
  <c r="D414" i="36"/>
  <c r="K413" i="36"/>
  <c r="L413" i="36"/>
  <c r="D413" i="36"/>
  <c r="E413" i="36"/>
  <c r="D415" i="36"/>
  <c r="L414" i="36"/>
  <c r="K414" i="36"/>
  <c r="E414" i="36"/>
  <c r="K406" i="36"/>
  <c r="L406" i="36"/>
  <c r="E406" i="36"/>
  <c r="K405" i="36"/>
  <c r="L405" i="36"/>
  <c r="D405" i="36"/>
  <c r="E405" i="36"/>
  <c r="K404" i="36"/>
  <c r="L404" i="36"/>
  <c r="E404" i="36"/>
  <c r="D406" i="36"/>
  <c r="D404" i="36"/>
  <c r="E401" i="36"/>
  <c r="E400" i="36"/>
  <c r="E399" i="36"/>
  <c r="E391" i="36"/>
  <c r="D383" i="36"/>
  <c r="E383" i="36"/>
  <c r="D382" i="36"/>
  <c r="E382" i="36"/>
  <c r="D381" i="36"/>
  <c r="E381" i="36"/>
  <c r="D379" i="36"/>
  <c r="E379" i="36"/>
  <c r="D378" i="36"/>
  <c r="E378" i="36"/>
  <c r="D376" i="36"/>
  <c r="E376" i="36"/>
  <c r="D374" i="36"/>
  <c r="E374" i="36"/>
  <c r="D371" i="36"/>
  <c r="E371" i="36"/>
  <c r="D368" i="36"/>
  <c r="E368" i="36"/>
  <c r="D366" i="36"/>
  <c r="E366" i="36"/>
  <c r="D365" i="36"/>
  <c r="E365" i="36"/>
  <c r="D364" i="36"/>
  <c r="E364" i="36"/>
  <c r="D363" i="36"/>
  <c r="E363" i="36"/>
  <c r="D362" i="36"/>
  <c r="E362" i="36"/>
  <c r="D358" i="36"/>
  <c r="E358" i="36"/>
  <c r="D356" i="36"/>
  <c r="E356" i="36"/>
  <c r="D355" i="36"/>
  <c r="E355" i="36"/>
  <c r="D354" i="36"/>
  <c r="E354" i="36"/>
  <c r="D353" i="36"/>
  <c r="E353" i="36"/>
  <c r="D352" i="36"/>
  <c r="E352" i="36"/>
  <c r="D351" i="36"/>
  <c r="E351" i="36"/>
  <c r="E349" i="36"/>
  <c r="E348" i="36"/>
  <c r="E347" i="36"/>
  <c r="E346" i="36"/>
  <c r="E345" i="36"/>
  <c r="E344" i="36"/>
  <c r="E341" i="36"/>
  <c r="E338" i="36"/>
  <c r="E335" i="36"/>
  <c r="E334" i="36"/>
  <c r="E332" i="36"/>
  <c r="E331" i="36"/>
  <c r="E330" i="36"/>
  <c r="E329" i="36"/>
  <c r="E328" i="36"/>
  <c r="E327" i="36"/>
  <c r="E326" i="36"/>
  <c r="E325" i="36"/>
  <c r="E323" i="36"/>
  <c r="E322" i="36"/>
  <c r="E321" i="36"/>
  <c r="E320" i="36"/>
  <c r="E319" i="36"/>
  <c r="E318" i="36"/>
  <c r="E317" i="36"/>
  <c r="E316" i="36"/>
  <c r="E313" i="36"/>
  <c r="E312" i="36"/>
  <c r="E311" i="36"/>
  <c r="E310" i="36"/>
  <c r="E309" i="36"/>
  <c r="E308" i="36"/>
  <c r="E307" i="36"/>
  <c r="E306" i="36"/>
  <c r="E305" i="36"/>
  <c r="E303" i="36"/>
  <c r="E302" i="36"/>
  <c r="E301" i="36"/>
  <c r="E300" i="36"/>
  <c r="E298" i="36"/>
  <c r="E297" i="36"/>
  <c r="E296" i="36"/>
  <c r="E295" i="36"/>
  <c r="E294" i="36"/>
  <c r="E293" i="36"/>
  <c r="E292" i="36"/>
  <c r="E291" i="36"/>
  <c r="E290" i="36"/>
  <c r="E288" i="36"/>
  <c r="E287" i="36"/>
  <c r="E286" i="36"/>
  <c r="E285" i="36"/>
  <c r="E284" i="36"/>
  <c r="E283" i="36"/>
  <c r="E282" i="36"/>
  <c r="E281" i="36"/>
  <c r="E279" i="36"/>
  <c r="E277" i="36"/>
  <c r="E276" i="36"/>
  <c r="E275" i="36"/>
  <c r="E274" i="36"/>
  <c r="E273" i="36"/>
  <c r="E272" i="36"/>
  <c r="E267" i="36"/>
  <c r="E266" i="36"/>
  <c r="F266" i="36"/>
  <c r="E265" i="36"/>
  <c r="E264" i="36"/>
  <c r="E262" i="36"/>
  <c r="E261" i="36"/>
  <c r="E260" i="36"/>
  <c r="E259" i="36"/>
  <c r="E258" i="36"/>
  <c r="E257" i="36"/>
  <c r="J254" i="36"/>
  <c r="K254" i="36"/>
  <c r="L254" i="36"/>
  <c r="D254" i="36"/>
  <c r="E254" i="36"/>
  <c r="J253" i="36"/>
  <c r="K253" i="36"/>
  <c r="L253" i="36"/>
  <c r="D253" i="36"/>
  <c r="E253" i="36"/>
  <c r="J252" i="36"/>
  <c r="K252" i="36"/>
  <c r="L252" i="36"/>
  <c r="D252" i="36"/>
  <c r="E252" i="36"/>
  <c r="J250" i="36"/>
  <c r="K250" i="36"/>
  <c r="L250" i="36"/>
  <c r="D250" i="36"/>
  <c r="E250" i="36"/>
  <c r="J249" i="36"/>
  <c r="K249" i="36"/>
  <c r="L249" i="36"/>
  <c r="D249" i="36"/>
  <c r="E249" i="36"/>
  <c r="J248" i="36"/>
  <c r="K248" i="36"/>
  <c r="L248" i="36"/>
  <c r="D248" i="36"/>
  <c r="E248" i="36"/>
  <c r="J247" i="36"/>
  <c r="K247" i="36"/>
  <c r="L247" i="36"/>
  <c r="D247" i="36"/>
  <c r="E247" i="36"/>
  <c r="J246" i="36"/>
  <c r="K246" i="36"/>
  <c r="L246" i="36"/>
  <c r="D246" i="36"/>
  <c r="E246" i="36"/>
  <c r="L244" i="36"/>
  <c r="K244" i="36"/>
  <c r="J244" i="36"/>
  <c r="E244" i="36"/>
  <c r="D244" i="36"/>
  <c r="J242" i="36"/>
  <c r="K242" i="36"/>
  <c r="L242" i="36"/>
  <c r="D242" i="36"/>
  <c r="E242" i="36"/>
  <c r="J239" i="36"/>
  <c r="K239" i="36"/>
  <c r="L239" i="36"/>
  <c r="D239" i="36"/>
  <c r="E239" i="36"/>
  <c r="J236" i="36"/>
  <c r="K236" i="36"/>
  <c r="L236" i="36"/>
  <c r="D236" i="36"/>
  <c r="E236" i="36"/>
  <c r="J234" i="36"/>
  <c r="K234" i="36"/>
  <c r="L234" i="36"/>
  <c r="D234" i="36"/>
  <c r="E234" i="36"/>
  <c r="J233" i="36"/>
  <c r="K233" i="36"/>
  <c r="L233" i="36"/>
  <c r="D233" i="36"/>
  <c r="E233" i="36"/>
  <c r="J232" i="36"/>
  <c r="K232" i="36"/>
  <c r="L232" i="36"/>
  <c r="D232" i="36"/>
  <c r="E232" i="36"/>
  <c r="D230" i="36"/>
  <c r="E230" i="36"/>
  <c r="D229" i="36"/>
  <c r="E229" i="36"/>
  <c r="D228" i="36"/>
  <c r="E228" i="36"/>
  <c r="D227" i="36"/>
  <c r="E227" i="36"/>
  <c r="D226" i="36"/>
  <c r="E226" i="36"/>
  <c r="D225" i="36"/>
  <c r="E225" i="36"/>
  <c r="D224" i="36"/>
  <c r="E224" i="36"/>
  <c r="D223" i="36"/>
  <c r="E223" i="36"/>
  <c r="D221" i="36"/>
  <c r="E221" i="36"/>
  <c r="D219" i="36"/>
  <c r="E219" i="36"/>
  <c r="D218" i="36"/>
  <c r="E218" i="36"/>
  <c r="D217" i="36"/>
  <c r="E217" i="36"/>
  <c r="D216" i="36"/>
  <c r="E216" i="36"/>
  <c r="D215" i="36"/>
  <c r="E215" i="36"/>
  <c r="D214" i="36"/>
  <c r="E214" i="36"/>
  <c r="D213" i="36"/>
  <c r="E213" i="36"/>
  <c r="J207" i="36"/>
  <c r="K207" i="36"/>
  <c r="L207" i="36"/>
  <c r="D207" i="36"/>
  <c r="E207" i="36"/>
  <c r="J203" i="36"/>
  <c r="K203" i="36"/>
  <c r="L203" i="36"/>
  <c r="D203" i="36"/>
  <c r="E203" i="36"/>
  <c r="J201" i="36"/>
  <c r="K201" i="36"/>
  <c r="L201" i="36"/>
  <c r="D201" i="36"/>
  <c r="E201" i="36"/>
  <c r="J194" i="36"/>
  <c r="K194" i="36"/>
  <c r="L194" i="36"/>
  <c r="D194" i="36"/>
  <c r="E194" i="36"/>
  <c r="J193" i="36"/>
  <c r="K193" i="36"/>
  <c r="L193" i="36"/>
  <c r="D193" i="36"/>
  <c r="E193" i="36"/>
  <c r="J191" i="36"/>
  <c r="K191" i="36"/>
  <c r="L191" i="36"/>
  <c r="D191" i="36"/>
  <c r="E191" i="36"/>
  <c r="J190" i="36"/>
  <c r="K190" i="36"/>
  <c r="L190" i="36"/>
  <c r="D190" i="36"/>
  <c r="E190" i="36"/>
  <c r="J189" i="36"/>
  <c r="K189" i="36"/>
  <c r="L189" i="36"/>
  <c r="D189" i="36"/>
  <c r="E189" i="36"/>
  <c r="J188" i="36"/>
  <c r="K188" i="36"/>
  <c r="L188" i="36"/>
  <c r="D188" i="36"/>
  <c r="E188" i="36"/>
  <c r="J187" i="36"/>
  <c r="K187" i="36"/>
  <c r="L187" i="36"/>
  <c r="D187" i="36"/>
  <c r="E187" i="36"/>
  <c r="J186" i="36"/>
  <c r="K186" i="36"/>
  <c r="L186" i="36"/>
  <c r="D186" i="36"/>
  <c r="E186" i="36"/>
  <c r="J184" i="36"/>
  <c r="K184" i="36"/>
  <c r="L184" i="36"/>
  <c r="D184" i="36"/>
  <c r="E184" i="36"/>
  <c r="J183" i="36"/>
  <c r="K183" i="36"/>
  <c r="L183" i="36"/>
  <c r="D183" i="36"/>
  <c r="E183" i="36"/>
  <c r="J182" i="36"/>
  <c r="K182" i="36"/>
  <c r="L182" i="36"/>
  <c r="D182" i="36"/>
  <c r="E182" i="36"/>
  <c r="J181" i="36"/>
  <c r="K181" i="36"/>
  <c r="L181" i="36"/>
  <c r="D181" i="36"/>
  <c r="E181" i="36"/>
  <c r="J180" i="36"/>
  <c r="K180" i="36"/>
  <c r="L180" i="36"/>
  <c r="D180" i="36"/>
  <c r="E180" i="36"/>
  <c r="J178" i="36"/>
  <c r="K178" i="36"/>
  <c r="L178" i="36"/>
  <c r="D178" i="36"/>
  <c r="E178" i="36"/>
  <c r="J177" i="36"/>
  <c r="K177" i="36"/>
  <c r="L177" i="36"/>
  <c r="D177" i="36"/>
  <c r="E177" i="36"/>
  <c r="J176" i="36"/>
  <c r="K176" i="36"/>
  <c r="L176" i="36"/>
  <c r="D176" i="36"/>
  <c r="E176" i="36"/>
  <c r="J175" i="36"/>
  <c r="K175" i="36"/>
  <c r="L175" i="36"/>
  <c r="D175" i="36"/>
  <c r="E175" i="36"/>
  <c r="J174" i="36"/>
  <c r="K174" i="36"/>
  <c r="L174" i="36"/>
  <c r="D174" i="36"/>
  <c r="E174" i="36"/>
  <c r="J173" i="36"/>
  <c r="K173" i="36"/>
  <c r="L173" i="36"/>
  <c r="D173" i="36"/>
  <c r="E173" i="36"/>
  <c r="J172" i="36"/>
  <c r="K172" i="36"/>
  <c r="L172" i="36"/>
  <c r="D172" i="36"/>
  <c r="E172" i="36"/>
  <c r="J171" i="36"/>
  <c r="K171" i="36"/>
  <c r="L171" i="36"/>
  <c r="D171" i="36"/>
  <c r="E171" i="36"/>
  <c r="J170" i="36"/>
  <c r="K170" i="36"/>
  <c r="L170" i="36"/>
  <c r="D170" i="36"/>
  <c r="E170" i="36"/>
  <c r="J168" i="36"/>
  <c r="K168" i="36"/>
  <c r="L168" i="36"/>
  <c r="D168" i="36"/>
  <c r="E168" i="36"/>
  <c r="J167" i="36"/>
  <c r="K167" i="36"/>
  <c r="L167" i="36"/>
  <c r="D167" i="36"/>
  <c r="E167" i="36"/>
  <c r="J166" i="36"/>
  <c r="K166" i="36"/>
  <c r="L166" i="36"/>
  <c r="D166" i="36"/>
  <c r="E166" i="36"/>
  <c r="J165" i="36"/>
  <c r="K165" i="36"/>
  <c r="L165" i="36"/>
  <c r="D165" i="36"/>
  <c r="E165" i="36"/>
  <c r="J164" i="36"/>
  <c r="K164" i="36"/>
  <c r="L164" i="36"/>
  <c r="D164" i="36"/>
  <c r="E164" i="36"/>
  <c r="J163" i="36"/>
  <c r="K163" i="36"/>
  <c r="L163" i="36"/>
  <c r="D163" i="36"/>
  <c r="E163" i="36"/>
  <c r="J162" i="36"/>
  <c r="K162" i="36"/>
  <c r="L162" i="36"/>
  <c r="D162" i="36"/>
  <c r="E162" i="36"/>
  <c r="J160" i="36"/>
  <c r="K160" i="36"/>
  <c r="L160" i="36"/>
  <c r="D160" i="36"/>
  <c r="E160" i="36"/>
  <c r="J159" i="36"/>
  <c r="K159" i="36"/>
  <c r="L159" i="36"/>
  <c r="D159" i="36"/>
  <c r="E159" i="36"/>
  <c r="J158" i="36"/>
  <c r="K158" i="36"/>
  <c r="L158" i="36"/>
  <c r="D158" i="36"/>
  <c r="E158" i="36"/>
  <c r="K157" i="36"/>
  <c r="L157" i="36"/>
  <c r="D157" i="36"/>
  <c r="E157" i="36"/>
  <c r="K156" i="36"/>
  <c r="L156" i="36"/>
  <c r="D156" i="36"/>
  <c r="E156" i="36"/>
  <c r="J155" i="36"/>
  <c r="K155" i="36"/>
  <c r="L155" i="36"/>
  <c r="D155" i="36"/>
  <c r="E155" i="36"/>
  <c r="J154" i="36"/>
  <c r="K154" i="36"/>
  <c r="L154" i="36"/>
  <c r="D154" i="36"/>
  <c r="E154" i="36"/>
  <c r="J153" i="36"/>
  <c r="K153" i="36"/>
  <c r="L153" i="36"/>
  <c r="D153" i="36"/>
  <c r="E153" i="36"/>
  <c r="J152" i="36"/>
  <c r="K152" i="36"/>
  <c r="L152" i="36"/>
  <c r="D152" i="36"/>
  <c r="E152" i="36"/>
  <c r="J150" i="36"/>
  <c r="K150" i="36"/>
  <c r="L150" i="36"/>
  <c r="D150" i="36"/>
  <c r="E150" i="36"/>
  <c r="J149" i="36"/>
  <c r="K149" i="36"/>
  <c r="L149" i="36"/>
  <c r="D149" i="36"/>
  <c r="E149" i="36"/>
  <c r="J148" i="36"/>
  <c r="K148" i="36"/>
  <c r="L148" i="36"/>
  <c r="D148" i="36"/>
  <c r="E148" i="36"/>
  <c r="J147" i="36"/>
  <c r="K147" i="36"/>
  <c r="L147" i="36"/>
  <c r="D147" i="36"/>
  <c r="E147" i="36"/>
  <c r="J146" i="36"/>
  <c r="K146" i="36"/>
  <c r="L146" i="36"/>
  <c r="D146" i="36"/>
  <c r="E146" i="36"/>
  <c r="J145" i="36"/>
  <c r="K145" i="36"/>
  <c r="L145" i="36"/>
  <c r="D145" i="36"/>
  <c r="E145" i="36"/>
  <c r="D144" i="36"/>
  <c r="E144" i="36"/>
  <c r="J143" i="36"/>
  <c r="K143" i="36"/>
  <c r="L143" i="36"/>
  <c r="D143" i="36"/>
  <c r="E143" i="36"/>
  <c r="D142" i="36"/>
  <c r="E142" i="36"/>
  <c r="J140" i="36"/>
  <c r="K140" i="36"/>
  <c r="L140" i="36"/>
  <c r="D140" i="36"/>
  <c r="E140" i="36"/>
  <c r="J139" i="36"/>
  <c r="K139" i="36"/>
  <c r="L139" i="36"/>
  <c r="D139" i="36"/>
  <c r="E139" i="36"/>
  <c r="J138" i="36"/>
  <c r="K138" i="36"/>
  <c r="L138" i="36"/>
  <c r="D138" i="36"/>
  <c r="E138" i="36"/>
  <c r="J137" i="36"/>
  <c r="K137" i="36"/>
  <c r="L137" i="36"/>
  <c r="D137" i="36"/>
  <c r="E137" i="36"/>
  <c r="J136" i="36"/>
  <c r="K136" i="36"/>
  <c r="L136" i="36"/>
  <c r="D136" i="36"/>
  <c r="E136" i="36"/>
  <c r="J135" i="36"/>
  <c r="K135" i="36"/>
  <c r="L135" i="36"/>
  <c r="D135" i="36"/>
  <c r="E135" i="36"/>
  <c r="J134" i="36"/>
  <c r="K134" i="36"/>
  <c r="L134" i="36"/>
  <c r="D134" i="36"/>
  <c r="E134" i="36"/>
  <c r="K133" i="36"/>
  <c r="L133" i="36"/>
  <c r="D133" i="36"/>
  <c r="E133" i="36"/>
  <c r="J132" i="36"/>
  <c r="K132" i="36"/>
  <c r="L132" i="36"/>
  <c r="D132" i="36"/>
  <c r="E132" i="36"/>
  <c r="J130" i="36"/>
  <c r="K130" i="36"/>
  <c r="L130" i="36"/>
  <c r="D130" i="36"/>
  <c r="E130" i="36"/>
  <c r="K129" i="36"/>
  <c r="L129" i="36"/>
  <c r="D129" i="36"/>
  <c r="E129" i="36"/>
  <c r="J128" i="36"/>
  <c r="K128" i="36"/>
  <c r="L128" i="36"/>
  <c r="D128" i="36"/>
  <c r="E128" i="36"/>
  <c r="K127" i="36"/>
  <c r="L127" i="36"/>
  <c r="D127" i="36"/>
  <c r="E127" i="36"/>
  <c r="J126" i="36"/>
  <c r="K126" i="36"/>
  <c r="L126" i="36"/>
  <c r="D126" i="36"/>
  <c r="E126" i="36"/>
  <c r="J125" i="36"/>
  <c r="K125" i="36"/>
  <c r="L125" i="36"/>
  <c r="D125" i="36"/>
  <c r="E125" i="36"/>
  <c r="J124" i="36"/>
  <c r="K124" i="36"/>
  <c r="L124" i="36"/>
  <c r="D124" i="36"/>
  <c r="E124" i="36"/>
  <c r="K123" i="36"/>
  <c r="L123" i="36"/>
  <c r="D123" i="36"/>
  <c r="E123" i="36"/>
  <c r="J122" i="36"/>
  <c r="K122" i="36"/>
  <c r="L122" i="36"/>
  <c r="D122" i="36"/>
  <c r="E122" i="36"/>
  <c r="J120" i="36"/>
  <c r="K120" i="36"/>
  <c r="L120" i="36"/>
  <c r="D120" i="36"/>
  <c r="E120" i="36"/>
  <c r="J119" i="36"/>
  <c r="K119" i="36"/>
  <c r="L119" i="36"/>
  <c r="D119" i="36"/>
  <c r="E119" i="36"/>
  <c r="J118" i="36"/>
  <c r="K118" i="36"/>
  <c r="L118" i="36"/>
  <c r="D118" i="36"/>
  <c r="E118" i="36"/>
  <c r="J117" i="36"/>
  <c r="K117" i="36"/>
  <c r="L117" i="36"/>
  <c r="D117" i="36"/>
  <c r="E117" i="36"/>
  <c r="J116" i="36"/>
  <c r="K116" i="36"/>
  <c r="L116" i="36"/>
  <c r="D116" i="36"/>
  <c r="E116" i="36"/>
  <c r="J115" i="36"/>
  <c r="K115" i="36"/>
  <c r="L115" i="36"/>
  <c r="D115" i="36"/>
  <c r="E115" i="36"/>
  <c r="J114" i="36"/>
  <c r="K114" i="36"/>
  <c r="L114" i="36"/>
  <c r="D114" i="36"/>
  <c r="E114" i="36"/>
  <c r="J113" i="36"/>
  <c r="K113" i="36"/>
  <c r="L113" i="36"/>
  <c r="D113" i="36"/>
  <c r="E113" i="36"/>
  <c r="K112" i="36"/>
  <c r="L112" i="36"/>
  <c r="D112" i="36"/>
  <c r="E112" i="36"/>
  <c r="J109" i="36"/>
  <c r="K109" i="36"/>
  <c r="L109" i="36"/>
  <c r="D109" i="36"/>
  <c r="E109" i="36"/>
  <c r="J108" i="36"/>
  <c r="K108" i="36"/>
  <c r="L108" i="36"/>
  <c r="D108" i="36"/>
  <c r="E108" i="36"/>
  <c r="K107" i="36"/>
  <c r="L107" i="36"/>
  <c r="D107" i="36"/>
  <c r="E107" i="36"/>
  <c r="K106" i="36"/>
  <c r="L106" i="36"/>
  <c r="D106" i="36"/>
  <c r="E106" i="36"/>
  <c r="J105" i="36"/>
  <c r="K105" i="36"/>
  <c r="L105" i="36"/>
  <c r="D105" i="36"/>
  <c r="E105" i="36"/>
  <c r="J104" i="36"/>
  <c r="K104" i="36"/>
  <c r="L104" i="36"/>
  <c r="D104" i="36"/>
  <c r="E104" i="36"/>
  <c r="J103" i="36"/>
  <c r="K103" i="36"/>
  <c r="L103" i="36"/>
  <c r="D103" i="36"/>
  <c r="E103" i="36"/>
  <c r="J102" i="36"/>
  <c r="K102" i="36"/>
  <c r="L102" i="36"/>
  <c r="D102" i="36"/>
  <c r="E102" i="36"/>
  <c r="J101" i="36"/>
  <c r="K101" i="36"/>
  <c r="L101" i="36"/>
  <c r="D101" i="36"/>
  <c r="E101" i="36"/>
  <c r="D99" i="36"/>
  <c r="E99" i="36"/>
  <c r="D98" i="36"/>
  <c r="E98" i="36"/>
  <c r="J97" i="36"/>
  <c r="K97" i="36"/>
  <c r="L97" i="36"/>
  <c r="D97" i="36"/>
  <c r="E97" i="36"/>
  <c r="J95" i="36"/>
  <c r="K95" i="36"/>
  <c r="L95" i="36"/>
  <c r="D95" i="36"/>
  <c r="E95" i="36"/>
  <c r="J94" i="36"/>
  <c r="K94" i="36"/>
  <c r="L94" i="36"/>
  <c r="D94" i="36"/>
  <c r="E94" i="36"/>
  <c r="J93" i="36"/>
  <c r="K93" i="36"/>
  <c r="L93" i="36"/>
  <c r="D93" i="36"/>
  <c r="E93" i="36"/>
  <c r="D92" i="36"/>
  <c r="E92" i="36"/>
  <c r="J91" i="36"/>
  <c r="K91" i="36"/>
  <c r="L91" i="36"/>
  <c r="D91" i="36"/>
  <c r="E91" i="36"/>
  <c r="J89" i="36"/>
  <c r="K89" i="36"/>
  <c r="L89" i="36"/>
  <c r="D89" i="36"/>
  <c r="E89" i="36"/>
  <c r="K88" i="36"/>
  <c r="L88" i="36"/>
  <c r="D88" i="36"/>
  <c r="E88" i="36"/>
  <c r="J86" i="36"/>
  <c r="K86" i="36"/>
  <c r="L86" i="36"/>
  <c r="D86" i="36"/>
  <c r="E86" i="36"/>
  <c r="J85" i="36"/>
  <c r="K85" i="36"/>
  <c r="L85" i="36"/>
  <c r="D85" i="36"/>
  <c r="E85" i="36"/>
  <c r="D84" i="36"/>
  <c r="E84" i="36"/>
  <c r="J83" i="36"/>
  <c r="K83" i="36"/>
  <c r="L83" i="36"/>
  <c r="D83" i="36"/>
  <c r="E83" i="36"/>
  <c r="D82" i="36"/>
  <c r="E82" i="36"/>
  <c r="J81" i="36"/>
  <c r="K81" i="36"/>
  <c r="L81" i="36"/>
  <c r="D81" i="36"/>
  <c r="E81" i="36"/>
  <c r="J80" i="36"/>
  <c r="K80" i="36"/>
  <c r="L80" i="36"/>
  <c r="D80" i="36"/>
  <c r="E80" i="36"/>
  <c r="D78" i="36"/>
  <c r="E78" i="36"/>
  <c r="D77" i="36"/>
  <c r="E77" i="36"/>
  <c r="D76" i="36"/>
  <c r="E76" i="36"/>
  <c r="D75" i="36"/>
  <c r="E75" i="36"/>
  <c r="D74" i="36"/>
  <c r="E74" i="36"/>
  <c r="D73" i="36"/>
  <c r="E73" i="36"/>
  <c r="D72" i="36"/>
  <c r="E72" i="36"/>
  <c r="D71" i="36"/>
  <c r="E71" i="36"/>
  <c r="D70" i="36"/>
  <c r="E70" i="36"/>
  <c r="J58" i="36"/>
  <c r="K58" i="36"/>
  <c r="L58" i="36"/>
  <c r="D58" i="36"/>
  <c r="E58" i="36"/>
  <c r="J57" i="36"/>
  <c r="K57" i="36"/>
  <c r="L57" i="36"/>
  <c r="D57" i="36"/>
  <c r="E57" i="36"/>
  <c r="K56" i="36"/>
  <c r="L56" i="36"/>
  <c r="D56" i="36"/>
  <c r="E56" i="36"/>
  <c r="J54" i="36"/>
  <c r="K54" i="36"/>
  <c r="L54" i="36"/>
  <c r="D54" i="36"/>
  <c r="E54" i="36"/>
  <c r="J53" i="36"/>
  <c r="K53" i="36"/>
  <c r="L53" i="36"/>
  <c r="D53" i="36"/>
  <c r="E53" i="36"/>
  <c r="J52" i="36"/>
  <c r="K52" i="36"/>
  <c r="L52" i="36"/>
  <c r="D52" i="36"/>
  <c r="E52" i="36"/>
  <c r="J51" i="36"/>
  <c r="K51" i="36"/>
  <c r="L51" i="36"/>
  <c r="D51" i="36"/>
  <c r="E51" i="36"/>
  <c r="J50" i="36"/>
  <c r="K50" i="36"/>
  <c r="L50" i="36"/>
  <c r="D50" i="36"/>
  <c r="E50" i="36"/>
  <c r="J49" i="36"/>
  <c r="K49" i="36"/>
  <c r="L49" i="36"/>
  <c r="D49" i="36"/>
  <c r="E49" i="36"/>
  <c r="J48" i="36"/>
  <c r="K48" i="36"/>
  <c r="L48" i="36"/>
  <c r="E48" i="36"/>
  <c r="J47" i="36"/>
  <c r="K47" i="36"/>
  <c r="L47" i="36"/>
  <c r="D47" i="36"/>
  <c r="E47" i="36"/>
  <c r="J44" i="36"/>
  <c r="K44" i="36"/>
  <c r="L44" i="36"/>
  <c r="D44" i="36"/>
  <c r="E44" i="36"/>
  <c r="J43" i="36"/>
  <c r="K43" i="36"/>
  <c r="L43" i="36"/>
  <c r="D43" i="36"/>
  <c r="E43" i="36"/>
  <c r="K41" i="36"/>
  <c r="L41" i="36"/>
  <c r="D41" i="36"/>
  <c r="E41" i="36"/>
  <c r="J39" i="36"/>
  <c r="K39" i="36"/>
  <c r="L39" i="36"/>
  <c r="D39" i="36"/>
  <c r="E39" i="36"/>
  <c r="J38" i="36"/>
  <c r="K38" i="36"/>
  <c r="L38" i="36"/>
  <c r="D38" i="36"/>
  <c r="E38" i="36"/>
  <c r="K37" i="36"/>
  <c r="L37" i="36"/>
  <c r="D37" i="36"/>
  <c r="E37" i="36"/>
  <c r="J36" i="36"/>
  <c r="K36" i="36"/>
  <c r="L36" i="36"/>
  <c r="D36" i="36"/>
  <c r="E36" i="36"/>
  <c r="J35" i="36"/>
  <c r="K35" i="36"/>
  <c r="D35" i="36"/>
  <c r="E35" i="36"/>
  <c r="K34" i="36"/>
  <c r="L34" i="36"/>
  <c r="D34" i="36"/>
  <c r="E34" i="36"/>
  <c r="J32" i="36"/>
  <c r="K32" i="36"/>
  <c r="L32" i="36"/>
  <c r="D32" i="36"/>
  <c r="E32" i="36"/>
  <c r="J31" i="36"/>
  <c r="K31" i="36"/>
  <c r="L31" i="36"/>
  <c r="D31" i="36"/>
  <c r="E31" i="36"/>
  <c r="J30" i="36"/>
  <c r="K30" i="36"/>
  <c r="L30" i="36"/>
  <c r="D30" i="36"/>
  <c r="E30" i="36"/>
  <c r="J29" i="36"/>
  <c r="K29" i="36"/>
  <c r="L29" i="36"/>
  <c r="D29" i="36"/>
  <c r="E29" i="36"/>
  <c r="J27" i="36"/>
  <c r="K27" i="36"/>
  <c r="L27" i="36"/>
  <c r="D27" i="36"/>
  <c r="E27" i="36"/>
  <c r="J26" i="36"/>
  <c r="K26" i="36"/>
  <c r="L26" i="36"/>
  <c r="D26" i="36"/>
  <c r="E26" i="36"/>
  <c r="K23" i="36"/>
  <c r="L23" i="36"/>
  <c r="D23" i="36"/>
  <c r="E23" i="36"/>
  <c r="K22" i="36"/>
  <c r="L22" i="36"/>
  <c r="D22" i="36"/>
  <c r="E22" i="36"/>
  <c r="K21" i="36"/>
  <c r="L21" i="36"/>
  <c r="D21" i="36"/>
  <c r="E21" i="36"/>
  <c r="J20" i="36"/>
  <c r="K20" i="36"/>
  <c r="L20" i="36"/>
  <c r="D20" i="36"/>
  <c r="E20" i="36"/>
  <c r="D48" i="36"/>
  <c r="J17" i="36"/>
  <c r="K17" i="36"/>
  <c r="L17" i="36"/>
  <c r="D17" i="36"/>
  <c r="E17" i="36"/>
  <c r="D16" i="36"/>
  <c r="E16" i="36"/>
  <c r="J15" i="36"/>
  <c r="K15" i="36"/>
  <c r="L15" i="36"/>
  <c r="D15" i="36"/>
  <c r="E15" i="36"/>
  <c r="J13" i="36"/>
  <c r="K13" i="36"/>
  <c r="L13" i="36"/>
  <c r="D13" i="36"/>
  <c r="E13" i="36"/>
  <c r="F13" i="36"/>
  <c r="J10" i="36"/>
  <c r="K10" i="36"/>
  <c r="L10" i="36"/>
  <c r="D10" i="36"/>
  <c r="E10" i="36"/>
  <c r="F10" i="36"/>
  <c r="N434" i="41"/>
  <c r="M434" i="41"/>
  <c r="L434" i="41"/>
  <c r="K434" i="41"/>
  <c r="J434" i="41"/>
  <c r="I434" i="41"/>
  <c r="B28" i="46"/>
  <c r="B37" i="45"/>
  <c r="AK2" i="47" s="1"/>
  <c r="U137" i="45"/>
  <c r="FD2" i="47" s="1"/>
  <c r="H9" i="43"/>
  <c r="I9" i="43"/>
  <c r="C27" i="46"/>
  <c r="D3406" i="47"/>
  <c r="I13" i="36"/>
  <c r="H13" i="36"/>
  <c r="G13" i="36"/>
  <c r="I10" i="36"/>
  <c r="H10" i="36"/>
  <c r="G10" i="36"/>
  <c r="J9" i="43"/>
  <c r="B36" i="45"/>
  <c r="AJ2" i="47"/>
  <c r="B27" i="46"/>
  <c r="L353" i="36"/>
  <c r="H351" i="36"/>
  <c r="H352" i="36"/>
  <c r="H353" i="36"/>
  <c r="H354" i="36"/>
  <c r="H355" i="36"/>
  <c r="H356" i="36"/>
  <c r="L358" i="36"/>
  <c r="I362" i="36"/>
  <c r="I363" i="36"/>
  <c r="I364" i="36"/>
  <c r="I365" i="36"/>
  <c r="I366" i="36"/>
  <c r="C368" i="36"/>
  <c r="K371" i="36"/>
  <c r="I374" i="36"/>
  <c r="H376" i="36"/>
  <c r="L378" i="36"/>
  <c r="L379" i="36"/>
  <c r="H381" i="36"/>
  <c r="H382" i="36"/>
  <c r="H383" i="36"/>
  <c r="F391" i="36"/>
  <c r="H399" i="36"/>
  <c r="G400" i="36"/>
  <c r="F401" i="36"/>
  <c r="J404" i="36"/>
  <c r="F406" i="36"/>
  <c r="G413" i="36"/>
  <c r="I414" i="36"/>
  <c r="I425" i="36"/>
  <c r="F428" i="36"/>
  <c r="F433" i="36"/>
  <c r="I352" i="36"/>
  <c r="J363" i="36"/>
  <c r="I382" i="36"/>
  <c r="G391" i="36"/>
  <c r="H400" i="36"/>
  <c r="C405" i="36"/>
  <c r="C422" i="36"/>
  <c r="G433" i="36"/>
  <c r="J351" i="36"/>
  <c r="J352" i="36"/>
  <c r="J353" i="36"/>
  <c r="J354" i="36"/>
  <c r="J355" i="36"/>
  <c r="J356" i="36"/>
  <c r="F358" i="36"/>
  <c r="K362" i="36"/>
  <c r="K363" i="36"/>
  <c r="K364" i="36"/>
  <c r="K365" i="36"/>
  <c r="K366" i="36"/>
  <c r="G368" i="36"/>
  <c r="C371" i="36"/>
  <c r="K374" i="36"/>
  <c r="J376" i="36"/>
  <c r="F378" i="36"/>
  <c r="F379" i="36"/>
  <c r="J381" i="36"/>
  <c r="J382" i="36"/>
  <c r="J383" i="36"/>
  <c r="H391" i="36"/>
  <c r="J399" i="36"/>
  <c r="I400" i="36"/>
  <c r="H401" i="36"/>
  <c r="F405" i="36"/>
  <c r="H406" i="36"/>
  <c r="I413" i="36"/>
  <c r="C415" i="36"/>
  <c r="F422" i="36"/>
  <c r="H428" i="36"/>
  <c r="H433" i="36"/>
  <c r="I355" i="36"/>
  <c r="C358" i="36"/>
  <c r="J365" i="36"/>
  <c r="F368" i="36"/>
  <c r="I376" i="36"/>
  <c r="G428" i="36"/>
  <c r="K351" i="36"/>
  <c r="K352" i="36"/>
  <c r="K353" i="36"/>
  <c r="K354" i="36"/>
  <c r="K355" i="36"/>
  <c r="K356" i="36"/>
  <c r="G358" i="36"/>
  <c r="L362" i="36"/>
  <c r="L363" i="36"/>
  <c r="L364" i="36"/>
  <c r="L365" i="36"/>
  <c r="L366" i="36"/>
  <c r="H368" i="36"/>
  <c r="F371" i="36"/>
  <c r="L374" i="36"/>
  <c r="K376" i="36"/>
  <c r="G378" i="36"/>
  <c r="G379" i="36"/>
  <c r="K381" i="36"/>
  <c r="K382" i="36"/>
  <c r="K383" i="36"/>
  <c r="I391" i="36"/>
  <c r="K399" i="36"/>
  <c r="J400" i="36"/>
  <c r="I401" i="36"/>
  <c r="C404" i="36"/>
  <c r="G405" i="36"/>
  <c r="I406" i="36"/>
  <c r="J413" i="36"/>
  <c r="F415" i="36"/>
  <c r="G422" i="36"/>
  <c r="I428" i="36"/>
  <c r="I433" i="36"/>
  <c r="I353" i="36"/>
  <c r="J364" i="36"/>
  <c r="J366" i="36"/>
  <c r="L371" i="36"/>
  <c r="C378" i="36"/>
  <c r="I381" i="36"/>
  <c r="I383" i="36"/>
  <c r="G401" i="36"/>
  <c r="H413" i="36"/>
  <c r="J425" i="36"/>
  <c r="L351" i="36"/>
  <c r="L352" i="36"/>
  <c r="L354" i="36"/>
  <c r="L355" i="36"/>
  <c r="L356" i="36"/>
  <c r="H358" i="36"/>
  <c r="C362" i="36"/>
  <c r="C363" i="36"/>
  <c r="C364" i="36"/>
  <c r="C365" i="36"/>
  <c r="C366" i="36"/>
  <c r="I368" i="36"/>
  <c r="G371" i="36"/>
  <c r="C374" i="36"/>
  <c r="L376" i="36"/>
  <c r="H378" i="36"/>
  <c r="H379" i="36"/>
  <c r="L381" i="36"/>
  <c r="L382" i="36"/>
  <c r="L383" i="36"/>
  <c r="J391" i="36"/>
  <c r="C399" i="36"/>
  <c r="L399" i="36"/>
  <c r="K400" i="36"/>
  <c r="J401" i="36"/>
  <c r="F404" i="36"/>
  <c r="H405" i="36"/>
  <c r="J406" i="36"/>
  <c r="C414" i="36"/>
  <c r="G415" i="36"/>
  <c r="H422" i="36"/>
  <c r="C425" i="36"/>
  <c r="J428" i="36"/>
  <c r="J433" i="36"/>
  <c r="I351" i="36"/>
  <c r="I354" i="36"/>
  <c r="I356" i="36"/>
  <c r="J362" i="36"/>
  <c r="J374" i="36"/>
  <c r="C379" i="36"/>
  <c r="I399" i="36"/>
  <c r="G406" i="36"/>
  <c r="J414" i="36"/>
  <c r="C351" i="36"/>
  <c r="C352" i="36"/>
  <c r="C353" i="36"/>
  <c r="C354" i="36"/>
  <c r="C355" i="36"/>
  <c r="C356" i="36"/>
  <c r="I358" i="36"/>
  <c r="F362" i="36"/>
  <c r="F363" i="36"/>
  <c r="F364" i="36"/>
  <c r="F365" i="36"/>
  <c r="F366" i="36"/>
  <c r="J368" i="36"/>
  <c r="H371" i="36"/>
  <c r="F374" i="36"/>
  <c r="C376" i="36"/>
  <c r="I378" i="36"/>
  <c r="I379" i="36"/>
  <c r="C381" i="36"/>
  <c r="C382" i="36"/>
  <c r="C383" i="36"/>
  <c r="K391" i="36"/>
  <c r="D399" i="36"/>
  <c r="C400" i="36"/>
  <c r="L400" i="36"/>
  <c r="K401" i="36"/>
  <c r="G404" i="36"/>
  <c r="I405" i="36"/>
  <c r="F414" i="36"/>
  <c r="H415" i="36"/>
  <c r="I422" i="36"/>
  <c r="F425" i="36"/>
  <c r="F351" i="36"/>
  <c r="F352" i="36"/>
  <c r="F353" i="36"/>
  <c r="F354" i="36"/>
  <c r="F355" i="36"/>
  <c r="F356" i="36"/>
  <c r="J358" i="36"/>
  <c r="G362" i="36"/>
  <c r="G363" i="36"/>
  <c r="G364" i="36"/>
  <c r="G365" i="36"/>
  <c r="G366" i="36"/>
  <c r="K368" i="36"/>
  <c r="I371" i="36"/>
  <c r="G374" i="36"/>
  <c r="F376" i="36"/>
  <c r="J378" i="36"/>
  <c r="J379" i="36"/>
  <c r="F381" i="36"/>
  <c r="F382" i="36"/>
  <c r="F383" i="36"/>
  <c r="C391" i="36"/>
  <c r="L391" i="36"/>
  <c r="F399" i="36"/>
  <c r="D400" i="36"/>
  <c r="C401" i="36"/>
  <c r="L401" i="36"/>
  <c r="H404" i="36"/>
  <c r="J405" i="36"/>
  <c r="C413" i="36"/>
  <c r="G414" i="36"/>
  <c r="I415" i="36"/>
  <c r="J422" i="36"/>
  <c r="G425" i="36"/>
  <c r="G351" i="36"/>
  <c r="G352" i="36"/>
  <c r="G353" i="36"/>
  <c r="G354" i="36"/>
  <c r="G355" i="36"/>
  <c r="G356" i="36"/>
  <c r="K358" i="36"/>
  <c r="H362" i="36"/>
  <c r="H363" i="36"/>
  <c r="H364" i="36"/>
  <c r="H365" i="36"/>
  <c r="H366" i="36"/>
  <c r="L368" i="36"/>
  <c r="J371" i="36"/>
  <c r="H374" i="36"/>
  <c r="G376" i="36"/>
  <c r="K378" i="36"/>
  <c r="K379" i="36"/>
  <c r="G381" i="36"/>
  <c r="G382" i="36"/>
  <c r="G383" i="36"/>
  <c r="D391" i="36"/>
  <c r="G399" i="36"/>
  <c r="F400" i="36"/>
  <c r="D401" i="36"/>
  <c r="I404" i="36"/>
  <c r="C406" i="36"/>
  <c r="F413" i="36"/>
  <c r="H414" i="36"/>
  <c r="J415" i="36"/>
  <c r="H425" i="36"/>
  <c r="C428" i="36"/>
  <c r="C433" i="36"/>
  <c r="G22" i="36"/>
  <c r="I31" i="36"/>
  <c r="C52" i="36"/>
  <c r="J56" i="36"/>
  <c r="I70" i="36"/>
  <c r="I77" i="36"/>
  <c r="F84" i="36"/>
  <c r="I104" i="36"/>
  <c r="C115" i="36"/>
  <c r="I127" i="36"/>
  <c r="G132" i="36"/>
  <c r="H138" i="36"/>
  <c r="C143" i="36"/>
  <c r="F147" i="36"/>
  <c r="I153" i="36"/>
  <c r="F158" i="36"/>
  <c r="I164" i="36"/>
  <c r="C173" i="36"/>
  <c r="G184" i="36"/>
  <c r="G193" i="36"/>
  <c r="G213" i="36"/>
  <c r="G217" i="36"/>
  <c r="F221" i="36"/>
  <c r="J223" i="36"/>
  <c r="J227" i="36"/>
  <c r="F247" i="36"/>
  <c r="I253" i="36"/>
  <c r="F261" i="36"/>
  <c r="G266" i="36"/>
  <c r="I284" i="36"/>
  <c r="D288" i="36"/>
  <c r="L294" i="36"/>
  <c r="H303" i="36"/>
  <c r="J306" i="36"/>
  <c r="L312" i="36"/>
  <c r="D330" i="36"/>
  <c r="G15" i="36"/>
  <c r="J16" i="36"/>
  <c r="H20" i="36"/>
  <c r="G23" i="36"/>
  <c r="I29" i="36"/>
  <c r="G31" i="36"/>
  <c r="C36" i="36"/>
  <c r="C39" i="36"/>
  <c r="C44" i="36"/>
  <c r="H15" i="36"/>
  <c r="K16" i="36"/>
  <c r="I20" i="36"/>
  <c r="F22" i="36"/>
  <c r="H23" i="36"/>
  <c r="H26" i="36"/>
  <c r="C30" i="36"/>
  <c r="H31" i="36"/>
  <c r="J34" i="36"/>
  <c r="F36" i="36"/>
  <c r="I37" i="36"/>
  <c r="F39" i="36"/>
  <c r="C41" i="36"/>
  <c r="F44" i="36"/>
  <c r="C47" i="36"/>
  <c r="H48" i="36"/>
  <c r="F50" i="36"/>
  <c r="I51" i="36"/>
  <c r="G53" i="36"/>
  <c r="F58" i="36"/>
  <c r="H70" i="36"/>
  <c r="H71" i="36"/>
  <c r="H72" i="36"/>
  <c r="H73" i="36"/>
  <c r="H74" i="36"/>
  <c r="H75" i="36"/>
  <c r="H76" i="36"/>
  <c r="H77" i="36"/>
  <c r="H78" i="36"/>
  <c r="G81" i="36"/>
  <c r="J82" i="36"/>
  <c r="C84" i="36"/>
  <c r="C85" i="36"/>
  <c r="H86" i="36"/>
  <c r="G88" i="36"/>
  <c r="I89" i="36"/>
  <c r="H91" i="36"/>
  <c r="K92" i="36"/>
  <c r="F94" i="36"/>
  <c r="I95" i="36"/>
  <c r="H97" i="36"/>
  <c r="K98" i="36"/>
  <c r="K99" i="36"/>
  <c r="G101" i="36"/>
  <c r="C103" i="36"/>
  <c r="H104" i="36"/>
  <c r="F106" i="36"/>
  <c r="H107" i="36"/>
  <c r="C109" i="36"/>
  <c r="F113" i="36"/>
  <c r="I114" i="36"/>
  <c r="G116" i="36"/>
  <c r="C118" i="36"/>
  <c r="H119" i="36"/>
  <c r="C123" i="36"/>
  <c r="G124" i="36"/>
  <c r="C126" i="36"/>
  <c r="H127" i="36"/>
  <c r="C129" i="36"/>
  <c r="G130" i="36"/>
  <c r="F132" i="36"/>
  <c r="I133" i="36"/>
  <c r="F135" i="36"/>
  <c r="I136" i="36"/>
  <c r="G138" i="36"/>
  <c r="C140" i="36"/>
  <c r="L142" i="36"/>
  <c r="G144" i="36"/>
  <c r="G145" i="36"/>
  <c r="C147" i="36"/>
  <c r="H148" i="36"/>
  <c r="F150" i="36"/>
  <c r="C152" i="36"/>
  <c r="H153" i="36"/>
  <c r="F155" i="36"/>
  <c r="I156" i="36"/>
  <c r="M156" i="36" s="1"/>
  <c r="M151" i="36" s="1"/>
  <c r="C158" i="36"/>
  <c r="H159" i="36"/>
  <c r="C163" i="36"/>
  <c r="H164" i="36"/>
  <c r="F166" i="36"/>
  <c r="I167" i="36"/>
  <c r="F171" i="36"/>
  <c r="I172" i="36"/>
  <c r="G174" i="36"/>
  <c r="C176" i="36"/>
  <c r="H177" i="36"/>
  <c r="C181" i="36"/>
  <c r="H182" i="36"/>
  <c r="F184" i="36"/>
  <c r="C186" i="36"/>
  <c r="H187" i="36"/>
  <c r="F189" i="36"/>
  <c r="I190" i="36"/>
  <c r="F193" i="36"/>
  <c r="I194" i="36"/>
  <c r="F203" i="36"/>
  <c r="F213" i="36"/>
  <c r="F214" i="36"/>
  <c r="F215" i="36"/>
  <c r="F216" i="36"/>
  <c r="F217" i="36"/>
  <c r="F218" i="36"/>
  <c r="F219" i="36"/>
  <c r="C221" i="36"/>
  <c r="I223" i="36"/>
  <c r="I224" i="36"/>
  <c r="I225" i="36"/>
  <c r="I226" i="36"/>
  <c r="I227" i="36"/>
  <c r="I228" i="36"/>
  <c r="I229" i="36"/>
  <c r="C232" i="36"/>
  <c r="H233" i="36"/>
  <c r="C247" i="36"/>
  <c r="H248" i="36"/>
  <c r="F250" i="36"/>
  <c r="C252" i="36"/>
  <c r="H253" i="36"/>
  <c r="I257" i="36"/>
  <c r="M257" i="36" s="1"/>
  <c r="H258" i="36"/>
  <c r="G259" i="36"/>
  <c r="F260" i="36"/>
  <c r="D261" i="36"/>
  <c r="C262" i="36"/>
  <c r="L262" i="36"/>
  <c r="G264" i="36"/>
  <c r="F265" i="36"/>
  <c r="D266" i="36"/>
  <c r="D267" i="36"/>
  <c r="H269" i="36"/>
  <c r="G270" i="36"/>
  <c r="J272" i="36"/>
  <c r="I273" i="36"/>
  <c r="H274" i="36"/>
  <c r="G275" i="36"/>
  <c r="F276" i="36"/>
  <c r="D277" i="36"/>
  <c r="H279" i="36"/>
  <c r="K281" i="36"/>
  <c r="J282" i="36"/>
  <c r="I283" i="36"/>
  <c r="H284" i="36"/>
  <c r="G285" i="36"/>
  <c r="F286" i="36"/>
  <c r="D287" i="36"/>
  <c r="C288" i="36"/>
  <c r="L288" i="36"/>
  <c r="G290" i="36"/>
  <c r="F291" i="36"/>
  <c r="D292" i="36"/>
  <c r="C293" i="36"/>
  <c r="L293" i="36"/>
  <c r="K294" i="36"/>
  <c r="J295" i="36"/>
  <c r="I296" i="36"/>
  <c r="H297" i="36"/>
  <c r="G298" i="36"/>
  <c r="J300" i="36"/>
  <c r="I301" i="36"/>
  <c r="H302" i="36"/>
  <c r="G303" i="36"/>
  <c r="J305" i="36"/>
  <c r="I306" i="36"/>
  <c r="H307" i="36"/>
  <c r="G308" i="36"/>
  <c r="F309" i="36"/>
  <c r="D310" i="36"/>
  <c r="C311" i="36"/>
  <c r="L311" i="36"/>
  <c r="K312" i="36"/>
  <c r="J313" i="36"/>
  <c r="D316" i="36"/>
  <c r="C317" i="36"/>
  <c r="L317" i="36"/>
  <c r="K318" i="36"/>
  <c r="J319" i="36"/>
  <c r="I320" i="36"/>
  <c r="H321" i="36"/>
  <c r="G322" i="36"/>
  <c r="F323" i="36"/>
  <c r="I325" i="36"/>
  <c r="H326" i="36"/>
  <c r="G327" i="36"/>
  <c r="F328" i="36"/>
  <c r="D329" i="36"/>
  <c r="C330" i="36"/>
  <c r="L330" i="36"/>
  <c r="K331" i="36"/>
  <c r="J332" i="36"/>
  <c r="D334" i="36"/>
  <c r="C335" i="36"/>
  <c r="L335" i="36"/>
  <c r="G338" i="36"/>
  <c r="I341" i="36"/>
  <c r="F344" i="36"/>
  <c r="D345" i="36"/>
  <c r="C346" i="36"/>
  <c r="L346" i="36"/>
  <c r="K347" i="36"/>
  <c r="J348" i="36"/>
  <c r="I349" i="36"/>
  <c r="I15" i="36"/>
  <c r="I23" i="36"/>
  <c r="F30" i="36"/>
  <c r="G36" i="36"/>
  <c r="I48" i="36"/>
  <c r="I71" i="36"/>
  <c r="I76" i="36"/>
  <c r="I78" i="36"/>
  <c r="F85" i="36"/>
  <c r="L92" i="36"/>
  <c r="I97" i="36"/>
  <c r="F103" i="36"/>
  <c r="I107" i="36"/>
  <c r="G113" i="36"/>
  <c r="I119" i="36"/>
  <c r="F126" i="36"/>
  <c r="H130" i="36"/>
  <c r="G135" i="36"/>
  <c r="F140" i="36"/>
  <c r="H144" i="36"/>
  <c r="F152" i="36"/>
  <c r="I182" i="36"/>
  <c r="G189" i="36"/>
  <c r="G215" i="36"/>
  <c r="J226" i="36"/>
  <c r="J230" i="36"/>
  <c r="I233" i="36"/>
  <c r="G250" i="36"/>
  <c r="I258" i="36"/>
  <c r="F267" i="36"/>
  <c r="H270" i="36"/>
  <c r="H275" i="36"/>
  <c r="J283" i="36"/>
  <c r="H285" i="36"/>
  <c r="H290" i="36"/>
  <c r="F292" i="36"/>
  <c r="K295" i="36"/>
  <c r="K300" i="36"/>
  <c r="H308" i="36"/>
  <c r="F310" i="36"/>
  <c r="K313" i="36"/>
  <c r="L318" i="36"/>
  <c r="F329" i="36"/>
  <c r="L331" i="36"/>
  <c r="F334" i="36"/>
  <c r="J341" i="36"/>
  <c r="C347" i="36"/>
  <c r="L347" i="36"/>
  <c r="J349" i="36"/>
  <c r="C16" i="36"/>
  <c r="C17" i="36"/>
  <c r="F21" i="36"/>
  <c r="H22" i="36"/>
  <c r="J23" i="36"/>
  <c r="C27" i="36"/>
  <c r="G30" i="36"/>
  <c r="C32" i="36"/>
  <c r="F35" i="36"/>
  <c r="H36" i="36"/>
  <c r="C38" i="36"/>
  <c r="H39" i="36"/>
  <c r="G41" i="36"/>
  <c r="C43" i="36"/>
  <c r="H44" i="36"/>
  <c r="G47" i="36"/>
  <c r="C49" i="36"/>
  <c r="H50" i="36"/>
  <c r="F52" i="36"/>
  <c r="I53" i="36"/>
  <c r="C57" i="36"/>
  <c r="H58" i="36"/>
  <c r="J70" i="36"/>
  <c r="J71" i="36"/>
  <c r="J72" i="36"/>
  <c r="J73" i="36"/>
  <c r="J74" i="36"/>
  <c r="J75" i="36"/>
  <c r="J76" i="36"/>
  <c r="J77" i="36"/>
  <c r="J78" i="36"/>
  <c r="F80" i="36"/>
  <c r="I81" i="36"/>
  <c r="L82" i="36"/>
  <c r="G84" i="36"/>
  <c r="G85" i="36"/>
  <c r="I88" i="36"/>
  <c r="C92" i="36"/>
  <c r="C93" i="36"/>
  <c r="H94" i="36"/>
  <c r="C98" i="36"/>
  <c r="C99" i="36"/>
  <c r="I101" i="36"/>
  <c r="G103" i="36"/>
  <c r="C105" i="36"/>
  <c r="H106" i="36"/>
  <c r="J107" i="36"/>
  <c r="G109" i="36"/>
  <c r="F112" i="36"/>
  <c r="H113" i="36"/>
  <c r="F115" i="36"/>
  <c r="I116" i="36"/>
  <c r="G118" i="36"/>
  <c r="C120" i="36"/>
  <c r="G123" i="36"/>
  <c r="I124" i="36"/>
  <c r="G126" i="36"/>
  <c r="J127" i="36"/>
  <c r="G129" i="36"/>
  <c r="I130" i="36"/>
  <c r="H132" i="36"/>
  <c r="C134" i="36"/>
  <c r="H135" i="36"/>
  <c r="F137" i="36"/>
  <c r="I138" i="36"/>
  <c r="G140" i="36"/>
  <c r="F142" i="36"/>
  <c r="F143" i="36"/>
  <c r="I144" i="36"/>
  <c r="I145" i="36"/>
  <c r="G147" i="36"/>
  <c r="C149" i="36"/>
  <c r="H150" i="36"/>
  <c r="G152" i="36"/>
  <c r="C154" i="36"/>
  <c r="H155" i="36"/>
  <c r="C157" i="36"/>
  <c r="G158" i="36"/>
  <c r="C160" i="36"/>
  <c r="G163" i="36"/>
  <c r="C165" i="36"/>
  <c r="H166" i="36"/>
  <c r="F168" i="36"/>
  <c r="C170" i="36"/>
  <c r="H171" i="36"/>
  <c r="F173" i="36"/>
  <c r="G176" i="36"/>
  <c r="C178" i="36"/>
  <c r="G181" i="36"/>
  <c r="C183" i="36"/>
  <c r="H184" i="36"/>
  <c r="G186" i="36"/>
  <c r="C188" i="36"/>
  <c r="H189" i="36"/>
  <c r="F191" i="36"/>
  <c r="H193" i="36"/>
  <c r="F201" i="36"/>
  <c r="H203" i="36"/>
  <c r="C207" i="36"/>
  <c r="H213" i="36"/>
  <c r="H214" i="36"/>
  <c r="H215" i="36"/>
  <c r="H216" i="36"/>
  <c r="H217" i="36"/>
  <c r="H218" i="36"/>
  <c r="H219" i="36"/>
  <c r="G221" i="36"/>
  <c r="K223" i="36"/>
  <c r="K224" i="36"/>
  <c r="K225" i="36"/>
  <c r="K226" i="36"/>
  <c r="K227" i="36"/>
  <c r="K228" i="36"/>
  <c r="K229" i="36"/>
  <c r="K230" i="36"/>
  <c r="G232" i="36"/>
  <c r="C234" i="36"/>
  <c r="C239" i="36"/>
  <c r="F242" i="36"/>
  <c r="C244" i="36"/>
  <c r="G247" i="36"/>
  <c r="C249" i="36"/>
  <c r="H250" i="36"/>
  <c r="G252" i="36"/>
  <c r="C254" i="36"/>
  <c r="K257" i="36"/>
  <c r="J258" i="36"/>
  <c r="H260" i="36"/>
  <c r="G261" i="36"/>
  <c r="F262" i="36"/>
  <c r="I264" i="36"/>
  <c r="H265" i="36"/>
  <c r="H266" i="36"/>
  <c r="G267" i="36"/>
  <c r="J269" i="36"/>
  <c r="I270" i="36"/>
  <c r="C272" i="36"/>
  <c r="L272" i="36"/>
  <c r="K273" i="36"/>
  <c r="J274" i="36"/>
  <c r="I275" i="36"/>
  <c r="H276" i="36"/>
  <c r="G277" i="36"/>
  <c r="J279" i="36"/>
  <c r="D281" i="36"/>
  <c r="C282" i="36"/>
  <c r="L282" i="36"/>
  <c r="K283" i="36"/>
  <c r="J284" i="36"/>
  <c r="I285" i="36"/>
  <c r="H286" i="36"/>
  <c r="G287" i="36"/>
  <c r="F288" i="36"/>
  <c r="I290" i="36"/>
  <c r="H291" i="36"/>
  <c r="G292" i="36"/>
  <c r="F293" i="36"/>
  <c r="D294" i="36"/>
  <c r="C295" i="36"/>
  <c r="L295" i="36"/>
  <c r="K296" i="36"/>
  <c r="J297" i="36"/>
  <c r="I298" i="36"/>
  <c r="C300" i="36"/>
  <c r="L300" i="36"/>
  <c r="K301" i="36"/>
  <c r="J302" i="36"/>
  <c r="I303" i="36"/>
  <c r="C305" i="36"/>
  <c r="L305" i="36"/>
  <c r="K306" i="36"/>
  <c r="J307" i="36"/>
  <c r="I308" i="36"/>
  <c r="H309" i="36"/>
  <c r="G310" i="36"/>
  <c r="F311" i="36"/>
  <c r="D312" i="36"/>
  <c r="C313" i="36"/>
  <c r="L313" i="36"/>
  <c r="G316" i="36"/>
  <c r="F317" i="36"/>
  <c r="D318" i="36"/>
  <c r="C319" i="36"/>
  <c r="L319" i="36"/>
  <c r="K320" i="36"/>
  <c r="J321" i="36"/>
  <c r="I322" i="36"/>
  <c r="H323" i="36"/>
  <c r="K325" i="36"/>
  <c r="J326" i="36"/>
  <c r="I327" i="36"/>
  <c r="H328" i="36"/>
  <c r="G329" i="36"/>
  <c r="F330" i="36"/>
  <c r="D331" i="36"/>
  <c r="C332" i="36"/>
  <c r="L332" i="36"/>
  <c r="G334" i="36"/>
  <c r="F335" i="36"/>
  <c r="I338" i="36"/>
  <c r="K341" i="36"/>
  <c r="H344" i="36"/>
  <c r="G345" i="36"/>
  <c r="F346" i="36"/>
  <c r="D347" i="36"/>
  <c r="C348" i="36"/>
  <c r="L348" i="36"/>
  <c r="K349" i="36"/>
  <c r="H264" i="36"/>
  <c r="I269" i="36"/>
  <c r="J273" i="36"/>
  <c r="F277" i="36"/>
  <c r="L281" i="36"/>
  <c r="G286" i="36"/>
  <c r="G291" i="36"/>
  <c r="I297" i="36"/>
  <c r="J301" i="36"/>
  <c r="K305" i="36"/>
  <c r="D311" i="36"/>
  <c r="D317" i="36"/>
  <c r="I321" i="36"/>
  <c r="H327" i="36"/>
  <c r="K332" i="36"/>
  <c r="H338" i="36"/>
  <c r="D346" i="36"/>
  <c r="I22" i="36"/>
  <c r="F27" i="36"/>
  <c r="F32" i="36"/>
  <c r="C34" i="36"/>
  <c r="G35" i="36"/>
  <c r="I36" i="36"/>
  <c r="F38" i="36"/>
  <c r="I39" i="36"/>
  <c r="H41" i="36"/>
  <c r="F43" i="36"/>
  <c r="I44" i="36"/>
  <c r="H47" i="36"/>
  <c r="F49" i="36"/>
  <c r="I50" i="36"/>
  <c r="G52" i="36"/>
  <c r="C54" i="36"/>
  <c r="F57" i="36"/>
  <c r="I58" i="36"/>
  <c r="K70" i="36"/>
  <c r="K71" i="36"/>
  <c r="K72" i="36"/>
  <c r="K73" i="36"/>
  <c r="K74" i="36"/>
  <c r="K75" i="36"/>
  <c r="K76" i="36"/>
  <c r="K77" i="36"/>
  <c r="K78" i="36"/>
  <c r="G80" i="36"/>
  <c r="C82" i="36"/>
  <c r="C83" i="36"/>
  <c r="H84" i="36"/>
  <c r="H85" i="36"/>
  <c r="J88" i="36"/>
  <c r="F92" i="36"/>
  <c r="F93" i="36"/>
  <c r="I94" i="36"/>
  <c r="F98" i="36"/>
  <c r="F99" i="36"/>
  <c r="C102" i="36"/>
  <c r="H103" i="36"/>
  <c r="F105" i="36"/>
  <c r="I106" i="36"/>
  <c r="C108" i="36"/>
  <c r="H109" i="36"/>
  <c r="G112" i="36"/>
  <c r="I113" i="36"/>
  <c r="G115" i="36"/>
  <c r="C117" i="36"/>
  <c r="H118" i="36"/>
  <c r="F120" i="36"/>
  <c r="C122" i="36"/>
  <c r="H123" i="36"/>
  <c r="C125" i="36"/>
  <c r="H126" i="36"/>
  <c r="C128" i="36"/>
  <c r="H129" i="36"/>
  <c r="I132" i="36"/>
  <c r="F134" i="36"/>
  <c r="I135" i="36"/>
  <c r="G137" i="36"/>
  <c r="C139" i="36"/>
  <c r="H140" i="36"/>
  <c r="G142" i="36"/>
  <c r="G143" i="36"/>
  <c r="J144" i="36"/>
  <c r="C146" i="36"/>
  <c r="H147" i="36"/>
  <c r="F149" i="36"/>
  <c r="I150" i="36"/>
  <c r="H152" i="36"/>
  <c r="F154" i="36"/>
  <c r="I155" i="36"/>
  <c r="F157" i="36"/>
  <c r="H158" i="36"/>
  <c r="F160" i="36"/>
  <c r="C162" i="36"/>
  <c r="H163" i="36"/>
  <c r="F165" i="36"/>
  <c r="I166" i="36"/>
  <c r="G168" i="36"/>
  <c r="F170" i="36"/>
  <c r="I171" i="36"/>
  <c r="G173" i="36"/>
  <c r="C175" i="36"/>
  <c r="H176" i="36"/>
  <c r="F178" i="36"/>
  <c r="C180" i="36"/>
  <c r="H181" i="36"/>
  <c r="F183" i="36"/>
  <c r="I184" i="36"/>
  <c r="H186" i="36"/>
  <c r="F188" i="36"/>
  <c r="I189" i="36"/>
  <c r="G191" i="36"/>
  <c r="I193" i="36"/>
  <c r="G201" i="36"/>
  <c r="I203" i="36"/>
  <c r="F207" i="36"/>
  <c r="I213" i="36"/>
  <c r="I214" i="36"/>
  <c r="I215" i="36"/>
  <c r="I216" i="36"/>
  <c r="I217" i="36"/>
  <c r="I218" i="36"/>
  <c r="I219" i="36"/>
  <c r="H221" i="36"/>
  <c r="L223" i="36"/>
  <c r="L224" i="36"/>
  <c r="L225" i="36"/>
  <c r="L226" i="36"/>
  <c r="L227" i="36"/>
  <c r="L228" i="36"/>
  <c r="L229" i="36"/>
  <c r="L230" i="36"/>
  <c r="H232" i="36"/>
  <c r="F234" i="36"/>
  <c r="C236" i="36"/>
  <c r="F239" i="36"/>
  <c r="G242" i="36"/>
  <c r="F244" i="36"/>
  <c r="C246" i="36"/>
  <c r="H247" i="36"/>
  <c r="F249" i="36"/>
  <c r="I250" i="36"/>
  <c r="H252" i="36"/>
  <c r="F254" i="36"/>
  <c r="C257" i="36"/>
  <c r="L257" i="36"/>
  <c r="K258" i="36"/>
  <c r="J259" i="36"/>
  <c r="I260" i="36"/>
  <c r="H261" i="36"/>
  <c r="G262" i="36"/>
  <c r="J264" i="36"/>
  <c r="I265" i="36"/>
  <c r="I266" i="36"/>
  <c r="H267" i="36"/>
  <c r="K269" i="36"/>
  <c r="J270" i="36"/>
  <c r="D272" i="36"/>
  <c r="C273" i="36"/>
  <c r="L273" i="36"/>
  <c r="K274" i="36"/>
  <c r="J275" i="36"/>
  <c r="I276" i="36"/>
  <c r="H277" i="36"/>
  <c r="K279" i="36"/>
  <c r="F281" i="36"/>
  <c r="D282" i="36"/>
  <c r="C283" i="36"/>
  <c r="L283" i="36"/>
  <c r="K284" i="36"/>
  <c r="J285" i="36"/>
  <c r="I286" i="36"/>
  <c r="H287" i="36"/>
  <c r="G288" i="36"/>
  <c r="J290" i="36"/>
  <c r="I291" i="36"/>
  <c r="H292" i="36"/>
  <c r="G293" i="36"/>
  <c r="F294" i="36"/>
  <c r="D295" i="36"/>
  <c r="C296" i="36"/>
  <c r="L296" i="36"/>
  <c r="K297" i="36"/>
  <c r="J298" i="36"/>
  <c r="D300" i="36"/>
  <c r="C301" i="36"/>
  <c r="L301" i="36"/>
  <c r="K302" i="36"/>
  <c r="J303" i="36"/>
  <c r="D305" i="36"/>
  <c r="C306" i="36"/>
  <c r="L306" i="36"/>
  <c r="K307" i="36"/>
  <c r="J308" i="36"/>
  <c r="I309" i="36"/>
  <c r="H310" i="36"/>
  <c r="G311" i="36"/>
  <c r="F312" i="36"/>
  <c r="D313" i="36"/>
  <c r="H316" i="36"/>
  <c r="G317" i="36"/>
  <c r="F318" i="36"/>
  <c r="D319" i="36"/>
  <c r="C320" i="36"/>
  <c r="L320" i="36"/>
  <c r="K321" i="36"/>
  <c r="J322" i="36"/>
  <c r="I323" i="36"/>
  <c r="C325" i="36"/>
  <c r="L325" i="36"/>
  <c r="K326" i="36"/>
  <c r="J327" i="36"/>
  <c r="I328" i="36"/>
  <c r="H329" i="36"/>
  <c r="G330" i="36"/>
  <c r="F331" i="36"/>
  <c r="D332" i="36"/>
  <c r="H334" i="36"/>
  <c r="G335" i="36"/>
  <c r="J338" i="36"/>
  <c r="C341" i="36"/>
  <c r="L341" i="36"/>
  <c r="I344" i="36"/>
  <c r="H345" i="36"/>
  <c r="G346" i="36"/>
  <c r="F347" i="36"/>
  <c r="D348" i="36"/>
  <c r="C349" i="36"/>
  <c r="L349" i="36"/>
  <c r="C35" i="36"/>
  <c r="G44" i="36"/>
  <c r="H53" i="36"/>
  <c r="G58" i="36"/>
  <c r="I73" i="36"/>
  <c r="C80" i="36"/>
  <c r="L98" i="36"/>
  <c r="C51" i="36"/>
  <c r="H52" i="36"/>
  <c r="F54" i="36"/>
  <c r="C56" i="36"/>
  <c r="G57" i="36"/>
  <c r="L70" i="36"/>
  <c r="L71" i="36"/>
  <c r="L72" i="36"/>
  <c r="L73" i="36"/>
  <c r="L74" i="36"/>
  <c r="L75" i="36"/>
  <c r="L76" i="36"/>
  <c r="L77" i="36"/>
  <c r="L78" i="36"/>
  <c r="H80" i="36"/>
  <c r="F82" i="36"/>
  <c r="F83" i="36"/>
  <c r="I84" i="36"/>
  <c r="I85" i="36"/>
  <c r="C89" i="36"/>
  <c r="G92" i="36"/>
  <c r="G93" i="36"/>
  <c r="C95" i="36"/>
  <c r="G98" i="36"/>
  <c r="G99" i="36"/>
  <c r="F102" i="36"/>
  <c r="I103" i="36"/>
  <c r="G105" i="36"/>
  <c r="J106" i="36"/>
  <c r="F108" i="36"/>
  <c r="I109" i="36"/>
  <c r="H112" i="36"/>
  <c r="C114" i="36"/>
  <c r="H115" i="36"/>
  <c r="F117" i="36"/>
  <c r="I118" i="36"/>
  <c r="G120" i="36"/>
  <c r="F122" i="36"/>
  <c r="I123" i="36"/>
  <c r="F125" i="36"/>
  <c r="I126" i="36"/>
  <c r="F128" i="36"/>
  <c r="I129" i="36"/>
  <c r="C133" i="36"/>
  <c r="G134" i="36"/>
  <c r="C136" i="36"/>
  <c r="H137" i="36"/>
  <c r="F139" i="36"/>
  <c r="I140" i="36"/>
  <c r="H142" i="36"/>
  <c r="H143" i="36"/>
  <c r="K144" i="36"/>
  <c r="F146" i="36"/>
  <c r="I147" i="36"/>
  <c r="G149" i="36"/>
  <c r="I152" i="36"/>
  <c r="G154" i="36"/>
  <c r="C156" i="36"/>
  <c r="G157" i="36"/>
  <c r="I158" i="36"/>
  <c r="G160" i="36"/>
  <c r="F162" i="36"/>
  <c r="I163" i="36"/>
  <c r="G165" i="36"/>
  <c r="C167" i="36"/>
  <c r="H168" i="36"/>
  <c r="G170" i="36"/>
  <c r="C172" i="36"/>
  <c r="H173" i="36"/>
  <c r="F175" i="36"/>
  <c r="I176" i="36"/>
  <c r="G178" i="36"/>
  <c r="F180" i="36"/>
  <c r="G183" i="36"/>
  <c r="I186" i="36"/>
  <c r="G188" i="36"/>
  <c r="C190" i="36"/>
  <c r="H191" i="36"/>
  <c r="C194" i="36"/>
  <c r="H201" i="36"/>
  <c r="G207" i="36"/>
  <c r="J213" i="36"/>
  <c r="J214" i="36"/>
  <c r="J215" i="36"/>
  <c r="J216" i="36"/>
  <c r="J217" i="36"/>
  <c r="J218" i="36"/>
  <c r="J219" i="36"/>
  <c r="I221" i="36"/>
  <c r="C223" i="36"/>
  <c r="C224" i="36"/>
  <c r="C225" i="36"/>
  <c r="C226" i="36"/>
  <c r="C227" i="36"/>
  <c r="C228" i="36"/>
  <c r="C229" i="36"/>
  <c r="C230" i="36"/>
  <c r="I232" i="36"/>
  <c r="G234" i="36"/>
  <c r="F236" i="36"/>
  <c r="G239" i="36"/>
  <c r="H242" i="36"/>
  <c r="G244" i="36"/>
  <c r="F246" i="36"/>
  <c r="I247" i="36"/>
  <c r="G249" i="36"/>
  <c r="I252" i="36"/>
  <c r="G254" i="36"/>
  <c r="D257" i="36"/>
  <c r="C258" i="36"/>
  <c r="L258" i="36"/>
  <c r="K259" i="36"/>
  <c r="J260" i="36"/>
  <c r="I261" i="36"/>
  <c r="M261" i="36" s="1"/>
  <c r="H262" i="36"/>
  <c r="K264" i="36"/>
  <c r="J265" i="36"/>
  <c r="J266" i="36"/>
  <c r="I267" i="36"/>
  <c r="C269" i="36"/>
  <c r="L269" i="36"/>
  <c r="K270" i="36"/>
  <c r="F272" i="36"/>
  <c r="D273" i="36"/>
  <c r="C274" i="36"/>
  <c r="L274" i="36"/>
  <c r="K275" i="36"/>
  <c r="J276" i="36"/>
  <c r="I277" i="36"/>
  <c r="C279" i="36"/>
  <c r="L279" i="36"/>
  <c r="G281" i="36"/>
  <c r="F282" i="36"/>
  <c r="D283" i="36"/>
  <c r="C284" i="36"/>
  <c r="L284" i="36"/>
  <c r="K285" i="36"/>
  <c r="J286" i="36"/>
  <c r="I287" i="36"/>
  <c r="H288" i="36"/>
  <c r="K290" i="36"/>
  <c r="J291" i="36"/>
  <c r="I292" i="36"/>
  <c r="H293" i="36"/>
  <c r="G294" i="36"/>
  <c r="F295" i="36"/>
  <c r="D296" i="36"/>
  <c r="C297" i="36"/>
  <c r="L297" i="36"/>
  <c r="K298" i="36"/>
  <c r="F300" i="36"/>
  <c r="D301" i="36"/>
  <c r="C302" i="36"/>
  <c r="L302" i="36"/>
  <c r="K303" i="36"/>
  <c r="F305" i="36"/>
  <c r="D306" i="36"/>
  <c r="C307" i="36"/>
  <c r="L307" i="36"/>
  <c r="K308" i="36"/>
  <c r="J309" i="36"/>
  <c r="I310" i="36"/>
  <c r="H311" i="36"/>
  <c r="G312" i="36"/>
  <c r="F313" i="36"/>
  <c r="I316" i="36"/>
  <c r="H317" i="36"/>
  <c r="G318" i="36"/>
  <c r="F319" i="36"/>
  <c r="D320" i="36"/>
  <c r="C321" i="36"/>
  <c r="L321" i="36"/>
  <c r="K322" i="36"/>
  <c r="J323" i="36"/>
  <c r="D325" i="36"/>
  <c r="C326" i="36"/>
  <c r="L326" i="36"/>
  <c r="K327" i="36"/>
  <c r="J328" i="36"/>
  <c r="I329" i="36"/>
  <c r="H330" i="36"/>
  <c r="G331" i="36"/>
  <c r="F332" i="36"/>
  <c r="I334" i="36"/>
  <c r="H335" i="36"/>
  <c r="K338" i="36"/>
  <c r="D341" i="36"/>
  <c r="J344" i="36"/>
  <c r="I345" i="36"/>
  <c r="H346" i="36"/>
  <c r="G347" i="36"/>
  <c r="F348" i="36"/>
  <c r="D349" i="36"/>
  <c r="L16" i="36"/>
  <c r="I26" i="36"/>
  <c r="F41" i="36"/>
  <c r="G50" i="36"/>
  <c r="I75" i="36"/>
  <c r="H81" i="36"/>
  <c r="L99" i="36"/>
  <c r="G106" i="36"/>
  <c r="C112" i="36"/>
  <c r="F118" i="36"/>
  <c r="H124" i="36"/>
  <c r="C137" i="36"/>
  <c r="C142" i="36"/>
  <c r="F176" i="36"/>
  <c r="C191" i="36"/>
  <c r="G203" i="36"/>
  <c r="G216" i="36"/>
  <c r="G219" i="36"/>
  <c r="J224" i="36"/>
  <c r="J228" i="36"/>
  <c r="F232" i="36"/>
  <c r="I248" i="36"/>
  <c r="F252" i="36"/>
  <c r="G260" i="36"/>
  <c r="G265" i="36"/>
  <c r="G276" i="36"/>
  <c r="I279" i="36"/>
  <c r="J296" i="36"/>
  <c r="C318" i="36"/>
  <c r="H322" i="36"/>
  <c r="I326" i="36"/>
  <c r="G344" i="36"/>
  <c r="C29" i="36"/>
  <c r="H21" i="36"/>
  <c r="F29" i="36"/>
  <c r="I30" i="36"/>
  <c r="G32" i="36"/>
  <c r="F34" i="36"/>
  <c r="H35" i="36"/>
  <c r="C37" i="36"/>
  <c r="G38" i="36"/>
  <c r="I41" i="36"/>
  <c r="G43" i="36"/>
  <c r="I47" i="36"/>
  <c r="M47" i="36" s="1"/>
  <c r="G49" i="36"/>
  <c r="C13" i="36"/>
  <c r="C15" i="36"/>
  <c r="H16" i="36"/>
  <c r="H17" i="36"/>
  <c r="F20" i="36"/>
  <c r="I21" i="36"/>
  <c r="I19" i="36" s="1"/>
  <c r="C23" i="36"/>
  <c r="C26" i="36"/>
  <c r="H27" i="36"/>
  <c r="G29" i="36"/>
  <c r="C31" i="36"/>
  <c r="H32" i="36"/>
  <c r="G34" i="36"/>
  <c r="I35" i="36"/>
  <c r="F37" i="36"/>
  <c r="H38" i="36"/>
  <c r="J41" i="36"/>
  <c r="H43" i="36"/>
  <c r="C48" i="36"/>
  <c r="H49" i="36"/>
  <c r="F51" i="36"/>
  <c r="I52" i="36"/>
  <c r="G54" i="36"/>
  <c r="F56" i="36"/>
  <c r="H57" i="36"/>
  <c r="C70" i="36"/>
  <c r="C71" i="36"/>
  <c r="C72" i="36"/>
  <c r="C73" i="36"/>
  <c r="C74" i="36"/>
  <c r="C75" i="36"/>
  <c r="C76" i="36"/>
  <c r="C77" i="36"/>
  <c r="C78" i="36"/>
  <c r="I80" i="36"/>
  <c r="G82" i="36"/>
  <c r="G83" i="36"/>
  <c r="J84" i="36"/>
  <c r="C86" i="36"/>
  <c r="F89" i="36"/>
  <c r="C91" i="36"/>
  <c r="H92" i="36"/>
  <c r="H93" i="36"/>
  <c r="F95" i="36"/>
  <c r="C97" i="36"/>
  <c r="H98" i="36"/>
  <c r="H99" i="36"/>
  <c r="G102" i="36"/>
  <c r="C104" i="36"/>
  <c r="H105" i="36"/>
  <c r="C107" i="36"/>
  <c r="G108" i="36"/>
  <c r="I112" i="36"/>
  <c r="F114" i="36"/>
  <c r="I115" i="36"/>
  <c r="G117" i="36"/>
  <c r="C119" i="36"/>
  <c r="H120" i="36"/>
  <c r="G122" i="36"/>
  <c r="J123" i="36"/>
  <c r="G125" i="36"/>
  <c r="C127" i="36"/>
  <c r="G128" i="36"/>
  <c r="J129" i="36"/>
  <c r="F133" i="36"/>
  <c r="H134" i="36"/>
  <c r="F136" i="36"/>
  <c r="I137" i="36"/>
  <c r="G139" i="36"/>
  <c r="I142" i="36"/>
  <c r="I143" i="36"/>
  <c r="L144" i="36"/>
  <c r="G146" i="36"/>
  <c r="C148" i="36"/>
  <c r="H149" i="36"/>
  <c r="C153" i="36"/>
  <c r="H154" i="36"/>
  <c r="F156" i="36"/>
  <c r="H157" i="36"/>
  <c r="C159" i="36"/>
  <c r="H160" i="36"/>
  <c r="G162" i="36"/>
  <c r="C164" i="36"/>
  <c r="H165" i="36"/>
  <c r="F167" i="36"/>
  <c r="I168" i="36"/>
  <c r="H170" i="36"/>
  <c r="F172" i="36"/>
  <c r="I173" i="36"/>
  <c r="G175" i="36"/>
  <c r="C177" i="36"/>
  <c r="H178" i="36"/>
  <c r="G180" i="36"/>
  <c r="C182" i="36"/>
  <c r="H183" i="36"/>
  <c r="C187" i="36"/>
  <c r="H188" i="36"/>
  <c r="F190" i="36"/>
  <c r="I191" i="36"/>
  <c r="F194" i="36"/>
  <c r="I201" i="36"/>
  <c r="H207" i="36"/>
  <c r="K213" i="36"/>
  <c r="K214" i="36"/>
  <c r="K215" i="36"/>
  <c r="K216" i="36"/>
  <c r="K217" i="36"/>
  <c r="K218" i="36"/>
  <c r="K219" i="36"/>
  <c r="J221" i="36"/>
  <c r="F223" i="36"/>
  <c r="F224" i="36"/>
  <c r="F225" i="36"/>
  <c r="F226" i="36"/>
  <c r="F227" i="36"/>
  <c r="F228" i="36"/>
  <c r="F229" i="36"/>
  <c r="F230" i="36"/>
  <c r="C233" i="36"/>
  <c r="H234" i="36"/>
  <c r="G236" i="36"/>
  <c r="H239" i="36"/>
  <c r="I242" i="36"/>
  <c r="H244" i="36"/>
  <c r="G246" i="36"/>
  <c r="C248" i="36"/>
  <c r="H249" i="36"/>
  <c r="C253" i="36"/>
  <c r="H254" i="36"/>
  <c r="F257" i="36"/>
  <c r="D258" i="36"/>
  <c r="C259" i="36"/>
  <c r="L259" i="36"/>
  <c r="K260" i="36"/>
  <c r="J261" i="36"/>
  <c r="I262" i="36"/>
  <c r="C264" i="36"/>
  <c r="L264" i="36"/>
  <c r="K265" i="36"/>
  <c r="K266" i="36"/>
  <c r="J267" i="36"/>
  <c r="D269" i="36"/>
  <c r="C270" i="36"/>
  <c r="L270" i="36"/>
  <c r="G272" i="36"/>
  <c r="F273" i="36"/>
  <c r="D274" i="36"/>
  <c r="C275" i="36"/>
  <c r="L275" i="36"/>
  <c r="K276" i="36"/>
  <c r="J277" i="36"/>
  <c r="D279" i="36"/>
  <c r="H281" i="36"/>
  <c r="G282" i="36"/>
  <c r="F283" i="36"/>
  <c r="D284" i="36"/>
  <c r="C285" i="36"/>
  <c r="L285" i="36"/>
  <c r="K286" i="36"/>
  <c r="J287" i="36"/>
  <c r="I288" i="36"/>
  <c r="C290" i="36"/>
  <c r="L290" i="36"/>
  <c r="K291" i="36"/>
  <c r="J292" i="36"/>
  <c r="I293" i="36"/>
  <c r="H294" i="36"/>
  <c r="G295" i="36"/>
  <c r="F296" i="36"/>
  <c r="D297" i="36"/>
  <c r="C298" i="36"/>
  <c r="L298" i="36"/>
  <c r="G300" i="36"/>
  <c r="F301" i="36"/>
  <c r="D302" i="36"/>
  <c r="C303" i="36"/>
  <c r="L303" i="36"/>
  <c r="G305" i="36"/>
  <c r="F306" i="36"/>
  <c r="D307" i="36"/>
  <c r="C308" i="36"/>
  <c r="L308" i="36"/>
  <c r="K309" i="36"/>
  <c r="J310" i="36"/>
  <c r="I311" i="36"/>
  <c r="H312" i="36"/>
  <c r="G313" i="36"/>
  <c r="J316" i="36"/>
  <c r="I317" i="36"/>
  <c r="H318" i="36"/>
  <c r="G319" i="36"/>
  <c r="F320" i="36"/>
  <c r="D321" i="36"/>
  <c r="C322" i="36"/>
  <c r="L322" i="36"/>
  <c r="K323" i="36"/>
  <c r="F325" i="36"/>
  <c r="D326" i="36"/>
  <c r="C327" i="36"/>
  <c r="L327" i="36"/>
  <c r="K328" i="36"/>
  <c r="J329" i="36"/>
  <c r="I330" i="36"/>
  <c r="H331" i="36"/>
  <c r="G332" i="36"/>
  <c r="J334" i="36"/>
  <c r="I335" i="36"/>
  <c r="C338" i="36"/>
  <c r="L338" i="36"/>
  <c r="F341" i="36"/>
  <c r="K344" i="36"/>
  <c r="J345" i="36"/>
  <c r="I346" i="36"/>
  <c r="H347" i="36"/>
  <c r="G348" i="36"/>
  <c r="F349" i="36"/>
  <c r="C21" i="36"/>
  <c r="G39" i="36"/>
  <c r="I72" i="36"/>
  <c r="I86" i="36"/>
  <c r="H88" i="36"/>
  <c r="G94" i="36"/>
  <c r="F109" i="36"/>
  <c r="H116" i="36"/>
  <c r="F123" i="36"/>
  <c r="F129" i="36"/>
  <c r="J133" i="36"/>
  <c r="H145" i="36"/>
  <c r="G150" i="36"/>
  <c r="G155" i="36"/>
  <c r="I159" i="36"/>
  <c r="F163" i="36"/>
  <c r="C168" i="36"/>
  <c r="H174" i="36"/>
  <c r="F181" i="36"/>
  <c r="I187" i="36"/>
  <c r="G214" i="36"/>
  <c r="J225" i="36"/>
  <c r="J229" i="36"/>
  <c r="H259" i="36"/>
  <c r="K272" i="36"/>
  <c r="K282" i="36"/>
  <c r="D293" i="36"/>
  <c r="G309" i="36"/>
  <c r="C312" i="36"/>
  <c r="F316" i="36"/>
  <c r="K319" i="36"/>
  <c r="G323" i="36"/>
  <c r="J325" i="36"/>
  <c r="G328" i="36"/>
  <c r="C331" i="36"/>
  <c r="D335" i="36"/>
  <c r="F345" i="36"/>
  <c r="K348" i="36"/>
  <c r="F16" i="36"/>
  <c r="F17" i="36"/>
  <c r="G21" i="36"/>
  <c r="H30" i="36"/>
  <c r="G16" i="36"/>
  <c r="G17" i="36"/>
  <c r="C20" i="36"/>
  <c r="J22" i="36"/>
  <c r="G27" i="36"/>
  <c r="F15" i="36"/>
  <c r="I17" i="36"/>
  <c r="G20" i="36"/>
  <c r="J21" i="36"/>
  <c r="F23" i="36"/>
  <c r="F26" i="36"/>
  <c r="I27" i="36"/>
  <c r="H29" i="36"/>
  <c r="F31" i="36"/>
  <c r="I32" i="36"/>
  <c r="H34" i="36"/>
  <c r="L35" i="36"/>
  <c r="G37" i="36"/>
  <c r="I38" i="36"/>
  <c r="I43" i="36"/>
  <c r="F48" i="36"/>
  <c r="I49" i="36"/>
  <c r="G51" i="36"/>
  <c r="C53" i="36"/>
  <c r="H54" i="36"/>
  <c r="G56" i="36"/>
  <c r="I57" i="36"/>
  <c r="F70" i="36"/>
  <c r="F71" i="36"/>
  <c r="F72" i="36"/>
  <c r="F73" i="36"/>
  <c r="F74" i="36"/>
  <c r="F75" i="36"/>
  <c r="F76" i="36"/>
  <c r="F77" i="36"/>
  <c r="F78" i="36"/>
  <c r="C81" i="36"/>
  <c r="H82" i="36"/>
  <c r="H83" i="36"/>
  <c r="K84" i="36"/>
  <c r="F86" i="36"/>
  <c r="C88" i="36"/>
  <c r="G89" i="36"/>
  <c r="F91" i="36"/>
  <c r="I92" i="36"/>
  <c r="I93" i="36"/>
  <c r="G95" i="36"/>
  <c r="F97" i="36"/>
  <c r="I98" i="36"/>
  <c r="I99" i="36"/>
  <c r="C101" i="36"/>
  <c r="H102" i="36"/>
  <c r="F104" i="36"/>
  <c r="I105" i="36"/>
  <c r="F107" i="36"/>
  <c r="H108" i="36"/>
  <c r="J112" i="36"/>
  <c r="G114" i="36"/>
  <c r="C116" i="36"/>
  <c r="H117" i="36"/>
  <c r="F119" i="36"/>
  <c r="I120" i="36"/>
  <c r="H122" i="36"/>
  <c r="C124" i="36"/>
  <c r="H125" i="36"/>
  <c r="F127" i="36"/>
  <c r="H128" i="36"/>
  <c r="C130" i="36"/>
  <c r="G133" i="36"/>
  <c r="I134" i="36"/>
  <c r="G136" i="36"/>
  <c r="C138" i="36"/>
  <c r="H139" i="36"/>
  <c r="J142" i="36"/>
  <c r="C144" i="36"/>
  <c r="C145" i="36"/>
  <c r="H146" i="36"/>
  <c r="F148" i="36"/>
  <c r="I149" i="36"/>
  <c r="F153" i="36"/>
  <c r="I154" i="36"/>
  <c r="G156" i="36"/>
  <c r="I157" i="36"/>
  <c r="F159" i="36"/>
  <c r="I160" i="36"/>
  <c r="H162" i="36"/>
  <c r="F164" i="36"/>
  <c r="I165" i="36"/>
  <c r="G167" i="36"/>
  <c r="I170" i="36"/>
  <c r="G172" i="36"/>
  <c r="C174" i="36"/>
  <c r="H175" i="36"/>
  <c r="F177" i="36"/>
  <c r="I178" i="36"/>
  <c r="H180" i="36"/>
  <c r="F182" i="36"/>
  <c r="I183" i="36"/>
  <c r="F187" i="36"/>
  <c r="I188" i="36"/>
  <c r="G190" i="36"/>
  <c r="G194" i="36"/>
  <c r="I207" i="36"/>
  <c r="L213" i="36"/>
  <c r="L214" i="36"/>
  <c r="L215" i="36"/>
  <c r="L216" i="36"/>
  <c r="L217" i="36"/>
  <c r="L218" i="36"/>
  <c r="L219" i="36"/>
  <c r="K221" i="36"/>
  <c r="G223" i="36"/>
  <c r="G224" i="36"/>
  <c r="G225" i="36"/>
  <c r="G226" i="36"/>
  <c r="G227" i="36"/>
  <c r="G228" i="36"/>
  <c r="G229" i="36"/>
  <c r="G230" i="36"/>
  <c r="F233" i="36"/>
  <c r="I234" i="36"/>
  <c r="H236" i="36"/>
  <c r="I239" i="36"/>
  <c r="I244" i="36"/>
  <c r="H246" i="36"/>
  <c r="F248" i="36"/>
  <c r="I249" i="36"/>
  <c r="F253" i="36"/>
  <c r="I254" i="36"/>
  <c r="G257" i="36"/>
  <c r="F258" i="36"/>
  <c r="D259" i="36"/>
  <c r="C260" i="36"/>
  <c r="L260" i="36"/>
  <c r="K261" i="36"/>
  <c r="J262" i="36"/>
  <c r="D264" i="36"/>
  <c r="C265" i="36"/>
  <c r="L265" i="36"/>
  <c r="L266" i="36"/>
  <c r="K267" i="36"/>
  <c r="F269" i="36"/>
  <c r="D270" i="36"/>
  <c r="H272" i="36"/>
  <c r="G273" i="36"/>
  <c r="F274" i="36"/>
  <c r="D275" i="36"/>
  <c r="C276" i="36"/>
  <c r="L276" i="36"/>
  <c r="K277" i="36"/>
  <c r="F279" i="36"/>
  <c r="I281" i="36"/>
  <c r="H282" i="36"/>
  <c r="G283" i="36"/>
  <c r="F284" i="36"/>
  <c r="D285" i="36"/>
  <c r="C286" i="36"/>
  <c r="L286" i="36"/>
  <c r="K287" i="36"/>
  <c r="J288" i="36"/>
  <c r="D290" i="36"/>
  <c r="C291" i="36"/>
  <c r="L291" i="36"/>
  <c r="K292" i="36"/>
  <c r="J293" i="36"/>
  <c r="I294" i="36"/>
  <c r="H295" i="36"/>
  <c r="G296" i="36"/>
  <c r="F297" i="36"/>
  <c r="D298" i="36"/>
  <c r="H300" i="36"/>
  <c r="G301" i="36"/>
  <c r="F302" i="36"/>
  <c r="D303" i="36"/>
  <c r="H305" i="36"/>
  <c r="G306" i="36"/>
  <c r="F307" i="36"/>
  <c r="D308" i="36"/>
  <c r="C309" i="36"/>
  <c r="L309" i="36"/>
  <c r="K310" i="36"/>
  <c r="J311" i="36"/>
  <c r="I312" i="36"/>
  <c r="H313" i="36"/>
  <c r="K316" i="36"/>
  <c r="J317" i="36"/>
  <c r="I318" i="36"/>
  <c r="H319" i="36"/>
  <c r="G320" i="36"/>
  <c r="F321" i="36"/>
  <c r="D322" i="36"/>
  <c r="C323" i="36"/>
  <c r="L323" i="36"/>
  <c r="G325" i="36"/>
  <c r="F326" i="36"/>
  <c r="D327" i="36"/>
  <c r="C328" i="36"/>
  <c r="L328" i="36"/>
  <c r="K329" i="36"/>
  <c r="J330" i="36"/>
  <c r="I331" i="36"/>
  <c r="H332" i="36"/>
  <c r="K334" i="36"/>
  <c r="J335" i="36"/>
  <c r="D338" i="36"/>
  <c r="G341" i="36"/>
  <c r="C344" i="36"/>
  <c r="L344" i="36"/>
  <c r="K345" i="36"/>
  <c r="J346" i="36"/>
  <c r="I347" i="36"/>
  <c r="H348" i="36"/>
  <c r="G349" i="36"/>
  <c r="J37" i="36"/>
  <c r="F47" i="36"/>
  <c r="I74" i="36"/>
  <c r="K82" i="36"/>
  <c r="I91" i="36"/>
  <c r="H101" i="36"/>
  <c r="I148" i="36"/>
  <c r="J156" i="36"/>
  <c r="G166" i="36"/>
  <c r="G171" i="36"/>
  <c r="I177" i="36"/>
  <c r="F186" i="36"/>
  <c r="C201" i="36"/>
  <c r="G218" i="36"/>
  <c r="C242" i="36"/>
  <c r="J257" i="36"/>
  <c r="D262" i="36"/>
  <c r="I274" i="36"/>
  <c r="C281" i="36"/>
  <c r="F287" i="36"/>
  <c r="C294" i="36"/>
  <c r="H298" i="36"/>
  <c r="I302" i="36"/>
  <c r="I307" i="36"/>
  <c r="J320" i="36"/>
  <c r="C22" i="36"/>
  <c r="G26" i="36"/>
  <c r="I34" i="36"/>
  <c r="H37" i="36"/>
  <c r="G48" i="36"/>
  <c r="C50" i="36"/>
  <c r="H51" i="36"/>
  <c r="F53" i="36"/>
  <c r="I54" i="36"/>
  <c r="H56" i="36"/>
  <c r="C58" i="36"/>
  <c r="G70" i="36"/>
  <c r="G71" i="36"/>
  <c r="G72" i="36"/>
  <c r="G73" i="36"/>
  <c r="G74" i="36"/>
  <c r="G75" i="36"/>
  <c r="G76" i="36"/>
  <c r="G77" i="36"/>
  <c r="G78" i="36"/>
  <c r="F81" i="36"/>
  <c r="I82" i="36"/>
  <c r="I83" i="36"/>
  <c r="L84" i="36"/>
  <c r="G86" i="36"/>
  <c r="F88" i="36"/>
  <c r="H89" i="36"/>
  <c r="G91" i="36"/>
  <c r="J92" i="36"/>
  <c r="C94" i="36"/>
  <c r="H95" i="36"/>
  <c r="G97" i="36"/>
  <c r="J98" i="36"/>
  <c r="J99" i="36"/>
  <c r="F101" i="36"/>
  <c r="I102" i="36"/>
  <c r="G104" i="36"/>
  <c r="C106" i="36"/>
  <c r="G107" i="36"/>
  <c r="I108" i="36"/>
  <c r="C113" i="36"/>
  <c r="H114" i="36"/>
  <c r="F116" i="36"/>
  <c r="I117" i="36"/>
  <c r="G119" i="36"/>
  <c r="I122" i="36"/>
  <c r="F124" i="36"/>
  <c r="I125" i="36"/>
  <c r="G127" i="36"/>
  <c r="I128" i="36"/>
  <c r="F130" i="36"/>
  <c r="C132" i="36"/>
  <c r="H133" i="36"/>
  <c r="C135" i="36"/>
  <c r="H136" i="36"/>
  <c r="F138" i="36"/>
  <c r="I139" i="36"/>
  <c r="K142" i="36"/>
  <c r="F144" i="36"/>
  <c r="F145" i="36"/>
  <c r="I146" i="36"/>
  <c r="G148" i="36"/>
  <c r="C150" i="36"/>
  <c r="G153" i="36"/>
  <c r="C155" i="36"/>
  <c r="H156" i="36"/>
  <c r="J157" i="36"/>
  <c r="G159" i="36"/>
  <c r="I162" i="36"/>
  <c r="G164" i="36"/>
  <c r="C166" i="36"/>
  <c r="H167" i="36"/>
  <c r="C171" i="36"/>
  <c r="H172" i="36"/>
  <c r="F174" i="36"/>
  <c r="I175" i="36"/>
  <c r="G177" i="36"/>
  <c r="I180" i="36"/>
  <c r="G182" i="36"/>
  <c r="C184" i="36"/>
  <c r="G187" i="36"/>
  <c r="C189" i="36"/>
  <c r="H190" i="36"/>
  <c r="C193" i="36"/>
  <c r="H194" i="36"/>
  <c r="C203" i="36"/>
  <c r="C213" i="36"/>
  <c r="C214" i="36"/>
  <c r="C215" i="36"/>
  <c r="C216" i="36"/>
  <c r="C217" i="36"/>
  <c r="C218" i="36"/>
  <c r="C219" i="36"/>
  <c r="L221" i="36"/>
  <c r="H223" i="36"/>
  <c r="H224" i="36"/>
  <c r="H225" i="36"/>
  <c r="H226" i="36"/>
  <c r="H227" i="36"/>
  <c r="H228" i="36"/>
  <c r="H229" i="36"/>
  <c r="H230" i="36"/>
  <c r="G233" i="36"/>
  <c r="I236" i="36"/>
  <c r="I246" i="36"/>
  <c r="G248" i="36"/>
  <c r="C250" i="36"/>
  <c r="G253" i="36"/>
  <c r="H257" i="36"/>
  <c r="G258" i="36"/>
  <c r="F259" i="36"/>
  <c r="D260" i="36"/>
  <c r="C261" i="36"/>
  <c r="L261" i="36"/>
  <c r="K262" i="36"/>
  <c r="F264" i="36"/>
  <c r="D265" i="36"/>
  <c r="C266" i="36"/>
  <c r="C267" i="36"/>
  <c r="L267" i="36"/>
  <c r="G269" i="36"/>
  <c r="F270" i="36"/>
  <c r="I272" i="36"/>
  <c r="H273" i="36"/>
  <c r="G274" i="36"/>
  <c r="F275" i="36"/>
  <c r="D276" i="36"/>
  <c r="C277" i="36"/>
  <c r="L277" i="36"/>
  <c r="G279" i="36"/>
  <c r="J281" i="36"/>
  <c r="I282" i="36"/>
  <c r="H283" i="36"/>
  <c r="G284" i="36"/>
  <c r="F285" i="36"/>
  <c r="D286" i="36"/>
  <c r="C287" i="36"/>
  <c r="L287" i="36"/>
  <c r="K288" i="36"/>
  <c r="F290" i="36"/>
  <c r="D291" i="36"/>
  <c r="C292" i="36"/>
  <c r="L292" i="36"/>
  <c r="K293" i="36"/>
  <c r="J294" i="36"/>
  <c r="I295" i="36"/>
  <c r="H296" i="36"/>
  <c r="G297" i="36"/>
  <c r="F298" i="36"/>
  <c r="I300" i="36"/>
  <c r="H301" i="36"/>
  <c r="G302" i="36"/>
  <c r="F303" i="36"/>
  <c r="I305" i="36"/>
  <c r="H306" i="36"/>
  <c r="G307" i="36"/>
  <c r="F308" i="36"/>
  <c r="D309" i="36"/>
  <c r="C310" i="36"/>
  <c r="L310" i="36"/>
  <c r="K311" i="36"/>
  <c r="J312" i="36"/>
  <c r="I313" i="36"/>
  <c r="C316" i="36"/>
  <c r="L316" i="36"/>
  <c r="K317" i="36"/>
  <c r="J318" i="36"/>
  <c r="I319" i="36"/>
  <c r="H320" i="36"/>
  <c r="G321" i="36"/>
  <c r="F322" i="36"/>
  <c r="D323" i="36"/>
  <c r="H325" i="36"/>
  <c r="G326" i="36"/>
  <c r="F327" i="36"/>
  <c r="D328" i="36"/>
  <c r="C329" i="36"/>
  <c r="L329" i="36"/>
  <c r="K330" i="36"/>
  <c r="J331" i="36"/>
  <c r="I332" i="36"/>
  <c r="C334" i="36"/>
  <c r="L334" i="36"/>
  <c r="K335" i="36"/>
  <c r="F338" i="36"/>
  <c r="H341" i="36"/>
  <c r="D344" i="36"/>
  <c r="C345" i="36"/>
  <c r="L345" i="36"/>
  <c r="K346" i="36"/>
  <c r="J347" i="36"/>
  <c r="I348" i="36"/>
  <c r="H349" i="36"/>
  <c r="K9" i="43"/>
  <c r="M267" i="36"/>
  <c r="M425" i="36"/>
  <c r="L9" i="43"/>
  <c r="B58" i="40"/>
  <c r="M9" i="43"/>
  <c r="G434" i="41"/>
  <c r="F434" i="41"/>
  <c r="D3330" i="47"/>
  <c r="D3325" i="47"/>
  <c r="D3321" i="47"/>
  <c r="D3318" i="47"/>
  <c r="D3313" i="47"/>
  <c r="D3308" i="47"/>
  <c r="D3305" i="47"/>
  <c r="D3303" i="47"/>
  <c r="D3296" i="47"/>
  <c r="D3292" i="47"/>
  <c r="D3285" i="47"/>
  <c r="D3278" i="47"/>
  <c r="D3275" i="47"/>
  <c r="D3272" i="47"/>
  <c r="D3262" i="47"/>
  <c r="D3255" i="47"/>
  <c r="D3250" i="47"/>
  <c r="D3244" i="47"/>
  <c r="D3236" i="47"/>
  <c r="D3229" i="47"/>
  <c r="D3222" i="47"/>
  <c r="D3217" i="47"/>
  <c r="D3213" i="47"/>
  <c r="D3210" i="47"/>
  <c r="D3208" i="47"/>
  <c r="D3198" i="47"/>
  <c r="D3193" i="47"/>
  <c r="D3190" i="47"/>
  <c r="M433" i="36"/>
  <c r="M432" i="36"/>
  <c r="L432" i="36"/>
  <c r="K432" i="36"/>
  <c r="J432" i="36"/>
  <c r="I432" i="36"/>
  <c r="H432" i="36"/>
  <c r="G432" i="36"/>
  <c r="F432" i="36"/>
  <c r="E432" i="36"/>
  <c r="D432" i="36"/>
  <c r="C432" i="36"/>
  <c r="M431" i="36"/>
  <c r="M430" i="36"/>
  <c r="L429" i="36"/>
  <c r="K429" i="36"/>
  <c r="J429" i="36"/>
  <c r="I429" i="36"/>
  <c r="H429" i="36"/>
  <c r="G429" i="36"/>
  <c r="F429" i="36"/>
  <c r="E429" i="36"/>
  <c r="D429" i="36"/>
  <c r="C429" i="36"/>
  <c r="M428" i="36"/>
  <c r="M427" i="36"/>
  <c r="L427" i="36"/>
  <c r="K427" i="36"/>
  <c r="J427" i="36"/>
  <c r="I427" i="36"/>
  <c r="H427" i="36"/>
  <c r="G427" i="36"/>
  <c r="F427" i="36"/>
  <c r="E427" i="36"/>
  <c r="D427" i="36"/>
  <c r="C427" i="36"/>
  <c r="M426" i="36"/>
  <c r="M424" i="36"/>
  <c r="L424" i="36"/>
  <c r="K424" i="36"/>
  <c r="J424" i="36"/>
  <c r="I424" i="36"/>
  <c r="H424" i="36"/>
  <c r="G424" i="36"/>
  <c r="F424" i="36"/>
  <c r="E424" i="36"/>
  <c r="D424" i="36"/>
  <c r="C424" i="36"/>
  <c r="M423" i="36"/>
  <c r="M422" i="36"/>
  <c r="L421" i="36"/>
  <c r="K421" i="36"/>
  <c r="J421" i="36"/>
  <c r="I421" i="36"/>
  <c r="H421" i="36"/>
  <c r="G421" i="36"/>
  <c r="F421" i="36"/>
  <c r="E421" i="36"/>
  <c r="D421" i="36"/>
  <c r="C421" i="36"/>
  <c r="M420" i="36"/>
  <c r="M419" i="36"/>
  <c r="M418" i="36"/>
  <c r="M417" i="36"/>
  <c r="M416" i="36"/>
  <c r="M415" i="36"/>
  <c r="M414" i="36"/>
  <c r="M413" i="36"/>
  <c r="L412" i="36"/>
  <c r="K412" i="36"/>
  <c r="J412" i="36"/>
  <c r="I412" i="36"/>
  <c r="H412" i="36"/>
  <c r="G412" i="36"/>
  <c r="F412" i="36"/>
  <c r="E412" i="36"/>
  <c r="D412" i="36"/>
  <c r="C412" i="36"/>
  <c r="M411" i="36"/>
  <c r="M410" i="36"/>
  <c r="M409" i="36"/>
  <c r="M408" i="36"/>
  <c r="M407" i="36"/>
  <c r="M406" i="36"/>
  <c r="M405" i="36"/>
  <c r="M404" i="36"/>
  <c r="L403" i="36"/>
  <c r="K403" i="36"/>
  <c r="K10" i="37"/>
  <c r="J403" i="36"/>
  <c r="J10" i="37"/>
  <c r="I403" i="36"/>
  <c r="H403" i="36"/>
  <c r="G403" i="36"/>
  <c r="F403" i="36"/>
  <c r="E403" i="36"/>
  <c r="D403" i="36"/>
  <c r="C403" i="36"/>
  <c r="C10" i="37"/>
  <c r="M401" i="36"/>
  <c r="M400" i="36"/>
  <c r="M399" i="36"/>
  <c r="L398" i="36"/>
  <c r="K398" i="36"/>
  <c r="J398" i="36"/>
  <c r="I398" i="36"/>
  <c r="H398" i="36"/>
  <c r="G398" i="36"/>
  <c r="F398" i="36"/>
  <c r="E398" i="36"/>
  <c r="D398" i="36"/>
  <c r="C398" i="36"/>
  <c r="M397" i="36"/>
  <c r="M396" i="36"/>
  <c r="M395" i="36"/>
  <c r="M394" i="36"/>
  <c r="M393" i="36"/>
  <c r="L392" i="36"/>
  <c r="K392" i="36"/>
  <c r="J392" i="36"/>
  <c r="I392" i="36"/>
  <c r="H392" i="36"/>
  <c r="G392" i="36"/>
  <c r="F392" i="36"/>
  <c r="E392" i="36"/>
  <c r="D392" i="36"/>
  <c r="C392" i="36"/>
  <c r="M391" i="36"/>
  <c r="M390" i="36"/>
  <c r="M389" i="36"/>
  <c r="M388" i="36"/>
  <c r="M387" i="36"/>
  <c r="M386" i="36"/>
  <c r="L385" i="36"/>
  <c r="L12" i="37"/>
  <c r="K385" i="36"/>
  <c r="K12" i="37"/>
  <c r="J385" i="36"/>
  <c r="J12" i="37"/>
  <c r="I385" i="36"/>
  <c r="I12" i="37"/>
  <c r="H385" i="36"/>
  <c r="H12" i="37"/>
  <c r="G385" i="36"/>
  <c r="G12" i="37"/>
  <c r="F385" i="36"/>
  <c r="F12" i="37"/>
  <c r="E385" i="36"/>
  <c r="E12" i="37"/>
  <c r="D385" i="36"/>
  <c r="D12" i="37"/>
  <c r="C385" i="36"/>
  <c r="C12" i="37"/>
  <c r="M383" i="36"/>
  <c r="M382" i="36"/>
  <c r="M381" i="36"/>
  <c r="L380" i="36"/>
  <c r="K380" i="36"/>
  <c r="J380" i="36"/>
  <c r="I380" i="36"/>
  <c r="H380" i="36"/>
  <c r="G380" i="36"/>
  <c r="F380" i="36"/>
  <c r="E380" i="36"/>
  <c r="D380" i="36"/>
  <c r="C380" i="36"/>
  <c r="M379" i="36"/>
  <c r="M378" i="36"/>
  <c r="L377" i="36"/>
  <c r="K377" i="36"/>
  <c r="J377" i="36"/>
  <c r="I377" i="36"/>
  <c r="H377" i="36"/>
  <c r="G377" i="36"/>
  <c r="F377" i="36"/>
  <c r="E377" i="36"/>
  <c r="D377" i="36"/>
  <c r="C377" i="36"/>
  <c r="M376" i="36"/>
  <c r="M375" i="36"/>
  <c r="M374" i="36"/>
  <c r="M373" i="36"/>
  <c r="M372" i="36"/>
  <c r="M371" i="36"/>
  <c r="M370" i="36"/>
  <c r="M369" i="36"/>
  <c r="M368" i="36"/>
  <c r="L367" i="36"/>
  <c r="K367" i="36"/>
  <c r="J367" i="36"/>
  <c r="I367" i="36"/>
  <c r="H367" i="36"/>
  <c r="G367" i="36"/>
  <c r="F367" i="36"/>
  <c r="E367" i="36"/>
  <c r="D367" i="36"/>
  <c r="C367" i="36"/>
  <c r="M366" i="36"/>
  <c r="M365" i="36"/>
  <c r="M364" i="36"/>
  <c r="M363" i="36"/>
  <c r="M362" i="36"/>
  <c r="M361" i="36"/>
  <c r="M360" i="36"/>
  <c r="M359" i="36"/>
  <c r="M358" i="36"/>
  <c r="L357" i="36"/>
  <c r="K357" i="36"/>
  <c r="J357" i="36"/>
  <c r="I357" i="36"/>
  <c r="H357" i="36"/>
  <c r="G357" i="36"/>
  <c r="F357" i="36"/>
  <c r="E357" i="36"/>
  <c r="D357" i="36"/>
  <c r="C357" i="36"/>
  <c r="M356" i="36"/>
  <c r="M355" i="36"/>
  <c r="M354" i="36"/>
  <c r="M353" i="36"/>
  <c r="M352" i="36"/>
  <c r="M351" i="36"/>
  <c r="L350" i="36"/>
  <c r="K350" i="36"/>
  <c r="J350" i="36"/>
  <c r="I350" i="36"/>
  <c r="H350" i="36"/>
  <c r="G350" i="36"/>
  <c r="F350" i="36"/>
  <c r="E350" i="36"/>
  <c r="D350" i="36"/>
  <c r="C350" i="36"/>
  <c r="M349" i="36"/>
  <c r="M348" i="36"/>
  <c r="M347" i="36"/>
  <c r="M346" i="36"/>
  <c r="M345" i="36"/>
  <c r="M344" i="36"/>
  <c r="M343" i="36"/>
  <c r="M342" i="36"/>
  <c r="M341" i="36"/>
  <c r="L340" i="36"/>
  <c r="K340" i="36"/>
  <c r="J340" i="36"/>
  <c r="I340" i="36"/>
  <c r="H340" i="36"/>
  <c r="G340" i="36"/>
  <c r="F340" i="36"/>
  <c r="E340" i="36"/>
  <c r="D340" i="36"/>
  <c r="C340" i="36"/>
  <c r="M339" i="36"/>
  <c r="M338" i="36"/>
  <c r="M337" i="36"/>
  <c r="L337" i="36"/>
  <c r="K337" i="36"/>
  <c r="J337" i="36"/>
  <c r="I337" i="36"/>
  <c r="H337" i="36"/>
  <c r="G337" i="36"/>
  <c r="F337" i="36"/>
  <c r="E337" i="36"/>
  <c r="D337" i="36"/>
  <c r="C337" i="36"/>
  <c r="M335" i="36"/>
  <c r="M334" i="36"/>
  <c r="L333" i="36"/>
  <c r="K333" i="36"/>
  <c r="J333" i="36"/>
  <c r="I333" i="36"/>
  <c r="H333" i="36"/>
  <c r="G333" i="36"/>
  <c r="F333" i="36"/>
  <c r="E333" i="36"/>
  <c r="D333" i="36"/>
  <c r="C333" i="36"/>
  <c r="M332" i="36"/>
  <c r="M331" i="36"/>
  <c r="M330" i="36"/>
  <c r="M329" i="36"/>
  <c r="M328" i="36"/>
  <c r="M327" i="36"/>
  <c r="M326" i="36"/>
  <c r="M325" i="36"/>
  <c r="L324" i="36"/>
  <c r="K324" i="36"/>
  <c r="J324" i="36"/>
  <c r="I324" i="36"/>
  <c r="H324" i="36"/>
  <c r="G324" i="36"/>
  <c r="F324" i="36"/>
  <c r="E324" i="36"/>
  <c r="D324" i="36"/>
  <c r="C324" i="36"/>
  <c r="M323" i="36"/>
  <c r="M322" i="36"/>
  <c r="M321" i="36"/>
  <c r="M320" i="36"/>
  <c r="M319" i="36"/>
  <c r="M318" i="36"/>
  <c r="M317" i="36"/>
  <c r="M316" i="36"/>
  <c r="L315" i="36"/>
  <c r="K315" i="36"/>
  <c r="J315" i="36"/>
  <c r="I315" i="36"/>
  <c r="H315" i="36"/>
  <c r="G315" i="36"/>
  <c r="F315" i="36"/>
  <c r="E315" i="36"/>
  <c r="D315" i="36"/>
  <c r="C315" i="36"/>
  <c r="M313" i="36"/>
  <c r="M312" i="36"/>
  <c r="M311" i="36"/>
  <c r="M310" i="36"/>
  <c r="M309" i="36"/>
  <c r="M308" i="36"/>
  <c r="M307" i="36"/>
  <c r="M306" i="36"/>
  <c r="M305" i="36"/>
  <c r="L304" i="36"/>
  <c r="K304" i="36"/>
  <c r="J304" i="36"/>
  <c r="I304" i="36"/>
  <c r="H304" i="36"/>
  <c r="G304" i="36"/>
  <c r="F304" i="36"/>
  <c r="E304" i="36"/>
  <c r="D304" i="36"/>
  <c r="C304" i="36"/>
  <c r="M303" i="36"/>
  <c r="M302" i="36"/>
  <c r="M301" i="36"/>
  <c r="M300" i="36"/>
  <c r="L299" i="36"/>
  <c r="K299" i="36"/>
  <c r="J299" i="36"/>
  <c r="I299" i="36"/>
  <c r="H299" i="36"/>
  <c r="G299" i="36"/>
  <c r="F299" i="36"/>
  <c r="E299" i="36"/>
  <c r="D299" i="36"/>
  <c r="C299" i="36"/>
  <c r="M297" i="36"/>
  <c r="M296" i="36"/>
  <c r="M295" i="36"/>
  <c r="M294" i="36"/>
  <c r="M293" i="36"/>
  <c r="M292" i="36"/>
  <c r="M291" i="36"/>
  <c r="M290" i="36"/>
  <c r="L289" i="36"/>
  <c r="K289" i="36"/>
  <c r="J289" i="36"/>
  <c r="I289" i="36"/>
  <c r="H289" i="36"/>
  <c r="G289" i="36"/>
  <c r="F289" i="36"/>
  <c r="D289" i="36"/>
  <c r="C289" i="36"/>
  <c r="M288" i="36"/>
  <c r="M287" i="36"/>
  <c r="M286" i="36"/>
  <c r="M285" i="36"/>
  <c r="M284" i="36"/>
  <c r="M283" i="36"/>
  <c r="M282" i="36"/>
  <c r="M281" i="36"/>
  <c r="L280" i="36"/>
  <c r="K280" i="36"/>
  <c r="J280" i="36"/>
  <c r="I280" i="36"/>
  <c r="H280" i="36"/>
  <c r="G280" i="36"/>
  <c r="F280" i="36"/>
  <c r="E280" i="36"/>
  <c r="D280" i="36"/>
  <c r="C280" i="36"/>
  <c r="M279" i="36"/>
  <c r="M278" i="36"/>
  <c r="L278" i="36"/>
  <c r="K278" i="36"/>
  <c r="J278" i="36"/>
  <c r="I278" i="36"/>
  <c r="H278" i="36"/>
  <c r="G278" i="36"/>
  <c r="F278" i="36"/>
  <c r="E278" i="36"/>
  <c r="D278" i="36"/>
  <c r="C278" i="36"/>
  <c r="M277" i="36"/>
  <c r="M276" i="36"/>
  <c r="M275" i="36"/>
  <c r="M274" i="36"/>
  <c r="M273" i="36"/>
  <c r="M272" i="36"/>
  <c r="L271" i="36"/>
  <c r="K271" i="36"/>
  <c r="J271" i="36"/>
  <c r="I271" i="36"/>
  <c r="H271" i="36"/>
  <c r="G271" i="36"/>
  <c r="F271" i="36"/>
  <c r="E271" i="36"/>
  <c r="D271" i="36"/>
  <c r="C271" i="36"/>
  <c r="M270" i="36"/>
  <c r="M269" i="36"/>
  <c r="L268" i="36"/>
  <c r="K268" i="36"/>
  <c r="J268" i="36"/>
  <c r="I268" i="36"/>
  <c r="H268" i="36"/>
  <c r="G268" i="36"/>
  <c r="F268" i="36"/>
  <c r="E268" i="36"/>
  <c r="D268" i="36"/>
  <c r="C268" i="36"/>
  <c r="M266" i="36"/>
  <c r="M265" i="36"/>
  <c r="M264" i="36"/>
  <c r="L263" i="36"/>
  <c r="K263" i="36"/>
  <c r="J263" i="36"/>
  <c r="I263" i="36"/>
  <c r="H263" i="36"/>
  <c r="G263" i="36"/>
  <c r="F263" i="36"/>
  <c r="E263" i="36"/>
  <c r="D263" i="36"/>
  <c r="C263" i="36"/>
  <c r="M262" i="36"/>
  <c r="M260" i="36"/>
  <c r="M258" i="36"/>
  <c r="L256" i="36"/>
  <c r="K256" i="36"/>
  <c r="J256" i="36"/>
  <c r="H256" i="36"/>
  <c r="G256" i="36"/>
  <c r="F256" i="36"/>
  <c r="E256" i="36"/>
  <c r="D256" i="36"/>
  <c r="C256" i="36"/>
  <c r="M254" i="36"/>
  <c r="M253" i="36"/>
  <c r="M252" i="36"/>
  <c r="L251" i="36"/>
  <c r="K251" i="36"/>
  <c r="J251" i="36"/>
  <c r="I251" i="36"/>
  <c r="H251" i="36"/>
  <c r="G251" i="36"/>
  <c r="F251" i="36"/>
  <c r="E251" i="36"/>
  <c r="D251" i="36"/>
  <c r="C251" i="36"/>
  <c r="M250" i="36"/>
  <c r="M249" i="36"/>
  <c r="M248" i="36"/>
  <c r="M247" i="36"/>
  <c r="M246" i="36"/>
  <c r="L245" i="36"/>
  <c r="K245" i="36"/>
  <c r="J245" i="36"/>
  <c r="I245" i="36"/>
  <c r="H245" i="36"/>
  <c r="G245" i="36"/>
  <c r="F245" i="36"/>
  <c r="E245" i="36"/>
  <c r="D245" i="36"/>
  <c r="C245" i="36"/>
  <c r="M244" i="36"/>
  <c r="M243" i="36"/>
  <c r="L243" i="36"/>
  <c r="K243" i="36"/>
  <c r="J243" i="36"/>
  <c r="I243" i="36"/>
  <c r="H243" i="36"/>
  <c r="G243" i="36"/>
  <c r="F243" i="36"/>
  <c r="E243" i="36"/>
  <c r="D243" i="36"/>
  <c r="C243" i="36"/>
  <c r="M242" i="36"/>
  <c r="M241" i="36"/>
  <c r="M240" i="36"/>
  <c r="M239" i="36"/>
  <c r="M238" i="36"/>
  <c r="M237" i="36"/>
  <c r="M236" i="36"/>
  <c r="L235" i="36"/>
  <c r="K235" i="36"/>
  <c r="J235" i="36"/>
  <c r="I235" i="36"/>
  <c r="H235" i="36"/>
  <c r="G235" i="36"/>
  <c r="F235" i="36"/>
  <c r="E235" i="36"/>
  <c r="D235" i="36"/>
  <c r="C235" i="36"/>
  <c r="M234" i="36"/>
  <c r="M233" i="36"/>
  <c r="M232" i="36"/>
  <c r="L231" i="36"/>
  <c r="K231" i="36"/>
  <c r="K11" i="37"/>
  <c r="J231" i="36"/>
  <c r="J11" i="37"/>
  <c r="I231" i="36"/>
  <c r="I11" i="37"/>
  <c r="H231" i="36"/>
  <c r="G231" i="36"/>
  <c r="G11" i="37"/>
  <c r="F231" i="36"/>
  <c r="F11" i="37"/>
  <c r="E231" i="36"/>
  <c r="E11" i="37"/>
  <c r="D231" i="36"/>
  <c r="C231" i="36"/>
  <c r="C11" i="37"/>
  <c r="M229" i="36"/>
  <c r="M228" i="36"/>
  <c r="M227" i="36"/>
  <c r="M226" i="36"/>
  <c r="M225" i="36"/>
  <c r="M224" i="36"/>
  <c r="L222" i="36"/>
  <c r="K222" i="36"/>
  <c r="J222" i="36"/>
  <c r="H222" i="36"/>
  <c r="G222" i="36"/>
  <c r="F222" i="36"/>
  <c r="E222" i="36"/>
  <c r="D222" i="36"/>
  <c r="C222" i="36"/>
  <c r="M221" i="36"/>
  <c r="M220" i="36"/>
  <c r="M219" i="36"/>
  <c r="M218" i="36"/>
  <c r="M217" i="36"/>
  <c r="M216" i="36"/>
  <c r="M215" i="36"/>
  <c r="M214" i="36"/>
  <c r="M213" i="36"/>
  <c r="L212" i="36"/>
  <c r="K212" i="36"/>
  <c r="J212" i="36"/>
  <c r="I212" i="36"/>
  <c r="H212" i="36"/>
  <c r="G212" i="36"/>
  <c r="F212" i="36"/>
  <c r="E212" i="36"/>
  <c r="D212" i="36"/>
  <c r="C212" i="36"/>
  <c r="M211" i="36"/>
  <c r="M210" i="36"/>
  <c r="M209" i="36"/>
  <c r="M208" i="36"/>
  <c r="M207" i="36"/>
  <c r="L206" i="36"/>
  <c r="K206" i="36"/>
  <c r="J206" i="36"/>
  <c r="I206" i="36"/>
  <c r="H206" i="36"/>
  <c r="G206" i="36"/>
  <c r="F206" i="36"/>
  <c r="E206" i="36"/>
  <c r="D206" i="36"/>
  <c r="C206" i="36"/>
  <c r="M205" i="36"/>
  <c r="M204" i="36"/>
  <c r="M203" i="36"/>
  <c r="M202" i="36"/>
  <c r="M201" i="36"/>
  <c r="M200" i="36"/>
  <c r="M199" i="36"/>
  <c r="M198" i="36"/>
  <c r="M197" i="36"/>
  <c r="L196" i="36"/>
  <c r="K196" i="36"/>
  <c r="J196" i="36"/>
  <c r="I196" i="36"/>
  <c r="H196" i="36"/>
  <c r="G196" i="36"/>
  <c r="F196" i="36"/>
  <c r="E196" i="36"/>
  <c r="D196" i="36"/>
  <c r="C196" i="36"/>
  <c r="M194" i="36"/>
  <c r="M193" i="36"/>
  <c r="M192" i="36"/>
  <c r="M191" i="36"/>
  <c r="M190" i="36"/>
  <c r="M189" i="36"/>
  <c r="M188" i="36"/>
  <c r="M187" i="36"/>
  <c r="M186" i="36"/>
  <c r="L185" i="36"/>
  <c r="K185" i="36"/>
  <c r="J185" i="36"/>
  <c r="I185" i="36"/>
  <c r="H185" i="36"/>
  <c r="G185" i="36"/>
  <c r="F185" i="36"/>
  <c r="E185" i="36"/>
  <c r="D185" i="36"/>
  <c r="C185" i="36"/>
  <c r="M184" i="36"/>
  <c r="M183" i="36"/>
  <c r="M182" i="36"/>
  <c r="M180" i="36"/>
  <c r="L179" i="36"/>
  <c r="K179" i="36"/>
  <c r="J179" i="36"/>
  <c r="H179" i="36"/>
  <c r="G179" i="36"/>
  <c r="F179" i="36"/>
  <c r="E179" i="36"/>
  <c r="D179" i="36"/>
  <c r="C179" i="36"/>
  <c r="M178" i="36"/>
  <c r="M177" i="36"/>
  <c r="M176" i="36"/>
  <c r="M175" i="36"/>
  <c r="M173" i="36"/>
  <c r="M172" i="36"/>
  <c r="M171" i="36"/>
  <c r="M170" i="36"/>
  <c r="L169" i="36"/>
  <c r="K169" i="36"/>
  <c r="J169" i="36"/>
  <c r="H169" i="36"/>
  <c r="G169" i="36"/>
  <c r="F169" i="36"/>
  <c r="E169" i="36"/>
  <c r="D169" i="36"/>
  <c r="C169" i="36"/>
  <c r="M168" i="36"/>
  <c r="M167" i="36"/>
  <c r="M166" i="36"/>
  <c r="M165" i="36"/>
  <c r="M164" i="36"/>
  <c r="M163" i="36"/>
  <c r="M162" i="36"/>
  <c r="L161" i="36"/>
  <c r="K161" i="36"/>
  <c r="J161" i="36"/>
  <c r="I161" i="36"/>
  <c r="H161" i="36"/>
  <c r="G161" i="36"/>
  <c r="F161" i="36"/>
  <c r="E161" i="36"/>
  <c r="D161" i="36"/>
  <c r="C161" i="36"/>
  <c r="M160" i="36"/>
  <c r="M159" i="36"/>
  <c r="M158" i="36"/>
  <c r="M157" i="36"/>
  <c r="M155" i="36"/>
  <c r="M154" i="36"/>
  <c r="M153" i="36"/>
  <c r="M152" i="36"/>
  <c r="L151" i="36"/>
  <c r="K151" i="36"/>
  <c r="J151" i="36"/>
  <c r="I151" i="36"/>
  <c r="H151" i="36"/>
  <c r="G151" i="36"/>
  <c r="F151" i="36"/>
  <c r="E151" i="36"/>
  <c r="D151" i="36"/>
  <c r="C151" i="36"/>
  <c r="M150" i="36"/>
  <c r="M149" i="36"/>
  <c r="M148" i="36"/>
  <c r="M147" i="36"/>
  <c r="M146" i="36"/>
  <c r="M145" i="36"/>
  <c r="M144" i="36"/>
  <c r="M143" i="36"/>
  <c r="M142" i="36"/>
  <c r="L141" i="36"/>
  <c r="K141" i="36"/>
  <c r="J141" i="36"/>
  <c r="I141" i="36"/>
  <c r="H141" i="36"/>
  <c r="G141" i="36"/>
  <c r="F141" i="36"/>
  <c r="E141" i="36"/>
  <c r="D141" i="36"/>
  <c r="C141" i="36"/>
  <c r="M140" i="36"/>
  <c r="M139" i="36"/>
  <c r="M138" i="36"/>
  <c r="M137" i="36"/>
  <c r="M136" i="36"/>
  <c r="M135" i="36"/>
  <c r="M134" i="36"/>
  <c r="M133" i="36"/>
  <c r="M132" i="36"/>
  <c r="L131" i="36"/>
  <c r="K131" i="36"/>
  <c r="J131" i="36"/>
  <c r="I131" i="36"/>
  <c r="H131" i="36"/>
  <c r="G131" i="36"/>
  <c r="F131" i="36"/>
  <c r="E131" i="36"/>
  <c r="D131" i="36"/>
  <c r="C131" i="36"/>
  <c r="M130" i="36"/>
  <c r="M129" i="36"/>
  <c r="M128" i="36"/>
  <c r="M127" i="36"/>
  <c r="M126" i="36"/>
  <c r="M125" i="36"/>
  <c r="M124" i="36"/>
  <c r="M123" i="36"/>
  <c r="M122" i="36"/>
  <c r="L121" i="36"/>
  <c r="K121" i="36"/>
  <c r="J121" i="36"/>
  <c r="I121" i="36"/>
  <c r="H121" i="36"/>
  <c r="G121" i="36"/>
  <c r="F121" i="36"/>
  <c r="E121" i="36"/>
  <c r="D121" i="36"/>
  <c r="C121" i="36"/>
  <c r="M120" i="36"/>
  <c r="M119" i="36"/>
  <c r="M118" i="36"/>
  <c r="M117" i="36"/>
  <c r="M116" i="36"/>
  <c r="M115" i="36"/>
  <c r="M114" i="36"/>
  <c r="M113" i="36"/>
  <c r="M112" i="36"/>
  <c r="L111" i="36"/>
  <c r="K111" i="36"/>
  <c r="J111" i="36"/>
  <c r="I111" i="36"/>
  <c r="H111" i="36"/>
  <c r="G111" i="36"/>
  <c r="F111" i="36"/>
  <c r="E111" i="36"/>
  <c r="D111" i="36"/>
  <c r="C111" i="36"/>
  <c r="M109" i="36"/>
  <c r="M108" i="36"/>
  <c r="M107" i="36"/>
  <c r="M106" i="36"/>
  <c r="M105" i="36"/>
  <c r="M104" i="36"/>
  <c r="M103" i="36"/>
  <c r="M102" i="36"/>
  <c r="M101" i="36"/>
  <c r="L100" i="36"/>
  <c r="K100" i="36"/>
  <c r="J100" i="36"/>
  <c r="I100" i="36"/>
  <c r="H100" i="36"/>
  <c r="G100" i="36"/>
  <c r="F100" i="36"/>
  <c r="E100" i="36"/>
  <c r="D100" i="36"/>
  <c r="C100" i="36"/>
  <c r="M99" i="36"/>
  <c r="M98" i="36"/>
  <c r="M97" i="36"/>
  <c r="L96" i="36"/>
  <c r="K96" i="36"/>
  <c r="J96" i="36"/>
  <c r="I96" i="36"/>
  <c r="H96" i="36"/>
  <c r="G96" i="36"/>
  <c r="F96" i="36"/>
  <c r="E96" i="36"/>
  <c r="D96" i="36"/>
  <c r="C96" i="36"/>
  <c r="M95" i="36"/>
  <c r="M94" i="36"/>
  <c r="M93" i="36"/>
  <c r="M92" i="36"/>
  <c r="M91" i="36"/>
  <c r="L90" i="36"/>
  <c r="K90" i="36"/>
  <c r="J90" i="36"/>
  <c r="I90" i="36"/>
  <c r="H90" i="36"/>
  <c r="G90" i="36"/>
  <c r="F90" i="36"/>
  <c r="E90" i="36"/>
  <c r="D90" i="36"/>
  <c r="C90" i="36"/>
  <c r="M89" i="36"/>
  <c r="M88" i="36"/>
  <c r="L87" i="36"/>
  <c r="K87" i="36"/>
  <c r="J87" i="36"/>
  <c r="I87" i="36"/>
  <c r="H87" i="36"/>
  <c r="G87" i="36"/>
  <c r="F87" i="36"/>
  <c r="E87" i="36"/>
  <c r="D87" i="36"/>
  <c r="C87" i="36"/>
  <c r="M86" i="36"/>
  <c r="M85" i="36"/>
  <c r="M84" i="36"/>
  <c r="M83" i="36"/>
  <c r="M82" i="36"/>
  <c r="M81" i="36"/>
  <c r="M80" i="36"/>
  <c r="L79" i="36"/>
  <c r="K79" i="36"/>
  <c r="J79" i="36"/>
  <c r="I79" i="36"/>
  <c r="H79" i="36"/>
  <c r="G79" i="36"/>
  <c r="F79" i="36"/>
  <c r="E79" i="36"/>
  <c r="D79" i="36"/>
  <c r="C79" i="36"/>
  <c r="M78" i="36"/>
  <c r="M77" i="36"/>
  <c r="M76" i="36"/>
  <c r="M75" i="36"/>
  <c r="M74" i="36"/>
  <c r="M73" i="36"/>
  <c r="M72" i="36"/>
  <c r="M71" i="36"/>
  <c r="M70" i="36"/>
  <c r="L69" i="36"/>
  <c r="K69" i="36"/>
  <c r="J69" i="36"/>
  <c r="I69" i="36"/>
  <c r="H69" i="36"/>
  <c r="G69" i="36"/>
  <c r="F69" i="36"/>
  <c r="E69" i="36"/>
  <c r="D69" i="36"/>
  <c r="C69" i="36"/>
  <c r="M68" i="36"/>
  <c r="M67" i="36"/>
  <c r="M66" i="36"/>
  <c r="M65" i="36"/>
  <c r="M64" i="36"/>
  <c r="M63" i="36"/>
  <c r="M62" i="36"/>
  <c r="M61" i="36"/>
  <c r="M60" i="36"/>
  <c r="L59" i="36"/>
  <c r="K59" i="36"/>
  <c r="J59" i="36"/>
  <c r="I59" i="36"/>
  <c r="H59" i="36"/>
  <c r="G59" i="36"/>
  <c r="F59" i="36"/>
  <c r="E59" i="36"/>
  <c r="D59" i="36"/>
  <c r="C59" i="36"/>
  <c r="M58" i="36"/>
  <c r="M57" i="36"/>
  <c r="L55" i="36"/>
  <c r="K55" i="36"/>
  <c r="J55" i="36"/>
  <c r="H55" i="36"/>
  <c r="G55" i="36"/>
  <c r="F55" i="36"/>
  <c r="E55" i="36"/>
  <c r="D55" i="36"/>
  <c r="C55" i="36"/>
  <c r="M54" i="36"/>
  <c r="M53" i="36"/>
  <c r="M52" i="36"/>
  <c r="M51" i="36"/>
  <c r="M50" i="36"/>
  <c r="M49" i="36"/>
  <c r="M48" i="36"/>
  <c r="L46" i="36"/>
  <c r="K46" i="36"/>
  <c r="J46" i="36"/>
  <c r="H46" i="36"/>
  <c r="G46" i="36"/>
  <c r="F46" i="36"/>
  <c r="E46" i="36"/>
  <c r="D46" i="36"/>
  <c r="C46" i="36"/>
  <c r="M44" i="36"/>
  <c r="M43" i="36"/>
  <c r="L42" i="36"/>
  <c r="K42" i="36"/>
  <c r="J42" i="36"/>
  <c r="I42" i="36"/>
  <c r="H42" i="36"/>
  <c r="G42" i="36"/>
  <c r="F42" i="36"/>
  <c r="E42" i="36"/>
  <c r="D42" i="36"/>
  <c r="C42" i="36"/>
  <c r="M41" i="36"/>
  <c r="M40" i="36"/>
  <c r="L40" i="36"/>
  <c r="K40" i="36"/>
  <c r="J40" i="36"/>
  <c r="I40" i="36"/>
  <c r="H40" i="36"/>
  <c r="G40" i="36"/>
  <c r="F40" i="36"/>
  <c r="E40" i="36"/>
  <c r="D40" i="36"/>
  <c r="C40" i="36"/>
  <c r="M39" i="36"/>
  <c r="M38" i="36"/>
  <c r="M37" i="36"/>
  <c r="M36" i="36"/>
  <c r="M35" i="36"/>
  <c r="M34" i="36"/>
  <c r="L33" i="36"/>
  <c r="K33" i="36"/>
  <c r="J33" i="36"/>
  <c r="I33" i="36"/>
  <c r="H33" i="36"/>
  <c r="G33" i="36"/>
  <c r="F33" i="36"/>
  <c r="E33" i="36"/>
  <c r="D33" i="36"/>
  <c r="C33" i="36"/>
  <c r="M32" i="36"/>
  <c r="M31" i="36"/>
  <c r="M30" i="36"/>
  <c r="M29" i="36"/>
  <c r="L28" i="36"/>
  <c r="K28" i="36"/>
  <c r="J28" i="36"/>
  <c r="I28" i="36"/>
  <c r="H28" i="36"/>
  <c r="G28" i="36"/>
  <c r="F28" i="36"/>
  <c r="E28" i="36"/>
  <c r="D28" i="36"/>
  <c r="C28" i="36"/>
  <c r="M27" i="36"/>
  <c r="M26" i="36"/>
  <c r="M25" i="36"/>
  <c r="M24" i="36"/>
  <c r="M23" i="36"/>
  <c r="M22" i="36"/>
  <c r="M21" i="36"/>
  <c r="M19" i="36" s="1"/>
  <c r="M20" i="36"/>
  <c r="L19" i="36"/>
  <c r="K19" i="36"/>
  <c r="J19" i="36"/>
  <c r="H19" i="36"/>
  <c r="G19" i="36"/>
  <c r="F19" i="36"/>
  <c r="E19" i="36"/>
  <c r="D19" i="36"/>
  <c r="C19" i="36"/>
  <c r="M18" i="36"/>
  <c r="M17" i="36"/>
  <c r="M15" i="36"/>
  <c r="L14" i="36"/>
  <c r="K14" i="36"/>
  <c r="J14" i="36"/>
  <c r="H14" i="36"/>
  <c r="G14" i="36"/>
  <c r="F14" i="36"/>
  <c r="E14" i="36"/>
  <c r="D14" i="36"/>
  <c r="C14" i="36"/>
  <c r="M13" i="36"/>
  <c r="M11" i="36"/>
  <c r="H28" i="35"/>
  <c r="G28" i="35"/>
  <c r="C28" i="35"/>
  <c r="B28" i="35"/>
  <c r="H17" i="35"/>
  <c r="H29" i="35" s="1"/>
  <c r="X121" i="45" s="1"/>
  <c r="EE2" i="47" s="1"/>
  <c r="G17" i="35"/>
  <c r="G29" i="35" s="1"/>
  <c r="X120" i="45" s="1"/>
  <c r="C17" i="35"/>
  <c r="C29" i="35" s="1"/>
  <c r="B17" i="35"/>
  <c r="F153" i="32"/>
  <c r="F152" i="32"/>
  <c r="E38" i="31"/>
  <c r="F148" i="32"/>
  <c r="F145" i="32"/>
  <c r="F142" i="32"/>
  <c r="F105" i="32"/>
  <c r="F102" i="32"/>
  <c r="F101" i="32"/>
  <c r="F100" i="32"/>
  <c r="F97" i="32"/>
  <c r="F75" i="32"/>
  <c r="F45" i="32"/>
  <c r="F33" i="32"/>
  <c r="F32" i="32"/>
  <c r="F31" i="32"/>
  <c r="F30" i="32"/>
  <c r="F29" i="32"/>
  <c r="F17" i="32"/>
  <c r="F16" i="32"/>
  <c r="F15" i="32"/>
  <c r="F14" i="32"/>
  <c r="C40" i="31"/>
  <c r="C32" i="31"/>
  <c r="B40" i="31"/>
  <c r="B32" i="31"/>
  <c r="H29" i="31"/>
  <c r="G29" i="31"/>
  <c r="C29" i="31"/>
  <c r="B29" i="31"/>
  <c r="H20" i="31"/>
  <c r="G20" i="31"/>
  <c r="C20" i="31"/>
  <c r="C33" i="31" s="1"/>
  <c r="B20" i="31"/>
  <c r="P159" i="30"/>
  <c r="D146" i="47"/>
  <c r="P158" i="30"/>
  <c r="D145" i="47"/>
  <c r="D143" i="47"/>
  <c r="P154" i="30"/>
  <c r="D141" i="47"/>
  <c r="D140" i="47"/>
  <c r="P151" i="30"/>
  <c r="D138" i="47"/>
  <c r="D135" i="47"/>
  <c r="D127" i="47"/>
  <c r="D126" i="47"/>
  <c r="D124" i="47"/>
  <c r="D123" i="47"/>
  <c r="D122" i="47"/>
  <c r="D121" i="47"/>
  <c r="D120" i="47"/>
  <c r="D118" i="47"/>
  <c r="D117" i="47"/>
  <c r="D116" i="47"/>
  <c r="D115" i="47"/>
  <c r="D114" i="47"/>
  <c r="D113" i="47"/>
  <c r="D111" i="47"/>
  <c r="D110" i="47"/>
  <c r="D108" i="47"/>
  <c r="D107" i="47"/>
  <c r="D106" i="47"/>
  <c r="D105" i="47"/>
  <c r="D104" i="47"/>
  <c r="D103" i="47"/>
  <c r="D102" i="47"/>
  <c r="D101" i="47"/>
  <c r="D100" i="47"/>
  <c r="D99" i="47"/>
  <c r="D98" i="47"/>
  <c r="D97" i="47"/>
  <c r="D94" i="47"/>
  <c r="P105" i="30"/>
  <c r="D92" i="47"/>
  <c r="D91" i="47"/>
  <c r="P102" i="30"/>
  <c r="D89" i="47"/>
  <c r="P101" i="30"/>
  <c r="D88" i="47"/>
  <c r="P100" i="30"/>
  <c r="D87" i="47"/>
  <c r="D86" i="47"/>
  <c r="P97" i="30"/>
  <c r="D84" i="47"/>
  <c r="D83" i="47"/>
  <c r="D80" i="47"/>
  <c r="D79" i="47"/>
  <c r="D78" i="47"/>
  <c r="D77" i="47"/>
  <c r="D76" i="47"/>
  <c r="D74" i="47"/>
  <c r="D73" i="47"/>
  <c r="D71" i="47"/>
  <c r="D70" i="47"/>
  <c r="D69" i="47"/>
  <c r="P75" i="30"/>
  <c r="D66" i="47"/>
  <c r="D65" i="47"/>
  <c r="D64" i="47"/>
  <c r="D61" i="47"/>
  <c r="D60" i="47"/>
  <c r="D59" i="47"/>
  <c r="D58" i="47"/>
  <c r="D57" i="47"/>
  <c r="D55" i="47"/>
  <c r="D53" i="47"/>
  <c r="D52" i="47"/>
  <c r="D51" i="47"/>
  <c r="D50" i="47"/>
  <c r="D49" i="47"/>
  <c r="D48" i="47"/>
  <c r="D47" i="47"/>
  <c r="D46" i="47"/>
  <c r="D45" i="47"/>
  <c r="D44" i="47"/>
  <c r="D43" i="47"/>
  <c r="D42" i="47"/>
  <c r="D41" i="47"/>
  <c r="D40" i="47"/>
  <c r="P45" i="30"/>
  <c r="D38" i="47"/>
  <c r="D37" i="47"/>
  <c r="D36" i="47"/>
  <c r="D35" i="47"/>
  <c r="D34" i="47"/>
  <c r="D31" i="47"/>
  <c r="P33" i="30"/>
  <c r="D28" i="47"/>
  <c r="P32" i="30"/>
  <c r="D27" i="47"/>
  <c r="P31" i="30"/>
  <c r="D26" i="47"/>
  <c r="P30" i="30"/>
  <c r="D25" i="47"/>
  <c r="P29" i="30"/>
  <c r="D24" i="47"/>
  <c r="D22" i="47"/>
  <c r="D20" i="47"/>
  <c r="D19" i="47"/>
  <c r="D18" i="47"/>
  <c r="D17" i="47"/>
  <c r="D16" i="47"/>
  <c r="P17" i="30"/>
  <c r="D14" i="47"/>
  <c r="P16" i="30"/>
  <c r="D13" i="47"/>
  <c r="P15" i="30"/>
  <c r="D12" i="47"/>
  <c r="P14" i="30"/>
  <c r="D11" i="47"/>
  <c r="D10" i="47"/>
  <c r="D10" i="37"/>
  <c r="L10" i="37"/>
  <c r="F10" i="37"/>
  <c r="E10" i="37"/>
  <c r="I10" i="37"/>
  <c r="G10" i="37"/>
  <c r="H10" i="37"/>
  <c r="N9" i="43"/>
  <c r="D148" i="47"/>
  <c r="D136" i="47"/>
  <c r="P152" i="30"/>
  <c r="D139" i="47"/>
  <c r="C384" i="36"/>
  <c r="M421" i="36"/>
  <c r="G384" i="36"/>
  <c r="H384" i="36"/>
  <c r="M333" i="36"/>
  <c r="E384" i="36"/>
  <c r="M33" i="36"/>
  <c r="D110" i="36"/>
  <c r="L110" i="36"/>
  <c r="M131" i="36"/>
  <c r="M251" i="36"/>
  <c r="M87" i="36"/>
  <c r="M385" i="36"/>
  <c r="J23" i="37"/>
  <c r="F155" i="32"/>
  <c r="F149" i="32"/>
  <c r="F147" i="32"/>
  <c r="F138" i="32"/>
  <c r="F137" i="32"/>
  <c r="F134" i="32"/>
  <c r="F133" i="32"/>
  <c r="F132" i="32"/>
  <c r="F131" i="32"/>
  <c r="F128" i="32"/>
  <c r="F127" i="32"/>
  <c r="F126" i="32"/>
  <c r="F120" i="32"/>
  <c r="F119" i="32"/>
  <c r="F118" i="32"/>
  <c r="F117" i="32"/>
  <c r="F116" i="32"/>
  <c r="F115" i="32"/>
  <c r="F114" i="32"/>
  <c r="F113" i="32"/>
  <c r="F112" i="32"/>
  <c r="F111" i="32"/>
  <c r="F107" i="32"/>
  <c r="F103" i="32"/>
  <c r="F99" i="32"/>
  <c r="F96" i="32"/>
  <c r="F91" i="32"/>
  <c r="F90" i="32"/>
  <c r="F89" i="32"/>
  <c r="F88" i="32"/>
  <c r="F87" i="32"/>
  <c r="F85" i="32"/>
  <c r="F84" i="32"/>
  <c r="F82" i="32"/>
  <c r="F81" i="32"/>
  <c r="F80" i="32"/>
  <c r="F74" i="32"/>
  <c r="F73" i="32"/>
  <c r="F68" i="32"/>
  <c r="F67" i="32"/>
  <c r="F66" i="32"/>
  <c r="F65" i="32"/>
  <c r="F64" i="32"/>
  <c r="F62" i="32"/>
  <c r="F60" i="32"/>
  <c r="F59" i="32"/>
  <c r="F58" i="32"/>
  <c r="F57" i="32"/>
  <c r="F56" i="32"/>
  <c r="F55" i="32"/>
  <c r="F53" i="32"/>
  <c r="F52" i="32"/>
  <c r="F51" i="32"/>
  <c r="F50" i="32"/>
  <c r="F44" i="32"/>
  <c r="F43" i="32"/>
  <c r="F42" i="32"/>
  <c r="F41" i="32"/>
  <c r="F36" i="32"/>
  <c r="F24" i="32"/>
  <c r="F23" i="32"/>
  <c r="F22" i="32"/>
  <c r="F21" i="32"/>
  <c r="F20" i="32"/>
  <c r="J110" i="36"/>
  <c r="M271" i="36"/>
  <c r="D336" i="36"/>
  <c r="F110" i="36"/>
  <c r="M235" i="36"/>
  <c r="M263" i="36"/>
  <c r="M377" i="36"/>
  <c r="I384" i="36"/>
  <c r="K45" i="36"/>
  <c r="G45" i="36"/>
  <c r="D314" i="36"/>
  <c r="L314" i="36"/>
  <c r="J314" i="36"/>
  <c r="K384" i="36"/>
  <c r="J402" i="36"/>
  <c r="B29" i="35"/>
  <c r="M42" i="36"/>
  <c r="D3274" i="47"/>
  <c r="M245" i="36"/>
  <c r="F314" i="36"/>
  <c r="D384" i="36"/>
  <c r="H402" i="36"/>
  <c r="D3228" i="47"/>
  <c r="M69" i="36"/>
  <c r="F384" i="36"/>
  <c r="D9" i="47"/>
  <c r="H33" i="31"/>
  <c r="X98" i="45" s="1"/>
  <c r="CX2" i="47" s="1"/>
  <c r="F110" i="32"/>
  <c r="F54" i="32"/>
  <c r="F47" i="32"/>
  <c r="M185" i="36"/>
  <c r="F98" i="32"/>
  <c r="M299" i="36"/>
  <c r="L384" i="36"/>
  <c r="F19" i="32"/>
  <c r="M161" i="36"/>
  <c r="M196" i="36"/>
  <c r="M280" i="36"/>
  <c r="M412" i="36"/>
  <c r="P86" i="30"/>
  <c r="D75" i="47"/>
  <c r="F124" i="32"/>
  <c r="G33" i="31"/>
  <c r="X97" i="45" s="1"/>
  <c r="M79" i="36"/>
  <c r="M90" i="36"/>
  <c r="D255" i="36"/>
  <c r="L255" i="36"/>
  <c r="M340" i="36"/>
  <c r="M398" i="36"/>
  <c r="M392" i="36"/>
  <c r="J19" i="37"/>
  <c r="D3189" i="47"/>
  <c r="C336" i="36"/>
  <c r="F49" i="32"/>
  <c r="P125" i="30"/>
  <c r="D112" i="47"/>
  <c r="M141" i="36"/>
  <c r="M212" i="36"/>
  <c r="H195" i="36"/>
  <c r="G314" i="36"/>
  <c r="E314" i="36"/>
  <c r="E336" i="36"/>
  <c r="C402" i="36"/>
  <c r="K402" i="36"/>
  <c r="I402" i="36"/>
  <c r="E110" i="36"/>
  <c r="G255" i="36"/>
  <c r="D23" i="47"/>
  <c r="F48" i="32"/>
  <c r="P18" i="30"/>
  <c r="D15" i="47"/>
  <c r="P40" i="30"/>
  <c r="D33" i="47"/>
  <c r="P63" i="30"/>
  <c r="D56" i="47"/>
  <c r="P83" i="30"/>
  <c r="D72" i="47"/>
  <c r="P98" i="30"/>
  <c r="D85" i="47"/>
  <c r="E45" i="36"/>
  <c r="M100" i="36"/>
  <c r="H110" i="36"/>
  <c r="M206" i="36"/>
  <c r="M304" i="36"/>
  <c r="H314" i="36"/>
  <c r="M357" i="36"/>
  <c r="D402" i="36"/>
  <c r="L402" i="36"/>
  <c r="F402" i="36"/>
  <c r="M111" i="36"/>
  <c r="M231" i="36"/>
  <c r="F22" i="37"/>
  <c r="L22" i="37"/>
  <c r="K336" i="36"/>
  <c r="D6" i="47"/>
  <c r="P24" i="30"/>
  <c r="D21" i="47"/>
  <c r="P46" i="30"/>
  <c r="D39" i="47"/>
  <c r="P109" i="30"/>
  <c r="D96" i="47"/>
  <c r="P122" i="30"/>
  <c r="D109" i="47"/>
  <c r="P132" i="30"/>
  <c r="D119" i="47"/>
  <c r="M28" i="36"/>
  <c r="M59" i="36"/>
  <c r="M121" i="36"/>
  <c r="E195" i="36"/>
  <c r="C255" i="36"/>
  <c r="K255" i="36"/>
  <c r="M324" i="36"/>
  <c r="M350" i="36"/>
  <c r="G336" i="36"/>
  <c r="M380" i="36"/>
  <c r="J384" i="36"/>
  <c r="D3317" i="47"/>
  <c r="M96" i="36"/>
  <c r="M315" i="36"/>
  <c r="P95" i="30"/>
  <c r="D82" i="47"/>
  <c r="P155" i="30"/>
  <c r="D142" i="47"/>
  <c r="B33" i="31"/>
  <c r="M268" i="36"/>
  <c r="H255" i="36"/>
  <c r="H336" i="36"/>
  <c r="M403" i="36"/>
  <c r="K21" i="37"/>
  <c r="D195" i="36"/>
  <c r="L195" i="36"/>
  <c r="C314" i="36"/>
  <c r="K314" i="36"/>
  <c r="I314" i="36"/>
  <c r="I336" i="36"/>
  <c r="L336" i="36"/>
  <c r="M367" i="36"/>
  <c r="G402" i="36"/>
  <c r="E402" i="36"/>
  <c r="M429" i="36"/>
  <c r="F13" i="32"/>
  <c r="P10" i="30"/>
  <c r="D7" i="47"/>
  <c r="D29" i="47"/>
  <c r="D8" i="47"/>
  <c r="P79" i="30"/>
  <c r="D68" i="47"/>
  <c r="P106" i="30"/>
  <c r="D93" i="47"/>
  <c r="D144" i="47"/>
  <c r="C45" i="36"/>
  <c r="P8" i="30"/>
  <c r="D5" i="47"/>
  <c r="P35" i="30"/>
  <c r="D30" i="47"/>
  <c r="P61" i="30"/>
  <c r="D54" i="47"/>
  <c r="D62" i="47"/>
  <c r="P72" i="30"/>
  <c r="D63" i="47"/>
  <c r="P103" i="30"/>
  <c r="D90" i="47"/>
  <c r="P138" i="30"/>
  <c r="D125" i="47"/>
  <c r="F195" i="36"/>
  <c r="J195" i="36"/>
  <c r="F255" i="36"/>
  <c r="J255" i="36"/>
  <c r="P160" i="30"/>
  <c r="D147" i="47"/>
  <c r="C195" i="36"/>
  <c r="G195" i="36"/>
  <c r="K195" i="36"/>
  <c r="D45" i="36"/>
  <c r="H45" i="36"/>
  <c r="L45" i="36"/>
  <c r="F45" i="36"/>
  <c r="J45" i="36"/>
  <c r="C110" i="36"/>
  <c r="G110" i="36"/>
  <c r="K110" i="36"/>
  <c r="F336" i="36"/>
  <c r="J336" i="36"/>
  <c r="D11" i="37"/>
  <c r="H11" i="37"/>
  <c r="L11" i="37"/>
  <c r="K19" i="37"/>
  <c r="K24" i="37"/>
  <c r="B57" i="46"/>
  <c r="C70" i="45"/>
  <c r="B70" i="45"/>
  <c r="BQ2" i="47"/>
  <c r="B56" i="46"/>
  <c r="C69" i="45"/>
  <c r="B69" i="45"/>
  <c r="BP2" i="47"/>
  <c r="J24" i="37"/>
  <c r="X96" i="45"/>
  <c r="O9" i="43"/>
  <c r="F25" i="32"/>
  <c r="F35" i="32"/>
  <c r="F106" i="32"/>
  <c r="F135" i="32"/>
  <c r="F136" i="32"/>
  <c r="D4" i="47"/>
  <c r="F121" i="32"/>
  <c r="F146" i="32"/>
  <c r="E9" i="31"/>
  <c r="F143" i="32"/>
  <c r="F61" i="32"/>
  <c r="M384" i="36"/>
  <c r="E24" i="35"/>
  <c r="M314" i="36"/>
  <c r="H20" i="37"/>
  <c r="L9" i="37"/>
  <c r="E21" i="35"/>
  <c r="F150" i="32"/>
  <c r="F72" i="32"/>
  <c r="F104" i="32"/>
  <c r="F129" i="32"/>
  <c r="F83" i="32"/>
  <c r="F40" i="32"/>
  <c r="F86" i="32"/>
  <c r="E27" i="31"/>
  <c r="F63" i="32"/>
  <c r="E15" i="35"/>
  <c r="F144" i="32"/>
  <c r="F79" i="32"/>
  <c r="M336" i="36"/>
  <c r="I20" i="37"/>
  <c r="G9" i="37"/>
  <c r="C9" i="37"/>
  <c r="E13" i="35"/>
  <c r="M12" i="37"/>
  <c r="E16" i="35"/>
  <c r="E14" i="35"/>
  <c r="E25" i="31"/>
  <c r="F123" i="32"/>
  <c r="D95" i="47"/>
  <c r="D81" i="47"/>
  <c r="F12" i="32"/>
  <c r="F9" i="37"/>
  <c r="M402" i="36"/>
  <c r="L21" i="37"/>
  <c r="D32" i="47"/>
  <c r="M10" i="37"/>
  <c r="E26" i="35"/>
  <c r="K9" i="37"/>
  <c r="D9" i="37"/>
  <c r="E20" i="35"/>
  <c r="M11" i="37"/>
  <c r="H9" i="37"/>
  <c r="D67" i="47"/>
  <c r="E25" i="35"/>
  <c r="E27" i="35"/>
  <c r="F18" i="32"/>
  <c r="F46" i="32"/>
  <c r="F11" i="32"/>
  <c r="E18" i="31"/>
  <c r="E22" i="35"/>
  <c r="J9" i="37"/>
  <c r="E23" i="35"/>
  <c r="B55" i="46"/>
  <c r="C68" i="45"/>
  <c r="B68" i="45"/>
  <c r="BO2" i="47"/>
  <c r="I24" i="37"/>
  <c r="B54" i="46"/>
  <c r="C67" i="45"/>
  <c r="B67" i="45"/>
  <c r="BN2" i="47"/>
  <c r="H24" i="37"/>
  <c r="B52" i="46"/>
  <c r="C65" i="45" s="1"/>
  <c r="B65" i="45" s="1"/>
  <c r="BL2" i="47" s="1"/>
  <c r="B51" i="46"/>
  <c r="C64" i="45" s="1"/>
  <c r="B64" i="45" s="1"/>
  <c r="BK2" i="47" s="1"/>
  <c r="P9" i="43"/>
  <c r="D3332" i="47"/>
  <c r="E26" i="31"/>
  <c r="C21" i="46"/>
  <c r="B21" i="46"/>
  <c r="F122" i="32"/>
  <c r="W89" i="45"/>
  <c r="E24" i="31"/>
  <c r="F95" i="32"/>
  <c r="F125" i="32"/>
  <c r="F154" i="32"/>
  <c r="W108" i="45"/>
  <c r="F130" i="32"/>
  <c r="E16" i="31"/>
  <c r="E10" i="31"/>
  <c r="L23" i="37"/>
  <c r="F109" i="32"/>
  <c r="F9" i="32"/>
  <c r="F10" i="32"/>
  <c r="W85" i="45"/>
  <c r="E14" i="31"/>
  <c r="B50" i="46"/>
  <c r="C63" i="45" s="1"/>
  <c r="B63" i="45" s="1"/>
  <c r="BJ2" i="47" s="1"/>
  <c r="W112" i="45"/>
  <c r="DM2" i="47"/>
  <c r="E15" i="31"/>
  <c r="CK2" i="47"/>
  <c r="U88" i="45"/>
  <c r="CJ2" i="47"/>
  <c r="AB88" i="45"/>
  <c r="CM2" i="47"/>
  <c r="D163" i="47"/>
  <c r="C10" i="36"/>
  <c r="E29" i="31"/>
  <c r="E31" i="31"/>
  <c r="F8" i="32"/>
  <c r="E156" i="32"/>
  <c r="E158" i="32"/>
  <c r="E39" i="31"/>
  <c r="E40" i="31"/>
  <c r="E32" i="31"/>
  <c r="C26" i="46"/>
  <c r="B35" i="45"/>
  <c r="AI2" i="47"/>
  <c r="E11" i="31"/>
  <c r="E12" i="31"/>
  <c r="E13" i="31"/>
  <c r="B26" i="46"/>
  <c r="AB111" i="45"/>
  <c r="DT2" i="47"/>
  <c r="DR2" i="47"/>
  <c r="U84" i="45"/>
  <c r="CE2" i="47"/>
  <c r="AB84" i="45"/>
  <c r="CH2" i="47"/>
  <c r="CF2" i="47"/>
  <c r="M10" i="36"/>
  <c r="B49" i="46"/>
  <c r="C62" i="45" s="1"/>
  <c r="B62" i="45" s="1"/>
  <c r="BI2" i="47" s="1"/>
  <c r="E8" i="31"/>
  <c r="M298" i="36"/>
  <c r="M289" i="36"/>
  <c r="E289" i="36"/>
  <c r="E255" i="36"/>
  <c r="B53" i="46"/>
  <c r="C66" i="45"/>
  <c r="B66" i="45" s="1"/>
  <c r="BM2" i="47" s="1"/>
  <c r="DK2" i="47"/>
  <c r="E9" i="37"/>
  <c r="B43" i="46"/>
  <c r="C57" i="45" s="1"/>
  <c r="B57" i="45" s="1"/>
  <c r="BD2" i="47" s="1"/>
  <c r="B42" i="46"/>
  <c r="C56" i="45" s="1"/>
  <c r="B56" i="45" s="1"/>
  <c r="BC2" i="47" s="1"/>
  <c r="I16" i="36" l="1"/>
  <c r="M16" i="36" s="1"/>
  <c r="M14" i="36" s="1"/>
  <c r="D211" i="47"/>
  <c r="AB121" i="45"/>
  <c r="ED2" i="47"/>
  <c r="C23" i="46"/>
  <c r="B23" i="46"/>
  <c r="B32" i="45"/>
  <c r="AF2" i="47" s="1"/>
  <c r="X119" i="45"/>
  <c r="AB98" i="45"/>
  <c r="CW2" i="47"/>
  <c r="AB97" i="45"/>
  <c r="CZ2" i="47" s="1"/>
  <c r="U97" i="45"/>
  <c r="CT2" i="47" s="1"/>
  <c r="CV2" i="47"/>
  <c r="B9" i="45"/>
  <c r="C2" i="47" s="1"/>
  <c r="X9" i="45"/>
  <c r="G2" i="47" s="1"/>
  <c r="AK182" i="45"/>
  <c r="HB2" i="47" s="1"/>
  <c r="AB11" i="45"/>
  <c r="K2" i="47" s="1"/>
  <c r="I9" i="45"/>
  <c r="D2" i="47" s="1"/>
  <c r="L9" i="45"/>
  <c r="E2" i="47" s="1"/>
  <c r="P11" i="45"/>
  <c r="J2" i="47" s="1"/>
  <c r="B6" i="45"/>
  <c r="Y180" i="45" s="1"/>
  <c r="GO2" i="47" s="1"/>
  <c r="B2" i="47"/>
  <c r="AH11" i="45"/>
  <c r="L2" i="47" s="1"/>
  <c r="R9" i="45"/>
  <c r="F2" i="47" s="1"/>
  <c r="W120" i="45"/>
  <c r="I174" i="36"/>
  <c r="I748" i="43"/>
  <c r="I46" i="36"/>
  <c r="M46" i="36"/>
  <c r="I222" i="36"/>
  <c r="I195" i="36" s="1"/>
  <c r="E11" i="35" s="1"/>
  <c r="P1625" i="43"/>
  <c r="D1856" i="47"/>
  <c r="F748" i="43"/>
  <c r="H748" i="43"/>
  <c r="J748" i="43"/>
  <c r="K748" i="43"/>
  <c r="I179" i="36"/>
  <c r="M181" i="36"/>
  <c r="M179" i="36" s="1"/>
  <c r="P748" i="43"/>
  <c r="W165" i="45"/>
  <c r="D902" i="47"/>
  <c r="D1267" i="47"/>
  <c r="O269" i="43"/>
  <c r="I56" i="36"/>
  <c r="N269" i="43"/>
  <c r="P269" i="43"/>
  <c r="W164" i="45" s="1"/>
  <c r="D424" i="47"/>
  <c r="P1866" i="43"/>
  <c r="I259" i="36"/>
  <c r="M259" i="36" s="1"/>
  <c r="M256" i="36" s="1"/>
  <c r="M255" i="36" s="1"/>
  <c r="G20" i="37" s="1"/>
  <c r="M223" i="36"/>
  <c r="M222" i="36" s="1"/>
  <c r="M195" i="36" s="1"/>
  <c r="F19" i="37" s="1"/>
  <c r="F24" i="37" s="1"/>
  <c r="P142" i="30"/>
  <c r="D129" i="47" s="1"/>
  <c r="P141" i="30"/>
  <c r="D128" i="47" s="1"/>
  <c r="P162" i="30"/>
  <c r="D149" i="47"/>
  <c r="D160" i="47"/>
  <c r="P172" i="30"/>
  <c r="D159" i="47" s="1"/>
  <c r="D139" i="32"/>
  <c r="D26" i="43"/>
  <c r="E26" i="43" s="1"/>
  <c r="F26" i="43" s="1"/>
  <c r="G26" i="43" s="1"/>
  <c r="H26" i="43" s="1"/>
  <c r="I26" i="43" s="1"/>
  <c r="J26" i="43" s="1"/>
  <c r="K26" i="43" s="1"/>
  <c r="L26" i="43" s="1"/>
  <c r="M26" i="43" s="1"/>
  <c r="N26" i="43" s="1"/>
  <c r="O26" i="43" s="1"/>
  <c r="H434" i="41"/>
  <c r="O434" i="41"/>
  <c r="P14" i="46" s="1"/>
  <c r="B38" i="45" s="1"/>
  <c r="AL2" i="47" s="1"/>
  <c r="P27" i="43"/>
  <c r="J12" i="36" s="1"/>
  <c r="J9" i="36" s="1"/>
  <c r="J8" i="36" s="1"/>
  <c r="P24" i="43"/>
  <c r="I25" i="43"/>
  <c r="J25" i="43" s="1"/>
  <c r="K25" i="43" s="1"/>
  <c r="L25" i="43" s="1"/>
  <c r="M25" i="43" s="1"/>
  <c r="N25" i="43" s="1"/>
  <c r="O25" i="43" s="1"/>
  <c r="F20" i="43"/>
  <c r="P22" i="43"/>
  <c r="P21" i="43"/>
  <c r="P29" i="43"/>
  <c r="E23" i="43"/>
  <c r="F23" i="43" s="1"/>
  <c r="G23" i="43" s="1"/>
  <c r="H23" i="43" s="1"/>
  <c r="I23" i="43" s="1"/>
  <c r="J23" i="43" s="1"/>
  <c r="K23" i="43" s="1"/>
  <c r="L23" i="43" s="1"/>
  <c r="M23" i="43" s="1"/>
  <c r="N23" i="43" s="1"/>
  <c r="O23" i="43" s="1"/>
  <c r="P28" i="43"/>
  <c r="I14" i="36" l="1"/>
  <c r="U121" i="45"/>
  <c r="EB2" i="47" s="1"/>
  <c r="EH2" i="47"/>
  <c r="AB120" i="45"/>
  <c r="EC2" i="47"/>
  <c r="U98" i="45"/>
  <c r="CU2" i="47" s="1"/>
  <c r="DA2" i="47"/>
  <c r="AE180" i="45"/>
  <c r="GS2" i="47" s="1"/>
  <c r="AH181" i="45"/>
  <c r="GV2" i="47" s="1"/>
  <c r="AK180" i="45"/>
  <c r="GW2" i="47" s="1"/>
  <c r="P180" i="45"/>
  <c r="GI2" i="47" s="1"/>
  <c r="AB180" i="45"/>
  <c r="GQ2" i="47" s="1"/>
  <c r="AK181" i="45"/>
  <c r="GX2" i="47" s="1"/>
  <c r="AH180" i="45"/>
  <c r="GU2" i="47" s="1"/>
  <c r="Y181" i="45"/>
  <c r="GP2" i="47" s="1"/>
  <c r="AB182" i="45"/>
  <c r="GY2" i="47" s="1"/>
  <c r="AE181" i="45"/>
  <c r="GT2" i="47" s="1"/>
  <c r="AB181" i="45"/>
  <c r="GR2" i="47" s="1"/>
  <c r="A2" i="47"/>
  <c r="S181" i="45"/>
  <c r="GL2" i="47" s="1"/>
  <c r="V181" i="45"/>
  <c r="GN2" i="47" s="1"/>
  <c r="P181" i="45"/>
  <c r="GJ2" i="47" s="1"/>
  <c r="V180" i="45"/>
  <c r="GM2" i="47" s="1"/>
  <c r="S180" i="45"/>
  <c r="GK2" i="47" s="1"/>
  <c r="M174" i="36"/>
  <c r="M169" i="36" s="1"/>
  <c r="M110" i="36" s="1"/>
  <c r="E19" i="37" s="1"/>
  <c r="E24" i="37" s="1"/>
  <c r="I169" i="36"/>
  <c r="I110" i="36" s="1"/>
  <c r="E10" i="35" s="1"/>
  <c r="D423" i="47"/>
  <c r="D1779" i="47"/>
  <c r="P1499" i="43"/>
  <c r="M56" i="36"/>
  <c r="M55" i="36" s="1"/>
  <c r="M45" i="36" s="1"/>
  <c r="D19" i="37" s="1"/>
  <c r="D24" i="37" s="1"/>
  <c r="I55" i="36"/>
  <c r="I45" i="36" s="1"/>
  <c r="E9" i="35" s="1"/>
  <c r="I256" i="36"/>
  <c r="I255" i="36" s="1"/>
  <c r="E12" i="35" s="1"/>
  <c r="G24" i="37"/>
  <c r="L20" i="37"/>
  <c r="P1865" i="43"/>
  <c r="D2020" i="47"/>
  <c r="E163" i="45"/>
  <c r="D156" i="32"/>
  <c r="F139" i="32"/>
  <c r="F156" i="32" s="1"/>
  <c r="E17" i="31"/>
  <c r="E20" i="31" s="1"/>
  <c r="D8" i="43"/>
  <c r="D7" i="43" s="1"/>
  <c r="D3034" i="43" s="1"/>
  <c r="P26" i="43"/>
  <c r="D180" i="47" s="1"/>
  <c r="C29" i="46"/>
  <c r="B29" i="46"/>
  <c r="D181" i="47"/>
  <c r="P23" i="43"/>
  <c r="D177" i="47" s="1"/>
  <c r="L12" i="36"/>
  <c r="L9" i="36" s="1"/>
  <c r="L8" i="36" s="1"/>
  <c r="D183" i="47"/>
  <c r="D175" i="47"/>
  <c r="D12" i="36"/>
  <c r="D9" i="36" s="1"/>
  <c r="D8" i="36" s="1"/>
  <c r="D176" i="47"/>
  <c r="E12" i="36"/>
  <c r="E9" i="36" s="1"/>
  <c r="E8" i="36" s="1"/>
  <c r="E8" i="43"/>
  <c r="E7" i="43" s="1"/>
  <c r="E3034" i="43" s="1"/>
  <c r="G20" i="43"/>
  <c r="F8" i="43"/>
  <c r="F7" i="43" s="1"/>
  <c r="F3034" i="43" s="1"/>
  <c r="P25" i="43"/>
  <c r="K12" i="36"/>
  <c r="K9" i="36" s="1"/>
  <c r="K8" i="36" s="1"/>
  <c r="D182" i="47"/>
  <c r="J434" i="36"/>
  <c r="J8" i="37"/>
  <c r="J13" i="37" s="1"/>
  <c r="B38" i="46" s="1"/>
  <c r="C53" i="45" s="1"/>
  <c r="B53" i="45" s="1"/>
  <c r="AZ2" i="47" s="1"/>
  <c r="D178" i="47"/>
  <c r="G12" i="36"/>
  <c r="G9" i="36" s="1"/>
  <c r="G8" i="36" s="1"/>
  <c r="U120" i="45" l="1"/>
  <c r="EA2" i="47" s="1"/>
  <c r="EG2" i="47"/>
  <c r="D1653" i="47"/>
  <c r="W166" i="45"/>
  <c r="I9" i="37"/>
  <c r="M9" i="37" s="1"/>
  <c r="W167" i="45"/>
  <c r="D2019" i="47"/>
  <c r="D158" i="32"/>
  <c r="W110" i="45"/>
  <c r="E22" i="31"/>
  <c r="E33" i="31"/>
  <c r="F158" i="32"/>
  <c r="B12" i="46"/>
  <c r="F12" i="36"/>
  <c r="F9" i="36" s="1"/>
  <c r="F8" i="36" s="1"/>
  <c r="F8" i="37" s="1"/>
  <c r="F13" i="37" s="1"/>
  <c r="B34" i="46" s="1"/>
  <c r="C49" i="45" s="1"/>
  <c r="B49" i="45" s="1"/>
  <c r="AV2" i="47" s="1"/>
  <c r="I12" i="36"/>
  <c r="I9" i="36" s="1"/>
  <c r="I8" i="36" s="1"/>
  <c r="I434" i="36" s="1"/>
  <c r="K434" i="36"/>
  <c r="K8" i="37"/>
  <c r="K13" i="37" s="1"/>
  <c r="B39" i="46" s="1"/>
  <c r="C54" i="45" s="1"/>
  <c r="B54" i="45" s="1"/>
  <c r="BA2" i="47" s="1"/>
  <c r="H20" i="43"/>
  <c r="G8" i="43"/>
  <c r="G7" i="43" s="1"/>
  <c r="G3034" i="43" s="1"/>
  <c r="E8" i="37"/>
  <c r="E13" i="37" s="1"/>
  <c r="E434" i="36"/>
  <c r="D434" i="36"/>
  <c r="D8" i="37"/>
  <c r="D13" i="37" s="1"/>
  <c r="B33" i="46" s="1"/>
  <c r="C48" i="45" s="1"/>
  <c r="B48" i="45" s="1"/>
  <c r="AU2" i="47" s="1"/>
  <c r="G8" i="37"/>
  <c r="G13" i="37" s="1"/>
  <c r="B35" i="46" s="1"/>
  <c r="C50" i="45" s="1"/>
  <c r="B50" i="45" s="1"/>
  <c r="AW2" i="47" s="1"/>
  <c r="G434" i="36"/>
  <c r="D179" i="47"/>
  <c r="H12" i="36"/>
  <c r="H9" i="36" s="1"/>
  <c r="H8" i="36" s="1"/>
  <c r="E19" i="35"/>
  <c r="E28" i="35" s="1"/>
  <c r="L8" i="37"/>
  <c r="L13" i="37" s="1"/>
  <c r="B40" i="46" s="1"/>
  <c r="C55" i="45" s="1"/>
  <c r="B55" i="45" s="1"/>
  <c r="BB2" i="47" s="1"/>
  <c r="L434" i="36"/>
  <c r="A46" i="31" l="1"/>
  <c r="E35" i="31"/>
  <c r="W145" i="45"/>
  <c r="AB96" i="45"/>
  <c r="B31" i="45"/>
  <c r="AE2" i="47" s="1"/>
  <c r="B22" i="46"/>
  <c r="C22" i="46"/>
  <c r="DN2" i="47"/>
  <c r="AB105" i="45"/>
  <c r="DO2" i="47" s="1"/>
  <c r="F434" i="36"/>
  <c r="I8" i="37"/>
  <c r="I13" i="37" s="1"/>
  <c r="B37" i="46" s="1"/>
  <c r="C52" i="45" s="1"/>
  <c r="B52" i="45" s="1"/>
  <c r="AY2" i="47" s="1"/>
  <c r="H434" i="36"/>
  <c r="H8" i="37"/>
  <c r="H13" i="37" s="1"/>
  <c r="B36" i="46" s="1"/>
  <c r="C51" i="45" s="1"/>
  <c r="B51" i="45" s="1"/>
  <c r="AX2" i="47" s="1"/>
  <c r="H8" i="43"/>
  <c r="H7" i="43" s="1"/>
  <c r="H3034" i="43" s="1"/>
  <c r="I20" i="43"/>
  <c r="U96" i="45" l="1"/>
  <c r="CS2" i="47" s="1"/>
  <c r="CY2" i="47"/>
  <c r="FN2" i="47"/>
  <c r="AB144" i="45"/>
  <c r="W141" i="45"/>
  <c r="FI2" i="47" s="1"/>
  <c r="W83" i="45"/>
  <c r="I8" i="43"/>
  <c r="I7" i="43" s="1"/>
  <c r="I3034" i="43" s="1"/>
  <c r="J20" i="43"/>
  <c r="FP2" i="47" l="1"/>
  <c r="U144" i="45"/>
  <c r="FM2" i="47" s="1"/>
  <c r="CB2" i="47"/>
  <c r="AB80" i="45"/>
  <c r="CC2" i="47" s="1"/>
  <c r="U80" i="45"/>
  <c r="BZ2" i="47" s="1"/>
  <c r="K20" i="43"/>
  <c r="J8" i="43"/>
  <c r="J7" i="43" s="1"/>
  <c r="J3034" i="43" s="1"/>
  <c r="K8" i="43" l="1"/>
  <c r="K7" i="43" s="1"/>
  <c r="K3034" i="43" s="1"/>
  <c r="L20" i="43"/>
  <c r="M20" i="43" l="1"/>
  <c r="L8" i="43"/>
  <c r="L7" i="43" s="1"/>
  <c r="L3034" i="43" s="1"/>
  <c r="M8" i="43" l="1"/>
  <c r="M7" i="43" s="1"/>
  <c r="M3034" i="43" s="1"/>
  <c r="N20" i="43"/>
  <c r="N8" i="43" l="1"/>
  <c r="N7" i="43" s="1"/>
  <c r="N3034" i="43" s="1"/>
  <c r="O20" i="43"/>
  <c r="O8" i="43" l="1"/>
  <c r="O7" i="43" s="1"/>
  <c r="O3034" i="43" s="1"/>
  <c r="P20" i="43"/>
  <c r="AE182" i="45" s="1"/>
  <c r="GZ2" i="47" s="1"/>
  <c r="P8" i="43" l="1"/>
  <c r="D174" i="47"/>
  <c r="C12" i="36"/>
  <c r="P7" i="43" l="1"/>
  <c r="D162" i="47"/>
  <c r="C9" i="36"/>
  <c r="C8" i="36" s="1"/>
  <c r="M12" i="36"/>
  <c r="M9" i="36" s="1"/>
  <c r="M8" i="36" s="1"/>
  <c r="C19" i="37" l="1"/>
  <c r="M434" i="36"/>
  <c r="B14" i="46" s="1"/>
  <c r="C434" i="36"/>
  <c r="E8" i="35"/>
  <c r="E17" i="35" s="1"/>
  <c r="E29" i="35" s="1"/>
  <c r="C8" i="37"/>
  <c r="W163" i="45"/>
  <c r="D161" i="47"/>
  <c r="P3034" i="43"/>
  <c r="D3188" i="47" s="1"/>
  <c r="W151" i="45"/>
  <c r="C24" i="37" l="1"/>
  <c r="L19" i="37"/>
  <c r="L24" i="37" s="1"/>
  <c r="AB148" i="45"/>
  <c r="FT2" i="47"/>
  <c r="M8" i="37"/>
  <c r="M13" i="37" s="1"/>
  <c r="P10" i="46" s="1"/>
  <c r="C13" i="37"/>
  <c r="B32" i="46" s="1"/>
  <c r="C47" i="45" s="1"/>
  <c r="B47" i="45" s="1"/>
  <c r="AT2" i="47" s="1"/>
  <c r="AB186" i="45"/>
  <c r="HF2" i="47" s="1"/>
  <c r="W143" i="45"/>
  <c r="AB184" i="45"/>
  <c r="HD2" i="47" s="1"/>
  <c r="B31" i="46"/>
  <c r="C46" i="45" s="1"/>
  <c r="B46" i="45" s="1"/>
  <c r="AS2" i="47" s="1"/>
  <c r="B165" i="35"/>
  <c r="AH184" i="45"/>
  <c r="HE2" i="47" s="1"/>
  <c r="AB119" i="45"/>
  <c r="C24" i="46"/>
  <c r="B33" i="45"/>
  <c r="AG2" i="47" s="1"/>
  <c r="B24" i="46"/>
  <c r="FU2" i="47" l="1"/>
  <c r="U148" i="45"/>
  <c r="FR2" i="47" s="1"/>
  <c r="U119" i="45"/>
  <c r="DZ2" i="47" s="1"/>
  <c r="EF2" i="47"/>
  <c r="FJ2" i="47"/>
  <c r="AB140" i="45"/>
  <c r="B34" i="45"/>
  <c r="AH2" i="47" s="1"/>
  <c r="B25" i="46"/>
  <c r="C25" i="46"/>
  <c r="B16" i="46" l="1"/>
  <c r="D21" i="46" s="1"/>
  <c r="FK2" i="47"/>
  <c r="U140" i="45"/>
  <c r="FH2"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L.C.P. Manuel Fonseca Villaseñor</author>
  </authors>
  <commentList>
    <comment ref="U2" authorId="0" shapeId="0" xr:uid="{00000000-0006-0000-0600-000001000000}">
      <text>
        <r>
          <rPr>
            <b/>
            <sz val="9"/>
            <color indexed="81"/>
            <rFont val="Tahoma"/>
            <family val="2"/>
          </rPr>
          <t>Instrucción:</t>
        </r>
        <r>
          <rPr>
            <sz val="9"/>
            <color indexed="81"/>
            <rFont val="Tahoma"/>
            <family val="2"/>
          </rPr>
          <t xml:space="preserve">
Seleccione de la lista desplegable el ejercicio presupuestal correspondiente al año que desea trabajar.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7" authorId="0" shapeId="0" xr:uid="{00000000-0006-0000-0700-000001000000}">
      <text>
        <r>
          <rPr>
            <sz val="9"/>
            <color indexed="81"/>
            <rFont val="Tahoma"/>
            <family val="2"/>
          </rPr>
          <t>Son las contribuciones establecidas en Ley que deben pagar las personas físicas y morales que se encuentren en la situación jurídica o de hecho previstas por la misma y que sean distintas de las aportaciones de seguridad social, contribuciones de mejoras y derechos.</t>
        </r>
      </text>
    </comment>
    <comment ref="B8" authorId="0" shapeId="0" xr:uid="{00000000-0006-0000-0700-000002000000}">
      <text>
        <r>
          <rPr>
            <sz val="9"/>
            <color indexed="81"/>
            <rFont val="Tahoma"/>
            <family val="2"/>
          </rPr>
          <t>Son las contribuciones derivadas de las imposiciones fiscales que en forma unilateral y obligatoria se fijan sobre los ingresos de las personas físicas y/o morales, de conformidad con la legislación aplicable en la materia.</t>
        </r>
      </text>
    </comment>
    <comment ref="C9" authorId="0" shapeId="0" xr:uid="{00000000-0006-0000-0700-00000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0" authorId="0" shapeId="0" xr:uid="{00000000-0006-0000-0700-000004000000}">
      <text>
        <r>
          <rPr>
            <sz val="9"/>
            <color indexed="81"/>
            <rFont val="Tahoma"/>
            <family val="2"/>
          </rPr>
          <t>Son las contribuciones derivadas de las imposiciones fiscales que en forma unilateral y obligatoria se fijan sobre los bienes propiedad de las personas físicas y/o morales, de conformidad con la legislación aplicable en la materia.</t>
        </r>
      </text>
    </comment>
    <comment ref="C11" authorId="0" shapeId="0" xr:uid="{00000000-0006-0000-0700-00000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 authorId="0" shapeId="0" xr:uid="{00000000-0006-0000-0700-00000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 authorId="0" shapeId="0" xr:uid="{00000000-0006-0000-0700-00000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4" authorId="0" shapeId="0" xr:uid="{00000000-0006-0000-0700-000008000000}">
      <text>
        <r>
          <rPr>
            <sz val="9"/>
            <color indexed="81"/>
            <rFont val="Tahoma"/>
            <family val="2"/>
          </rPr>
          <t>Son las contribuciones derivadas de las imposiciones fiscales que en forma unilateral y obligatoria se fijan sobre la actividad económica relacionada con la producción, el consumo y las transacciones que realizan las personas físicas y/o morales, de conformidad con la legislación aplicable en la materia.</t>
        </r>
      </text>
    </comment>
    <comment ref="B15" authorId="0" shapeId="0" xr:uid="{00000000-0006-0000-0700-000009000000}">
      <text>
        <r>
          <rPr>
            <sz val="9"/>
            <color indexed="81"/>
            <rFont val="Tahoma"/>
            <family val="2"/>
          </rPr>
          <t>Son las contribuciones derivadas de las imposiciones fiscales que en forma unilateral y obligatoria se fijan sobre las actividades de importación y exportación que realizan las personas físicas y/o morales, de conformidad con la legislación aplicable en la materia.</t>
        </r>
      </text>
    </comment>
    <comment ref="B16" authorId="0" shapeId="0" xr:uid="{00000000-0006-0000-0700-00000A000000}">
      <text>
        <r>
          <rPr>
            <sz val="9"/>
            <color indexed="81"/>
            <rFont val="Tahoma"/>
            <family val="2"/>
          </rPr>
          <t xml:space="preserve">Son las contribuciones derivadas de las imposiciones fiscales que en forma unilateral y obligatoria se fijan sobre la base gravable de las remuneraciones al trabajo personal subordinado o el que corresponda, de conformidad con la legislación aplicable en la materia.
</t>
        </r>
      </text>
    </comment>
    <comment ref="B17" authorId="0" shapeId="0" xr:uid="{00000000-0006-0000-0700-00000B000000}">
      <text>
        <r>
          <rPr>
            <sz val="9"/>
            <color indexed="81"/>
            <rFont val="Tahoma"/>
            <family val="2"/>
          </rPr>
          <t xml:space="preserve">Son las contribuciones derivadas de las imposiciones fiscales que en forma unilateral y obligatoria se fijan a las personas físicas y/o morales, por la afectación preventiva o correctiva que se ocasione en flora, fauna, medio ambiente o todo aquello relacionado a la ecología, de conformidad con la legislación aplicable en la materia.
</t>
        </r>
      </text>
    </comment>
    <comment ref="B18" authorId="0" shapeId="0" xr:uid="{00000000-0006-0000-0700-00000C000000}">
      <text>
        <r>
          <rPr>
            <sz val="9"/>
            <color indexed="81"/>
            <rFont val="Tahoma"/>
            <family val="2"/>
          </rPr>
          <t xml:space="preserve">Son los ingresos que se perciben por concepto de recargos, sanciones, gastos de ejecución, indemnizaciones, entre otros, asociados a los impuestos, cuando éstos no se cubran oportunamente, de conformidad con la legislación aplicable en la materia.
</t>
        </r>
      </text>
    </comment>
    <comment ref="C19" authorId="0" shapeId="0" xr:uid="{00000000-0006-0000-0700-00000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 authorId="0" shapeId="0" xr:uid="{00000000-0006-0000-0700-00000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xr:uid="{00000000-0006-0000-0700-00000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 authorId="0" shapeId="0" xr:uid="{00000000-0006-0000-0700-00001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 authorId="0" shapeId="0" xr:uid="{00000000-0006-0000-0700-00001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4" authorId="0" shapeId="0" xr:uid="{00000000-0006-0000-0700-000012000000}">
      <text>
        <r>
          <rPr>
            <sz val="9"/>
            <color indexed="81"/>
            <rFont val="Tahoma"/>
            <family val="2"/>
          </rPr>
          <t xml:space="preserve">Son los ingresos que se perciben por conceptos no incluidos en los tipos anteriores, de conformidad con la legislación aplicable en la materia.
</t>
        </r>
      </text>
    </comment>
    <comment ref="C25" authorId="0" shapeId="0" xr:uid="{00000000-0006-0000-0700-00001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6" authorId="0" shapeId="0" xr:uid="{00000000-0006-0000-0700-000014000000}">
      <text>
        <r>
          <rPr>
            <sz val="9"/>
            <color indexed="81"/>
            <rFont val="Tahoma"/>
            <family val="2"/>
          </rPr>
          <t>Son los ingresos que se recaudan en el ejercicio corriente, por impuestos pendientes de liquidación o pago causados en ejercicios fiscales anteriores, no incluidos en la Ley de Ingresos vigente.</t>
        </r>
      </text>
    </comment>
    <comment ref="C27" authorId="0" shapeId="0" xr:uid="{00000000-0006-0000-0700-00001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8" authorId="0" shapeId="0" xr:uid="{00000000-0006-0000-0700-000016000000}">
      <text>
        <r>
          <rPr>
            <sz val="9"/>
            <color indexed="81"/>
            <rFont val="Tahoma"/>
            <family val="2"/>
          </rPr>
          <t xml:space="preserve">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
</t>
        </r>
      </text>
    </comment>
    <comment ref="B29" authorId="0" shapeId="0" xr:uid="{00000000-0006-0000-0700-000017000000}">
      <text>
        <r>
          <rPr>
            <sz val="9"/>
            <color indexed="81"/>
            <rFont val="Tahoma"/>
            <family val="2"/>
          </rPr>
          <t xml:space="preserve">Son los ingresos que reciben los entes públicos que prestan los servicios de seguridad social, para cubrir las obligaciones relativas a los fondos de vivienda, de conformidad con la legislación aplicable en la materia.
</t>
        </r>
      </text>
    </comment>
    <comment ref="B30" authorId="0" shapeId="0" xr:uid="{00000000-0006-0000-0700-000018000000}">
      <text>
        <r>
          <rPr>
            <sz val="9"/>
            <color indexed="81"/>
            <rFont val="Tahoma"/>
            <family val="2"/>
          </rPr>
          <t xml:space="preserve">Son los ingresos que reciben los entes públicos que prestan los servicios de seguridad social, para cubrir las obligaciones relativas a la previsión social, de conformidad con la legislación aplicable en la materia.
</t>
        </r>
      </text>
    </comment>
    <comment ref="B31" authorId="0" shapeId="0" xr:uid="{00000000-0006-0000-0700-000019000000}">
      <text>
        <r>
          <rPr>
            <sz val="9"/>
            <color indexed="81"/>
            <rFont val="Tahoma"/>
            <family val="2"/>
          </rPr>
          <t xml:space="preserve">Son los ingresos que reciben los entes públicos que prestan los servicios de seguridad social, para cubrir las obligaciones relativas a fondos del ahorro para el retiro, de conformidad con la legislación aplicable en la materia.
</t>
        </r>
      </text>
    </comment>
    <comment ref="B32" authorId="0" shapeId="0" xr:uid="{00000000-0006-0000-0700-00001A000000}">
      <text>
        <r>
          <rPr>
            <sz val="9"/>
            <color indexed="81"/>
            <rFont val="Tahoma"/>
            <family val="2"/>
          </rPr>
          <t>Son los ingresos que reciben los entes públicos que prestan los servicios de seguridad social, por conceptos no incluidos en los tipos anteriores, de conformidad con la legislación aplicable en la materia.</t>
        </r>
      </text>
    </comment>
    <comment ref="B33" authorId="0" shapeId="0" xr:uid="{00000000-0006-0000-0700-00001B000000}">
      <text>
        <r>
          <rPr>
            <sz val="9"/>
            <color indexed="81"/>
            <rFont val="Tahoma"/>
            <family val="2"/>
          </rPr>
          <t xml:space="preserve">Son los ingresos que se perciben por concepto de recargos, sanciones, gastos de ejecución, indemnizaciones, entre otros, asociados a las cuotas y aportaciones de seguridad social, cuando éstas no se cubran oportunamente de conformidad con la legislación aplicable en la materia.
</t>
        </r>
      </text>
    </comment>
    <comment ref="B34" authorId="0" shapeId="0" xr:uid="{00000000-0006-0000-0700-00001C000000}">
      <text>
        <r>
          <rPr>
            <sz val="9"/>
            <color indexed="81"/>
            <rFont val="Tahoma"/>
            <family val="2"/>
          </rPr>
          <t xml:space="preserve">Son las establecidas en Ley a cargo de las personas físicas y morales que se beneficien de manera directa por obras públicas.
</t>
        </r>
      </text>
    </comment>
    <comment ref="B35" authorId="0" shapeId="0" xr:uid="{00000000-0006-0000-0700-00001D000000}">
      <text>
        <r>
          <rPr>
            <sz val="9"/>
            <color indexed="81"/>
            <rFont val="Tahoma"/>
            <family val="2"/>
          </rPr>
          <t xml:space="preserve">Son las contribuciones derivadas de los beneficios diferenciales particulares por la realización de obras públicas, a cargo de las personas físicas y/o morales, independientemente de la utilidad general colectiva, de conformidad con la legislación aplicable en la materia.
</t>
        </r>
      </text>
    </comment>
    <comment ref="C36" authorId="0" shapeId="0" xr:uid="{00000000-0006-0000-0700-00001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7" authorId="0" shapeId="0" xr:uid="{00000000-0006-0000-0700-00001F000000}">
      <text>
        <r>
          <rPr>
            <sz val="9"/>
            <color indexed="81"/>
            <rFont val="Tahoma"/>
            <family val="2"/>
          </rPr>
          <t>Son los ingresos que se recaudan en el ejercicio corriente, por contribuciones de mejoras pendientes de liquidación o pago causados en ejercicios fiscales anteriores, no incluidos en la Ley de Ingresos vigente.</t>
        </r>
      </text>
    </comment>
    <comment ref="C38" authorId="0" shapeId="0" xr:uid="{00000000-0006-0000-0700-00002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9" authorId="0" shapeId="0" xr:uid="{00000000-0006-0000-0700-000021000000}">
      <text>
        <r>
          <rPr>
            <sz val="9"/>
            <color indexed="81"/>
            <rFont val="Tahoma"/>
            <family val="2"/>
          </rPr>
          <t xml:space="preserve">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r>
      </text>
    </comment>
    <comment ref="B40" authorId="0" shapeId="0" xr:uid="{00000000-0006-0000-0700-000022000000}">
      <text>
        <r>
          <rPr>
            <sz val="9"/>
            <color indexed="81"/>
            <rFont val="Tahoma"/>
            <family val="2"/>
          </rPr>
          <t xml:space="preserve">Son las contribuciones derivadas de la contraprestación del uso, goce, aprovechamiento o explotación de bienes de dominio público, de conformidad con la legislación aplicable en la materia.
</t>
        </r>
      </text>
    </comment>
    <comment ref="C41" authorId="0" shapeId="0" xr:uid="{00000000-0006-0000-0700-00002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xr:uid="{00000000-0006-0000-0700-00002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 authorId="0" shapeId="0" xr:uid="{00000000-0006-0000-0700-00002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 authorId="0" shapeId="0" xr:uid="{00000000-0006-0000-0700-00002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46" authorId="0" shapeId="0" xr:uid="{00000000-0006-0000-0700-000027000000}">
      <text>
        <r>
          <rPr>
            <sz val="9"/>
            <color indexed="81"/>
            <rFont val="Tahoma"/>
            <family val="2"/>
          </rPr>
          <t xml:space="preserve">Son las contribuciones derivadas por la contraprestación de servicios exclusivos del Estado, de conformidad con la legislación aplicable en la materia.
</t>
        </r>
      </text>
    </comment>
    <comment ref="C47" authorId="0" shapeId="0" xr:uid="{00000000-0006-0000-0700-00002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 authorId="0" shapeId="0" xr:uid="{00000000-0006-0000-0700-00002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 authorId="0" shapeId="0" xr:uid="{00000000-0006-0000-0700-00002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 authorId="0" shapeId="0" xr:uid="{00000000-0006-0000-0700-00002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 authorId="0" shapeId="0" xr:uid="{00000000-0006-0000-0700-00002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xr:uid="{00000000-0006-0000-0700-00002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 authorId="0" shapeId="0" xr:uid="{00000000-0006-0000-0700-00002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 authorId="0" shapeId="0" xr:uid="{00000000-0006-0000-0700-00002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 authorId="0" shapeId="0" xr:uid="{00000000-0006-0000-0700-00003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 authorId="0" shapeId="0" xr:uid="{00000000-0006-0000-0700-00003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 authorId="0" shapeId="0" xr:uid="{00000000-0006-0000-0700-00003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 authorId="0" shapeId="0" xr:uid="{00000000-0006-0000-0700-00003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 authorId="0" shapeId="0" xr:uid="{00000000-0006-0000-0700-00003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 authorId="0" shapeId="0" xr:uid="{00000000-0006-0000-0700-00003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1" authorId="0" shapeId="0" xr:uid="{00000000-0006-0000-0700-000036000000}">
      <text>
        <r>
          <rPr>
            <sz val="9"/>
            <color indexed="81"/>
            <rFont val="Tahoma"/>
            <family val="2"/>
          </rPr>
          <t xml:space="preserve">Son las contribuciones derivadas por contraprestaciones no incluidas en los tipos anteriores, de conformidad con la legislación aplicable en la materia.
</t>
        </r>
      </text>
    </comment>
    <comment ref="C62" authorId="0" shapeId="0" xr:uid="{00000000-0006-0000-0700-00003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3" authorId="0" shapeId="0" xr:uid="{00000000-0006-0000-0700-000038000000}">
      <text>
        <r>
          <rPr>
            <sz val="9"/>
            <color indexed="81"/>
            <rFont val="Tahoma"/>
            <family val="2"/>
          </rPr>
          <t xml:space="preserve">Son los ingresos que se perciben por concepto de recargos, sanciones, gastos de ejecución,   indemnizaciones, entre otros, asociados a los derechos, cuando éstos no se cubran oportunamente, de conformidad con la legislación aplicable en la materia.
</t>
        </r>
      </text>
    </comment>
    <comment ref="C64" authorId="0" shapeId="0" xr:uid="{00000000-0006-0000-0700-00003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 authorId="0" shapeId="0" xr:uid="{00000000-0006-0000-0700-00003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 authorId="0" shapeId="0" xr:uid="{00000000-0006-0000-0700-00003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 authorId="0" shapeId="0" xr:uid="{00000000-0006-0000-0700-00003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 authorId="0" shapeId="0" xr:uid="{00000000-0006-0000-0700-00003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9" authorId="0" shapeId="0" xr:uid="{00000000-0006-0000-0700-00003E000000}">
      <text>
        <r>
          <rPr>
            <sz val="9"/>
            <color indexed="81"/>
            <rFont val="Tahoma"/>
            <family val="2"/>
          </rPr>
          <t>Son los ingresos que se recaudan en el ejercicio corriente, por derechos pendientes de liquidación o pago causados en ejercicios fiscales anteriores, no incluidos en la Ley de Ingresos vigente.</t>
        </r>
      </text>
    </comment>
    <comment ref="C70" authorId="0" shapeId="0" xr:uid="{00000000-0006-0000-0700-00003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1" authorId="0" shapeId="0" xr:uid="{00000000-0006-0000-0700-000040000000}">
      <text>
        <r>
          <rPr>
            <sz val="9"/>
            <color indexed="81"/>
            <rFont val="Tahoma"/>
            <family val="2"/>
          </rPr>
          <t xml:space="preserve">Son los ingresos por contraprestaciones por los servicios que preste el Estado en sus funciones de derecho privado, así como por el uso, aprovechamiento o enajenación de bienes del dominio público.
</t>
        </r>
      </text>
    </comment>
    <comment ref="B72" authorId="0" shapeId="0" xr:uid="{00000000-0006-0000-0700-000041000000}">
      <text>
        <r>
          <rPr>
            <sz val="9"/>
            <color indexed="81"/>
            <rFont val="Tahoma"/>
            <family val="2"/>
          </rPr>
          <t xml:space="preserve">Son los ingresos por concepto de servicios otorgados por funciones de derecho privado, tales como los intereses que generan las cuentas bancarias de los entes públicos, enajenación de bienes muebles o inmuebles no sujetos al régimen de dominio público, entre otros, de conformidad con la legislación aplicable en la materia.
</t>
        </r>
      </text>
    </comment>
    <comment ref="C73" authorId="0" shapeId="0" xr:uid="{00000000-0006-0000-0700-00004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xr:uid="{00000000-0006-0000-0700-00004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6" authorId="0" shapeId="0" xr:uid="{00000000-0006-0000-0700-000044000000}">
      <text>
        <r>
          <rPr>
            <sz val="9"/>
            <color indexed="81"/>
            <rFont val="Tahoma"/>
            <family val="2"/>
          </rPr>
          <t>Son los ingresos que se recaudan en el ejercicio corriente, por productos pendientes de liquidación o pago causados en ejercicios fiscales anteriores, no incluidos en la Ley de Ingresos vigente.</t>
        </r>
      </text>
    </comment>
    <comment ref="C77" authorId="0" shapeId="0" xr:uid="{00000000-0006-0000-0700-00004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8" authorId="0" shapeId="0" xr:uid="{00000000-0006-0000-0700-000046000000}">
      <text>
        <r>
          <rPr>
            <sz val="9"/>
            <color indexed="81"/>
            <rFont val="Tahoma"/>
            <family val="2"/>
          </rPr>
          <t xml:space="preserve">Son los ingresos que percibe el Estado por funciones de derecho público distintos de: las contribuciones, los ingresos derivados de financiamientos y de los que obtengan los organismos descentralizados y las empresas de participación estatal y municipal.
</t>
        </r>
      </text>
    </comment>
    <comment ref="B79" authorId="0" shapeId="0" xr:uid="{00000000-0006-0000-0700-000047000000}">
      <text>
        <r>
          <rPr>
            <sz val="9"/>
            <color indexed="81"/>
            <rFont val="Tahoma"/>
            <family val="2"/>
          </rPr>
          <t xml:space="preserve">Son los ingresos que se perciben por funciones de derecho público, cuyos elementos pueden no estar previstos en una Ley sino, en una disposición administrativa de carácter general, provenientes de multas e indemnizaciones no fiscales, reintegros, juegos y sorteos, donativos, entre otros.
</t>
        </r>
      </text>
    </comment>
    <comment ref="C80" authorId="0" shapeId="0" xr:uid="{00000000-0006-0000-0700-00004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 authorId="0" shapeId="0" xr:uid="{00000000-0006-0000-0700-00004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 authorId="0" shapeId="0" xr:uid="{00000000-0006-0000-0700-00004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3" authorId="0" shapeId="0" xr:uid="{00000000-0006-0000-0700-00004B000000}">
      <text>
        <r>
          <rPr>
            <sz val="9"/>
            <color indexed="81"/>
            <rFont val="Tahoma"/>
            <family val="2"/>
          </rPr>
          <t>Son los ingresos que se perciben por recuperaciones de capital o en su caso patrimonio invertido, de conformidad con la legislación aplicable en la materia y otros conceptos análogos.</t>
        </r>
      </text>
    </comment>
    <comment ref="C84" authorId="0" shapeId="0" xr:uid="{00000000-0006-0000-0700-00004C00000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 authorId="0" shapeId="0" xr:uid="{00000000-0006-0000-0700-00004D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6" authorId="0" shapeId="0" xr:uid="{00000000-0006-0000-0700-00004E000000}">
      <text>
        <r>
          <rPr>
            <sz val="9"/>
            <color indexed="81"/>
            <rFont val="Tahoma"/>
            <family val="2"/>
          </rPr>
          <t xml:space="preserve">Son los ingresos que se perciben por concepto de recargos, sanciones, gastos de ejecución e  indemnizaciones, entre otros, asociados a los aprovechamientos, cuando éstos no se cubran oportunamente de conformidad con la legislación aplicable en la materia.
</t>
        </r>
      </text>
    </comment>
    <comment ref="C87" authorId="0" shapeId="0" xr:uid="{00000000-0006-0000-0700-00004F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 authorId="0" shapeId="0" xr:uid="{00000000-0006-0000-0700-00005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 authorId="0" shapeId="0" xr:uid="{00000000-0006-0000-0700-00005100000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 authorId="0" shapeId="0" xr:uid="{00000000-0006-0000-0700-000052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 authorId="0" shapeId="0" xr:uid="{00000000-0006-0000-0700-00005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2" authorId="0" shapeId="0" xr:uid="{00000000-0006-0000-0700-000054000000}">
      <text>
        <r>
          <rPr>
            <sz val="9"/>
            <color indexed="81"/>
            <rFont val="Tahoma"/>
            <family val="2"/>
          </rPr>
          <t>Son los ingresos que se recaudan en el ejercicio corriente, por aprovechamientos pendientes de liquidación o pago causados en ejercicios fiscales anteriores, no incluidos en la Ley de Ingresos vigente.</t>
        </r>
      </text>
    </comment>
    <comment ref="C93" authorId="0" shapeId="0" xr:uid="{00000000-0006-0000-0700-00005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4" authorId="0" shapeId="0" xr:uid="{00000000-0006-0000-0700-000056000000}">
      <text>
        <r>
          <rPr>
            <sz val="9"/>
            <color indexed="81"/>
            <rFont val="Tahoma"/>
            <family val="2"/>
          </rPr>
          <t xml:space="preserve">Son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
</t>
        </r>
      </text>
    </comment>
    <comment ref="B95" authorId="0" shapeId="0" xr:uid="{00000000-0006-0000-0700-000057000000}">
      <text>
        <r>
          <rPr>
            <sz val="9"/>
            <color indexed="81"/>
            <rFont val="Tahoma"/>
            <family val="2"/>
          </rPr>
          <t xml:space="preserve">Son los ingresos propios obtenidos por las Instituciones Públicas de Seguridad Social por sus actividades de producción, comercialización o prestación de servicios.
</t>
        </r>
      </text>
    </comment>
    <comment ref="C96" authorId="0" shapeId="0" xr:uid="{00000000-0006-0000-0700-000058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97" authorId="0" shapeId="0" xr:uid="{00000000-0006-0000-0700-000059000000}">
      <text>
        <r>
          <rPr>
            <sz val="9"/>
            <color indexed="81"/>
            <rFont val="Tahoma"/>
            <family val="2"/>
          </rPr>
          <t xml:space="preserve">Son los ingresos propios obtenidos por las Empresas Productivas del Estado por sus actividades de producción, comercialización o prestación de servicios.
</t>
        </r>
      </text>
    </comment>
    <comment ref="B98" authorId="0" shapeId="0" xr:uid="{00000000-0006-0000-0700-00005A000000}">
      <text>
        <r>
          <rPr>
            <sz val="9"/>
            <color indexed="81"/>
            <rFont val="Tahoma"/>
            <family val="2"/>
          </rPr>
          <t xml:space="preserve">Son los ingresos propios obtenidos por las Entidades Paraestatales y Fideicomisos No Empresariales y No Financieros por sus actividades de producción, comercialización o prestación de servicios.
</t>
        </r>
      </text>
    </comment>
    <comment ref="C99" authorId="0" shapeId="0" xr:uid="{00000000-0006-0000-0700-00005B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0" authorId="0" shapeId="0" xr:uid="{00000000-0006-0000-0700-00005C000000}">
      <text>
        <r>
          <rPr>
            <sz val="9"/>
            <color indexed="81"/>
            <rFont val="Tahoma"/>
            <family val="2"/>
          </rPr>
          <t xml:space="preserve">Son los ingresos propios obtenidos por las Entidades Paraestatales Empresariales No Financieras con Participación Estatal Mayoritaria por sus actividades de producción, comercialización o prestación de servicios.
</t>
        </r>
      </text>
    </comment>
    <comment ref="B101" authorId="0" shapeId="0" xr:uid="{00000000-0006-0000-0700-00005D000000}">
      <text>
        <r>
          <rPr>
            <sz val="9"/>
            <color indexed="81"/>
            <rFont val="Tahoma"/>
            <family val="2"/>
          </rPr>
          <t xml:space="preserve">Son los ingresos propios obtenidos por las Entidades Paraestatales Empresariales Financieras Monetarias con Participación Estatal Mayoritaria por sus actividades de producción, comercialización o prestación de servicios.
</t>
        </r>
      </text>
    </comment>
    <comment ref="B102" authorId="0" shapeId="0" xr:uid="{00000000-0006-0000-0700-00005E000000}">
      <text>
        <r>
          <rPr>
            <sz val="9"/>
            <color indexed="81"/>
            <rFont val="Tahoma"/>
            <family val="2"/>
          </rPr>
          <t xml:space="preserve">Son los ingresos propios obtenidos por las Entidades Paraestatales Empresariales Financieras No Monetarias con Participación Estatal Mayoritaria por sus actividades de producción, comercialización o prestación de servicios.
</t>
        </r>
      </text>
    </comment>
    <comment ref="B103" authorId="0" shapeId="0" xr:uid="{00000000-0006-0000-0700-00005F000000}">
      <text>
        <r>
          <rPr>
            <sz val="9"/>
            <color indexed="81"/>
            <rFont val="Tahoma"/>
            <family val="2"/>
          </rPr>
          <t xml:space="preserve">Son los ingresos propios obtenidos por los Fideicomisos Financieros Públicos con Participación Estatal Mayoritaria por sus actividades de producción, comercialización o prestación de servicios.
</t>
        </r>
      </text>
    </comment>
    <comment ref="C104" authorId="0" shapeId="0" xr:uid="{00000000-0006-0000-0700-000060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5" authorId="0" shapeId="0" xr:uid="{00000000-0006-0000-0700-000061000000}">
      <text>
        <r>
          <rPr>
            <sz val="9"/>
            <color indexed="81"/>
            <rFont val="Tahoma"/>
            <family val="2"/>
          </rPr>
          <t xml:space="preserve">Son los ingresos propios obtenidos por los Poderes Legislativo y Judicial, y los Órganos Autónomos por sus actividades de producción, comercialización o prestación de servicios.
</t>
        </r>
      </text>
    </comment>
    <comment ref="B106" authorId="0" shapeId="0" xr:uid="{00000000-0006-0000-0700-000062000000}">
      <text>
        <r>
          <rPr>
            <sz val="9"/>
            <color indexed="81"/>
            <rFont val="Tahoma"/>
            <family val="2"/>
          </rPr>
          <t xml:space="preserve">Son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entre otros.
</t>
        </r>
      </text>
    </comment>
    <comment ref="C107" authorId="0" shapeId="0" xr:uid="{00000000-0006-0000-0700-00006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8" authorId="0" shapeId="0" xr:uid="{00000000-0006-0000-0700-000064000000}">
      <text>
        <r>
          <rPr>
            <sz val="9"/>
            <color indexed="81"/>
            <rFont val="Tahoma"/>
            <family val="2"/>
          </rPr>
          <t xml:space="preserve">Son los recursos que reciben las Entidades Federativas y los Municipios por concepto de participaciones, aportaciones, convenios, incentivos derivados de la colaboración fiscal y fondos distintos de aportaciones.
</t>
        </r>
      </text>
    </comment>
    <comment ref="B109" authorId="0" shapeId="0" xr:uid="{00000000-0006-0000-0700-000065000000}">
      <text>
        <r>
          <rPr>
            <sz val="9"/>
            <color indexed="81"/>
            <rFont val="Tahoma"/>
            <family val="2"/>
          </rPr>
          <t xml:space="preserve">Son los ingresos que reciben las Entidades Federativas y Municipios que se derivan de la adhesión al Sistema Nacional de Coordinación Fiscal, así como las que correspondan a sistemas estatales de coordinación fiscal, determinados por las leyes correspondientes.
</t>
        </r>
      </text>
    </comment>
    <comment ref="C110" authorId="0" shapeId="0" xr:uid="{00000000-0006-0000-0700-00006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 authorId="0" shapeId="0" xr:uid="{00000000-0006-0000-0700-000067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 authorId="0" shapeId="0" xr:uid="{00000000-0006-0000-0700-000068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 authorId="0" shapeId="0" xr:uid="{00000000-0006-0000-0700-000069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 authorId="0" shapeId="0" xr:uid="{00000000-0006-0000-0700-00006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 authorId="0" shapeId="0" xr:uid="{00000000-0006-0000-0700-00006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 authorId="0" shapeId="0" xr:uid="{00000000-0006-0000-0700-00006C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 authorId="0" shapeId="0" xr:uid="{00000000-0006-0000-0700-00006D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 authorId="0" shapeId="0" xr:uid="{00000000-0006-0000-0700-00006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 authorId="0" shapeId="0" xr:uid="{00000000-0006-0000-0700-00006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xr:uid="{00000000-0006-0000-0700-000070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 authorId="0" shapeId="0" xr:uid="{00000000-0006-0000-0700-000071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B122" authorId="0" shapeId="0" xr:uid="{00000000-0006-0000-0700-000072000000}">
      <text>
        <r>
          <rPr>
            <sz val="9"/>
            <color indexed="81"/>
            <rFont val="Tahoma"/>
            <family val="2"/>
          </rPr>
          <t xml:space="preserve">Son los ingresos que reciben las Entidades Federativas y Municipios previstos en la Ley de Coordinación Fiscal, cuyo gasto está condicionado a la consecución y cumplimiento de los objetivos que para cada tipo de aportación establece la legislación aplicable en la materia.
</t>
        </r>
      </text>
    </comment>
    <comment ref="C123" authorId="0" shapeId="0" xr:uid="{00000000-0006-0000-0700-000073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 authorId="0" shapeId="0" xr:uid="{00000000-0006-0000-0700-00007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25" authorId="0" shapeId="0" xr:uid="{00000000-0006-0000-0700-000075000000}">
      <text>
        <r>
          <rPr>
            <sz val="9"/>
            <color indexed="81"/>
            <rFont val="Tahoma"/>
            <family val="2"/>
          </rPr>
          <t>Son los ingresos que reciben las Entidades Federativas y Municipios derivados de convenios de coordinación, colaboración, reasignación o descentralización según corresponda, los cuales se acuerdan entre la Federación, las Entidades Federativas y/o los Municipios.</t>
        </r>
      </text>
    </comment>
    <comment ref="C126" authorId="0" shapeId="0" xr:uid="{00000000-0006-0000-0700-000076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7" authorId="0" shapeId="0" xr:uid="{00000000-0006-0000-0700-000077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8" authorId="0" shapeId="0" xr:uid="{00000000-0006-0000-0700-000078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9" authorId="0" shapeId="0" xr:uid="{00000000-0006-0000-0700-000079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0" authorId="0" shapeId="0" xr:uid="{00000000-0006-0000-0700-00007A000000}">
      <text>
        <r>
          <rPr>
            <b/>
            <sz val="9"/>
            <color indexed="81"/>
            <rFont val="Tahoma"/>
            <family val="2"/>
          </rPr>
          <t>Recursos federales</t>
        </r>
        <r>
          <rPr>
            <sz val="9"/>
            <color indexed="81"/>
            <rFont val="Tahoma"/>
            <family val="2"/>
          </rPr>
          <t>: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 authorId="0" shapeId="0" xr:uid="{00000000-0006-0000-0700-00007B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32" authorId="0" shapeId="0" xr:uid="{00000000-0006-0000-0700-00007C000000}">
      <text>
        <r>
          <rPr>
            <sz val="9"/>
            <color indexed="81"/>
            <rFont val="Tahoma"/>
            <family val="2"/>
          </rPr>
          <t xml:space="preserve">Son los ingresos que reciben las Entidades Federativas y Municipios derivados del ejercicio de facultades delegadas por la Federación mediante la celebración de convenios de colaboración administrativa en materia fiscal; que comprenden las funciones de recaudación, fiscalización y administración de ingresos federales y por las que a cambio reciben incentivos económicos que implican la retribución de su colaboración.
</t>
        </r>
      </text>
    </comment>
    <comment ref="C133" authorId="0" shapeId="0" xr:uid="{00000000-0006-0000-0700-00007D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 authorId="0" shapeId="0" xr:uid="{00000000-0006-0000-0700-00007E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 authorId="0" shapeId="0" xr:uid="{00000000-0006-0000-0700-00007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 authorId="0" shapeId="0" xr:uid="{00000000-0006-0000-0700-000080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 authorId="0" shapeId="0" xr:uid="{00000000-0006-0000-0700-00008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B138" authorId="0" shapeId="0" xr:uid="{00000000-0006-0000-0700-000082000000}">
      <text>
        <r>
          <rPr>
            <sz val="9"/>
            <color indexed="81"/>
            <rFont val="Tahoma"/>
            <family val="2"/>
          </rPr>
          <t xml:space="preserve">Son los ingresos que reciben las Entidades Federativas y Municipios derivados de fondos distintos de aportaciones y previstos en disposiciones específicas, tales como: Fondo para Entidades Federativas y Municipios Productores de Hidrocarburos, y Fondo para el Desarrollo Regional Sustentable de Estados y Municipios Mineros (Fondo Minero), entre otros.
</t>
        </r>
      </text>
    </comment>
    <comment ref="C139" authorId="0" shapeId="0" xr:uid="{00000000-0006-0000-0700-00008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 authorId="0" shapeId="0" xr:uid="{00000000-0006-0000-0700-00008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41" authorId="0" shapeId="0" xr:uid="{00000000-0006-0000-0700-000085000000}">
      <text>
        <r>
          <rPr>
            <sz val="9"/>
            <color indexed="81"/>
            <rFont val="Tahoma"/>
            <family val="2"/>
          </rPr>
          <t xml:space="preserve">Son los recursos que reciben en forma directa o indirecta los entes públicos como parte de su política económica y social, de acuerdo a las estrategias y prioridades de desarrollo para el sostenimiento y desempeño de sus actividades.
</t>
        </r>
      </text>
    </comment>
    <comment ref="B142" authorId="0" shapeId="0" xr:uid="{00000000-0006-0000-0700-000086000000}">
      <text>
        <r>
          <rPr>
            <sz val="9"/>
            <color indexed="81"/>
            <rFont val="Tahoma"/>
            <family val="2"/>
          </rPr>
          <t xml:space="preserve">Son los ingresos que reciben los entes públicos con el objeto de sufragar gastos inherentes a sus atribuciones.
</t>
        </r>
      </text>
    </comment>
    <comment ref="C143" authorId="0" shapeId="0" xr:uid="{00000000-0006-0000-0700-000087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4" authorId="0" shapeId="0" xr:uid="{00000000-0006-0000-0700-000088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45" authorId="0" shapeId="0" xr:uid="{00000000-0006-0000-0700-000089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47" authorId="0" shapeId="0" xr:uid="{00000000-0006-0000-0700-00008A000000}">
      <text>
        <r>
          <rPr>
            <sz val="9"/>
            <color indexed="81"/>
            <rFont val="Tahoma"/>
            <family val="2"/>
          </rPr>
          <t xml:space="preserve">Son los ingresos destinados para el desarrollo de actividades prioritarias de interés general, que reciben los entes públicos mediante asignación directa de recursos, con el fin de favorecer a los diferentes sectores de la sociedad para: apoyar en sus operaciones, mantener los niveles en los precios, apoyar el consumo, la distribución y comercialización de bienes, motivar la inversión, cubrir impactos financieros, promover la innovación tecnológica, y para el fomento de las actividades agropecuarias, industriales o de servicios.
</t>
        </r>
      </text>
    </comment>
    <comment ref="C148" authorId="0" shapeId="0" xr:uid="{00000000-0006-0000-0700-00008B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9" authorId="0" shapeId="0" xr:uid="{00000000-0006-0000-0700-00008C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50" authorId="0" shapeId="0" xr:uid="{00000000-0006-0000-0700-00008D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52" authorId="0" shapeId="0" xr:uid="{00000000-0006-0000-0700-00008E000000}">
      <text>
        <r>
          <rPr>
            <sz val="9"/>
            <color indexed="81"/>
            <rFont val="Tahoma"/>
            <family val="2"/>
          </rPr>
          <t xml:space="preserve">Son los ingresos que reciben los entes públicos de seguridad social, que cubre el Gobierno Federal, Estatal o Municipal según corresponda, por el pago de pensiones y jubilaciones.
</t>
        </r>
      </text>
    </comment>
    <comment ref="C153" authorId="0" shapeId="0" xr:uid="{00000000-0006-0000-0700-00008F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5" authorId="0" shapeId="0" xr:uid="{00000000-0006-0000-0700-000090000000}">
      <text>
        <r>
          <rPr>
            <sz val="9"/>
            <color indexed="81"/>
            <rFont val="Tahoma"/>
            <family val="2"/>
          </rPr>
          <t xml:space="preserve">Son los ingresos que reciben los entes públicos por transferencias del Fondo Mexicano del Petróleo para la Estabilización y el Desarrollo.
</t>
        </r>
      </text>
    </comment>
    <comment ref="C156" authorId="0" shapeId="0" xr:uid="{00000000-0006-0000-0700-000091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7" authorId="0" shapeId="0" xr:uid="{00000000-0006-0000-0700-000092000000}">
      <text>
        <r>
          <rPr>
            <sz val="9"/>
            <color indexed="81"/>
            <rFont val="Tahoma"/>
            <family val="2"/>
          </rPr>
          <t xml:space="preserve">Son los ingresos obtenidos por la celebración de empréstitos internos o externos, a corto o largo plazo, aprobados en términos de la legislación correspondiente. Los créditos que se obtienen son por: emisiones de instrumentos en mercados nacionales e internacionales de capital, organismos financieros internacionales, créditos bilaterales y otras fuentes.
</t>
        </r>
      </text>
    </comment>
    <comment ref="B158" authorId="0" shapeId="0" xr:uid="{00000000-0006-0000-0700-00009300000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nacionales y pagaderos en el interior del país en moneda nacional, incluye el diferimiento de pagos.
</t>
        </r>
      </text>
    </comment>
    <comment ref="B159" authorId="0" shapeId="0" xr:uid="{00000000-0006-0000-0700-00009400000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extranjeros y pagaderos en el exterior del país en moneda extranjera.
</t>
        </r>
      </text>
    </comment>
    <comment ref="B160" authorId="0" shapeId="0" xr:uid="{00000000-0006-0000-0700-000095000000}">
      <text>
        <r>
          <rPr>
            <sz val="9"/>
            <color indexed="81"/>
            <rFont val="Tahoma"/>
            <family val="2"/>
          </rPr>
          <t xml:space="preserve">Son los recursos que provienen de obligaciones contraídas por las Entidades Federativas, los Municipios y en su caso, las entidades del sector paraestatal o paramunicipal, a corto o largo plazo, con acreedores nacionales y pagaderos en el interior del país en moneda nacional, considerando lo previsto en la legislación aplicable en la materia.
</t>
        </r>
      </text>
    </comment>
    <comment ref="C161" authorId="0" shapeId="0" xr:uid="{00000000-0006-0000-0700-000096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3" authorId="0" shapeId="0" xr:uid="{00000000-0006-0000-0700-00009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 authorId="0" shapeId="0" xr:uid="{00000000-0006-0000-0700-000098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 authorId="0" shapeId="0" xr:uid="{00000000-0006-0000-0700-000099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 authorId="0" shapeId="0" xr:uid="{00000000-0006-0000-0700-00009A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 authorId="0" shapeId="0" xr:uid="{00000000-0006-0000-0700-00009B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 authorId="0" shapeId="0" xr:uid="{00000000-0006-0000-0700-00009C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69" authorId="0" shapeId="0" xr:uid="{00000000-0006-0000-0700-00009D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 authorId="0" shapeId="0" xr:uid="{00000000-0006-0000-0700-00009E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 authorId="0" shapeId="0" xr:uid="{00000000-0006-0000-0700-00009F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7" authorId="0" shapeId="0" xr:uid="{00000000-0006-0000-0A00-000001000000}">
      <text>
        <r>
          <rPr>
            <sz val="9"/>
            <color indexed="81"/>
            <rFont val="Tahoma"/>
            <family val="2"/>
          </rPr>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r>
      </text>
    </comment>
    <comment ref="B8" authorId="0" shapeId="0" xr:uid="{00000000-0006-0000-0A00-000002000000}">
      <text>
        <r>
          <rPr>
            <sz val="9"/>
            <color indexed="81"/>
            <rFont val="Tahoma"/>
            <family val="2"/>
          </rPr>
          <t xml:space="preserve">Asignaciones destinadas a cubrir las percepciones correspondientes al personal de carácter permanente.
</t>
        </r>
      </text>
    </comment>
    <comment ref="B9" authorId="0" shapeId="0" xr:uid="{00000000-0006-0000-0A00-000003000000}">
      <text>
        <r>
          <rPr>
            <sz val="9"/>
            <color indexed="81"/>
            <rFont val="Tahoma"/>
            <family val="2"/>
          </rPr>
          <t xml:space="preserve">Asignaciones para remuneraciones a los Diputados, Senadores, Asambleístas, Regidores y Síndicos.
</t>
        </r>
      </text>
    </comment>
    <comment ref="C9" authorId="0" shapeId="0" xr:uid="{00000000-0006-0000-0A00-000004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 authorId="0" shapeId="0" xr:uid="{00000000-0006-0000-0A00-000005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 authorId="0" shapeId="0" xr:uid="{00000000-0006-0000-0A00-000006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 authorId="0" shapeId="0" xr:uid="{00000000-0006-0000-0A00-000007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 authorId="0" shapeId="0" xr:uid="{00000000-0006-0000-0A00-000008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 authorId="0" shapeId="0" xr:uid="{00000000-0006-0000-0A00-000009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 authorId="0" shapeId="0" xr:uid="{00000000-0006-0000-0A00-00000A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 authorId="0" shapeId="0" xr:uid="{00000000-0006-0000-0A00-00000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 authorId="0" shapeId="0" xr:uid="{00000000-0006-0000-0A00-00000C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 authorId="0" shapeId="0" xr:uid="{00000000-0006-0000-0A00-00000D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 authorId="0" shapeId="0" xr:uid="{00000000-0006-0000-0A00-00000E000000}">
      <text>
        <r>
          <rPr>
            <sz val="9"/>
            <color indexed="81"/>
            <rFont val="Tahoma"/>
            <family val="2"/>
          </rPr>
          <t xml:space="preserve">Asignaciones para remuneraciones al personal que desempeña sus servicios en el ejército, fuerza aérea y armada nacionales.
</t>
        </r>
      </text>
    </comment>
    <comment ref="B20" authorId="0" shapeId="0" xr:uid="{00000000-0006-0000-0A00-00000F00000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C20" authorId="0" shapeId="0" xr:uid="{00000000-0006-0000-0A00-00001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xr:uid="{00000000-0006-0000-0A00-000011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 authorId="0" shapeId="0" xr:uid="{00000000-0006-0000-0A00-000012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 authorId="0" shapeId="0" xr:uid="{00000000-0006-0000-0A00-00001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 authorId="0" shapeId="0" xr:uid="{00000000-0006-0000-0A00-00001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 authorId="0" shapeId="0" xr:uid="{00000000-0006-0000-0A00-000015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 authorId="0" shapeId="0" xr:uid="{00000000-0006-0000-0A00-000016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 authorId="0" shapeId="0" xr:uid="{00000000-0006-0000-0A00-00001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 authorId="0" shapeId="0" xr:uid="{00000000-0006-0000-0A00-000018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 authorId="0" shapeId="0" xr:uid="{00000000-0006-0000-0A00-000019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 authorId="0" shapeId="0" xr:uid="{00000000-0006-0000-0A00-00001A00000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C30" authorId="0" shapeId="0" xr:uid="{00000000-0006-0000-0A00-00001B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 authorId="0" shapeId="0" xr:uid="{00000000-0006-0000-0A00-00001C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 authorId="0" shapeId="0" xr:uid="{00000000-0006-0000-0A00-00001D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 authorId="0" shapeId="0" xr:uid="{00000000-0006-0000-0A00-00001E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 authorId="0" shapeId="0" xr:uid="{00000000-0006-0000-0A00-00001F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 authorId="0" shapeId="0" xr:uid="{00000000-0006-0000-0A00-000020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 authorId="0" shapeId="0" xr:uid="{00000000-0006-0000-0A00-000021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 authorId="0" shapeId="0" xr:uid="{00000000-0006-0000-0A00-00002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 authorId="0" shapeId="0" xr:uid="{00000000-0006-0000-0A00-000023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9" authorId="0" shapeId="0" xr:uid="{00000000-0006-0000-0A00-000024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 authorId="0" shapeId="0" xr:uid="{00000000-0006-0000-0A00-000025000000}">
      <text>
        <r>
          <rPr>
            <sz val="9"/>
            <color indexed="81"/>
            <rFont val="Tahoma"/>
            <family val="2"/>
          </rPr>
          <t xml:space="preserve">Asignaciones destinadas a cubrir las percepciones correspondientes al personal de carácter eventual.
</t>
        </r>
      </text>
    </comment>
    <comment ref="B41" authorId="0" shapeId="0" xr:uid="{00000000-0006-0000-0A00-00002600000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C41" authorId="0" shapeId="0" xr:uid="{00000000-0006-0000-0A00-000027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xr:uid="{00000000-0006-0000-0A00-000028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 authorId="0" shapeId="0" xr:uid="{00000000-0006-0000-0A00-000029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 authorId="0" shapeId="0" xr:uid="{00000000-0006-0000-0A00-00002A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 authorId="0" shapeId="0" xr:uid="{00000000-0006-0000-0A00-00002B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 authorId="0" shapeId="0" xr:uid="{00000000-0006-0000-0A00-00002C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 authorId="0" shapeId="0" xr:uid="{00000000-0006-0000-0A00-00002D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 authorId="0" shapeId="0" xr:uid="{00000000-0006-0000-0A00-00002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 authorId="0" shapeId="0" xr:uid="{00000000-0006-0000-0A00-00002F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 authorId="0" shapeId="0" xr:uid="{00000000-0006-0000-0A00-000030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 authorId="0" shapeId="0" xr:uid="{00000000-0006-0000-0A00-000031000000}">
      <text>
        <r>
          <rPr>
            <sz val="9"/>
            <color indexed="81"/>
            <rFont val="Tahoma"/>
            <family val="2"/>
          </rPr>
          <t>Asignaciones destinadas a cubrir las remuneraciones para el pago al personal de carácter transitorio que preste sus servicios en los entes públicos.</t>
        </r>
      </text>
    </comment>
    <comment ref="C51" authorId="0" shapeId="0" xr:uid="{00000000-0006-0000-0A00-000032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xr:uid="{00000000-0006-0000-0A00-000033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 authorId="0" shapeId="0" xr:uid="{00000000-0006-0000-0A00-000034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 authorId="0" shapeId="0" xr:uid="{00000000-0006-0000-0A00-000035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 authorId="0" shapeId="0" xr:uid="{00000000-0006-0000-0A00-000036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 authorId="0" shapeId="0" xr:uid="{00000000-0006-0000-0A00-000037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 authorId="0" shapeId="0" xr:uid="{00000000-0006-0000-0A00-000038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 authorId="0" shapeId="0" xr:uid="{00000000-0006-0000-0A00-00003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 authorId="0" shapeId="0" xr:uid="{00000000-0006-0000-0A00-00003A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 authorId="0" shapeId="0" xr:uid="{00000000-0006-0000-0A00-00003B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 authorId="0" shapeId="0" xr:uid="{00000000-0006-0000-0A00-00003C00000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C61" authorId="0" shapeId="0" xr:uid="{00000000-0006-0000-0A00-00003D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 authorId="0" shapeId="0" xr:uid="{00000000-0006-0000-0A00-00003E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 authorId="0" shapeId="0" xr:uid="{00000000-0006-0000-0A00-00003F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 authorId="0" shapeId="0" xr:uid="{00000000-0006-0000-0A00-000040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 authorId="0" shapeId="0" xr:uid="{00000000-0006-0000-0A00-000041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 authorId="0" shapeId="0" xr:uid="{00000000-0006-0000-0A00-000042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 authorId="0" shapeId="0" xr:uid="{00000000-0006-0000-0A00-000043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 authorId="0" shapeId="0" xr:uid="{00000000-0006-0000-0A00-00004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 authorId="0" shapeId="0" xr:uid="{00000000-0006-0000-0A00-000045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 authorId="0" shapeId="0" xr:uid="{00000000-0006-0000-0A00-000046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 authorId="0" shapeId="0" xr:uid="{00000000-0006-0000-0A00-00004700000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72" authorId="0" shapeId="0" xr:uid="{00000000-0006-0000-0A00-00004800000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73" authorId="0" shapeId="0" xr:uid="{00000000-0006-0000-0A00-00004900000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C73" authorId="0" shapeId="0" xr:uid="{00000000-0006-0000-0A00-00004A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xr:uid="{00000000-0006-0000-0A00-00004B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 authorId="0" shapeId="0" xr:uid="{00000000-0006-0000-0A00-00004C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 authorId="0" shapeId="0" xr:uid="{00000000-0006-0000-0A00-00004D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 authorId="0" shapeId="0" xr:uid="{00000000-0006-0000-0A00-00004E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 authorId="0" shapeId="0" xr:uid="{00000000-0006-0000-0A00-00004F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 authorId="0" shapeId="0" xr:uid="{00000000-0006-0000-0A00-000050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 authorId="0" shapeId="0" xr:uid="{00000000-0006-0000-0A00-00005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 authorId="0" shapeId="0" xr:uid="{00000000-0006-0000-0A00-000052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 authorId="0" shapeId="0" xr:uid="{00000000-0006-0000-0A00-000053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 authorId="0" shapeId="0" xr:uid="{00000000-0006-0000-0A00-00005400000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C83" authorId="0" shapeId="0" xr:uid="{00000000-0006-0000-0A00-000055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 authorId="0" shapeId="0" xr:uid="{00000000-0006-0000-0A00-000056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 authorId="0" shapeId="0" xr:uid="{00000000-0006-0000-0A00-000057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 authorId="0" shapeId="0" xr:uid="{00000000-0006-0000-0A00-000058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 authorId="0" shapeId="0" xr:uid="{00000000-0006-0000-0A00-000059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 authorId="0" shapeId="0" xr:uid="{00000000-0006-0000-0A00-00005A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 authorId="0" shapeId="0" xr:uid="{00000000-0006-0000-0A00-00005B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 authorId="0" shapeId="0" xr:uid="{00000000-0006-0000-0A00-00005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 authorId="0" shapeId="0" xr:uid="{00000000-0006-0000-0A00-00005D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 authorId="0" shapeId="0" xr:uid="{00000000-0006-0000-0A00-00005E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 authorId="0" shapeId="0" xr:uid="{00000000-0006-0000-0A00-00005F00000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C93" authorId="0" shapeId="0" xr:uid="{00000000-0006-0000-0A00-00006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 authorId="0" shapeId="0" xr:uid="{00000000-0006-0000-0A00-000061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 authorId="0" shapeId="0" xr:uid="{00000000-0006-0000-0A00-000062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 authorId="0" shapeId="0" xr:uid="{00000000-0006-0000-0A00-00006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 authorId="0" shapeId="0" xr:uid="{00000000-0006-0000-0A00-00006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 authorId="0" shapeId="0" xr:uid="{00000000-0006-0000-0A00-000065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 authorId="0" shapeId="0" xr:uid="{00000000-0006-0000-0A00-000066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 authorId="0" shapeId="0" xr:uid="{00000000-0006-0000-0A00-00006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 authorId="0" shapeId="0" xr:uid="{00000000-0006-0000-0A00-000068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 authorId="0" shapeId="0" xr:uid="{00000000-0006-0000-0A00-000069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 authorId="0" shapeId="0" xr:uid="{00000000-0006-0000-0A00-00006A00000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C103" authorId="0" shapeId="0" xr:uid="{00000000-0006-0000-0A00-00006B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 authorId="0" shapeId="0" xr:uid="{00000000-0006-0000-0A00-00006C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 authorId="0" shapeId="0" xr:uid="{00000000-0006-0000-0A00-00006D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 authorId="0" shapeId="0" xr:uid="{00000000-0006-0000-0A00-00006E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 authorId="0" shapeId="0" xr:uid="{00000000-0006-0000-0A00-00006F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 authorId="0" shapeId="0" xr:uid="{00000000-0006-0000-0A00-000070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 authorId="0" shapeId="0" xr:uid="{00000000-0006-0000-0A00-000071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 authorId="0" shapeId="0" xr:uid="{00000000-0006-0000-0A00-00007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 authorId="0" shapeId="0" xr:uid="{00000000-0006-0000-0A00-000073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 authorId="0" shapeId="0" xr:uid="{00000000-0006-0000-0A00-000074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 authorId="0" shapeId="0" xr:uid="{00000000-0006-0000-0A00-00007500000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114" authorId="0" shapeId="0" xr:uid="{00000000-0006-0000-0A00-00007600000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115" authorId="0" shapeId="0" xr:uid="{00000000-0006-0000-0A00-00007700000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C115" authorId="0" shapeId="0" xr:uid="{00000000-0006-0000-0A00-000078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 authorId="0" shapeId="0" xr:uid="{00000000-0006-0000-0A00-000079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 authorId="0" shapeId="0" xr:uid="{00000000-0006-0000-0A00-00007A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 authorId="0" shapeId="0" xr:uid="{00000000-0006-0000-0A00-00007B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 authorId="0" shapeId="0" xr:uid="{00000000-0006-0000-0A00-00007C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xr:uid="{00000000-0006-0000-0A00-00007D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 authorId="0" shapeId="0" xr:uid="{00000000-0006-0000-0A00-00007E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 authorId="0" shapeId="0" xr:uid="{00000000-0006-0000-0A00-00007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 authorId="0" shapeId="0" xr:uid="{00000000-0006-0000-0A00-000080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 authorId="0" shapeId="0" xr:uid="{00000000-0006-0000-0A00-000081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 authorId="0" shapeId="0" xr:uid="{00000000-0006-0000-0A00-000082000000}">
      <text>
        <r>
          <rPr>
            <sz val="9"/>
            <color indexed="81"/>
            <rFont val="Tahoma"/>
            <family val="2"/>
          </rPr>
          <t>Incluye retribución a los empleados de los entes públicos por su participación en la vigilancia del cumplimiento de las leyes y custodia de valores.</t>
        </r>
      </text>
    </comment>
    <comment ref="C125" authorId="0" shapeId="0" xr:uid="{00000000-0006-0000-0A00-000083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 authorId="0" shapeId="0" xr:uid="{00000000-0006-0000-0A00-000084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 authorId="0" shapeId="0" xr:uid="{00000000-0006-0000-0A00-000085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 authorId="0" shapeId="0" xr:uid="{00000000-0006-0000-0A00-000086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 authorId="0" shapeId="0" xr:uid="{00000000-0006-0000-0A00-000087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 authorId="0" shapeId="0" xr:uid="{00000000-0006-0000-0A00-000088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 authorId="0" shapeId="0" xr:uid="{00000000-0006-0000-0A00-000089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 authorId="0" shapeId="0" xr:uid="{00000000-0006-0000-0A00-00008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 authorId="0" shapeId="0" xr:uid="{00000000-0006-0000-0A00-00008B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 authorId="0" shapeId="0" xr:uid="{00000000-0006-0000-0A00-00008C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 authorId="0" shapeId="0" xr:uid="{00000000-0006-0000-0A00-00008D00000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136" authorId="0" shapeId="0" xr:uid="{00000000-0006-0000-0A00-00008E000000}">
      <text>
        <r>
          <rPr>
            <sz val="9"/>
            <color indexed="81"/>
            <rFont val="Tahoma"/>
            <family val="2"/>
          </rPr>
          <t xml:space="preserve">Asignaciones destinadas a cubrir la aportación de los entes públicos, por concepto de seguridad social, en los términos de la legislación vigente.
</t>
        </r>
      </text>
    </comment>
    <comment ref="C136" authorId="0" shapeId="0" xr:uid="{00000000-0006-0000-0A00-00008F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 authorId="0" shapeId="0" xr:uid="{00000000-0006-0000-0A00-000090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 authorId="0" shapeId="0" xr:uid="{00000000-0006-0000-0A00-000091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 authorId="0" shapeId="0" xr:uid="{00000000-0006-0000-0A00-000092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 authorId="0" shapeId="0" xr:uid="{00000000-0006-0000-0A00-000093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 authorId="0" shapeId="0" xr:uid="{00000000-0006-0000-0A00-000094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 authorId="0" shapeId="0" xr:uid="{00000000-0006-0000-0A00-000095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 authorId="0" shapeId="0" xr:uid="{00000000-0006-0000-0A00-00009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 authorId="0" shapeId="0" xr:uid="{00000000-0006-0000-0A00-000097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 authorId="0" shapeId="0" xr:uid="{00000000-0006-0000-0A00-000098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 authorId="0" shapeId="0" xr:uid="{00000000-0006-0000-0A00-00009900000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C146" authorId="0" shapeId="0" xr:uid="{00000000-0006-0000-0A00-00009A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7" authorId="0" shapeId="0" xr:uid="{00000000-0006-0000-0A00-00009B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 authorId="0" shapeId="0" xr:uid="{00000000-0006-0000-0A00-00009C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 authorId="0" shapeId="0" xr:uid="{00000000-0006-0000-0A00-00009D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 authorId="0" shapeId="0" xr:uid="{00000000-0006-0000-0A00-00009E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 authorId="0" shapeId="0" xr:uid="{00000000-0006-0000-0A00-00009F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 authorId="0" shapeId="0" xr:uid="{00000000-0006-0000-0A00-0000A0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 authorId="0" shapeId="0" xr:uid="{00000000-0006-0000-0A00-0000A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4" authorId="0" shapeId="0" xr:uid="{00000000-0006-0000-0A00-0000A2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 authorId="0" shapeId="0" xr:uid="{00000000-0006-0000-0A00-0000A3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 authorId="0" shapeId="0" xr:uid="{00000000-0006-0000-0A00-0000A400000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C156" authorId="0" shapeId="0" xr:uid="{00000000-0006-0000-0A00-0000A5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 authorId="0" shapeId="0" xr:uid="{00000000-0006-0000-0A00-0000A6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 authorId="0" shapeId="0" xr:uid="{00000000-0006-0000-0A00-0000A7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 authorId="0" shapeId="0" xr:uid="{00000000-0006-0000-0A00-0000A8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 authorId="0" shapeId="0" xr:uid="{00000000-0006-0000-0A00-0000A9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1" authorId="0" shapeId="0" xr:uid="{00000000-0006-0000-0A00-0000AA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 authorId="0" shapeId="0" xr:uid="{00000000-0006-0000-0A00-0000AB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 authorId="0" shapeId="0" xr:uid="{00000000-0006-0000-0A00-0000A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 authorId="0" shapeId="0" xr:uid="{00000000-0006-0000-0A00-0000AD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 authorId="0" shapeId="0" xr:uid="{00000000-0006-0000-0A00-0000AE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 authorId="0" shapeId="0" xr:uid="{00000000-0006-0000-0A00-0000AF00000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C166" authorId="0" shapeId="0" xr:uid="{00000000-0006-0000-0A00-0000B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 authorId="0" shapeId="0" xr:uid="{00000000-0006-0000-0A00-0000B1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 authorId="0" shapeId="0" xr:uid="{00000000-0006-0000-0A00-0000B2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 authorId="0" shapeId="0" xr:uid="{00000000-0006-0000-0A00-0000B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 authorId="0" shapeId="0" xr:uid="{00000000-0006-0000-0A00-0000B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 authorId="0" shapeId="0" xr:uid="{00000000-0006-0000-0A00-0000B5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 authorId="0" shapeId="0" xr:uid="{00000000-0006-0000-0A00-0000B6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 authorId="0" shapeId="0" xr:uid="{00000000-0006-0000-0A00-0000B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 authorId="0" shapeId="0" xr:uid="{00000000-0006-0000-0A00-0000B8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 authorId="0" shapeId="0" xr:uid="{00000000-0006-0000-0A00-0000B9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 authorId="0" shapeId="0" xr:uid="{00000000-0006-0000-0A00-0000BA00000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177" authorId="0" shapeId="0" xr:uid="{00000000-0006-0000-0A00-0000BB00000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C177" authorId="0" shapeId="0" xr:uid="{00000000-0006-0000-0A00-0000BC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 authorId="0" shapeId="0" xr:uid="{00000000-0006-0000-0A00-0000BD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 authorId="0" shapeId="0" xr:uid="{00000000-0006-0000-0A00-0000BE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 authorId="0" shapeId="0" xr:uid="{00000000-0006-0000-0A00-0000BF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 authorId="0" shapeId="0" xr:uid="{00000000-0006-0000-0A00-0000C0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 authorId="0" shapeId="0" xr:uid="{00000000-0006-0000-0A00-0000C1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 authorId="0" shapeId="0" xr:uid="{00000000-0006-0000-0A00-0000C2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 authorId="0" shapeId="0" xr:uid="{00000000-0006-0000-0A00-0000C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 authorId="0" shapeId="0" xr:uid="{00000000-0006-0000-0A00-0000C4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 authorId="0" shapeId="0" xr:uid="{00000000-0006-0000-0A00-0000C5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 authorId="0" shapeId="0" xr:uid="{00000000-0006-0000-0A00-0000C6000000}">
      <text>
        <r>
          <rPr>
            <sz val="9"/>
            <color indexed="81"/>
            <rFont val="Tahoma"/>
            <family val="2"/>
          </rPr>
          <t>Asignaciones destinadas a cubrir indemnizaciones al personal conforme a la legislación aplicable; tales como: por accidente de trabajo, por despido, entre otros.</t>
        </r>
      </text>
    </comment>
    <comment ref="C187" authorId="0" shapeId="0" xr:uid="{00000000-0006-0000-0A00-0000C7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 authorId="0" shapeId="0" xr:uid="{00000000-0006-0000-0A00-0000C8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 authorId="0" shapeId="0" xr:uid="{00000000-0006-0000-0A00-0000C9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 authorId="0" shapeId="0" xr:uid="{00000000-0006-0000-0A00-0000CA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 authorId="0" shapeId="0" xr:uid="{00000000-0006-0000-0A00-0000CB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 authorId="0" shapeId="0" xr:uid="{00000000-0006-0000-0A00-0000CC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 authorId="0" shapeId="0" xr:uid="{00000000-0006-0000-0A00-0000CD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 authorId="0" shapeId="0" xr:uid="{00000000-0006-0000-0A00-0000C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 authorId="0" shapeId="0" xr:uid="{00000000-0006-0000-0A00-0000CF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 authorId="0" shapeId="0" xr:uid="{00000000-0006-0000-0A00-0000D0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 authorId="0" shapeId="0" xr:uid="{00000000-0006-0000-0A00-0000D100000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C197" authorId="0" shapeId="0" xr:uid="{00000000-0006-0000-0A00-0000D2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 authorId="0" shapeId="0" xr:uid="{00000000-0006-0000-0A00-0000D3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 authorId="0" shapeId="0" xr:uid="{00000000-0006-0000-0A00-0000D4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 authorId="0" shapeId="0" xr:uid="{00000000-0006-0000-0A00-0000D5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 authorId="0" shapeId="0" xr:uid="{00000000-0006-0000-0A00-0000D6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 authorId="0" shapeId="0" xr:uid="{00000000-0006-0000-0A00-0000D7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 authorId="0" shapeId="0" xr:uid="{00000000-0006-0000-0A00-0000D8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 authorId="0" shapeId="0" xr:uid="{00000000-0006-0000-0A00-0000D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 authorId="0" shapeId="0" xr:uid="{00000000-0006-0000-0A00-0000DA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 authorId="0" shapeId="0" xr:uid="{00000000-0006-0000-0A00-0000DB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 authorId="0" shapeId="0" xr:uid="{00000000-0006-0000-0A00-0000DC00000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C207" authorId="0" shapeId="0" xr:uid="{00000000-0006-0000-0A00-0000DD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 authorId="0" shapeId="0" xr:uid="{00000000-0006-0000-0A00-0000DE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 authorId="0" shapeId="0" xr:uid="{00000000-0006-0000-0A00-0000DF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 authorId="0" shapeId="0" xr:uid="{00000000-0006-0000-0A00-0000E0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 authorId="0" shapeId="0" xr:uid="{00000000-0006-0000-0A00-0000E1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 authorId="0" shapeId="0" xr:uid="{00000000-0006-0000-0A00-0000E2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 authorId="0" shapeId="0" xr:uid="{00000000-0006-0000-0A00-0000E3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4" authorId="0" shapeId="0" xr:uid="{00000000-0006-0000-0A00-0000E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 authorId="0" shapeId="0" xr:uid="{00000000-0006-0000-0A00-0000E5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 authorId="0" shapeId="0" xr:uid="{00000000-0006-0000-0A00-0000E6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 authorId="0" shapeId="0" xr:uid="{00000000-0006-0000-0A00-0000E700000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C217" authorId="0" shapeId="0" xr:uid="{00000000-0006-0000-0A00-0000E8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 authorId="0" shapeId="0" xr:uid="{00000000-0006-0000-0A00-0000E9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 authorId="0" shapeId="0" xr:uid="{00000000-0006-0000-0A00-0000EA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 authorId="0" shapeId="0" xr:uid="{00000000-0006-0000-0A00-0000EB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 authorId="0" shapeId="0" xr:uid="{00000000-0006-0000-0A00-0000EC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 authorId="0" shapeId="0" xr:uid="{00000000-0006-0000-0A00-0000ED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3" authorId="0" shapeId="0" xr:uid="{00000000-0006-0000-0A00-0000EE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 authorId="0" shapeId="0" xr:uid="{00000000-0006-0000-0A00-0000E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 authorId="0" shapeId="0" xr:uid="{00000000-0006-0000-0A00-0000F0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 authorId="0" shapeId="0" xr:uid="{00000000-0006-0000-0A00-0000F1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 authorId="0" shapeId="0" xr:uid="{00000000-0006-0000-0A00-0000F200000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C227" authorId="0" shapeId="0" xr:uid="{00000000-0006-0000-0A00-0000F3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 authorId="0" shapeId="0" xr:uid="{00000000-0006-0000-0A00-0000F4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 authorId="0" shapeId="0" xr:uid="{00000000-0006-0000-0A00-0000F5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 authorId="0" shapeId="0" xr:uid="{00000000-0006-0000-0A00-0000F6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 authorId="0" shapeId="0" xr:uid="{00000000-0006-0000-0A00-0000F7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 authorId="0" shapeId="0" xr:uid="{00000000-0006-0000-0A00-0000F8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 authorId="0" shapeId="0" xr:uid="{00000000-0006-0000-0A00-0000F9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 authorId="0" shapeId="0" xr:uid="{00000000-0006-0000-0A00-0000F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 authorId="0" shapeId="0" xr:uid="{00000000-0006-0000-0A00-0000FB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 authorId="0" shapeId="0" xr:uid="{00000000-0006-0000-0A00-0000FC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 authorId="0" shapeId="0" xr:uid="{00000000-0006-0000-0A00-0000FD00000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238" authorId="0" shapeId="0" xr:uid="{00000000-0006-0000-0A00-0000FE00000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C238" authorId="0" shapeId="0" xr:uid="{00000000-0006-0000-0A00-0000FF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 authorId="0" shapeId="0" xr:uid="{00000000-0006-0000-0A00-000000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 authorId="0" shapeId="0" xr:uid="{00000000-0006-0000-0A00-000001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 authorId="0" shapeId="0" xr:uid="{00000000-0006-0000-0A00-000002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 authorId="0" shapeId="0" xr:uid="{00000000-0006-0000-0A00-000003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 authorId="0" shapeId="0" xr:uid="{00000000-0006-0000-0A00-000004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 authorId="0" shapeId="0" xr:uid="{00000000-0006-0000-0A00-000005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 authorId="0" shapeId="0" xr:uid="{00000000-0006-0000-0A00-00000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 authorId="0" shapeId="0" xr:uid="{00000000-0006-0000-0A00-000007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 authorId="0" shapeId="0" xr:uid="{00000000-0006-0000-0A00-000008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 authorId="0" shapeId="0" xr:uid="{00000000-0006-0000-0A00-00000901000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249" authorId="0" shapeId="0" xr:uid="{00000000-0006-0000-0A00-00000A01000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C249" authorId="0" shapeId="0" xr:uid="{00000000-0006-0000-0A00-00000B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 authorId="0" shapeId="0" xr:uid="{00000000-0006-0000-0A00-00000C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 authorId="0" shapeId="0" xr:uid="{00000000-0006-0000-0A00-00000D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 authorId="0" shapeId="0" xr:uid="{00000000-0006-0000-0A00-00000E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 authorId="0" shapeId="0" xr:uid="{00000000-0006-0000-0A00-00000F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 authorId="0" shapeId="0" xr:uid="{00000000-0006-0000-0A00-000010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 authorId="0" shapeId="0" xr:uid="{00000000-0006-0000-0A00-000011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6" authorId="0" shapeId="0" xr:uid="{00000000-0006-0000-0A00-000012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 authorId="0" shapeId="0" xr:uid="{00000000-0006-0000-0A00-000013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 authorId="0" shapeId="0" xr:uid="{00000000-0006-0000-0A00-000014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 authorId="0" shapeId="0" xr:uid="{00000000-0006-0000-0A00-00001501000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C259" authorId="0" shapeId="0" xr:uid="{00000000-0006-0000-0A00-000016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 authorId="0" shapeId="0" xr:uid="{00000000-0006-0000-0A00-000017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 authorId="0" shapeId="0" xr:uid="{00000000-0006-0000-0A00-000018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 authorId="0" shapeId="0" xr:uid="{00000000-0006-0000-0A00-000019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3" authorId="0" shapeId="0" xr:uid="{00000000-0006-0000-0A00-00001A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 authorId="0" shapeId="0" xr:uid="{00000000-0006-0000-0A00-00001B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 authorId="0" shapeId="0" xr:uid="{00000000-0006-0000-0A00-00001C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 authorId="0" shapeId="0" xr:uid="{00000000-0006-0000-0A00-00001D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 authorId="0" shapeId="0" xr:uid="{00000000-0006-0000-0A00-00001E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 authorId="0" shapeId="0" xr:uid="{00000000-0006-0000-0A00-00001F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 authorId="0" shapeId="0" xr:uid="{00000000-0006-0000-0A00-00002001000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270" authorId="0" shapeId="0" xr:uid="{00000000-0006-0000-0A00-00002101000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271" authorId="0" shapeId="0" xr:uid="{00000000-0006-0000-0A00-00002201000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C271" authorId="0" shapeId="0" xr:uid="{00000000-0006-0000-0A00-000023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 authorId="0" shapeId="0" xr:uid="{00000000-0006-0000-0A00-000024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 authorId="0" shapeId="0" xr:uid="{00000000-0006-0000-0A00-000025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 authorId="0" shapeId="0" xr:uid="{00000000-0006-0000-0A00-000026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 authorId="0" shapeId="0" xr:uid="{00000000-0006-0000-0A00-000027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 authorId="0" shapeId="0" xr:uid="{00000000-0006-0000-0A00-000028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 authorId="0" shapeId="0" xr:uid="{00000000-0006-0000-0A00-000029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 authorId="0" shapeId="0" xr:uid="{00000000-0006-0000-0A00-00002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 authorId="0" shapeId="0" xr:uid="{00000000-0006-0000-0A00-00002B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 authorId="0" shapeId="0" xr:uid="{00000000-0006-0000-0A00-00002C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 authorId="0" shapeId="0" xr:uid="{00000000-0006-0000-0A00-00002D01000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C281" authorId="0" shapeId="0" xr:uid="{00000000-0006-0000-0A00-00002E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 authorId="0" shapeId="0" xr:uid="{00000000-0006-0000-0A00-00002F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 authorId="0" shapeId="0" xr:uid="{00000000-0006-0000-0A00-000030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 authorId="0" shapeId="0" xr:uid="{00000000-0006-0000-0A00-000031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 authorId="0" shapeId="0" xr:uid="{00000000-0006-0000-0A00-000032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6" authorId="0" shapeId="0" xr:uid="{00000000-0006-0000-0A00-000033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 authorId="0" shapeId="0" xr:uid="{00000000-0006-0000-0A00-000034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 authorId="0" shapeId="0" xr:uid="{00000000-0006-0000-0A00-000035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 authorId="0" shapeId="0" xr:uid="{00000000-0006-0000-0A00-000036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 authorId="0" shapeId="0" xr:uid="{00000000-0006-0000-0A00-000037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 authorId="0" shapeId="0" xr:uid="{00000000-0006-0000-0A00-00003801000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C291" authorId="0" shapeId="0" xr:uid="{00000000-0006-0000-0A00-000039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 authorId="0" shapeId="0" xr:uid="{00000000-0006-0000-0A00-00003A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 authorId="0" shapeId="0" xr:uid="{00000000-0006-0000-0A00-00003B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4" authorId="0" shapeId="0" xr:uid="{00000000-0006-0000-0A00-00003C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 authorId="0" shapeId="0" xr:uid="{00000000-0006-0000-0A00-00003D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 authorId="0" shapeId="0" xr:uid="{00000000-0006-0000-0A00-00003E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 authorId="0" shapeId="0" xr:uid="{00000000-0006-0000-0A00-00003F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8" authorId="0" shapeId="0" xr:uid="{00000000-0006-0000-0A00-00004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 authorId="0" shapeId="0" xr:uid="{00000000-0006-0000-0A00-000041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 authorId="0" shapeId="0" xr:uid="{00000000-0006-0000-0A00-000042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1" authorId="0" shapeId="0" xr:uid="{00000000-0006-0000-0A00-00004301000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C301" authorId="0" shapeId="0" xr:uid="{00000000-0006-0000-0A00-000044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 authorId="0" shapeId="0" xr:uid="{00000000-0006-0000-0A00-000045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3" authorId="0" shapeId="0" xr:uid="{00000000-0006-0000-0A00-000046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4" authorId="0" shapeId="0" xr:uid="{00000000-0006-0000-0A00-000047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5" authorId="0" shapeId="0" xr:uid="{00000000-0006-0000-0A00-000048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6" authorId="0" shapeId="0" xr:uid="{00000000-0006-0000-0A00-000049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7" authorId="0" shapeId="0" xr:uid="{00000000-0006-0000-0A00-00004A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8" authorId="0" shapeId="0" xr:uid="{00000000-0006-0000-0A00-00004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9" authorId="0" shapeId="0" xr:uid="{00000000-0006-0000-0A00-00004C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10" authorId="0" shapeId="0" xr:uid="{00000000-0006-0000-0A00-00004D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11" authorId="0" shapeId="0" xr:uid="{00000000-0006-0000-0A00-00004E01000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C311" authorId="0" shapeId="0" xr:uid="{00000000-0006-0000-0A00-00004F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2" authorId="0" shapeId="0" xr:uid="{00000000-0006-0000-0A00-000050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13" authorId="0" shapeId="0" xr:uid="{00000000-0006-0000-0A00-000051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14" authorId="0" shapeId="0" xr:uid="{00000000-0006-0000-0A00-000052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15" authorId="0" shapeId="0" xr:uid="{00000000-0006-0000-0A00-000053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16" authorId="0" shapeId="0" xr:uid="{00000000-0006-0000-0A00-000054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17" authorId="0" shapeId="0" xr:uid="{00000000-0006-0000-0A00-000055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18" authorId="0" shapeId="0" xr:uid="{00000000-0006-0000-0A00-00005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19" authorId="0" shapeId="0" xr:uid="{00000000-0006-0000-0A00-000057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20" authorId="0" shapeId="0" xr:uid="{00000000-0006-0000-0A00-000058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21" authorId="0" shapeId="0" xr:uid="{00000000-0006-0000-0A00-00005901000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C321" authorId="0" shapeId="0" xr:uid="{00000000-0006-0000-0A00-00005A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22" authorId="0" shapeId="0" xr:uid="{00000000-0006-0000-0A00-00005B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3" authorId="0" shapeId="0" xr:uid="{00000000-0006-0000-0A00-00005C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24" authorId="0" shapeId="0" xr:uid="{00000000-0006-0000-0A00-00005D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25" authorId="0" shapeId="0" xr:uid="{00000000-0006-0000-0A00-00005E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26" authorId="0" shapeId="0" xr:uid="{00000000-0006-0000-0A00-00005F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27" authorId="0" shapeId="0" xr:uid="{00000000-0006-0000-0A00-000060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28" authorId="0" shapeId="0" xr:uid="{00000000-0006-0000-0A00-000061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29" authorId="0" shapeId="0" xr:uid="{00000000-0006-0000-0A00-000062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30" authorId="0" shapeId="0" xr:uid="{00000000-0006-0000-0A00-000063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31" authorId="0" shapeId="0" xr:uid="{00000000-0006-0000-0A00-000064010000}">
      <text>
        <r>
          <rPr>
            <sz val="9"/>
            <color indexed="81"/>
            <rFont val="Tahoma"/>
            <family val="2"/>
          </rPr>
          <t xml:space="preserve">Asignaciones destinadas a la adquisición de todo tipo de material didáctico así como materiales y suministros necesarios para las funciones educativas.
</t>
        </r>
      </text>
    </comment>
    <comment ref="C331" authorId="0" shapeId="0" xr:uid="{00000000-0006-0000-0A00-000065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32" authorId="0" shapeId="0" xr:uid="{00000000-0006-0000-0A00-000066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33" authorId="0" shapeId="0" xr:uid="{00000000-0006-0000-0A00-000067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4" authorId="0" shapeId="0" xr:uid="{00000000-0006-0000-0A00-000068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35" authorId="0" shapeId="0" xr:uid="{00000000-0006-0000-0A00-000069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36" authorId="0" shapeId="0" xr:uid="{00000000-0006-0000-0A00-00006A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37" authorId="0" shapeId="0" xr:uid="{00000000-0006-0000-0A00-00006B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38" authorId="0" shapeId="0" xr:uid="{00000000-0006-0000-0A00-00006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39" authorId="0" shapeId="0" xr:uid="{00000000-0006-0000-0A00-00006D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40" authorId="0" shapeId="0" xr:uid="{00000000-0006-0000-0A00-00006E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41" authorId="0" shapeId="0" xr:uid="{00000000-0006-0000-0A00-00006F01000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C341" authorId="0" shapeId="0" xr:uid="{00000000-0006-0000-0A00-000070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42" authorId="0" shapeId="0" xr:uid="{00000000-0006-0000-0A00-000071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43" authorId="0" shapeId="0" xr:uid="{00000000-0006-0000-0A00-000072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44" authorId="0" shapeId="0" xr:uid="{00000000-0006-0000-0A00-000073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5" authorId="0" shapeId="0" xr:uid="{00000000-0006-0000-0A00-000074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46" authorId="0" shapeId="0" xr:uid="{00000000-0006-0000-0A00-000075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47" authorId="0" shapeId="0" xr:uid="{00000000-0006-0000-0A00-000076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48" authorId="0" shapeId="0" xr:uid="{00000000-0006-0000-0A00-000077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49" authorId="0" shapeId="0" xr:uid="{00000000-0006-0000-0A00-000078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50" authorId="0" shapeId="0" xr:uid="{00000000-0006-0000-0A00-000079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51" authorId="0" shapeId="0" xr:uid="{00000000-0006-0000-0A00-00007A01000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352" authorId="0" shapeId="0" xr:uid="{00000000-0006-0000-0A00-00007B01000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C352" authorId="0" shapeId="0" xr:uid="{00000000-0006-0000-0A00-00007C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53" authorId="0" shapeId="0" xr:uid="{00000000-0006-0000-0A00-00007D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54" authorId="0" shapeId="0" xr:uid="{00000000-0006-0000-0A00-00007E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55" authorId="0" shapeId="0" xr:uid="{00000000-0006-0000-0A00-00007F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56" authorId="0" shapeId="0" xr:uid="{00000000-0006-0000-0A00-000080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7" authorId="0" shapeId="0" xr:uid="{00000000-0006-0000-0A00-000081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58" authorId="0" shapeId="0" xr:uid="{00000000-0006-0000-0A00-000082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59" authorId="0" shapeId="0" xr:uid="{00000000-0006-0000-0A00-00008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60" authorId="0" shapeId="0" xr:uid="{00000000-0006-0000-0A00-000084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61" authorId="0" shapeId="0" xr:uid="{00000000-0006-0000-0A00-000085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62" authorId="0" shapeId="0" xr:uid="{00000000-0006-0000-0A00-00008601000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C362" authorId="0" shapeId="0" xr:uid="{00000000-0006-0000-0A00-000087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63" authorId="0" shapeId="0" xr:uid="{00000000-0006-0000-0A00-000088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64" authorId="0" shapeId="0" xr:uid="{00000000-0006-0000-0A00-000089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65" authorId="0" shapeId="0" xr:uid="{00000000-0006-0000-0A00-00008A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66" authorId="0" shapeId="0" xr:uid="{00000000-0006-0000-0A00-00008B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67" authorId="0" shapeId="0" xr:uid="{00000000-0006-0000-0A00-00008C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8" authorId="0" shapeId="0" xr:uid="{00000000-0006-0000-0A00-00008D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69" authorId="0" shapeId="0" xr:uid="{00000000-0006-0000-0A00-00008E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70" authorId="0" shapeId="0" xr:uid="{00000000-0006-0000-0A00-00008F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71" authorId="0" shapeId="0" xr:uid="{00000000-0006-0000-0A00-000090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72" authorId="0" shapeId="0" xr:uid="{00000000-0006-0000-0A00-00009101000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C372" authorId="0" shapeId="0" xr:uid="{00000000-0006-0000-0A00-000092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73" authorId="0" shapeId="0" xr:uid="{00000000-0006-0000-0A00-000093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74" authorId="0" shapeId="0" xr:uid="{00000000-0006-0000-0A00-000094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75" authorId="0" shapeId="0" xr:uid="{00000000-0006-0000-0A00-000095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76" authorId="0" shapeId="0" xr:uid="{00000000-0006-0000-0A00-000096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77" authorId="0" shapeId="0" xr:uid="{00000000-0006-0000-0A00-000097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78" authorId="0" shapeId="0" xr:uid="{00000000-0006-0000-0A00-000098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9" authorId="0" shapeId="0" xr:uid="{00000000-0006-0000-0A00-000099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0" authorId="0" shapeId="0" xr:uid="{00000000-0006-0000-0A00-00009A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81" authorId="0" shapeId="0" xr:uid="{00000000-0006-0000-0A00-00009B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82" authorId="0" shapeId="0" xr:uid="{00000000-0006-0000-0A00-00009C01000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383" authorId="0" shapeId="0" xr:uid="{00000000-0006-0000-0A00-00009D01000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384" authorId="0" shapeId="0" xr:uid="{00000000-0006-0000-0A00-00009E01000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385" authorId="0" shapeId="0" xr:uid="{00000000-0006-0000-0A00-00009F01000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386" authorId="0" shapeId="0" xr:uid="{00000000-0006-0000-0A00-0000A001000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387" authorId="0" shapeId="0" xr:uid="{00000000-0006-0000-0A00-0000A101000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388" authorId="0" shapeId="0" xr:uid="{00000000-0006-0000-0A00-0000A201000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389" authorId="0" shapeId="0" xr:uid="{00000000-0006-0000-0A00-0000A301000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390" authorId="0" shapeId="0" xr:uid="{00000000-0006-0000-0A00-0000A4010000}">
      <text>
        <r>
          <rPr>
            <sz val="9"/>
            <color indexed="81"/>
            <rFont val="Tahoma"/>
            <family val="2"/>
          </rPr>
          <t xml:space="preserve">Artículos o bienes no duraderos que adquiere la entidad para destinarlos a la comercialización de acuerdo con el giro normal de actividades del ente público.
</t>
        </r>
      </text>
    </comment>
    <comment ref="B391" authorId="0" shapeId="0" xr:uid="{00000000-0006-0000-0A00-0000A501000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392" authorId="0" shapeId="0" xr:uid="{00000000-0006-0000-0A00-0000A601000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393" authorId="0" shapeId="0" xr:uid="{00000000-0006-0000-0A00-0000A701000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C393" authorId="0" shapeId="0" xr:uid="{00000000-0006-0000-0A00-0000A8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94" authorId="0" shapeId="0" xr:uid="{00000000-0006-0000-0A00-0000A9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95" authorId="0" shapeId="0" xr:uid="{00000000-0006-0000-0A00-0000AA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96" authorId="0" shapeId="0" xr:uid="{00000000-0006-0000-0A00-0000AB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97" authorId="0" shapeId="0" xr:uid="{00000000-0006-0000-0A00-0000AC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98" authorId="0" shapeId="0" xr:uid="{00000000-0006-0000-0A00-0000AD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99" authorId="0" shapeId="0" xr:uid="{00000000-0006-0000-0A00-0000AE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00" authorId="0" shapeId="0" xr:uid="{00000000-0006-0000-0A00-0000AF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01" authorId="0" shapeId="0" xr:uid="{00000000-0006-0000-0A00-0000B0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02" authorId="0" shapeId="0" xr:uid="{00000000-0006-0000-0A00-0000B1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3" authorId="0" shapeId="0" xr:uid="{00000000-0006-0000-0A00-0000B2010000}">
      <text>
        <r>
          <rPr>
            <sz val="9"/>
            <color indexed="81"/>
            <rFont val="Tahoma"/>
            <family val="2"/>
          </rPr>
          <t xml:space="preserve">Asignaciones destinadas a la adquisición de cemento blanco, gris y especial, pega azulejo y productos de concreto.
</t>
        </r>
      </text>
    </comment>
    <comment ref="C403" authorId="0" shapeId="0" xr:uid="{00000000-0006-0000-0A00-0000B3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04" authorId="0" shapeId="0" xr:uid="{00000000-0006-0000-0A00-0000B4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05" authorId="0" shapeId="0" xr:uid="{00000000-0006-0000-0A00-0000B5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06" authorId="0" shapeId="0" xr:uid="{00000000-0006-0000-0A00-0000B6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07" authorId="0" shapeId="0" xr:uid="{00000000-0006-0000-0A00-0000B7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08" authorId="0" shapeId="0" xr:uid="{00000000-0006-0000-0A00-0000B8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09" authorId="0" shapeId="0" xr:uid="{00000000-0006-0000-0A00-0000B9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10" authorId="0" shapeId="0" xr:uid="{00000000-0006-0000-0A00-0000B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11" authorId="0" shapeId="0" xr:uid="{00000000-0006-0000-0A00-0000BB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12" authorId="0" shapeId="0" xr:uid="{00000000-0006-0000-0A00-0000BC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13" authorId="0" shapeId="0" xr:uid="{00000000-0006-0000-0A00-0000BD01000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C413" authorId="0" shapeId="0" xr:uid="{00000000-0006-0000-0A00-0000BE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14" authorId="0" shapeId="0" xr:uid="{00000000-0006-0000-0A00-0000BF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15" authorId="0" shapeId="0" xr:uid="{00000000-0006-0000-0A00-0000C0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16" authorId="0" shapeId="0" xr:uid="{00000000-0006-0000-0A00-0000C1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17" authorId="0" shapeId="0" xr:uid="{00000000-0006-0000-0A00-0000C2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18" authorId="0" shapeId="0" xr:uid="{00000000-0006-0000-0A00-0000C3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19" authorId="0" shapeId="0" xr:uid="{00000000-0006-0000-0A00-0000C4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20" authorId="0" shapeId="0" xr:uid="{00000000-0006-0000-0A00-0000C5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21" authorId="0" shapeId="0" xr:uid="{00000000-0006-0000-0A00-0000C6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22" authorId="0" shapeId="0" xr:uid="{00000000-0006-0000-0A00-0000C7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23" authorId="0" shapeId="0" xr:uid="{00000000-0006-0000-0A00-0000C8010000}">
      <text>
        <r>
          <rPr>
            <sz val="9"/>
            <color indexed="81"/>
            <rFont val="Tahoma"/>
            <family val="2"/>
          </rPr>
          <t>Asignaciones destinadas a la adquisición de madera y sus derivados.</t>
        </r>
      </text>
    </comment>
    <comment ref="C423" authorId="0" shapeId="0" xr:uid="{00000000-0006-0000-0A00-0000C9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4" authorId="0" shapeId="0" xr:uid="{00000000-0006-0000-0A00-0000CA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25" authorId="0" shapeId="0" xr:uid="{00000000-0006-0000-0A00-0000CB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26" authorId="0" shapeId="0" xr:uid="{00000000-0006-0000-0A00-0000CC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27" authorId="0" shapeId="0" xr:uid="{00000000-0006-0000-0A00-0000CD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28" authorId="0" shapeId="0" xr:uid="{00000000-0006-0000-0A00-0000CE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29" authorId="0" shapeId="0" xr:uid="{00000000-0006-0000-0A00-0000CF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30" authorId="0" shapeId="0" xr:uid="{00000000-0006-0000-0A00-0000D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31" authorId="0" shapeId="0" xr:uid="{00000000-0006-0000-0A00-0000D1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32" authorId="0" shapeId="0" xr:uid="{00000000-0006-0000-0A00-0000D2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33" authorId="0" shapeId="0" xr:uid="{00000000-0006-0000-0A00-0000D3010000}">
      <text>
        <r>
          <rPr>
            <sz val="9"/>
            <color indexed="81"/>
            <rFont val="Tahoma"/>
            <family val="2"/>
          </rPr>
          <t>Asignaciones destinadas a la adquisición de vidrio plano, templado, inastillable y otros vidrios laminados; espejos; envases y artículos de vidrio y fibra de vidrio.</t>
        </r>
      </text>
    </comment>
    <comment ref="C433" authorId="0" shapeId="0" xr:uid="{00000000-0006-0000-0A00-0000D4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4" authorId="0" shapeId="0" xr:uid="{00000000-0006-0000-0A00-0000D5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5" authorId="0" shapeId="0" xr:uid="{00000000-0006-0000-0A00-0000D6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36" authorId="0" shapeId="0" xr:uid="{00000000-0006-0000-0A00-0000D7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37" authorId="0" shapeId="0" xr:uid="{00000000-0006-0000-0A00-0000D8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38" authorId="0" shapeId="0" xr:uid="{00000000-0006-0000-0A00-0000D9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39" authorId="0" shapeId="0" xr:uid="{00000000-0006-0000-0A00-0000DA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40" authorId="0" shapeId="0" xr:uid="{00000000-0006-0000-0A00-0000D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41" authorId="0" shapeId="0" xr:uid="{00000000-0006-0000-0A00-0000DC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42" authorId="0" shapeId="0" xr:uid="{00000000-0006-0000-0A00-0000DD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43" authorId="0" shapeId="0" xr:uid="{00000000-0006-0000-0A00-0000DE01000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C443" authorId="0" shapeId="0" xr:uid="{00000000-0006-0000-0A00-0000DF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4" authorId="0" shapeId="0" xr:uid="{00000000-0006-0000-0A00-0000E0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45" authorId="0" shapeId="0" xr:uid="{00000000-0006-0000-0A00-0000E1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6" authorId="0" shapeId="0" xr:uid="{00000000-0006-0000-0A00-0000E2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47" authorId="0" shapeId="0" xr:uid="{00000000-0006-0000-0A00-0000E3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48" authorId="0" shapeId="0" xr:uid="{00000000-0006-0000-0A00-0000E4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49" authorId="0" shapeId="0" xr:uid="{00000000-0006-0000-0A00-0000E5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50" authorId="0" shapeId="0" xr:uid="{00000000-0006-0000-0A00-0000E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51" authorId="0" shapeId="0" xr:uid="{00000000-0006-0000-0A00-0000E7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52" authorId="0" shapeId="0" xr:uid="{00000000-0006-0000-0A00-0000E8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53" authorId="0" shapeId="0" xr:uid="{00000000-0006-0000-0A00-0000E901000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C453" authorId="0" shapeId="0" xr:uid="{00000000-0006-0000-0A00-0000EA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54" authorId="0" shapeId="0" xr:uid="{00000000-0006-0000-0A00-0000EB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55" authorId="0" shapeId="0" xr:uid="{00000000-0006-0000-0A00-0000EC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56" authorId="0" shapeId="0" xr:uid="{00000000-0006-0000-0A00-0000ED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7" authorId="0" shapeId="0" xr:uid="{00000000-0006-0000-0A00-0000EE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58" authorId="0" shapeId="0" xr:uid="{00000000-0006-0000-0A00-0000EF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59" authorId="0" shapeId="0" xr:uid="{00000000-0006-0000-0A00-0000F0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60" authorId="0" shapeId="0" xr:uid="{00000000-0006-0000-0A00-0000F1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61" authorId="0" shapeId="0" xr:uid="{00000000-0006-0000-0A00-0000F2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62" authorId="0" shapeId="0" xr:uid="{00000000-0006-0000-0A00-0000F3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63" authorId="0" shapeId="0" xr:uid="{00000000-0006-0000-0A00-0000F4010000}">
      <text>
        <r>
          <rPr>
            <sz val="9"/>
            <color indexed="81"/>
            <rFont val="Tahoma"/>
            <family val="2"/>
          </rPr>
          <t>Asignaciones destinadas a la adquisición de materiales para el acondicionamiento de las obras públicas y bienes inmuebles, tales como: tapices, pisos, persianas y demás accesorios.</t>
        </r>
      </text>
    </comment>
    <comment ref="C463" authorId="0" shapeId="0" xr:uid="{00000000-0006-0000-0A00-0000F5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64" authorId="0" shapeId="0" xr:uid="{00000000-0006-0000-0A00-0000F6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65" authorId="0" shapeId="0" xr:uid="{00000000-0006-0000-0A00-0000F7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66" authorId="0" shapeId="0" xr:uid="{00000000-0006-0000-0A00-0000F8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67" authorId="0" shapeId="0" xr:uid="{00000000-0006-0000-0A00-0000F9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8" authorId="0" shapeId="0" xr:uid="{00000000-0006-0000-0A00-0000FA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69" authorId="0" shapeId="0" xr:uid="{00000000-0006-0000-0A00-0000FB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70" authorId="0" shapeId="0" xr:uid="{00000000-0006-0000-0A00-0000F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71" authorId="0" shapeId="0" xr:uid="{00000000-0006-0000-0A00-0000FD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72" authorId="0" shapeId="0" xr:uid="{00000000-0006-0000-0A00-0000FE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73" authorId="0" shapeId="0" xr:uid="{00000000-0006-0000-0A00-0000FF01000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C473" authorId="0" shapeId="0" xr:uid="{00000000-0006-0000-0A00-000000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74" authorId="0" shapeId="0" xr:uid="{00000000-0006-0000-0A00-000001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75" authorId="0" shapeId="0" xr:uid="{00000000-0006-0000-0A00-000002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76" authorId="0" shapeId="0" xr:uid="{00000000-0006-0000-0A00-000003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77" authorId="0" shapeId="0" xr:uid="{00000000-0006-0000-0A00-000004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78" authorId="0" shapeId="0" xr:uid="{00000000-0006-0000-0A00-000005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9" authorId="0" shapeId="0" xr:uid="{00000000-0006-0000-0A00-000006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0" authorId="0" shapeId="0" xr:uid="{00000000-0006-0000-0A00-000007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81" authorId="0" shapeId="0" xr:uid="{00000000-0006-0000-0A00-000008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82" authorId="0" shapeId="0" xr:uid="{00000000-0006-0000-0A00-000009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83" authorId="0" shapeId="0" xr:uid="{00000000-0006-0000-0A00-00000A02000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484" authorId="0" shapeId="0" xr:uid="{00000000-0006-0000-0A00-00000B02000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C484" authorId="0" shapeId="0" xr:uid="{00000000-0006-0000-0A00-00000C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5" authorId="0" shapeId="0" xr:uid="{00000000-0006-0000-0A00-00000D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86" authorId="0" shapeId="0" xr:uid="{00000000-0006-0000-0A00-00000E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87" authorId="0" shapeId="0" xr:uid="{00000000-0006-0000-0A00-00000F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88" authorId="0" shapeId="0" xr:uid="{00000000-0006-0000-0A00-000010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89" authorId="0" shapeId="0" xr:uid="{00000000-0006-0000-0A00-000011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90" authorId="0" shapeId="0" xr:uid="{00000000-0006-0000-0A00-000012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91" authorId="0" shapeId="0" xr:uid="{00000000-0006-0000-0A00-00001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2" authorId="0" shapeId="0" xr:uid="{00000000-0006-0000-0A00-000014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93" authorId="0" shapeId="0" xr:uid="{00000000-0006-0000-0A00-000015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94" authorId="0" shapeId="0" xr:uid="{00000000-0006-0000-0A00-00001602000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C494" authorId="0" shapeId="0" xr:uid="{00000000-0006-0000-0A00-000017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5" authorId="0" shapeId="0" xr:uid="{00000000-0006-0000-0A00-000018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96" authorId="0" shapeId="0" xr:uid="{00000000-0006-0000-0A00-000019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97" authorId="0" shapeId="0" xr:uid="{00000000-0006-0000-0A00-00001A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98" authorId="0" shapeId="0" xr:uid="{00000000-0006-0000-0A00-00001B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99" authorId="0" shapeId="0" xr:uid="{00000000-0006-0000-0A00-00001C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00" authorId="0" shapeId="0" xr:uid="{00000000-0006-0000-0A00-00001D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01" authorId="0" shapeId="0" xr:uid="{00000000-0006-0000-0A00-00001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02" authorId="0" shapeId="0" xr:uid="{00000000-0006-0000-0A00-00001F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3" authorId="0" shapeId="0" xr:uid="{00000000-0006-0000-0A00-000020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04" authorId="0" shapeId="0" xr:uid="{00000000-0006-0000-0A00-00002102000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C504" authorId="0" shapeId="0" xr:uid="{00000000-0006-0000-0A00-000022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5" authorId="0" shapeId="0" xr:uid="{00000000-0006-0000-0A00-000023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06" authorId="0" shapeId="0" xr:uid="{00000000-0006-0000-0A00-000024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07" authorId="0" shapeId="0" xr:uid="{00000000-0006-0000-0A00-000025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08" authorId="0" shapeId="0" xr:uid="{00000000-0006-0000-0A00-000026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09" authorId="0" shapeId="0" xr:uid="{00000000-0006-0000-0A00-000027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10" authorId="0" shapeId="0" xr:uid="{00000000-0006-0000-0A00-000028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11" authorId="0" shapeId="0" xr:uid="{00000000-0006-0000-0A00-00002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12" authorId="0" shapeId="0" xr:uid="{00000000-0006-0000-0A00-00002A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13" authorId="0" shapeId="0" xr:uid="{00000000-0006-0000-0A00-00002B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4" authorId="0" shapeId="0" xr:uid="{00000000-0006-0000-0A00-00002C02000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C514" authorId="0" shapeId="0" xr:uid="{00000000-0006-0000-0A00-00002D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5" authorId="0" shapeId="0" xr:uid="{00000000-0006-0000-0A00-00002E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16" authorId="0" shapeId="0" xr:uid="{00000000-0006-0000-0A00-00002F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17" authorId="0" shapeId="0" xr:uid="{00000000-0006-0000-0A00-000030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18" authorId="0" shapeId="0" xr:uid="{00000000-0006-0000-0A00-000031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19" authorId="0" shapeId="0" xr:uid="{00000000-0006-0000-0A00-000032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20" authorId="0" shapeId="0" xr:uid="{00000000-0006-0000-0A00-000033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21" authorId="0" shapeId="0" xr:uid="{00000000-0006-0000-0A00-00003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22" authorId="0" shapeId="0" xr:uid="{00000000-0006-0000-0A00-000035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23" authorId="0" shapeId="0" xr:uid="{00000000-0006-0000-0A00-000036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24" authorId="0" shapeId="0" xr:uid="{00000000-0006-0000-0A00-00003702000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C524" authorId="0" shapeId="0" xr:uid="{00000000-0006-0000-0A00-000038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5" authorId="0" shapeId="0" xr:uid="{00000000-0006-0000-0A00-000039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26" authorId="0" shapeId="0" xr:uid="{00000000-0006-0000-0A00-00003A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27" authorId="0" shapeId="0" xr:uid="{00000000-0006-0000-0A00-00003B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28" authorId="0" shapeId="0" xr:uid="{00000000-0006-0000-0A00-00003C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29" authorId="0" shapeId="0" xr:uid="{00000000-0006-0000-0A00-00003D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30" authorId="0" shapeId="0" xr:uid="{00000000-0006-0000-0A00-00003E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31" authorId="0" shapeId="0" xr:uid="{00000000-0006-0000-0A00-00003F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32" authorId="0" shapeId="0" xr:uid="{00000000-0006-0000-0A00-000040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33" authorId="0" shapeId="0" xr:uid="{00000000-0006-0000-0A00-000041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34" authorId="0" shapeId="0" xr:uid="{00000000-0006-0000-0A00-00004202000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C534" authorId="0" shapeId="0" xr:uid="{00000000-0006-0000-0A00-000043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5" authorId="0" shapeId="0" xr:uid="{00000000-0006-0000-0A00-000044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6" authorId="0" shapeId="0" xr:uid="{00000000-0006-0000-0A00-000045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37" authorId="0" shapeId="0" xr:uid="{00000000-0006-0000-0A00-000046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38" authorId="0" shapeId="0" xr:uid="{00000000-0006-0000-0A00-000047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39" authorId="0" shapeId="0" xr:uid="{00000000-0006-0000-0A00-000048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40" authorId="0" shapeId="0" xr:uid="{00000000-0006-0000-0A00-000049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41" authorId="0" shapeId="0" xr:uid="{00000000-0006-0000-0A00-00004A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42" authorId="0" shapeId="0" xr:uid="{00000000-0006-0000-0A00-00004B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43" authorId="0" shapeId="0" xr:uid="{00000000-0006-0000-0A00-00004C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44" authorId="0" shapeId="0" xr:uid="{00000000-0006-0000-0A00-00004D02000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C544" authorId="0" shapeId="0" xr:uid="{00000000-0006-0000-0A00-00004E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5" authorId="0" shapeId="0" xr:uid="{00000000-0006-0000-0A00-00004F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46" authorId="0" shapeId="0" xr:uid="{00000000-0006-0000-0A00-000050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7" authorId="0" shapeId="0" xr:uid="{00000000-0006-0000-0A00-000051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48" authorId="0" shapeId="0" xr:uid="{00000000-0006-0000-0A00-000052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49" authorId="0" shapeId="0" xr:uid="{00000000-0006-0000-0A00-000053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50" authorId="0" shapeId="0" xr:uid="{00000000-0006-0000-0A00-000054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51" authorId="0" shapeId="0" xr:uid="{00000000-0006-0000-0A00-000055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52" authorId="0" shapeId="0" xr:uid="{00000000-0006-0000-0A00-000056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53" authorId="0" shapeId="0" xr:uid="{00000000-0006-0000-0A00-000057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54" authorId="0" shapeId="0" xr:uid="{00000000-0006-0000-0A00-00005802000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555" authorId="0" shapeId="0" xr:uid="{00000000-0006-0000-0A00-00005902000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C555" authorId="0" shapeId="0" xr:uid="{00000000-0006-0000-0A00-00005A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6" authorId="0" shapeId="0" xr:uid="{00000000-0006-0000-0A00-00005B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57" authorId="0" shapeId="0" xr:uid="{00000000-0006-0000-0A00-00005C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58" authorId="0" shapeId="0" xr:uid="{00000000-0006-0000-0A00-00005D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9" authorId="0" shapeId="0" xr:uid="{00000000-0006-0000-0A00-00005E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0" authorId="0" shapeId="0" xr:uid="{00000000-0006-0000-0A00-00005F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61" authorId="0" shapeId="0" xr:uid="{00000000-0006-0000-0A00-000060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62" authorId="0" shapeId="0" xr:uid="{00000000-0006-0000-0A00-000061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63" authorId="0" shapeId="0" xr:uid="{00000000-0006-0000-0A00-000062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64" authorId="0" shapeId="0" xr:uid="{00000000-0006-0000-0A00-000063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65" authorId="0" shapeId="0" xr:uid="{00000000-0006-0000-0A00-00006402000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C565" authorId="0" shapeId="0" xr:uid="{00000000-0006-0000-0A00-000065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6" authorId="0" shapeId="0" xr:uid="{00000000-0006-0000-0A00-000066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67" authorId="0" shapeId="0" xr:uid="{00000000-0006-0000-0A00-000067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68" authorId="0" shapeId="0" xr:uid="{00000000-0006-0000-0A00-000068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69" authorId="0" shapeId="0" xr:uid="{00000000-0006-0000-0A00-000069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70" authorId="0" shapeId="0" xr:uid="{00000000-0006-0000-0A00-00006A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1" authorId="0" shapeId="0" xr:uid="{00000000-0006-0000-0A00-00006B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72" authorId="0" shapeId="0" xr:uid="{00000000-0006-0000-0A00-00006C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73" authorId="0" shapeId="0" xr:uid="{00000000-0006-0000-0A00-00006D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74" authorId="0" shapeId="0" xr:uid="{00000000-0006-0000-0A00-00006E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75" authorId="0" shapeId="0" xr:uid="{00000000-0006-0000-0A00-00006F020000}">
      <text>
        <r>
          <rPr>
            <sz val="9"/>
            <color indexed="81"/>
            <rFont val="Tahoma"/>
            <family val="2"/>
          </rPr>
          <t>Asignaciones destinadas a la adquisición de vestuario y sus accesorios, blancos, artículos deportivos; así como prendas de protección personal diferentes a las de seguridad.</t>
        </r>
      </text>
    </comment>
    <comment ref="B576" authorId="0" shapeId="0" xr:uid="{00000000-0006-0000-0A00-00007002000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C576" authorId="0" shapeId="0" xr:uid="{00000000-0006-0000-0A00-000071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7" authorId="0" shapeId="0" xr:uid="{00000000-0006-0000-0A00-000072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78" authorId="0" shapeId="0" xr:uid="{00000000-0006-0000-0A00-000073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79" authorId="0" shapeId="0" xr:uid="{00000000-0006-0000-0A00-000074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80" authorId="0" shapeId="0" xr:uid="{00000000-0006-0000-0A00-000075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81" authorId="0" shapeId="0" xr:uid="{00000000-0006-0000-0A00-000076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82" authorId="0" shapeId="0" xr:uid="{00000000-0006-0000-0A00-000077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3" authorId="0" shapeId="0" xr:uid="{00000000-0006-0000-0A00-00007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84" authorId="0" shapeId="0" xr:uid="{00000000-0006-0000-0A00-000079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85" authorId="0" shapeId="0" xr:uid="{00000000-0006-0000-0A00-00007A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86" authorId="0" shapeId="0" xr:uid="{00000000-0006-0000-0A00-00007B02000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C586" authorId="0" shapeId="0" xr:uid="{00000000-0006-0000-0A00-00007C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7" authorId="0" shapeId="0" xr:uid="{00000000-0006-0000-0A00-00007D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88" authorId="0" shapeId="0" xr:uid="{00000000-0006-0000-0A00-00007E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89" authorId="0" shapeId="0" xr:uid="{00000000-0006-0000-0A00-00007F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90" authorId="0" shapeId="0" xr:uid="{00000000-0006-0000-0A00-000080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91" authorId="0" shapeId="0" xr:uid="{00000000-0006-0000-0A00-000081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92" authorId="0" shapeId="0" xr:uid="{00000000-0006-0000-0A00-000082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93" authorId="0" shapeId="0" xr:uid="{00000000-0006-0000-0A00-00008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4" authorId="0" shapeId="0" xr:uid="{00000000-0006-0000-0A00-000084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95" authorId="0" shapeId="0" xr:uid="{00000000-0006-0000-0A00-000085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96" authorId="0" shapeId="0" xr:uid="{00000000-0006-0000-0A00-00008602000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C596" authorId="0" shapeId="0" xr:uid="{00000000-0006-0000-0A00-000087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7" authorId="0" shapeId="0" xr:uid="{00000000-0006-0000-0A00-000088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98" authorId="0" shapeId="0" xr:uid="{00000000-0006-0000-0A00-000089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99" authorId="0" shapeId="0" xr:uid="{00000000-0006-0000-0A00-00008A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00" authorId="0" shapeId="0" xr:uid="{00000000-0006-0000-0A00-00008B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01" authorId="0" shapeId="0" xr:uid="{00000000-0006-0000-0A00-00008C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02" authorId="0" shapeId="0" xr:uid="{00000000-0006-0000-0A00-00008D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03" authorId="0" shapeId="0" xr:uid="{00000000-0006-0000-0A00-00008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04" authorId="0" shapeId="0" xr:uid="{00000000-0006-0000-0A00-00008F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5" authorId="0" shapeId="0" xr:uid="{00000000-0006-0000-0A00-000090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06" authorId="0" shapeId="0" xr:uid="{00000000-0006-0000-0A00-00009102000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C606" authorId="0" shapeId="0" xr:uid="{00000000-0006-0000-0A00-000092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7" authorId="0" shapeId="0" xr:uid="{00000000-0006-0000-0A00-000093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08" authorId="0" shapeId="0" xr:uid="{00000000-0006-0000-0A00-000094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09" authorId="0" shapeId="0" xr:uid="{00000000-0006-0000-0A00-000095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10" authorId="0" shapeId="0" xr:uid="{00000000-0006-0000-0A00-000096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11" authorId="0" shapeId="0" xr:uid="{00000000-0006-0000-0A00-000097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12" authorId="0" shapeId="0" xr:uid="{00000000-0006-0000-0A00-000098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13" authorId="0" shapeId="0" xr:uid="{00000000-0006-0000-0A00-00009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14" authorId="0" shapeId="0" xr:uid="{00000000-0006-0000-0A00-00009A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15" authorId="0" shapeId="0" xr:uid="{00000000-0006-0000-0A00-00009B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6" authorId="0" shapeId="0" xr:uid="{00000000-0006-0000-0A00-00009C020000}">
      <text>
        <r>
          <rPr>
            <sz val="9"/>
            <color indexed="81"/>
            <rFont val="Tahoma"/>
            <family val="2"/>
          </rPr>
          <t>Asignaciones destinadas a la adquisición todo tipo de blancos: batas, colchas, sábanas, fundas, almohadas, toallas, cobertores, colchones y colchonetas, entre otros.</t>
        </r>
      </text>
    </comment>
    <comment ref="C616" authorId="0" shapeId="0" xr:uid="{00000000-0006-0000-0A00-00009D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17" authorId="0" shapeId="0" xr:uid="{00000000-0006-0000-0A00-00009E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18" authorId="0" shapeId="0" xr:uid="{00000000-0006-0000-0A00-00009F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19" authorId="0" shapeId="0" xr:uid="{00000000-0006-0000-0A00-0000A0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20" authorId="0" shapeId="0" xr:uid="{00000000-0006-0000-0A00-0000A1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21" authorId="0" shapeId="0" xr:uid="{00000000-0006-0000-0A00-0000A2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22" authorId="0" shapeId="0" xr:uid="{00000000-0006-0000-0A00-0000A3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23" authorId="0" shapeId="0" xr:uid="{00000000-0006-0000-0A00-0000A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24" authorId="0" shapeId="0" xr:uid="{00000000-0006-0000-0A00-0000A5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25" authorId="0" shapeId="0" xr:uid="{00000000-0006-0000-0A00-0000A6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26" authorId="0" shapeId="0" xr:uid="{00000000-0006-0000-0A00-0000A7020000}">
      <text>
        <r>
          <rPr>
            <sz val="9"/>
            <color indexed="81"/>
            <rFont val="Tahoma"/>
            <family val="2"/>
          </rPr>
          <t>Asignaciones destinadas a la adquisición de materiales, sustancias explosivas y prendas de protección personal necesarias en los programas de seguridad.</t>
        </r>
      </text>
    </comment>
    <comment ref="B627" authorId="0" shapeId="0" xr:uid="{00000000-0006-0000-0A00-0000A802000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C627" authorId="0" shapeId="0" xr:uid="{00000000-0006-0000-0A00-0000A9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8" authorId="0" shapeId="0" xr:uid="{00000000-0006-0000-0A00-0000AA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29" authorId="0" shapeId="0" xr:uid="{00000000-0006-0000-0A00-0000AB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30" authorId="0" shapeId="0" xr:uid="{00000000-0006-0000-0A00-0000AC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31" authorId="0" shapeId="0" xr:uid="{00000000-0006-0000-0A00-0000AD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32" authorId="0" shapeId="0" xr:uid="{00000000-0006-0000-0A00-0000AE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33" authorId="0" shapeId="0" xr:uid="{00000000-0006-0000-0A00-0000AF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34" authorId="0" shapeId="0" xr:uid="{00000000-0006-0000-0A00-0000B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35" authorId="0" shapeId="0" xr:uid="{00000000-0006-0000-0A00-0000B1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36" authorId="0" shapeId="0" xr:uid="{00000000-0006-0000-0A00-0000B2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37" authorId="0" shapeId="0" xr:uid="{00000000-0006-0000-0A00-0000B302000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C637" authorId="0" shapeId="0" xr:uid="{00000000-0006-0000-0A00-0000B4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38" authorId="0" shapeId="0" xr:uid="{00000000-0006-0000-0A00-0000B5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9" authorId="0" shapeId="0" xr:uid="{00000000-0006-0000-0A00-0000B6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0" authorId="0" shapeId="0" xr:uid="{00000000-0006-0000-0A00-0000B7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41" authorId="0" shapeId="0" xr:uid="{00000000-0006-0000-0A00-0000B8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42" authorId="0" shapeId="0" xr:uid="{00000000-0006-0000-0A00-0000B9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43" authorId="0" shapeId="0" xr:uid="{00000000-0006-0000-0A00-0000BA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44" authorId="0" shapeId="0" xr:uid="{00000000-0006-0000-0A00-0000B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45" authorId="0" shapeId="0" xr:uid="{00000000-0006-0000-0A00-0000BC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46" authorId="0" shapeId="0" xr:uid="{00000000-0006-0000-0A00-0000BD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47" authorId="0" shapeId="0" xr:uid="{00000000-0006-0000-0A00-0000BE02000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C647" authorId="0" shapeId="0" xr:uid="{00000000-0006-0000-0A00-0000BF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48" authorId="0" shapeId="0" xr:uid="{00000000-0006-0000-0A00-0000C0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49" authorId="0" shapeId="0" xr:uid="{00000000-0006-0000-0A00-0000C1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50" authorId="0" shapeId="0" xr:uid="{00000000-0006-0000-0A00-0000C2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1" authorId="0" shapeId="0" xr:uid="{00000000-0006-0000-0A00-0000C3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52" authorId="0" shapeId="0" xr:uid="{00000000-0006-0000-0A00-0000C4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53" authorId="0" shapeId="0" xr:uid="{00000000-0006-0000-0A00-0000C5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54" authorId="0" shapeId="0" xr:uid="{00000000-0006-0000-0A00-0000C6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55" authorId="0" shapeId="0" xr:uid="{00000000-0006-0000-0A00-0000C7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56" authorId="0" shapeId="0" xr:uid="{00000000-0006-0000-0A00-0000C8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57" authorId="0" shapeId="0" xr:uid="{00000000-0006-0000-0A00-0000C902000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658" authorId="0" shapeId="0" xr:uid="{00000000-0006-0000-0A00-0000CA02000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C658" authorId="0" shapeId="0" xr:uid="{00000000-0006-0000-0A00-0000CB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9" authorId="0" shapeId="0" xr:uid="{00000000-0006-0000-0A00-0000CC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60" authorId="0" shapeId="0" xr:uid="{00000000-0006-0000-0A00-0000CD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61" authorId="0" shapeId="0" xr:uid="{00000000-0006-0000-0A00-0000CE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62" authorId="0" shapeId="0" xr:uid="{00000000-0006-0000-0A00-0000CF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3" authorId="0" shapeId="0" xr:uid="{00000000-0006-0000-0A00-0000D0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64" authorId="0" shapeId="0" xr:uid="{00000000-0006-0000-0A00-0000D1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65" authorId="0" shapeId="0" xr:uid="{00000000-0006-0000-0A00-0000D2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66" authorId="0" shapeId="0" xr:uid="{00000000-0006-0000-0A00-0000D3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67" authorId="0" shapeId="0" xr:uid="{00000000-0006-0000-0A00-0000D4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68" authorId="0" shapeId="0" xr:uid="{00000000-0006-0000-0A00-0000D502000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C668" authorId="0" shapeId="0" xr:uid="{00000000-0006-0000-0A00-0000D6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9" authorId="0" shapeId="0" xr:uid="{00000000-0006-0000-0A00-0000D7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70" authorId="0" shapeId="0" xr:uid="{00000000-0006-0000-0A00-0000D8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71" authorId="0" shapeId="0" xr:uid="{00000000-0006-0000-0A00-0000D9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72" authorId="0" shapeId="0" xr:uid="{00000000-0006-0000-0A00-0000DA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73" authorId="0" shapeId="0" xr:uid="{00000000-0006-0000-0A00-0000DB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4" authorId="0" shapeId="0" xr:uid="{00000000-0006-0000-0A00-0000DC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75" authorId="0" shapeId="0" xr:uid="{00000000-0006-0000-0A00-0000DD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76" authorId="0" shapeId="0" xr:uid="{00000000-0006-0000-0A00-0000DE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77" authorId="0" shapeId="0" xr:uid="{00000000-0006-0000-0A00-0000DF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78" authorId="0" shapeId="0" xr:uid="{00000000-0006-0000-0A00-0000E002000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C678" authorId="0" shapeId="0" xr:uid="{00000000-0006-0000-0A00-0000E1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9" authorId="0" shapeId="0" xr:uid="{00000000-0006-0000-0A00-0000E2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80" authorId="0" shapeId="0" xr:uid="{00000000-0006-0000-0A00-0000E3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81" authorId="0" shapeId="0" xr:uid="{00000000-0006-0000-0A00-0000E4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82" authorId="0" shapeId="0" xr:uid="{00000000-0006-0000-0A00-0000E5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83" authorId="0" shapeId="0" xr:uid="{00000000-0006-0000-0A00-0000E6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84" authorId="0" shapeId="0" xr:uid="{00000000-0006-0000-0A00-0000E7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5" authorId="0" shapeId="0" xr:uid="{00000000-0006-0000-0A00-0000E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86" authorId="0" shapeId="0" xr:uid="{00000000-0006-0000-0A00-0000E9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87" authorId="0" shapeId="0" xr:uid="{00000000-0006-0000-0A00-0000EA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88" authorId="0" shapeId="0" xr:uid="{00000000-0006-0000-0A00-0000EB02000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C688" authorId="0" shapeId="0" xr:uid="{00000000-0006-0000-0A00-0000EC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9" authorId="0" shapeId="0" xr:uid="{00000000-0006-0000-0A00-0000ED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90" authorId="0" shapeId="0" xr:uid="{00000000-0006-0000-0A00-0000EE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91" authorId="0" shapeId="0" xr:uid="{00000000-0006-0000-0A00-0000EF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92" authorId="0" shapeId="0" xr:uid="{00000000-0006-0000-0A00-0000F0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93" authorId="0" shapeId="0" xr:uid="{00000000-0006-0000-0A00-0000F1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94" authorId="0" shapeId="0" xr:uid="{00000000-0006-0000-0A00-0000F2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95" authorId="0" shapeId="0" xr:uid="{00000000-0006-0000-0A00-0000F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6" authorId="0" shapeId="0" xr:uid="{00000000-0006-0000-0A00-0000F4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97" authorId="0" shapeId="0" xr:uid="{00000000-0006-0000-0A00-0000F5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98" authorId="0" shapeId="0" xr:uid="{00000000-0006-0000-0A00-0000F6020000}">
      <text>
        <r>
          <rPr>
            <sz val="9"/>
            <color indexed="81"/>
            <rFont val="Tahoma"/>
            <family val="2"/>
          </rPr>
          <t xml:space="preserve">Asignaciones destinadas a la adquisición de refacciones y accesorios para todo tipo de aparatos e instrumentos médicos y de laboratorio.
</t>
        </r>
      </text>
    </comment>
    <comment ref="C698" authorId="0" shapeId="0" xr:uid="{00000000-0006-0000-0A00-0000F7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9" authorId="0" shapeId="0" xr:uid="{00000000-0006-0000-0A00-0000F8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00" authorId="0" shapeId="0" xr:uid="{00000000-0006-0000-0A00-0000F9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01" authorId="0" shapeId="0" xr:uid="{00000000-0006-0000-0A00-0000FA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02" authorId="0" shapeId="0" xr:uid="{00000000-0006-0000-0A00-0000FB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03" authorId="0" shapeId="0" xr:uid="{00000000-0006-0000-0A00-0000FC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04" authorId="0" shapeId="0" xr:uid="{00000000-0006-0000-0A00-0000FD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05" authorId="0" shapeId="0" xr:uid="{00000000-0006-0000-0A00-0000F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06" authorId="0" shapeId="0" xr:uid="{00000000-0006-0000-0A00-0000FF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7" authorId="0" shapeId="0" xr:uid="{00000000-0006-0000-0A00-000000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08" authorId="0" shapeId="0" xr:uid="{00000000-0006-0000-0A00-00000103000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C708" authorId="0" shapeId="0" xr:uid="{00000000-0006-0000-0A00-000002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09" authorId="0" shapeId="0" xr:uid="{00000000-0006-0000-0A00-000003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10" authorId="0" shapeId="0" xr:uid="{00000000-0006-0000-0A00-000004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11" authorId="0" shapeId="0" xr:uid="{00000000-0006-0000-0A00-000005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12" authorId="0" shapeId="0" xr:uid="{00000000-0006-0000-0A00-000006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13" authorId="0" shapeId="0" xr:uid="{00000000-0006-0000-0A00-000007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14" authorId="0" shapeId="0" xr:uid="{00000000-0006-0000-0A00-000008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15" authorId="0" shapeId="0" xr:uid="{00000000-0006-0000-0A00-00000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16" authorId="0" shapeId="0" xr:uid="{00000000-0006-0000-0A00-00000A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17" authorId="0" shapeId="0" xr:uid="{00000000-0006-0000-0A00-00000B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8" authorId="0" shapeId="0" xr:uid="{00000000-0006-0000-0A00-00000C03000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C718" authorId="0" shapeId="0" xr:uid="{00000000-0006-0000-0A00-00000D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19" authorId="0" shapeId="0" xr:uid="{00000000-0006-0000-0A00-00000E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20" authorId="0" shapeId="0" xr:uid="{00000000-0006-0000-0A00-00000F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21" authorId="0" shapeId="0" xr:uid="{00000000-0006-0000-0A00-000010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22" authorId="0" shapeId="0" xr:uid="{00000000-0006-0000-0A00-000011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23" authorId="0" shapeId="0" xr:uid="{00000000-0006-0000-0A00-000012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24" authorId="0" shapeId="0" xr:uid="{00000000-0006-0000-0A00-000013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25" authorId="0" shapeId="0" xr:uid="{00000000-0006-0000-0A00-00001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26" authorId="0" shapeId="0" xr:uid="{00000000-0006-0000-0A00-000015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27" authorId="0" shapeId="0" xr:uid="{00000000-0006-0000-0A00-000016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28" authorId="0" shapeId="0" xr:uid="{00000000-0006-0000-0A00-00001703000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C728" authorId="0" shapeId="0" xr:uid="{00000000-0006-0000-0A00-000018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29" authorId="0" shapeId="0" xr:uid="{00000000-0006-0000-0A00-000019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30" authorId="0" shapeId="0" xr:uid="{00000000-0006-0000-0A00-00001A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31" authorId="0" shapeId="0" xr:uid="{00000000-0006-0000-0A00-00001B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32" authorId="0" shapeId="0" xr:uid="{00000000-0006-0000-0A00-00001C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33" authorId="0" shapeId="0" xr:uid="{00000000-0006-0000-0A00-00001D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34" authorId="0" shapeId="0" xr:uid="{00000000-0006-0000-0A00-00001E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35" authorId="0" shapeId="0" xr:uid="{00000000-0006-0000-0A00-00001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36" authorId="0" shapeId="0" xr:uid="{00000000-0006-0000-0A00-000020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37" authorId="0" shapeId="0" xr:uid="{00000000-0006-0000-0A00-000021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38" authorId="0" shapeId="0" xr:uid="{00000000-0006-0000-0A00-000022030000}">
      <text>
        <r>
          <rPr>
            <sz val="9"/>
            <color indexed="81"/>
            <rFont val="Tahoma"/>
            <family val="2"/>
          </rPr>
          <t xml:space="preserve">Asignaciones destinadas a la adquisición de instrumental complementario y repuestos menores no considerados en las partidas anteriores.
</t>
        </r>
      </text>
    </comment>
    <comment ref="C738" authorId="0" shapeId="0" xr:uid="{00000000-0006-0000-0A00-000023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39" authorId="0" shapeId="0" xr:uid="{00000000-0006-0000-0A00-000024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40" authorId="0" shapeId="0" xr:uid="{00000000-0006-0000-0A00-000025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41" authorId="0" shapeId="0" xr:uid="{00000000-0006-0000-0A00-000026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42" authorId="0" shapeId="0" xr:uid="{00000000-0006-0000-0A00-000027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43" authorId="0" shapeId="0" xr:uid="{00000000-0006-0000-0A00-000028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44" authorId="0" shapeId="0" xr:uid="{00000000-0006-0000-0A00-000029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45" authorId="0" shapeId="0" xr:uid="{00000000-0006-0000-0A00-00002A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46" authorId="0" shapeId="0" xr:uid="{00000000-0006-0000-0A00-00002B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47" authorId="0" shapeId="0" xr:uid="{00000000-0006-0000-0A00-00002C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48" authorId="0" shapeId="0" xr:uid="{00000000-0006-0000-0A00-00002D03000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749" authorId="0" shapeId="0" xr:uid="{00000000-0006-0000-0A00-00002E03000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750" authorId="0" shapeId="0" xr:uid="{00000000-0006-0000-0A00-00002F03000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C750" authorId="0" shapeId="0" xr:uid="{00000000-0006-0000-0A00-000030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51" authorId="0" shapeId="0" xr:uid="{00000000-0006-0000-0A00-000031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2" authorId="0" shapeId="0" xr:uid="{00000000-0006-0000-0A00-000032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53" authorId="0" shapeId="0" xr:uid="{00000000-0006-0000-0A00-000033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54" authorId="0" shapeId="0" xr:uid="{00000000-0006-0000-0A00-000034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55" authorId="0" shapeId="0" xr:uid="{00000000-0006-0000-0A00-000035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56" authorId="0" shapeId="0" xr:uid="{00000000-0006-0000-0A00-000036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57" authorId="0" shapeId="0" xr:uid="{00000000-0006-0000-0A00-00003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58" authorId="0" shapeId="0" xr:uid="{00000000-0006-0000-0A00-000038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59" authorId="0" shapeId="0" xr:uid="{00000000-0006-0000-0A00-000039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60" authorId="0" shapeId="0" xr:uid="{00000000-0006-0000-0A00-00003A030000}">
      <text>
        <r>
          <rPr>
            <sz val="9"/>
            <color indexed="81"/>
            <rFont val="Tahoma"/>
            <family val="2"/>
          </rPr>
          <t>Asignaciones destinadas al suministro de gas al consumidor final por ductos, tanque estacionario o de cilindros.</t>
        </r>
      </text>
    </comment>
    <comment ref="C760" authorId="0" shapeId="0" xr:uid="{00000000-0006-0000-0A00-00003B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61" authorId="0" shapeId="0" xr:uid="{00000000-0006-0000-0A00-00003C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62" authorId="0" shapeId="0" xr:uid="{00000000-0006-0000-0A00-00003D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3" authorId="0" shapeId="0" xr:uid="{00000000-0006-0000-0A00-00003E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64" authorId="0" shapeId="0" xr:uid="{00000000-0006-0000-0A00-00003F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65" authorId="0" shapeId="0" xr:uid="{00000000-0006-0000-0A00-000040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66" authorId="0" shapeId="0" xr:uid="{00000000-0006-0000-0A00-000041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67" authorId="0" shapeId="0" xr:uid="{00000000-0006-0000-0A00-000042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68" authorId="0" shapeId="0" xr:uid="{00000000-0006-0000-0A00-000043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69" authorId="0" shapeId="0" xr:uid="{00000000-0006-0000-0A00-000044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70" authorId="0" shapeId="0" xr:uid="{00000000-0006-0000-0A00-000045030000}">
      <text>
        <r>
          <rPr>
            <sz val="9"/>
            <color indexed="81"/>
            <rFont val="Tahoma"/>
            <family val="2"/>
          </rPr>
          <t>Asignaciones destinadas a cubrir el importe del consumo de agua potable y para riego, necesarios para el funcionamiento de las instalaciones oficiales.</t>
        </r>
      </text>
    </comment>
    <comment ref="C770" authorId="0" shapeId="0" xr:uid="{00000000-0006-0000-0A00-000046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71" authorId="0" shapeId="0" xr:uid="{00000000-0006-0000-0A00-000047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72" authorId="0" shapeId="0" xr:uid="{00000000-0006-0000-0A00-000048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73" authorId="0" shapeId="0" xr:uid="{00000000-0006-0000-0A00-000049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4" authorId="0" shapeId="0" xr:uid="{00000000-0006-0000-0A00-00004A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75" authorId="0" shapeId="0" xr:uid="{00000000-0006-0000-0A00-00004B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76" authorId="0" shapeId="0" xr:uid="{00000000-0006-0000-0A00-00004C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77" authorId="0" shapeId="0" xr:uid="{00000000-0006-0000-0A00-00004D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78" authorId="0" shapeId="0" xr:uid="{00000000-0006-0000-0A00-00004E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79" authorId="0" shapeId="0" xr:uid="{00000000-0006-0000-0A00-00004F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80" authorId="0" shapeId="0" xr:uid="{00000000-0006-0000-0A00-00005003000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C780" authorId="0" shapeId="0" xr:uid="{00000000-0006-0000-0A00-000051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81" authorId="0" shapeId="0" xr:uid="{00000000-0006-0000-0A00-000052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82" authorId="0" shapeId="0" xr:uid="{00000000-0006-0000-0A00-000053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83" authorId="0" shapeId="0" xr:uid="{00000000-0006-0000-0A00-000054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84" authorId="0" shapeId="0" xr:uid="{00000000-0006-0000-0A00-000055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5" authorId="0" shapeId="0" xr:uid="{00000000-0006-0000-0A00-000056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86" authorId="0" shapeId="0" xr:uid="{00000000-0006-0000-0A00-000057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87" authorId="0" shapeId="0" xr:uid="{00000000-0006-0000-0A00-00005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88" authorId="0" shapeId="0" xr:uid="{00000000-0006-0000-0A00-000059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89" authorId="0" shapeId="0" xr:uid="{00000000-0006-0000-0A00-00005A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90" authorId="0" shapeId="0" xr:uid="{00000000-0006-0000-0A00-00005B030000}">
      <text>
        <r>
          <rPr>
            <sz val="9"/>
            <color indexed="81"/>
            <rFont val="Tahoma"/>
            <family val="2"/>
          </rPr>
          <t>Asignaciones destinadas al pago de servicios de telecomunicaciones inalámbricas o telefonía celular, requeridos para el desempeño de funciones oficiales.</t>
        </r>
      </text>
    </comment>
    <comment ref="C790" authorId="0" shapeId="0" xr:uid="{00000000-0006-0000-0A00-00005C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91" authorId="0" shapeId="0" xr:uid="{00000000-0006-0000-0A00-00005D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92" authorId="0" shapeId="0" xr:uid="{00000000-0006-0000-0A00-00005E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93" authorId="0" shapeId="0" xr:uid="{00000000-0006-0000-0A00-00005F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94" authorId="0" shapeId="0" xr:uid="{00000000-0006-0000-0A00-000060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95" authorId="0" shapeId="0" xr:uid="{00000000-0006-0000-0A00-000061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6" authorId="0" shapeId="0" xr:uid="{00000000-0006-0000-0A00-000062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97" authorId="0" shapeId="0" xr:uid="{00000000-0006-0000-0A00-00006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98" authorId="0" shapeId="0" xr:uid="{00000000-0006-0000-0A00-000064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99" authorId="0" shapeId="0" xr:uid="{00000000-0006-0000-0A00-000065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00" authorId="0" shapeId="0" xr:uid="{00000000-0006-0000-0A00-00006603000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C800" authorId="0" shapeId="0" xr:uid="{00000000-0006-0000-0A00-000067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01" authorId="0" shapeId="0" xr:uid="{00000000-0006-0000-0A00-000068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02" authorId="0" shapeId="0" xr:uid="{00000000-0006-0000-0A00-000069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03" authorId="0" shapeId="0" xr:uid="{00000000-0006-0000-0A00-00006A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04" authorId="0" shapeId="0" xr:uid="{00000000-0006-0000-0A00-00006B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05" authorId="0" shapeId="0" xr:uid="{00000000-0006-0000-0A00-00006C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06" authorId="0" shapeId="0" xr:uid="{00000000-0006-0000-0A00-00006D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7" authorId="0" shapeId="0" xr:uid="{00000000-0006-0000-0A00-00006E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08" authorId="0" shapeId="0" xr:uid="{00000000-0006-0000-0A00-00006F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09" authorId="0" shapeId="0" xr:uid="{00000000-0006-0000-0A00-000070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10" authorId="0" shapeId="0" xr:uid="{00000000-0006-0000-0A00-00007103000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C810" authorId="0" shapeId="0" xr:uid="{00000000-0006-0000-0A00-000072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1" authorId="0" shapeId="0" xr:uid="{00000000-0006-0000-0A00-000073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12" authorId="0" shapeId="0" xr:uid="{00000000-0006-0000-0A00-000074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13" authorId="0" shapeId="0" xr:uid="{00000000-0006-0000-0A00-000075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14" authorId="0" shapeId="0" xr:uid="{00000000-0006-0000-0A00-000076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15" authorId="0" shapeId="0" xr:uid="{00000000-0006-0000-0A00-000077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16" authorId="0" shapeId="0" xr:uid="{00000000-0006-0000-0A00-000078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17" authorId="0" shapeId="0" xr:uid="{00000000-0006-0000-0A00-00007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8" authorId="0" shapeId="0" xr:uid="{00000000-0006-0000-0A00-00007A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19" authorId="0" shapeId="0" xr:uid="{00000000-0006-0000-0A00-00007B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20" authorId="0" shapeId="0" xr:uid="{00000000-0006-0000-0A00-00007C03000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C820" authorId="0" shapeId="0" xr:uid="{00000000-0006-0000-0A00-00007D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1" authorId="0" shapeId="0" xr:uid="{00000000-0006-0000-0A00-00007E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22" authorId="0" shapeId="0" xr:uid="{00000000-0006-0000-0A00-00007F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23" authorId="0" shapeId="0" xr:uid="{00000000-0006-0000-0A00-000080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24" authorId="0" shapeId="0" xr:uid="{00000000-0006-0000-0A00-000081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25" authorId="0" shapeId="0" xr:uid="{00000000-0006-0000-0A00-000082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26" authorId="0" shapeId="0" xr:uid="{00000000-0006-0000-0A00-000083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27" authorId="0" shapeId="0" xr:uid="{00000000-0006-0000-0A00-00008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28" authorId="0" shapeId="0" xr:uid="{00000000-0006-0000-0A00-000085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9" authorId="0" shapeId="0" xr:uid="{00000000-0006-0000-0A00-000086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0" authorId="0" shapeId="0" xr:uid="{00000000-0006-0000-0A00-00008703000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C830" authorId="0" shapeId="0" xr:uid="{00000000-0006-0000-0A00-000088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31" authorId="0" shapeId="0" xr:uid="{00000000-0006-0000-0A00-000089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32" authorId="0" shapeId="0" xr:uid="{00000000-0006-0000-0A00-00008A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33" authorId="0" shapeId="0" xr:uid="{00000000-0006-0000-0A00-00008B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34" authorId="0" shapeId="0" xr:uid="{00000000-0006-0000-0A00-00008C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35" authorId="0" shapeId="0" xr:uid="{00000000-0006-0000-0A00-00008D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36" authorId="0" shapeId="0" xr:uid="{00000000-0006-0000-0A00-00008E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37" authorId="0" shapeId="0" xr:uid="{00000000-0006-0000-0A00-00008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38" authorId="0" shapeId="0" xr:uid="{00000000-0006-0000-0A00-000090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39" authorId="0" shapeId="0" xr:uid="{00000000-0006-0000-0A00-000091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40" authorId="0" shapeId="0" xr:uid="{00000000-0006-0000-0A00-000092030000}">
      <text>
        <r>
          <rPr>
            <sz val="9"/>
            <color indexed="81"/>
            <rFont val="Tahoma"/>
            <family val="2"/>
          </rPr>
          <t>Asignaciones destinadas a cubrir erogaciones por concepto de arrendamiento de: edificios, locales, terrenos, maquinaria y equipo, vehículos, intangibles y otros análogos.</t>
        </r>
      </text>
    </comment>
    <comment ref="B841" authorId="0" shapeId="0" xr:uid="{00000000-0006-0000-0A00-000093030000}">
      <text>
        <r>
          <rPr>
            <sz val="9"/>
            <color indexed="81"/>
            <rFont val="Tahoma"/>
            <family val="2"/>
          </rPr>
          <t xml:space="preserve">Asignaciones destinadas a cubrir el alquiler de terrenos.
</t>
        </r>
      </text>
    </comment>
    <comment ref="C841" authorId="0" shapeId="0" xr:uid="{00000000-0006-0000-0A00-000094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2" authorId="0" shapeId="0" xr:uid="{00000000-0006-0000-0A00-000095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43" authorId="0" shapeId="0" xr:uid="{00000000-0006-0000-0A00-000096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44" authorId="0" shapeId="0" xr:uid="{00000000-0006-0000-0A00-000097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45" authorId="0" shapeId="0" xr:uid="{00000000-0006-0000-0A00-000098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46" authorId="0" shapeId="0" xr:uid="{00000000-0006-0000-0A00-000099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47" authorId="0" shapeId="0" xr:uid="{00000000-0006-0000-0A00-00009A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48" authorId="0" shapeId="0" xr:uid="{00000000-0006-0000-0A00-00009B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49" authorId="0" shapeId="0" xr:uid="{00000000-0006-0000-0A00-00009C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50" authorId="0" shapeId="0" xr:uid="{00000000-0006-0000-0A00-00009D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51" authorId="0" shapeId="0" xr:uid="{00000000-0006-0000-0A00-00009E03000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C851" authorId="0" shapeId="0" xr:uid="{00000000-0006-0000-0A00-00009F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2" authorId="0" shapeId="0" xr:uid="{00000000-0006-0000-0A00-0000A0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3" authorId="0" shapeId="0" xr:uid="{00000000-0006-0000-0A00-0000A1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54" authorId="0" shapeId="0" xr:uid="{00000000-0006-0000-0A00-0000A2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55" authorId="0" shapeId="0" xr:uid="{00000000-0006-0000-0A00-0000A3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56" authorId="0" shapeId="0" xr:uid="{00000000-0006-0000-0A00-0000A4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57" authorId="0" shapeId="0" xr:uid="{00000000-0006-0000-0A00-0000A5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58" authorId="0" shapeId="0" xr:uid="{00000000-0006-0000-0A00-0000A6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59" authorId="0" shapeId="0" xr:uid="{00000000-0006-0000-0A00-0000A7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60" authorId="0" shapeId="0" xr:uid="{00000000-0006-0000-0A00-0000A8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61" authorId="0" shapeId="0" xr:uid="{00000000-0006-0000-0A00-0000A903000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C861" authorId="0" shapeId="0" xr:uid="{00000000-0006-0000-0A00-0000AA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62" authorId="0" shapeId="0" xr:uid="{00000000-0006-0000-0A00-0000AB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63" authorId="0" shapeId="0" xr:uid="{00000000-0006-0000-0A00-0000AC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4" authorId="0" shapeId="0" xr:uid="{00000000-0006-0000-0A00-0000AD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65" authorId="0" shapeId="0" xr:uid="{00000000-0006-0000-0A00-0000AE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66" authorId="0" shapeId="0" xr:uid="{00000000-0006-0000-0A00-0000AF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67" authorId="0" shapeId="0" xr:uid="{00000000-0006-0000-0A00-0000B0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68" authorId="0" shapeId="0" xr:uid="{00000000-0006-0000-0A00-0000B1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69" authorId="0" shapeId="0" xr:uid="{00000000-0006-0000-0A00-0000B2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70" authorId="0" shapeId="0" xr:uid="{00000000-0006-0000-0A00-0000B3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71" authorId="0" shapeId="0" xr:uid="{00000000-0006-0000-0A00-0000B4030000}">
      <text>
        <r>
          <rPr>
            <sz val="9"/>
            <color indexed="81"/>
            <rFont val="Tahoma"/>
            <family val="2"/>
          </rPr>
          <t>Asignaciones destinadas a cubrir el alquiler de toda clase de equipo e instrumental médico y de laboratorio.</t>
        </r>
      </text>
    </comment>
    <comment ref="C871" authorId="0" shapeId="0" xr:uid="{00000000-0006-0000-0A00-0000B5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72" authorId="0" shapeId="0" xr:uid="{00000000-0006-0000-0A00-0000B6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73" authorId="0" shapeId="0" xr:uid="{00000000-0006-0000-0A00-0000B7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74" authorId="0" shapeId="0" xr:uid="{00000000-0006-0000-0A00-0000B8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5" authorId="0" shapeId="0" xr:uid="{00000000-0006-0000-0A00-0000B9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76" authorId="0" shapeId="0" xr:uid="{00000000-0006-0000-0A00-0000BA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77" authorId="0" shapeId="0" xr:uid="{00000000-0006-0000-0A00-0000BB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78" authorId="0" shapeId="0" xr:uid="{00000000-0006-0000-0A00-0000B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79" authorId="0" shapeId="0" xr:uid="{00000000-0006-0000-0A00-0000BD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80" authorId="0" shapeId="0" xr:uid="{00000000-0006-0000-0A00-0000BE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81" authorId="0" shapeId="0" xr:uid="{00000000-0006-0000-0A00-0000BF030000}">
      <text>
        <r>
          <rPr>
            <sz val="9"/>
            <color indexed="81"/>
            <rFont val="Tahoma"/>
            <family val="2"/>
          </rPr>
          <t>Asignaciones destinadas a cubrir el alquiler de toda clase de equipo de transporte, ya sea terrestre, aeroespacial, marítimo, lacustre y fluvial.</t>
        </r>
      </text>
    </comment>
    <comment ref="C881" authorId="0" shapeId="0" xr:uid="{00000000-0006-0000-0A00-0000C0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2" authorId="0" shapeId="0" xr:uid="{00000000-0006-0000-0A00-0000C1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83" authorId="0" shapeId="0" xr:uid="{00000000-0006-0000-0A00-0000C2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84" authorId="0" shapeId="0" xr:uid="{00000000-0006-0000-0A00-0000C3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85" authorId="0" shapeId="0" xr:uid="{00000000-0006-0000-0A00-0000C4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6" authorId="0" shapeId="0" xr:uid="{00000000-0006-0000-0A00-0000C5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87" authorId="0" shapeId="0" xr:uid="{00000000-0006-0000-0A00-0000C6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88" authorId="0" shapeId="0" xr:uid="{00000000-0006-0000-0A00-0000C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89" authorId="0" shapeId="0" xr:uid="{00000000-0006-0000-0A00-0000C8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90" authorId="0" shapeId="0" xr:uid="{00000000-0006-0000-0A00-0000C9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91" authorId="0" shapeId="0" xr:uid="{00000000-0006-0000-0A00-0000CA03000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C891" authorId="0" shapeId="0" xr:uid="{00000000-0006-0000-0A00-0000CB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2" authorId="0" shapeId="0" xr:uid="{00000000-0006-0000-0A00-0000CC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93" authorId="0" shapeId="0" xr:uid="{00000000-0006-0000-0A00-0000CD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94" authorId="0" shapeId="0" xr:uid="{00000000-0006-0000-0A00-0000CE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95" authorId="0" shapeId="0" xr:uid="{00000000-0006-0000-0A00-0000CF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96" authorId="0" shapeId="0" xr:uid="{00000000-0006-0000-0A00-0000D0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7" authorId="0" shapeId="0" xr:uid="{00000000-0006-0000-0A00-0000D1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98" authorId="0" shapeId="0" xr:uid="{00000000-0006-0000-0A00-0000D2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99" authorId="0" shapeId="0" xr:uid="{00000000-0006-0000-0A00-0000D3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00" authorId="0" shapeId="0" xr:uid="{00000000-0006-0000-0A00-0000D4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01" authorId="0" shapeId="0" xr:uid="{00000000-0006-0000-0A00-0000D503000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C901" authorId="0" shapeId="0" xr:uid="{00000000-0006-0000-0A00-0000D6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2" authorId="0" shapeId="0" xr:uid="{00000000-0006-0000-0A00-0000D7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03" authorId="0" shapeId="0" xr:uid="{00000000-0006-0000-0A00-0000D8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04" authorId="0" shapeId="0" xr:uid="{00000000-0006-0000-0A00-0000D9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05" authorId="0" shapeId="0" xr:uid="{00000000-0006-0000-0A00-0000DA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06" authorId="0" shapeId="0" xr:uid="{00000000-0006-0000-0A00-0000DB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07" authorId="0" shapeId="0" xr:uid="{00000000-0006-0000-0A00-0000DC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8" authorId="0" shapeId="0" xr:uid="{00000000-0006-0000-0A00-0000DD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09" authorId="0" shapeId="0" xr:uid="{00000000-0006-0000-0A00-0000DE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10" authorId="0" shapeId="0" xr:uid="{00000000-0006-0000-0A00-0000DF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11" authorId="0" shapeId="0" xr:uid="{00000000-0006-0000-0A00-0000E0030000}">
      <text>
        <r>
          <rPr>
            <sz val="9"/>
            <color indexed="81"/>
            <rFont val="Tahoma"/>
            <family val="2"/>
          </rPr>
          <t>Asignaciones destinadas a cubrir el importe que corresponda por los derechos sobre bienes en régimen de arrendamiento financiero.</t>
        </r>
      </text>
    </comment>
    <comment ref="C911" authorId="0" shapeId="0" xr:uid="{00000000-0006-0000-0A00-0000E1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2" authorId="0" shapeId="0" xr:uid="{00000000-0006-0000-0A00-0000E2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13" authorId="0" shapeId="0" xr:uid="{00000000-0006-0000-0A00-0000E3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14" authorId="0" shapeId="0" xr:uid="{00000000-0006-0000-0A00-0000E4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15" authorId="0" shapeId="0" xr:uid="{00000000-0006-0000-0A00-0000E5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16" authorId="0" shapeId="0" xr:uid="{00000000-0006-0000-0A00-0000E6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17" authorId="0" shapeId="0" xr:uid="{00000000-0006-0000-0A00-0000E7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18" authorId="0" shapeId="0" xr:uid="{00000000-0006-0000-0A00-0000E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9" authorId="0" shapeId="0" xr:uid="{00000000-0006-0000-0A00-0000E9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0" authorId="0" shapeId="0" xr:uid="{00000000-0006-0000-0A00-0000EA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21" authorId="0" shapeId="0" xr:uid="{00000000-0006-0000-0A00-0000EB03000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C921" authorId="0" shapeId="0" xr:uid="{00000000-0006-0000-0A00-0000EC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22" authorId="0" shapeId="0" xr:uid="{00000000-0006-0000-0A00-0000ED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23" authorId="0" shapeId="0" xr:uid="{00000000-0006-0000-0A00-0000EE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24" authorId="0" shapeId="0" xr:uid="{00000000-0006-0000-0A00-0000EF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25" authorId="0" shapeId="0" xr:uid="{00000000-0006-0000-0A00-0000F0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26" authorId="0" shapeId="0" xr:uid="{00000000-0006-0000-0A00-0000F1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27" authorId="0" shapeId="0" xr:uid="{00000000-0006-0000-0A00-0000F2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28" authorId="0" shapeId="0" xr:uid="{00000000-0006-0000-0A00-0000F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29" authorId="0" shapeId="0" xr:uid="{00000000-0006-0000-0A00-0000F4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30" authorId="0" shapeId="0" xr:uid="{00000000-0006-0000-0A00-0000F5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1" authorId="0" shapeId="0" xr:uid="{00000000-0006-0000-0A00-0000F603000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932" authorId="0" shapeId="0" xr:uid="{00000000-0006-0000-0A00-0000F703000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C932" authorId="0" shapeId="0" xr:uid="{00000000-0006-0000-0A00-0000F8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33" authorId="0" shapeId="0" xr:uid="{00000000-0006-0000-0A00-0000F9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34" authorId="0" shapeId="0" xr:uid="{00000000-0006-0000-0A00-0000FA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35" authorId="0" shapeId="0" xr:uid="{00000000-0006-0000-0A00-0000FB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36" authorId="0" shapeId="0" xr:uid="{00000000-0006-0000-0A00-0000FC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37" authorId="0" shapeId="0" xr:uid="{00000000-0006-0000-0A00-0000FD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38" authorId="0" shapeId="0" xr:uid="{00000000-0006-0000-0A00-0000FE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39" authorId="0" shapeId="0" xr:uid="{00000000-0006-0000-0A00-0000F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40" authorId="0" shapeId="0" xr:uid="{00000000-0006-0000-0A00-000000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41" authorId="0" shapeId="0" xr:uid="{00000000-0006-0000-0A00-000001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42" authorId="0" shapeId="0" xr:uid="{00000000-0006-0000-0A00-00000204000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C942" authorId="0" shapeId="0" xr:uid="{00000000-0006-0000-0A00-000003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3" authorId="0" shapeId="0" xr:uid="{00000000-0006-0000-0A00-000004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44" authorId="0" shapeId="0" xr:uid="{00000000-0006-0000-0A00-000005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45" authorId="0" shapeId="0" xr:uid="{00000000-0006-0000-0A00-000006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46" authorId="0" shapeId="0" xr:uid="{00000000-0006-0000-0A00-000007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47" authorId="0" shapeId="0" xr:uid="{00000000-0006-0000-0A00-000008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48" authorId="0" shapeId="0" xr:uid="{00000000-0006-0000-0A00-000009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49" authorId="0" shapeId="0" xr:uid="{00000000-0006-0000-0A00-00000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50" authorId="0" shapeId="0" xr:uid="{00000000-0006-0000-0A00-00000B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51" authorId="0" shapeId="0" xr:uid="{00000000-0006-0000-0A00-00000C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52" authorId="0" shapeId="0" xr:uid="{00000000-0006-0000-0A00-00000D04000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C952" authorId="0" shapeId="0" xr:uid="{00000000-0006-0000-0A00-00000E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53" authorId="0" shapeId="0" xr:uid="{00000000-0006-0000-0A00-00000F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4" authorId="0" shapeId="0" xr:uid="{00000000-0006-0000-0A00-000010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55" authorId="0" shapeId="0" xr:uid="{00000000-0006-0000-0A00-000011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56" authorId="0" shapeId="0" xr:uid="{00000000-0006-0000-0A00-000012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57" authorId="0" shapeId="0" xr:uid="{00000000-0006-0000-0A00-000013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58" authorId="0" shapeId="0" xr:uid="{00000000-0006-0000-0A00-000014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59" authorId="0" shapeId="0" xr:uid="{00000000-0006-0000-0A00-00001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60" authorId="0" shapeId="0" xr:uid="{00000000-0006-0000-0A00-000016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61" authorId="0" shapeId="0" xr:uid="{00000000-0006-0000-0A00-000017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62" authorId="0" shapeId="0" xr:uid="{00000000-0006-0000-0A00-00001804000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C962" authorId="0" shapeId="0" xr:uid="{00000000-0006-0000-0A00-000019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63" authorId="0" shapeId="0" xr:uid="{00000000-0006-0000-0A00-00001A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64" authorId="0" shapeId="0" xr:uid="{00000000-0006-0000-0A00-00001B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5" authorId="0" shapeId="0" xr:uid="{00000000-0006-0000-0A00-00001C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66" authorId="0" shapeId="0" xr:uid="{00000000-0006-0000-0A00-00001D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67" authorId="0" shapeId="0" xr:uid="{00000000-0006-0000-0A00-00001E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68" authorId="0" shapeId="0" xr:uid="{00000000-0006-0000-0A00-00001F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69" authorId="0" shapeId="0" xr:uid="{00000000-0006-0000-0A00-00002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70" authorId="0" shapeId="0" xr:uid="{00000000-0006-0000-0A00-000021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71" authorId="0" shapeId="0" xr:uid="{00000000-0006-0000-0A00-000022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72" authorId="0" shapeId="0" xr:uid="{00000000-0006-0000-0A00-00002304000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C972" authorId="0" shapeId="0" xr:uid="{00000000-0006-0000-0A00-000024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73" authorId="0" shapeId="0" xr:uid="{00000000-0006-0000-0A00-000025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74" authorId="0" shapeId="0" xr:uid="{00000000-0006-0000-0A00-000026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75" authorId="0" shapeId="0" xr:uid="{00000000-0006-0000-0A00-000027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6" authorId="0" shapeId="0" xr:uid="{00000000-0006-0000-0A00-000028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77" authorId="0" shapeId="0" xr:uid="{00000000-0006-0000-0A00-000029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78" authorId="0" shapeId="0" xr:uid="{00000000-0006-0000-0A00-00002A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79" authorId="0" shapeId="0" xr:uid="{00000000-0006-0000-0A00-00002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80" authorId="0" shapeId="0" xr:uid="{00000000-0006-0000-0A00-00002C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81" authorId="0" shapeId="0" xr:uid="{00000000-0006-0000-0A00-00002D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82" authorId="0" shapeId="0" xr:uid="{00000000-0006-0000-0A00-00002E04000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C982" authorId="0" shapeId="0" xr:uid="{00000000-0006-0000-0A00-00002F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83" authorId="0" shapeId="0" xr:uid="{00000000-0006-0000-0A00-000030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84" authorId="0" shapeId="0" xr:uid="{00000000-0006-0000-0A00-000031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85" authorId="0" shapeId="0" xr:uid="{00000000-0006-0000-0A00-000032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86" authorId="0" shapeId="0" xr:uid="{00000000-0006-0000-0A00-000033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7" authorId="0" shapeId="0" xr:uid="{00000000-0006-0000-0A00-000034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88" authorId="0" shapeId="0" xr:uid="{00000000-0006-0000-0A00-000035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89" authorId="0" shapeId="0" xr:uid="{00000000-0006-0000-0A00-000036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90" authorId="0" shapeId="0" xr:uid="{00000000-0006-0000-0A00-000037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91" authorId="0" shapeId="0" xr:uid="{00000000-0006-0000-0A00-000038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92" authorId="0" shapeId="0" xr:uid="{00000000-0006-0000-0A00-00003904000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C992" authorId="0" shapeId="0" xr:uid="{00000000-0006-0000-0A00-00003A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93" authorId="0" shapeId="0" xr:uid="{00000000-0006-0000-0A00-00003B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94" authorId="0" shapeId="0" xr:uid="{00000000-0006-0000-0A00-00003C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95" authorId="0" shapeId="0" xr:uid="{00000000-0006-0000-0A00-00003D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96" authorId="0" shapeId="0" xr:uid="{00000000-0006-0000-0A00-00003E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97" authorId="0" shapeId="0" xr:uid="{00000000-0006-0000-0A00-00003F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8" authorId="0" shapeId="0" xr:uid="{00000000-0006-0000-0A00-000040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99" authorId="0" shapeId="0" xr:uid="{00000000-0006-0000-0A00-000041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00" authorId="0" shapeId="0" xr:uid="{00000000-0006-0000-0A00-000042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01" authorId="0" shapeId="0" xr:uid="{00000000-0006-0000-0A00-000043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02" authorId="0" shapeId="0" xr:uid="{00000000-0006-0000-0A00-00004404000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C1002" authorId="0" shapeId="0" xr:uid="{00000000-0006-0000-0A00-000045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03" authorId="0" shapeId="0" xr:uid="{00000000-0006-0000-0A00-000046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04" authorId="0" shapeId="0" xr:uid="{00000000-0006-0000-0A00-000047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05" authorId="0" shapeId="0" xr:uid="{00000000-0006-0000-0A00-000048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06" authorId="0" shapeId="0" xr:uid="{00000000-0006-0000-0A00-000049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07" authorId="0" shapeId="0" xr:uid="{00000000-0006-0000-0A00-00004A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08" authorId="0" shapeId="0" xr:uid="{00000000-0006-0000-0A00-00004B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9" authorId="0" shapeId="0" xr:uid="{00000000-0006-0000-0A00-00004C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0" authorId="0" shapeId="0" xr:uid="{00000000-0006-0000-0A00-00004D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11" authorId="0" shapeId="0" xr:uid="{00000000-0006-0000-0A00-00004E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12" authorId="0" shapeId="0" xr:uid="{00000000-0006-0000-0A00-00004F04000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C1012" authorId="0" shapeId="0" xr:uid="{00000000-0006-0000-0A00-000050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13" authorId="0" shapeId="0" xr:uid="{00000000-0006-0000-0A00-000051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14" authorId="0" shapeId="0" xr:uid="{00000000-0006-0000-0A00-000052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15" authorId="0" shapeId="0" xr:uid="{00000000-0006-0000-0A00-000053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16" authorId="0" shapeId="0" xr:uid="{00000000-0006-0000-0A00-000054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17" authorId="0" shapeId="0" xr:uid="{00000000-0006-0000-0A00-000055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18" authorId="0" shapeId="0" xr:uid="{00000000-0006-0000-0A00-000056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19" authorId="0" shapeId="0" xr:uid="{00000000-0006-0000-0A00-00005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20" authorId="0" shapeId="0" xr:uid="{00000000-0006-0000-0A00-000058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1" authorId="0" shapeId="0" xr:uid="{00000000-0006-0000-0A00-000059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22" authorId="0" shapeId="0" xr:uid="{00000000-0006-0000-0A00-00005A04000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023" authorId="0" shapeId="0" xr:uid="{00000000-0006-0000-0A00-00005B04000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C1023" authorId="0" shapeId="0" xr:uid="{00000000-0006-0000-0A00-00005C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24" authorId="0" shapeId="0" xr:uid="{00000000-0006-0000-0A00-00005D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25" authorId="0" shapeId="0" xr:uid="{00000000-0006-0000-0A00-00005E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26" authorId="0" shapeId="0" xr:uid="{00000000-0006-0000-0A00-00005F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27" authorId="0" shapeId="0" xr:uid="{00000000-0006-0000-0A00-000060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28" authorId="0" shapeId="0" xr:uid="{00000000-0006-0000-0A00-000061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29" authorId="0" shapeId="0" xr:uid="{00000000-0006-0000-0A00-000062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30" authorId="0" shapeId="0" xr:uid="{00000000-0006-0000-0A00-00006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31" authorId="0" shapeId="0" xr:uid="{00000000-0006-0000-0A00-000064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32" authorId="0" shapeId="0" xr:uid="{00000000-0006-0000-0A00-000065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3" authorId="0" shapeId="0" xr:uid="{00000000-0006-0000-0A00-000066040000}">
      <text>
        <r>
          <rPr>
            <sz val="9"/>
            <color indexed="81"/>
            <rFont val="Tahoma"/>
            <family val="2"/>
          </rPr>
          <t>Asignaciones destinadas a cubrir los gastos por servicios de cobranza, investigación crediticia y recopilación de información sobre solvencia financiera de personas o negocios.</t>
        </r>
      </text>
    </comment>
    <comment ref="C1033" authorId="0" shapeId="0" xr:uid="{00000000-0006-0000-0A00-000067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34" authorId="0" shapeId="0" xr:uid="{00000000-0006-0000-0A00-000068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35" authorId="0" shapeId="0" xr:uid="{00000000-0006-0000-0A00-000069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36" authorId="0" shapeId="0" xr:uid="{00000000-0006-0000-0A00-00006A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37" authorId="0" shapeId="0" xr:uid="{00000000-0006-0000-0A00-00006B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8" authorId="0" shapeId="0" xr:uid="{00000000-0006-0000-0A00-00006C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39" authorId="0" shapeId="0" xr:uid="{00000000-0006-0000-0A00-00006D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40" authorId="0" shapeId="0" xr:uid="{00000000-0006-0000-0A00-00006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41" authorId="0" shapeId="0" xr:uid="{00000000-0006-0000-0A00-00006F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42" authorId="0" shapeId="0" xr:uid="{00000000-0006-0000-0A00-000070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43" authorId="0" shapeId="0" xr:uid="{00000000-0006-0000-0A00-000071040000}">
      <text>
        <r>
          <rPr>
            <sz val="9"/>
            <color indexed="81"/>
            <rFont val="Tahoma"/>
            <family val="2"/>
          </rPr>
          <t>Asignaciones destinadas a cubrir el pago de servicios financieros por guarda, custodia, traslado de valores y otros gastos inherentes a la recaudación.</t>
        </r>
      </text>
    </comment>
    <comment ref="C1043" authorId="0" shapeId="0" xr:uid="{00000000-0006-0000-0A00-000072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4" authorId="0" shapeId="0" xr:uid="{00000000-0006-0000-0A00-000073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45" authorId="0" shapeId="0" xr:uid="{00000000-0006-0000-0A00-000074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46" authorId="0" shapeId="0" xr:uid="{00000000-0006-0000-0A00-000075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47" authorId="0" shapeId="0" xr:uid="{00000000-0006-0000-0A00-000076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48" authorId="0" shapeId="0" xr:uid="{00000000-0006-0000-0A00-000077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49" authorId="0" shapeId="0" xr:uid="{00000000-0006-0000-0A00-000078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50" authorId="0" shapeId="0" xr:uid="{00000000-0006-0000-0A00-000079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51" authorId="0" shapeId="0" xr:uid="{00000000-0006-0000-0A00-00007A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52" authorId="0" shapeId="0" xr:uid="{00000000-0006-0000-0A00-00007B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53" authorId="0" shapeId="0" xr:uid="{00000000-0006-0000-0A00-00007C04000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C1053" authorId="0" shapeId="0" xr:uid="{00000000-0006-0000-0A00-00007D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54" authorId="0" shapeId="0" xr:uid="{00000000-0006-0000-0A00-00007E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5" authorId="0" shapeId="0" xr:uid="{00000000-0006-0000-0A00-00007F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56" authorId="0" shapeId="0" xr:uid="{00000000-0006-0000-0A00-000080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57" authorId="0" shapeId="0" xr:uid="{00000000-0006-0000-0A00-000081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58" authorId="0" shapeId="0" xr:uid="{00000000-0006-0000-0A00-000082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59" authorId="0" shapeId="0" xr:uid="{00000000-0006-0000-0A00-000083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60" authorId="0" shapeId="0" xr:uid="{00000000-0006-0000-0A00-000084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61" authorId="0" shapeId="0" xr:uid="{00000000-0006-0000-0A00-000085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62" authorId="0" shapeId="0" xr:uid="{00000000-0006-0000-0A00-000086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63" authorId="0" shapeId="0" xr:uid="{00000000-0006-0000-0A00-00008704000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C1063" authorId="0" shapeId="0" xr:uid="{00000000-0006-0000-0A00-000088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64" authorId="0" shapeId="0" xr:uid="{00000000-0006-0000-0A00-000089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65" authorId="0" shapeId="0" xr:uid="{00000000-0006-0000-0A00-00008A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6" authorId="0" shapeId="0" xr:uid="{00000000-0006-0000-0A00-00008B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67" authorId="0" shapeId="0" xr:uid="{00000000-0006-0000-0A00-00008C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68" authorId="0" shapeId="0" xr:uid="{00000000-0006-0000-0A00-00008D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69" authorId="0" shapeId="0" xr:uid="{00000000-0006-0000-0A00-00008E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70" authorId="0" shapeId="0" xr:uid="{00000000-0006-0000-0A00-00008F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71" authorId="0" shapeId="0" xr:uid="{00000000-0006-0000-0A00-000090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72" authorId="0" shapeId="0" xr:uid="{00000000-0006-0000-0A00-000091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73" authorId="0" shapeId="0" xr:uid="{00000000-0006-0000-0A00-00009204000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C1073" authorId="0" shapeId="0" xr:uid="{00000000-0006-0000-0A00-000093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74" authorId="0" shapeId="0" xr:uid="{00000000-0006-0000-0A00-000094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75" authorId="0" shapeId="0" xr:uid="{00000000-0006-0000-0A00-000095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76" authorId="0" shapeId="0" xr:uid="{00000000-0006-0000-0A00-000096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7" authorId="0" shapeId="0" xr:uid="{00000000-0006-0000-0A00-000097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78" authorId="0" shapeId="0" xr:uid="{00000000-0006-0000-0A00-000098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79" authorId="0" shapeId="0" xr:uid="{00000000-0006-0000-0A00-000099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80" authorId="0" shapeId="0" xr:uid="{00000000-0006-0000-0A00-00009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81" authorId="0" shapeId="0" xr:uid="{00000000-0006-0000-0A00-00009B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82" authorId="0" shapeId="0" xr:uid="{00000000-0006-0000-0A00-00009C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83" authorId="0" shapeId="0" xr:uid="{00000000-0006-0000-0A00-00009D04000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C1083" authorId="0" shapeId="0" xr:uid="{00000000-0006-0000-0A00-00009E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84" authorId="0" shapeId="0" xr:uid="{00000000-0006-0000-0A00-00009F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85" authorId="0" shapeId="0" xr:uid="{00000000-0006-0000-0A00-0000A0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86" authorId="0" shapeId="0" xr:uid="{00000000-0006-0000-0A00-0000A1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87" authorId="0" shapeId="0" xr:uid="{00000000-0006-0000-0A00-0000A2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8" authorId="0" shapeId="0" xr:uid="{00000000-0006-0000-0A00-0000A3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89" authorId="0" shapeId="0" xr:uid="{00000000-0006-0000-0A00-0000A4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90" authorId="0" shapeId="0" xr:uid="{00000000-0006-0000-0A00-0000A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91" authorId="0" shapeId="0" xr:uid="{00000000-0006-0000-0A00-0000A6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92" authorId="0" shapeId="0" xr:uid="{00000000-0006-0000-0A00-0000A7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93" authorId="0" shapeId="0" xr:uid="{00000000-0006-0000-0A00-0000A804000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C1093" authorId="0" shapeId="0" xr:uid="{00000000-0006-0000-0A00-0000A9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94" authorId="0" shapeId="0" xr:uid="{00000000-0006-0000-0A00-0000AA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95" authorId="0" shapeId="0" xr:uid="{00000000-0006-0000-0A00-0000AB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96" authorId="0" shapeId="0" xr:uid="{00000000-0006-0000-0A00-0000AC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97" authorId="0" shapeId="0" xr:uid="{00000000-0006-0000-0A00-0000AD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98" authorId="0" shapeId="0" xr:uid="{00000000-0006-0000-0A00-0000AE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9" authorId="0" shapeId="0" xr:uid="{00000000-0006-0000-0A00-0000AF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0" authorId="0" shapeId="0" xr:uid="{00000000-0006-0000-0A00-0000B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01" authorId="0" shapeId="0" xr:uid="{00000000-0006-0000-0A00-0000B1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02" authorId="0" shapeId="0" xr:uid="{00000000-0006-0000-0A00-0000B2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03" authorId="0" shapeId="0" xr:uid="{00000000-0006-0000-0A00-0000B304000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C1103" authorId="0" shapeId="0" xr:uid="{00000000-0006-0000-0A00-0000B4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04" authorId="0" shapeId="0" xr:uid="{00000000-0006-0000-0A00-0000B5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05" authorId="0" shapeId="0" xr:uid="{00000000-0006-0000-0A00-0000B6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06" authorId="0" shapeId="0" xr:uid="{00000000-0006-0000-0A00-0000B7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07" authorId="0" shapeId="0" xr:uid="{00000000-0006-0000-0A00-0000B8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08" authorId="0" shapeId="0" xr:uid="{00000000-0006-0000-0A00-0000B9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09" authorId="0" shapeId="0" xr:uid="{00000000-0006-0000-0A00-0000BA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10" authorId="0" shapeId="0" xr:uid="{00000000-0006-0000-0A00-0000B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1" authorId="0" shapeId="0" xr:uid="{00000000-0006-0000-0A00-0000BC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12" authorId="0" shapeId="0" xr:uid="{00000000-0006-0000-0A00-0000BD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13" authorId="0" shapeId="0" xr:uid="{00000000-0006-0000-0A00-0000BE04000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114" authorId="0" shapeId="0" xr:uid="{00000000-0006-0000-0A00-0000BF04000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C1114" authorId="0" shapeId="0" xr:uid="{00000000-0006-0000-0A00-0000C0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15" authorId="0" shapeId="0" xr:uid="{00000000-0006-0000-0A00-0000C1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16" authorId="0" shapeId="0" xr:uid="{00000000-0006-0000-0A00-0000C2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17" authorId="0" shapeId="0" xr:uid="{00000000-0006-0000-0A00-0000C3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18" authorId="0" shapeId="0" xr:uid="{00000000-0006-0000-0A00-0000C4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9" authorId="0" shapeId="0" xr:uid="{00000000-0006-0000-0A00-0000C5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20" authorId="0" shapeId="0" xr:uid="{00000000-0006-0000-0A00-0000C6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21" authorId="0" shapeId="0" xr:uid="{00000000-0006-0000-0A00-0000C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22" authorId="0" shapeId="0" xr:uid="{00000000-0006-0000-0A00-0000C8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3" authorId="0" shapeId="0" xr:uid="{00000000-0006-0000-0A00-0000C9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24" authorId="0" shapeId="0" xr:uid="{00000000-0006-0000-0A00-0000CA04000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C1124" authorId="0" shapeId="0" xr:uid="{00000000-0006-0000-0A00-0000CB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25" authorId="0" shapeId="0" xr:uid="{00000000-0006-0000-0A00-0000CC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26" authorId="0" shapeId="0" xr:uid="{00000000-0006-0000-0A00-0000CD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27" authorId="0" shapeId="0" xr:uid="{00000000-0006-0000-0A00-0000CE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28" authorId="0" shapeId="0" xr:uid="{00000000-0006-0000-0A00-0000CF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9" authorId="0" shapeId="0" xr:uid="{00000000-0006-0000-0A00-0000D0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30" authorId="0" shapeId="0" xr:uid="{00000000-0006-0000-0A00-0000D1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31" authorId="0" shapeId="0" xr:uid="{00000000-0006-0000-0A00-0000D2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32" authorId="0" shapeId="0" xr:uid="{00000000-0006-0000-0A00-0000D3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33" authorId="0" shapeId="0" xr:uid="{00000000-0006-0000-0A00-0000D4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4" authorId="0" shapeId="0" xr:uid="{00000000-0006-0000-0A00-0000D504000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C1134" authorId="0" shapeId="0" xr:uid="{00000000-0006-0000-0A00-0000D6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35" authorId="0" shapeId="0" xr:uid="{00000000-0006-0000-0A00-0000D7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36" authorId="0" shapeId="0" xr:uid="{00000000-0006-0000-0A00-0000D8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37" authorId="0" shapeId="0" xr:uid="{00000000-0006-0000-0A00-0000D9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38" authorId="0" shapeId="0" xr:uid="{00000000-0006-0000-0A00-0000DA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9" authorId="0" shapeId="0" xr:uid="{00000000-0006-0000-0A00-0000DB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40" authorId="0" shapeId="0" xr:uid="{00000000-0006-0000-0A00-0000DC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41" authorId="0" shapeId="0" xr:uid="{00000000-0006-0000-0A00-0000DD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42" authorId="0" shapeId="0" xr:uid="{00000000-0006-0000-0A00-0000DE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43" authorId="0" shapeId="0" xr:uid="{00000000-0006-0000-0A00-0000DF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44" authorId="0" shapeId="0" xr:uid="{00000000-0006-0000-0A00-0000E0040000}">
      <text>
        <r>
          <rPr>
            <sz val="9"/>
            <color indexed="81"/>
            <rFont val="Tahoma"/>
            <family val="2"/>
          </rPr>
          <t>Asignaciones destinadas a cubrir los gastos por servicios de instalación, reparación y mantenimiento de equipo e instrumental médico y de laboratorio.</t>
        </r>
      </text>
    </comment>
    <comment ref="C1144" authorId="0" shapeId="0" xr:uid="{00000000-0006-0000-0A00-0000E1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45" authorId="0" shapeId="0" xr:uid="{00000000-0006-0000-0A00-0000E2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46" authorId="0" shapeId="0" xr:uid="{00000000-0006-0000-0A00-0000E3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47" authorId="0" shapeId="0" xr:uid="{00000000-0006-0000-0A00-0000E4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48" authorId="0" shapeId="0" xr:uid="{00000000-0006-0000-0A00-0000E5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9" authorId="0" shapeId="0" xr:uid="{00000000-0006-0000-0A00-0000E6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50" authorId="0" shapeId="0" xr:uid="{00000000-0006-0000-0A00-0000E7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51" authorId="0" shapeId="0" xr:uid="{00000000-0006-0000-0A00-0000E8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52" authorId="0" shapeId="0" xr:uid="{00000000-0006-0000-0A00-0000E9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53" authorId="0" shapeId="0" xr:uid="{00000000-0006-0000-0A00-0000EA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54" authorId="0" shapeId="0" xr:uid="{00000000-0006-0000-0A00-0000EB04000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C1154" authorId="0" shapeId="0" xr:uid="{00000000-0006-0000-0A00-0000EC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55" authorId="0" shapeId="0" xr:uid="{00000000-0006-0000-0A00-0000ED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56" authorId="0" shapeId="0" xr:uid="{00000000-0006-0000-0A00-0000EE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57" authorId="0" shapeId="0" xr:uid="{00000000-0006-0000-0A00-0000EF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58" authorId="0" shapeId="0" xr:uid="{00000000-0006-0000-0A00-0000F0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9" authorId="0" shapeId="0" xr:uid="{00000000-0006-0000-0A00-0000F1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60" authorId="0" shapeId="0" xr:uid="{00000000-0006-0000-0A00-0000F2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61" authorId="0" shapeId="0" xr:uid="{00000000-0006-0000-0A00-0000F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62" authorId="0" shapeId="0" xr:uid="{00000000-0006-0000-0A00-0000F4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63" authorId="0" shapeId="0" xr:uid="{00000000-0006-0000-0A00-0000F5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64" authorId="0" shapeId="0" xr:uid="{00000000-0006-0000-0A00-0000F6040000}">
      <text>
        <r>
          <rPr>
            <sz val="9"/>
            <color indexed="81"/>
            <rFont val="Tahoma"/>
            <family val="2"/>
          </rPr>
          <t>Asignaciones destinadas a cubrir los gastos por servicios de reparación y mantenimiento del equipo de defensa y seguridad.</t>
        </r>
      </text>
    </comment>
    <comment ref="C1164" authorId="0" shapeId="0" xr:uid="{00000000-0006-0000-0A00-0000F7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5" authorId="0" shapeId="0" xr:uid="{00000000-0006-0000-0A00-0000F8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66" authorId="0" shapeId="0" xr:uid="{00000000-0006-0000-0A00-0000F9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67" authorId="0" shapeId="0" xr:uid="{00000000-0006-0000-0A00-0000FA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68" authorId="0" shapeId="0" xr:uid="{00000000-0006-0000-0A00-0000FB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9" authorId="0" shapeId="0" xr:uid="{00000000-0006-0000-0A00-0000FC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70" authorId="0" shapeId="0" xr:uid="{00000000-0006-0000-0A00-0000FD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71" authorId="0" shapeId="0" xr:uid="{00000000-0006-0000-0A00-0000F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72" authorId="0" shapeId="0" xr:uid="{00000000-0006-0000-0A00-0000FF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73" authorId="0" shapeId="0" xr:uid="{00000000-0006-0000-0A00-000000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74" authorId="0" shapeId="0" xr:uid="{00000000-0006-0000-0A00-00000105000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C1174" authorId="0" shapeId="0" xr:uid="{00000000-0006-0000-0A00-000002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75" authorId="0" shapeId="0" xr:uid="{00000000-0006-0000-0A00-000003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6" authorId="0" shapeId="0" xr:uid="{00000000-0006-0000-0A00-000004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77" authorId="0" shapeId="0" xr:uid="{00000000-0006-0000-0A00-000005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78" authorId="0" shapeId="0" xr:uid="{00000000-0006-0000-0A00-000006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9" authorId="0" shapeId="0" xr:uid="{00000000-0006-0000-0A00-000007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80" authorId="0" shapeId="0" xr:uid="{00000000-0006-0000-0A00-000008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81" authorId="0" shapeId="0" xr:uid="{00000000-0006-0000-0A00-00000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82" authorId="0" shapeId="0" xr:uid="{00000000-0006-0000-0A00-00000A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83" authorId="0" shapeId="0" xr:uid="{00000000-0006-0000-0A00-00000B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84" authorId="0" shapeId="0" xr:uid="{00000000-0006-0000-0A00-00000C05000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C1184" authorId="0" shapeId="0" xr:uid="{00000000-0006-0000-0A00-00000D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85" authorId="0" shapeId="0" xr:uid="{00000000-0006-0000-0A00-00000E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86" authorId="0" shapeId="0" xr:uid="{00000000-0006-0000-0A00-00000F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7" authorId="0" shapeId="0" xr:uid="{00000000-0006-0000-0A00-000010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88" authorId="0" shapeId="0" xr:uid="{00000000-0006-0000-0A00-000011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9" authorId="0" shapeId="0" xr:uid="{00000000-0006-0000-0A00-000012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90" authorId="0" shapeId="0" xr:uid="{00000000-0006-0000-0A00-000013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91" authorId="0" shapeId="0" xr:uid="{00000000-0006-0000-0A00-00001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92" authorId="0" shapeId="0" xr:uid="{00000000-0006-0000-0A00-000015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93" authorId="0" shapeId="0" xr:uid="{00000000-0006-0000-0A00-000016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94" authorId="0" shapeId="0" xr:uid="{00000000-0006-0000-0A00-00001705000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C1194" authorId="0" shapeId="0" xr:uid="{00000000-0006-0000-0A00-000018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95" authorId="0" shapeId="0" xr:uid="{00000000-0006-0000-0A00-000019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96" authorId="0" shapeId="0" xr:uid="{00000000-0006-0000-0A00-00001A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97" authorId="0" shapeId="0" xr:uid="{00000000-0006-0000-0A00-00001B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8" authorId="0" shapeId="0" xr:uid="{00000000-0006-0000-0A00-00001C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9" authorId="0" shapeId="0" xr:uid="{00000000-0006-0000-0A00-00001D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00" authorId="0" shapeId="0" xr:uid="{00000000-0006-0000-0A00-00001E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01" authorId="0" shapeId="0" xr:uid="{00000000-0006-0000-0A00-00001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02" authorId="0" shapeId="0" xr:uid="{00000000-0006-0000-0A00-000020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03" authorId="0" shapeId="0" xr:uid="{00000000-0006-0000-0A00-000021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04" authorId="0" shapeId="0" xr:uid="{00000000-0006-0000-0A00-00002205000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205" authorId="0" shapeId="0" xr:uid="{00000000-0006-0000-0A00-00002305000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C1205" authorId="0" shapeId="0" xr:uid="{00000000-0006-0000-0A00-000024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06" authorId="0" shapeId="0" xr:uid="{00000000-0006-0000-0A00-000025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07" authorId="0" shapeId="0" xr:uid="{00000000-0006-0000-0A00-000026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08" authorId="0" shapeId="0" xr:uid="{00000000-0006-0000-0A00-000027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09" authorId="0" shapeId="0" xr:uid="{00000000-0006-0000-0A00-000028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0" authorId="0" shapeId="0" xr:uid="{00000000-0006-0000-0A00-000029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1" authorId="0" shapeId="0" xr:uid="{00000000-0006-0000-0A00-00002A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12" authorId="0" shapeId="0" xr:uid="{00000000-0006-0000-0A00-00002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13" authorId="0" shapeId="0" xr:uid="{00000000-0006-0000-0A00-00002C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14" authorId="0" shapeId="0" xr:uid="{00000000-0006-0000-0A00-00002D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15" authorId="0" shapeId="0" xr:uid="{00000000-0006-0000-0A00-00002E05000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C1215" authorId="0" shapeId="0" xr:uid="{00000000-0006-0000-0A00-00002F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16" authorId="0" shapeId="0" xr:uid="{00000000-0006-0000-0A00-000030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17" authorId="0" shapeId="0" xr:uid="{00000000-0006-0000-0A00-000031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18" authorId="0" shapeId="0" xr:uid="{00000000-0006-0000-0A00-000032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19" authorId="0" shapeId="0" xr:uid="{00000000-0006-0000-0A00-000033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20" authorId="0" shapeId="0" xr:uid="{00000000-0006-0000-0A00-000034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21" authorId="0" shapeId="0" xr:uid="{00000000-0006-0000-0A00-000035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2" authorId="0" shapeId="0" xr:uid="{00000000-0006-0000-0A00-00003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23" authorId="0" shapeId="0" xr:uid="{00000000-0006-0000-0A00-000037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24" authorId="0" shapeId="0" xr:uid="{00000000-0006-0000-0A00-000038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25" authorId="0" shapeId="0" xr:uid="{00000000-0006-0000-0A00-000039050000}">
      <text>
        <r>
          <rPr>
            <sz val="9"/>
            <color indexed="81"/>
            <rFont val="Tahoma"/>
            <family val="2"/>
          </rPr>
          <t>Asignaciones destinadas a cubrir los gastos por diseño y conceptualización de campañas de comunicación, preproducción, producción y copiado.</t>
        </r>
      </text>
    </comment>
    <comment ref="C1225" authorId="0" shapeId="0" xr:uid="{00000000-0006-0000-0A00-00003A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26" authorId="0" shapeId="0" xr:uid="{00000000-0006-0000-0A00-00003B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27" authorId="0" shapeId="0" xr:uid="{00000000-0006-0000-0A00-00003C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28" authorId="0" shapeId="0" xr:uid="{00000000-0006-0000-0A00-00003D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29" authorId="0" shapeId="0" xr:uid="{00000000-0006-0000-0A00-00003E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30" authorId="0" shapeId="0" xr:uid="{00000000-0006-0000-0A00-00003F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31" authorId="0" shapeId="0" xr:uid="{00000000-0006-0000-0A00-000040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32" authorId="0" shapeId="0" xr:uid="{00000000-0006-0000-0A00-00004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3" authorId="0" shapeId="0" xr:uid="{00000000-0006-0000-0A00-000042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34" authorId="0" shapeId="0" xr:uid="{00000000-0006-0000-0A00-000043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35" authorId="0" shapeId="0" xr:uid="{00000000-0006-0000-0A00-000044050000}">
      <text>
        <r>
          <rPr>
            <sz val="9"/>
            <color indexed="81"/>
            <rFont val="Tahoma"/>
            <family val="2"/>
          </rPr>
          <t>Asignaciones destinadas a cubrir gastos por concepto de revelado o impresión de fotografías.</t>
        </r>
      </text>
    </comment>
    <comment ref="C1235" authorId="0" shapeId="0" xr:uid="{00000000-0006-0000-0A00-000045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36" authorId="0" shapeId="0" xr:uid="{00000000-0006-0000-0A00-000046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37" authorId="0" shapeId="0" xr:uid="{00000000-0006-0000-0A00-000047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38" authorId="0" shapeId="0" xr:uid="{00000000-0006-0000-0A00-000048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39" authorId="0" shapeId="0" xr:uid="{00000000-0006-0000-0A00-000049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40" authorId="0" shapeId="0" xr:uid="{00000000-0006-0000-0A00-00004A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41" authorId="0" shapeId="0" xr:uid="{00000000-0006-0000-0A00-00004B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42" authorId="0" shapeId="0" xr:uid="{00000000-0006-0000-0A00-00004C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3" authorId="0" shapeId="0" xr:uid="{00000000-0006-0000-0A00-00004D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4" authorId="0" shapeId="0" xr:uid="{00000000-0006-0000-0A00-00004E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45" authorId="0" shapeId="0" xr:uid="{00000000-0006-0000-0A00-00004F05000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C1245" authorId="0" shapeId="0" xr:uid="{00000000-0006-0000-0A00-000050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46" authorId="0" shapeId="0" xr:uid="{00000000-0006-0000-0A00-000051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47" authorId="0" shapeId="0" xr:uid="{00000000-0006-0000-0A00-000052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48" authorId="0" shapeId="0" xr:uid="{00000000-0006-0000-0A00-000053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49" authorId="0" shapeId="0" xr:uid="{00000000-0006-0000-0A00-000054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50" authorId="0" shapeId="0" xr:uid="{00000000-0006-0000-0A00-000055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51" authorId="0" shapeId="0" xr:uid="{00000000-0006-0000-0A00-000056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52" authorId="0" shapeId="0" xr:uid="{00000000-0006-0000-0A00-000057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53" authorId="0" shapeId="0" xr:uid="{00000000-0006-0000-0A00-000058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54" authorId="0" shapeId="0" xr:uid="{00000000-0006-0000-0A00-000059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5" authorId="0" shapeId="0" xr:uid="{00000000-0006-0000-0A00-00005A050000}">
      <text>
        <r>
          <rPr>
            <sz val="9"/>
            <color indexed="81"/>
            <rFont val="Tahoma"/>
            <family val="2"/>
          </rPr>
          <t>Asignaciones destinadas a cubrir el gasto por creación, difusión y transmisión de contenido de interés general o específico a través de internet exclusivamente.</t>
        </r>
      </text>
    </comment>
    <comment ref="C1255" authorId="0" shapeId="0" xr:uid="{00000000-0006-0000-0A00-00005B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56" authorId="0" shapeId="0" xr:uid="{00000000-0006-0000-0A00-00005C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57" authorId="0" shapeId="0" xr:uid="{00000000-0006-0000-0A00-00005D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58" authorId="0" shapeId="0" xr:uid="{00000000-0006-0000-0A00-00005E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59" authorId="0" shapeId="0" xr:uid="{00000000-0006-0000-0A00-00005F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60" authorId="0" shapeId="0" xr:uid="{00000000-0006-0000-0A00-000060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61" authorId="0" shapeId="0" xr:uid="{00000000-0006-0000-0A00-000061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62" authorId="0" shapeId="0" xr:uid="{00000000-0006-0000-0A00-000062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63" authorId="0" shapeId="0" xr:uid="{00000000-0006-0000-0A00-000063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64" authorId="0" shapeId="0" xr:uid="{00000000-0006-0000-0A00-000064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65" authorId="0" shapeId="0" xr:uid="{00000000-0006-0000-0A00-00006505000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C1265" authorId="0" shapeId="0" xr:uid="{00000000-0006-0000-0A00-000066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6" authorId="0" shapeId="0" xr:uid="{00000000-0006-0000-0A00-000067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67" authorId="0" shapeId="0" xr:uid="{00000000-0006-0000-0A00-000068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68" authorId="0" shapeId="0" xr:uid="{00000000-0006-0000-0A00-000069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69" authorId="0" shapeId="0" xr:uid="{00000000-0006-0000-0A00-00006A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70" authorId="0" shapeId="0" xr:uid="{00000000-0006-0000-0A00-00006B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71" authorId="0" shapeId="0" xr:uid="{00000000-0006-0000-0A00-00006C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72" authorId="0" shapeId="0" xr:uid="{00000000-0006-0000-0A00-00006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73" authorId="0" shapeId="0" xr:uid="{00000000-0006-0000-0A00-00006E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74" authorId="0" shapeId="0" xr:uid="{00000000-0006-0000-0A00-00006F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75" authorId="0" shapeId="0" xr:uid="{00000000-0006-0000-0A00-00007005000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276" authorId="0" shapeId="0" xr:uid="{00000000-0006-0000-0A00-00007105000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C1276" authorId="0" shapeId="0" xr:uid="{00000000-0006-0000-0A00-000072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77" authorId="0" shapeId="0" xr:uid="{00000000-0006-0000-0A00-000073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8" authorId="0" shapeId="0" xr:uid="{00000000-0006-0000-0A00-000074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79" authorId="0" shapeId="0" xr:uid="{00000000-0006-0000-0A00-000075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80" authorId="0" shapeId="0" xr:uid="{00000000-0006-0000-0A00-000076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81" authorId="0" shapeId="0" xr:uid="{00000000-0006-0000-0A00-000077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82" authorId="0" shapeId="0" xr:uid="{00000000-0006-0000-0A00-000078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83" authorId="0" shapeId="0" xr:uid="{00000000-0006-0000-0A00-00007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84" authorId="0" shapeId="0" xr:uid="{00000000-0006-0000-0A00-00007A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85" authorId="0" shapeId="0" xr:uid="{00000000-0006-0000-0A00-00007B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86" authorId="0" shapeId="0" xr:uid="{00000000-0006-0000-0A00-00007C05000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C1286" authorId="0" shapeId="0" xr:uid="{00000000-0006-0000-0A00-00007D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87" authorId="0" shapeId="0" xr:uid="{00000000-0006-0000-0A00-00007E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88" authorId="0" shapeId="0" xr:uid="{00000000-0006-0000-0A00-00007F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9" authorId="0" shapeId="0" xr:uid="{00000000-0006-0000-0A00-000080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0" authorId="0" shapeId="0" xr:uid="{00000000-0006-0000-0A00-000081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91" authorId="0" shapeId="0" xr:uid="{00000000-0006-0000-0A00-000082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92" authorId="0" shapeId="0" xr:uid="{00000000-0006-0000-0A00-000083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93" authorId="0" shapeId="0" xr:uid="{00000000-0006-0000-0A00-00008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94" authorId="0" shapeId="0" xr:uid="{00000000-0006-0000-0A00-000085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95" authorId="0" shapeId="0" xr:uid="{00000000-0006-0000-0A00-000086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96" authorId="0" shapeId="0" xr:uid="{00000000-0006-0000-0A00-00008705000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C1296" authorId="0" shapeId="0" xr:uid="{00000000-0006-0000-0A00-000088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97" authorId="0" shapeId="0" xr:uid="{00000000-0006-0000-0A00-000089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98" authorId="0" shapeId="0" xr:uid="{00000000-0006-0000-0A00-00008A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99" authorId="0" shapeId="0" xr:uid="{00000000-0006-0000-0A00-00008B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00" authorId="0" shapeId="0" xr:uid="{00000000-0006-0000-0A00-00008C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1" authorId="0" shapeId="0" xr:uid="{00000000-0006-0000-0A00-00008D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02" authorId="0" shapeId="0" xr:uid="{00000000-0006-0000-0A00-00008E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03" authorId="0" shapeId="0" xr:uid="{00000000-0006-0000-0A00-00008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04" authorId="0" shapeId="0" xr:uid="{00000000-0006-0000-0A00-000090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05" authorId="0" shapeId="0" xr:uid="{00000000-0006-0000-0A00-000091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06" authorId="0" shapeId="0" xr:uid="{00000000-0006-0000-0A00-00009205000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C1306" authorId="0" shapeId="0" xr:uid="{00000000-0006-0000-0A00-000093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07" authorId="0" shapeId="0" xr:uid="{00000000-0006-0000-0A00-000094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08" authorId="0" shapeId="0" xr:uid="{00000000-0006-0000-0A00-000095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09" authorId="0" shapeId="0" xr:uid="{00000000-0006-0000-0A00-000096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10" authorId="0" shapeId="0" xr:uid="{00000000-0006-0000-0A00-000097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11" authorId="0" shapeId="0" xr:uid="{00000000-0006-0000-0A00-000098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2" authorId="0" shapeId="0" xr:uid="{00000000-0006-0000-0A00-000099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13" authorId="0" shapeId="0" xr:uid="{00000000-0006-0000-0A00-00009A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4" authorId="0" shapeId="0" xr:uid="{00000000-0006-0000-0A00-00009B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15" authorId="0" shapeId="0" xr:uid="{00000000-0006-0000-0A00-00009C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16" authorId="0" shapeId="0" xr:uid="{00000000-0006-0000-0A00-00009D05000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16" authorId="0" shapeId="0" xr:uid="{00000000-0006-0000-0A00-00009E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17" authorId="0" shapeId="0" xr:uid="{00000000-0006-0000-0A00-00009F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18" authorId="0" shapeId="0" xr:uid="{00000000-0006-0000-0A00-0000A0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19" authorId="0" shapeId="0" xr:uid="{00000000-0006-0000-0A00-0000A1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20" authorId="0" shapeId="0" xr:uid="{00000000-0006-0000-0A00-0000A2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21" authorId="0" shapeId="0" xr:uid="{00000000-0006-0000-0A00-0000A3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22" authorId="0" shapeId="0" xr:uid="{00000000-0006-0000-0A00-0000A4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3" authorId="0" shapeId="0" xr:uid="{00000000-0006-0000-0A00-0000A5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24" authorId="0" shapeId="0" xr:uid="{00000000-0006-0000-0A00-0000A6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25" authorId="0" shapeId="0" xr:uid="{00000000-0006-0000-0A00-0000A7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26" authorId="0" shapeId="0" xr:uid="{00000000-0006-0000-0A00-0000A805000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26" authorId="0" shapeId="0" xr:uid="{00000000-0006-0000-0A00-0000A9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27" authorId="0" shapeId="0" xr:uid="{00000000-0006-0000-0A00-0000AA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28" authorId="0" shapeId="0" xr:uid="{00000000-0006-0000-0A00-0000AB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29" authorId="0" shapeId="0" xr:uid="{00000000-0006-0000-0A00-0000AC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30" authorId="0" shapeId="0" xr:uid="{00000000-0006-0000-0A00-0000AD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31" authorId="0" shapeId="0" xr:uid="{00000000-0006-0000-0A00-0000AE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32" authorId="0" shapeId="0" xr:uid="{00000000-0006-0000-0A00-0000AF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33" authorId="0" shapeId="0" xr:uid="{00000000-0006-0000-0A00-0000B0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4" authorId="0" shapeId="0" xr:uid="{00000000-0006-0000-0A00-0000B1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35" authorId="0" shapeId="0" xr:uid="{00000000-0006-0000-0A00-0000B2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36" authorId="0" shapeId="0" xr:uid="{00000000-0006-0000-0A00-0000B305000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C1336" authorId="0" shapeId="0" xr:uid="{00000000-0006-0000-0A00-0000B4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37" authorId="0" shapeId="0" xr:uid="{00000000-0006-0000-0A00-0000B5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38" authorId="0" shapeId="0" xr:uid="{00000000-0006-0000-0A00-0000B6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39" authorId="0" shapeId="0" xr:uid="{00000000-0006-0000-0A00-0000B7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40" authorId="0" shapeId="0" xr:uid="{00000000-0006-0000-0A00-0000B8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1" authorId="0" shapeId="0" xr:uid="{00000000-0006-0000-0A00-0000B9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42" authorId="0" shapeId="0" xr:uid="{00000000-0006-0000-0A00-0000BA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43" authorId="0" shapeId="0" xr:uid="{00000000-0006-0000-0A00-0000B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44" authorId="0" shapeId="0" xr:uid="{00000000-0006-0000-0A00-0000BC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5" authorId="0" shapeId="0" xr:uid="{00000000-0006-0000-0A00-0000BD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46" authorId="0" shapeId="0" xr:uid="{00000000-0006-0000-0A00-0000BE05000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C1346" authorId="0" shapeId="0" xr:uid="{00000000-0006-0000-0A00-0000BF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47" authorId="0" shapeId="0" xr:uid="{00000000-0006-0000-0A00-0000C0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48" authorId="0" shapeId="0" xr:uid="{00000000-0006-0000-0A00-0000C1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49" authorId="0" shapeId="0" xr:uid="{00000000-0006-0000-0A00-0000C2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50" authorId="0" shapeId="0" xr:uid="{00000000-0006-0000-0A00-0000C3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1" authorId="0" shapeId="0" xr:uid="{00000000-0006-0000-0A00-0000C4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52" authorId="0" shapeId="0" xr:uid="{00000000-0006-0000-0A00-0000C5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53" authorId="0" shapeId="0" xr:uid="{00000000-0006-0000-0A00-0000C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54" authorId="0" shapeId="0" xr:uid="{00000000-0006-0000-0A00-0000C7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55" authorId="0" shapeId="0" xr:uid="{00000000-0006-0000-0A00-0000C8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6" authorId="0" shapeId="0" xr:uid="{00000000-0006-0000-0A00-0000C905000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C1356" authorId="0" shapeId="0" xr:uid="{00000000-0006-0000-0A00-0000CA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57" authorId="0" shapeId="0" xr:uid="{00000000-0006-0000-0A00-0000CB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58" authorId="0" shapeId="0" xr:uid="{00000000-0006-0000-0A00-0000CC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59" authorId="0" shapeId="0" xr:uid="{00000000-0006-0000-0A00-0000CD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60" authorId="0" shapeId="0" xr:uid="{00000000-0006-0000-0A00-0000CE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1" authorId="0" shapeId="0" xr:uid="{00000000-0006-0000-0A00-0000CF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62" authorId="0" shapeId="0" xr:uid="{00000000-0006-0000-0A00-0000D0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63" authorId="0" shapeId="0" xr:uid="{00000000-0006-0000-0A00-0000D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64" authorId="0" shapeId="0" xr:uid="{00000000-0006-0000-0A00-0000D2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65" authorId="0" shapeId="0" xr:uid="{00000000-0006-0000-0A00-0000D3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66" authorId="0" shapeId="0" xr:uid="{00000000-0006-0000-0A00-0000D405000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367" authorId="0" shapeId="0" xr:uid="{00000000-0006-0000-0A00-0000D505000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C1367" authorId="0" shapeId="0" xr:uid="{00000000-0006-0000-0A00-0000D6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68" authorId="0" shapeId="0" xr:uid="{00000000-0006-0000-0A00-0000D7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69" authorId="0" shapeId="0" xr:uid="{00000000-0006-0000-0A00-0000D8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70" authorId="0" shapeId="0" xr:uid="{00000000-0006-0000-0A00-0000D9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71" authorId="0" shapeId="0" xr:uid="{00000000-0006-0000-0A00-0000DA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2" authorId="0" shapeId="0" xr:uid="{00000000-0006-0000-0A00-0000DB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73" authorId="0" shapeId="0" xr:uid="{00000000-0006-0000-0A00-0000DC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74" authorId="0" shapeId="0" xr:uid="{00000000-0006-0000-0A00-0000D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75" authorId="0" shapeId="0" xr:uid="{00000000-0006-0000-0A00-0000DE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76" authorId="0" shapeId="0" xr:uid="{00000000-0006-0000-0A00-0000DF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77" authorId="0" shapeId="0" xr:uid="{00000000-0006-0000-0A00-0000E005000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C1377" authorId="0" shapeId="0" xr:uid="{00000000-0006-0000-0A00-0000E1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8" authorId="0" shapeId="0" xr:uid="{00000000-0006-0000-0A00-0000E2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79" authorId="0" shapeId="0" xr:uid="{00000000-0006-0000-0A00-0000E3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80" authorId="0" shapeId="0" xr:uid="{00000000-0006-0000-0A00-0000E4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81" authorId="0" shapeId="0" xr:uid="{00000000-0006-0000-0A00-0000E5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82" authorId="0" shapeId="0" xr:uid="{00000000-0006-0000-0A00-0000E6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83" authorId="0" shapeId="0" xr:uid="{00000000-0006-0000-0A00-0000E7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84" authorId="0" shapeId="0" xr:uid="{00000000-0006-0000-0A00-0000E8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85" authorId="0" shapeId="0" xr:uid="{00000000-0006-0000-0A00-0000E9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86" authorId="0" shapeId="0" xr:uid="{00000000-0006-0000-0A00-0000EA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87" authorId="0" shapeId="0" xr:uid="{00000000-0006-0000-0A00-0000EB05000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C1387" authorId="0" shapeId="0" xr:uid="{00000000-0006-0000-0A00-0000EC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88" authorId="0" shapeId="0" xr:uid="{00000000-0006-0000-0A00-0000ED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9" authorId="0" shapeId="0" xr:uid="{00000000-0006-0000-0A00-0000EE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0" authorId="0" shapeId="0" xr:uid="{00000000-0006-0000-0A00-0000EF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91" authorId="0" shapeId="0" xr:uid="{00000000-0006-0000-0A00-0000F0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92" authorId="0" shapeId="0" xr:uid="{00000000-0006-0000-0A00-0000F1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93" authorId="0" shapeId="0" xr:uid="{00000000-0006-0000-0A00-0000F2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94" authorId="0" shapeId="0" xr:uid="{00000000-0006-0000-0A00-0000F3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95" authorId="0" shapeId="0" xr:uid="{00000000-0006-0000-0A00-0000F4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96" authorId="0" shapeId="0" xr:uid="{00000000-0006-0000-0A00-0000F5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97" authorId="0" shapeId="0" xr:uid="{00000000-0006-0000-0A00-0000F605000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C1397" authorId="0" shapeId="0" xr:uid="{00000000-0006-0000-0A00-0000F7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98" authorId="0" shapeId="0" xr:uid="{00000000-0006-0000-0A00-0000F8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99" authorId="0" shapeId="0" xr:uid="{00000000-0006-0000-0A00-0000F9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00" authorId="0" shapeId="0" xr:uid="{00000000-0006-0000-0A00-0000FA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1" authorId="0" shapeId="0" xr:uid="{00000000-0006-0000-0A00-0000FB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02" authorId="0" shapeId="0" xr:uid="{00000000-0006-0000-0A00-0000FC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03" authorId="0" shapeId="0" xr:uid="{00000000-0006-0000-0A00-0000FD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04" authorId="0" shapeId="0" xr:uid="{00000000-0006-0000-0A00-0000FE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5" authorId="0" shapeId="0" xr:uid="{00000000-0006-0000-0A00-0000FF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06" authorId="0" shapeId="0" xr:uid="{00000000-0006-0000-0A00-000000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07" authorId="0" shapeId="0" xr:uid="{00000000-0006-0000-0A00-00000106000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C1407" authorId="0" shapeId="0" xr:uid="{00000000-0006-0000-0A00-000002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08" authorId="0" shapeId="0" xr:uid="{00000000-0006-0000-0A00-000003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09" authorId="0" shapeId="0" xr:uid="{00000000-0006-0000-0A00-000004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10" authorId="0" shapeId="0" xr:uid="{00000000-0006-0000-0A00-000005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11" authorId="0" shapeId="0" xr:uid="{00000000-0006-0000-0A00-000006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2" authorId="0" shapeId="0" xr:uid="{00000000-0006-0000-0A00-000007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13" authorId="0" shapeId="0" xr:uid="{00000000-0006-0000-0A00-000008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14" authorId="0" shapeId="0" xr:uid="{00000000-0006-0000-0A00-00000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15" authorId="0" shapeId="0" xr:uid="{00000000-0006-0000-0A00-00000A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16" authorId="0" shapeId="0" xr:uid="{00000000-0006-0000-0A00-00000B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17" authorId="0" shapeId="0" xr:uid="{00000000-0006-0000-0A00-00000C060000}">
      <text>
        <r>
          <rPr>
            <sz val="9"/>
            <color indexed="81"/>
            <rFont val="Tahoma"/>
            <family val="2"/>
          </rPr>
          <t>Asignaciones destinadas a cubrir los servicios que correspondan a este capítulo, no previstos expresamente en las partidas antes descritas.</t>
        </r>
      </text>
    </comment>
    <comment ref="B1418" authorId="0" shapeId="0" xr:uid="{00000000-0006-0000-0A00-00000D06000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C1418" authorId="0" shapeId="0" xr:uid="{00000000-0006-0000-0A00-00000E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19" authorId="0" shapeId="0" xr:uid="{00000000-0006-0000-0A00-00000F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20" authorId="0" shapeId="0" xr:uid="{00000000-0006-0000-0A00-000010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21" authorId="0" shapeId="0" xr:uid="{00000000-0006-0000-0A00-000011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22" authorId="0" shapeId="0" xr:uid="{00000000-0006-0000-0A00-000012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23" authorId="0" shapeId="0" xr:uid="{00000000-0006-0000-0A00-000013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4" authorId="0" shapeId="0" xr:uid="{00000000-0006-0000-0A00-000014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25" authorId="0" shapeId="0" xr:uid="{00000000-0006-0000-0A00-00001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26" authorId="0" shapeId="0" xr:uid="{00000000-0006-0000-0A00-000016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27" authorId="0" shapeId="0" xr:uid="{00000000-0006-0000-0A00-000017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28" authorId="0" shapeId="0" xr:uid="{00000000-0006-0000-0A00-00001806000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C1428" authorId="0" shapeId="0" xr:uid="{00000000-0006-0000-0A00-000019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29" authorId="0" shapeId="0" xr:uid="{00000000-0006-0000-0A00-00001A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30" authorId="0" shapeId="0" xr:uid="{00000000-0006-0000-0A00-00001B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31" authorId="0" shapeId="0" xr:uid="{00000000-0006-0000-0A00-00001C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32" authorId="0" shapeId="0" xr:uid="{00000000-0006-0000-0A00-00001D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33" authorId="0" shapeId="0" xr:uid="{00000000-0006-0000-0A00-00001E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34" authorId="0" shapeId="0" xr:uid="{00000000-0006-0000-0A00-00001F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5" authorId="0" shapeId="0" xr:uid="{00000000-0006-0000-0A00-00002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36" authorId="0" shapeId="0" xr:uid="{00000000-0006-0000-0A00-000021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37" authorId="0" shapeId="0" xr:uid="{00000000-0006-0000-0A00-000022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38" authorId="0" shapeId="0" xr:uid="{00000000-0006-0000-0A00-000023060000}">
      <text>
        <r>
          <rPr>
            <sz val="9"/>
            <color indexed="81"/>
            <rFont val="Tahoma"/>
            <family val="2"/>
          </rPr>
          <t>Asignaciones destinadas a cubrir los impuestos y/o derechos que cause la adquisición de toda clase de bienes o servicios en el extranjero.</t>
        </r>
      </text>
    </comment>
    <comment ref="C1438" authorId="0" shapeId="0" xr:uid="{00000000-0006-0000-0A00-000024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39" authorId="0" shapeId="0" xr:uid="{00000000-0006-0000-0A00-000025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40" authorId="0" shapeId="0" xr:uid="{00000000-0006-0000-0A00-000026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41" authorId="0" shapeId="0" xr:uid="{00000000-0006-0000-0A00-000027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42" authorId="0" shapeId="0" xr:uid="{00000000-0006-0000-0A00-000028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43" authorId="0" shapeId="0" xr:uid="{00000000-0006-0000-0A00-000029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44" authorId="0" shapeId="0" xr:uid="{00000000-0006-0000-0A00-00002A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45" authorId="0" shapeId="0" xr:uid="{00000000-0006-0000-0A00-00002B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6" authorId="0" shapeId="0" xr:uid="{00000000-0006-0000-0A00-00002C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47" authorId="0" shapeId="0" xr:uid="{00000000-0006-0000-0A00-00002D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48" authorId="0" shapeId="0" xr:uid="{00000000-0006-0000-0A00-00002E060000}">
      <text>
        <r>
          <rPr>
            <sz val="9"/>
            <color indexed="81"/>
            <rFont val="Tahoma"/>
            <family val="2"/>
          </rPr>
          <t>Asignaciones destinadas a cubrir el pago de obligaciones o indemnizaciones derivadas de resoluciones emitidas por autoridad competente.</t>
        </r>
      </text>
    </comment>
    <comment ref="C1448" authorId="0" shapeId="0" xr:uid="{00000000-0006-0000-0A00-00002F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49" authorId="0" shapeId="0" xr:uid="{00000000-0006-0000-0A00-000030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50" authorId="0" shapeId="0" xr:uid="{00000000-0006-0000-0A00-000031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51" authorId="0" shapeId="0" xr:uid="{00000000-0006-0000-0A00-000032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52" authorId="0" shapeId="0" xr:uid="{00000000-0006-0000-0A00-000033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53" authorId="0" shapeId="0" xr:uid="{00000000-0006-0000-0A00-000034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54" authorId="0" shapeId="0" xr:uid="{00000000-0006-0000-0A00-000035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55" authorId="0" shapeId="0" xr:uid="{00000000-0006-0000-0A00-000036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56" authorId="0" shapeId="0" xr:uid="{00000000-0006-0000-0A00-000037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7" authorId="0" shapeId="0" xr:uid="{00000000-0006-0000-0A00-000038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58" authorId="0" shapeId="0" xr:uid="{00000000-0006-0000-0A00-00003906000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C1458" authorId="0" shapeId="0" xr:uid="{00000000-0006-0000-0A00-00003A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59" authorId="0" shapeId="0" xr:uid="{00000000-0006-0000-0A00-00003B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60" authorId="0" shapeId="0" xr:uid="{00000000-0006-0000-0A00-00003C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61" authorId="0" shapeId="0" xr:uid="{00000000-0006-0000-0A00-00003D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62" authorId="0" shapeId="0" xr:uid="{00000000-0006-0000-0A00-00003E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63" authorId="0" shapeId="0" xr:uid="{00000000-0006-0000-0A00-00003F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64" authorId="0" shapeId="0" xr:uid="{00000000-0006-0000-0A00-000040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65" authorId="0" shapeId="0" xr:uid="{00000000-0006-0000-0A00-000041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66" authorId="0" shapeId="0" xr:uid="{00000000-0006-0000-0A00-000042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67" authorId="0" shapeId="0" xr:uid="{00000000-0006-0000-0A00-000043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8" authorId="0" shapeId="0" xr:uid="{00000000-0006-0000-0A00-00004406000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C1468" authorId="0" shapeId="0" xr:uid="{00000000-0006-0000-0A00-000045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69" authorId="0" shapeId="0" xr:uid="{00000000-0006-0000-0A00-000046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70" authorId="0" shapeId="0" xr:uid="{00000000-0006-0000-0A00-000047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71" authorId="0" shapeId="0" xr:uid="{00000000-0006-0000-0A00-000048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72" authorId="0" shapeId="0" xr:uid="{00000000-0006-0000-0A00-000049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73" authorId="0" shapeId="0" xr:uid="{00000000-0006-0000-0A00-00004A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74" authorId="0" shapeId="0" xr:uid="{00000000-0006-0000-0A00-00004B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75" authorId="0" shapeId="0" xr:uid="{00000000-0006-0000-0A00-00004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76" authorId="0" shapeId="0" xr:uid="{00000000-0006-0000-0A00-00004D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77" authorId="0" shapeId="0" xr:uid="{00000000-0006-0000-0A00-00004E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78" authorId="0" shapeId="0" xr:uid="{00000000-0006-0000-0A00-00004F060000}">
      <text>
        <r>
          <rPr>
            <sz val="9"/>
            <color indexed="81"/>
            <rFont val="Tahoma"/>
            <family val="2"/>
          </rPr>
          <t>Asignaciones destinadas por las empresas de participación estatal al pago de utilidades, en los términos de las disposiciones aplicables.</t>
        </r>
      </text>
    </comment>
    <comment ref="B1479" authorId="0" shapeId="0" xr:uid="{00000000-0006-0000-0A00-00005006000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C1479" authorId="0" shapeId="0" xr:uid="{00000000-0006-0000-0A00-000051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80" authorId="0" shapeId="0" xr:uid="{00000000-0006-0000-0A00-000052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1" authorId="0" shapeId="0" xr:uid="{00000000-0006-0000-0A00-000053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82" authorId="0" shapeId="0" xr:uid="{00000000-0006-0000-0A00-000054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83" authorId="0" shapeId="0" xr:uid="{00000000-0006-0000-0A00-000055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84" authorId="0" shapeId="0" xr:uid="{00000000-0006-0000-0A00-000056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85" authorId="0" shapeId="0" xr:uid="{00000000-0006-0000-0A00-000057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86" authorId="0" shapeId="0" xr:uid="{00000000-0006-0000-0A00-00005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87" authorId="0" shapeId="0" xr:uid="{00000000-0006-0000-0A00-000059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88" authorId="0" shapeId="0" xr:uid="{00000000-0006-0000-0A00-00005A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89" authorId="0" shapeId="0" xr:uid="{00000000-0006-0000-0A00-00005B06000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C1489" authorId="0" shapeId="0" xr:uid="{00000000-0006-0000-0A00-00005C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90" authorId="0" shapeId="0" xr:uid="{00000000-0006-0000-0A00-00005D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91" authorId="0" shapeId="0" xr:uid="{00000000-0006-0000-0A00-00005E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2" authorId="0" shapeId="0" xr:uid="{00000000-0006-0000-0A00-00005F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93" authorId="0" shapeId="0" xr:uid="{00000000-0006-0000-0A00-000060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94" authorId="0" shapeId="0" xr:uid="{00000000-0006-0000-0A00-000061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95" authorId="0" shapeId="0" xr:uid="{00000000-0006-0000-0A00-000062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96" authorId="0" shapeId="0" xr:uid="{00000000-0006-0000-0A00-000063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97" authorId="0" shapeId="0" xr:uid="{00000000-0006-0000-0A00-000064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98" authorId="0" shapeId="0" xr:uid="{00000000-0006-0000-0A00-000065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99" authorId="0" shapeId="0" xr:uid="{00000000-0006-0000-0A00-00006606000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500" authorId="0" shapeId="0" xr:uid="{00000000-0006-0000-0A00-000067060000}">
      <text>
        <r>
          <rPr>
            <sz val="9"/>
            <color indexed="81"/>
            <rFont val="Tahoma"/>
            <family val="2"/>
          </rPr>
          <t>Asignaciones destinadas, en su caso, a los entes públicos contenidos en el Presupuesto de Egresos con el objeto de sufragar gastos inherentes a sus atribuciones.</t>
        </r>
      </text>
    </comment>
    <comment ref="B1501" authorId="0" shapeId="0" xr:uid="{00000000-0006-0000-0A00-000068060000}">
      <text>
        <r>
          <rPr>
            <sz val="9"/>
            <color indexed="81"/>
            <rFont val="Tahoma"/>
            <family val="2"/>
          </rPr>
          <t>Asignaciones presupuestarias destinadas al Poder Ejecutivo, con el objeto de financiar gastos inherentes a sus atribuciones.</t>
        </r>
      </text>
    </comment>
    <comment ref="B1502" authorId="0" shapeId="0" xr:uid="{00000000-0006-0000-0A00-000069060000}">
      <text>
        <r>
          <rPr>
            <sz val="9"/>
            <color indexed="81"/>
            <rFont val="Tahoma"/>
            <family val="2"/>
          </rPr>
          <t>Asignaciones presupuestarias destinadas al Poder Legislativo, con el objeto de financiar gastos inherentes a sus atribuciones.</t>
        </r>
      </text>
    </comment>
    <comment ref="B1503" authorId="0" shapeId="0" xr:uid="{00000000-0006-0000-0A00-00006A060000}">
      <text>
        <r>
          <rPr>
            <sz val="9"/>
            <color indexed="81"/>
            <rFont val="Tahoma"/>
            <family val="2"/>
          </rPr>
          <t>Asignaciones presupuestarias destinadas al Poder Judicial, con el objeto de financiar gastos inherentes a sus atribuciones.</t>
        </r>
      </text>
    </comment>
    <comment ref="B1504" authorId="0" shapeId="0" xr:uid="{00000000-0006-0000-0A00-00006B060000}">
      <text>
        <r>
          <rPr>
            <sz val="9"/>
            <color indexed="81"/>
            <rFont val="Tahoma"/>
            <family val="2"/>
          </rPr>
          <t>Asignaciones presupuestarias destinadas a Órganos Autónomos, con el objeto de financiar gastos inherentes a sus atribuciones.</t>
        </r>
      </text>
    </comment>
    <comment ref="B1505" authorId="0" shapeId="0" xr:uid="{00000000-0006-0000-0A00-00006C06000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05" authorId="0" shapeId="0" xr:uid="{00000000-0006-0000-0A00-00006D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06" authorId="0" shapeId="0" xr:uid="{00000000-0006-0000-0A00-00006E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07" authorId="0" shapeId="0" xr:uid="{00000000-0006-0000-0A00-00006F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08" authorId="0" shapeId="0" xr:uid="{00000000-0006-0000-0A00-000070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9" authorId="0" shapeId="0" xr:uid="{00000000-0006-0000-0A00-000071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0" authorId="0" shapeId="0" xr:uid="{00000000-0006-0000-0A00-000072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11" authorId="0" shapeId="0" xr:uid="{00000000-0006-0000-0A00-000073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12" authorId="0" shapeId="0" xr:uid="{00000000-0006-0000-0A00-000074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13" authorId="0" shapeId="0" xr:uid="{00000000-0006-0000-0A00-000075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14" authorId="0" shapeId="0" xr:uid="{00000000-0006-0000-0A00-000076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15" authorId="0" shapeId="0" xr:uid="{00000000-0006-0000-0A00-00007706000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1516" authorId="0" shapeId="0" xr:uid="{00000000-0006-0000-0A00-00007806000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C1516" authorId="0" shapeId="0" xr:uid="{00000000-0006-0000-0A00-000079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17" authorId="0" shapeId="0" xr:uid="{00000000-0006-0000-0A00-00007A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18" authorId="0" shapeId="0" xr:uid="{00000000-0006-0000-0A00-00007B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19" authorId="0" shapeId="0" xr:uid="{00000000-0006-0000-0A00-00007C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20" authorId="0" shapeId="0" xr:uid="{00000000-0006-0000-0A00-00007D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21" authorId="0" shapeId="0" xr:uid="{00000000-0006-0000-0A00-00007E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2" authorId="0" shapeId="0" xr:uid="{00000000-0006-0000-0A00-00007F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23" authorId="0" shapeId="0" xr:uid="{00000000-0006-0000-0A00-00008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24" authorId="0" shapeId="0" xr:uid="{00000000-0006-0000-0A00-000081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25" authorId="0" shapeId="0" xr:uid="{00000000-0006-0000-0A00-000082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26" authorId="0" shapeId="0" xr:uid="{00000000-0006-0000-0A00-00008306000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27" authorId="0" shapeId="0" xr:uid="{00000000-0006-0000-0A00-00008406000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1528" authorId="0" shapeId="0" xr:uid="{00000000-0006-0000-0A00-000085060000}">
      <text>
        <r>
          <rPr>
            <sz val="9"/>
            <color indexed="81"/>
            <rFont val="Tahoma"/>
            <family val="2"/>
          </rPr>
          <t>Asignaciones destinadas, en su caso, a entes públicos, otorgados por otros, con el objeto de sufragar gastos inherentes a sus atribuciones.</t>
        </r>
      </text>
    </comment>
    <comment ref="B1529" authorId="0" shapeId="0" xr:uid="{00000000-0006-0000-0A00-00008606000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29" authorId="0" shapeId="0" xr:uid="{00000000-0006-0000-0A00-000087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30" authorId="0" shapeId="0" xr:uid="{00000000-0006-0000-0A00-000088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31" authorId="0" shapeId="0" xr:uid="{00000000-0006-0000-0A00-000089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32" authorId="0" shapeId="0" xr:uid="{00000000-0006-0000-0A00-00008A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33" authorId="0" shapeId="0" xr:uid="{00000000-0006-0000-0A00-00008B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34" authorId="0" shapeId="0" xr:uid="{00000000-0006-0000-0A00-00008C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35" authorId="0" shapeId="0" xr:uid="{00000000-0006-0000-0A00-00008D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6" authorId="0" shapeId="0" xr:uid="{00000000-0006-0000-0A00-00008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37" authorId="0" shapeId="0" xr:uid="{00000000-0006-0000-0A00-00008F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38" authorId="0" shapeId="0" xr:uid="{00000000-0006-0000-0A00-000090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39" authorId="0" shapeId="0" xr:uid="{00000000-0006-0000-0A00-00009106000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1540" authorId="0" shapeId="0" xr:uid="{00000000-0006-0000-0A00-00009206000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41" authorId="0" shapeId="0" xr:uid="{00000000-0006-0000-0A00-00009306000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1542" authorId="0" shapeId="0" xr:uid="{00000000-0006-0000-0A00-00009406000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1543" authorId="0" shapeId="0" xr:uid="{00000000-0006-0000-0A00-00009506000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1544" authorId="0" shapeId="0" xr:uid="{00000000-0006-0000-0A00-000096060000}">
      <text>
        <r>
          <rPr>
            <sz val="9"/>
            <color indexed="81"/>
            <rFont val="Tahoma"/>
            <family val="2"/>
          </rPr>
          <t>Asignaciones destinadas a promover y fomentar la producción y transformación de bienes y servicios.</t>
        </r>
      </text>
    </comment>
    <comment ref="C1544" authorId="0" shapeId="0" xr:uid="{00000000-0006-0000-0A00-000097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45" authorId="0" shapeId="0" xr:uid="{00000000-0006-0000-0A00-000098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46" authorId="0" shapeId="0" xr:uid="{00000000-0006-0000-0A00-000099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47" authorId="0" shapeId="0" xr:uid="{00000000-0006-0000-0A00-00009A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48" authorId="0" shapeId="0" xr:uid="{00000000-0006-0000-0A00-00009B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49" authorId="0" shapeId="0" xr:uid="{00000000-0006-0000-0A00-00009C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50" authorId="0" shapeId="0" xr:uid="{00000000-0006-0000-0A00-00009D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51" authorId="0" shapeId="0" xr:uid="{00000000-0006-0000-0A00-00009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52" authorId="0" shapeId="0" xr:uid="{00000000-0006-0000-0A00-00009F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3" authorId="0" shapeId="0" xr:uid="{00000000-0006-0000-0A00-0000A0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54" authorId="0" shapeId="0" xr:uid="{00000000-0006-0000-0A00-0000A1060000}">
      <text>
        <r>
          <rPr>
            <sz val="9"/>
            <color indexed="81"/>
            <rFont val="Tahoma"/>
            <family val="2"/>
          </rPr>
          <t>Asignaciones destinadas a las empresas para promover la comercialización y distribución de los bienes y servicios básicos.</t>
        </r>
      </text>
    </comment>
    <comment ref="C1554" authorId="0" shapeId="0" xr:uid="{00000000-0006-0000-0A00-0000A2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55" authorId="0" shapeId="0" xr:uid="{00000000-0006-0000-0A00-0000A3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56" authorId="0" shapeId="0" xr:uid="{00000000-0006-0000-0A00-0000A4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57" authorId="0" shapeId="0" xr:uid="{00000000-0006-0000-0A00-0000A5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58" authorId="0" shapeId="0" xr:uid="{00000000-0006-0000-0A00-0000A6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59" authorId="0" shapeId="0" xr:uid="{00000000-0006-0000-0A00-0000A7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60" authorId="0" shapeId="0" xr:uid="{00000000-0006-0000-0A00-0000A8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61" authorId="0" shapeId="0" xr:uid="{00000000-0006-0000-0A00-0000A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62" authorId="0" shapeId="0" xr:uid="{00000000-0006-0000-0A00-0000AA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63" authorId="0" shapeId="0" xr:uid="{00000000-0006-0000-0A00-0000AB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4" authorId="0" shapeId="0" xr:uid="{00000000-0006-0000-0A00-0000AC060000}">
      <text>
        <r>
          <rPr>
            <sz val="9"/>
            <color indexed="81"/>
            <rFont val="Tahoma"/>
            <family val="2"/>
          </rPr>
          <t>Asignaciones destinadas a las empresas para mantener y promover la inversión de los sectores social y privado en actividades económicas estratégicas.</t>
        </r>
      </text>
    </comment>
    <comment ref="C1564" authorId="0" shapeId="0" xr:uid="{00000000-0006-0000-0A00-0000AD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65" authorId="0" shapeId="0" xr:uid="{00000000-0006-0000-0A00-0000AE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66" authorId="0" shapeId="0" xr:uid="{00000000-0006-0000-0A00-0000AF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67" authorId="0" shapeId="0" xr:uid="{00000000-0006-0000-0A00-0000B0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68" authorId="0" shapeId="0" xr:uid="{00000000-0006-0000-0A00-0000B1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69" authorId="0" shapeId="0" xr:uid="{00000000-0006-0000-0A00-0000B2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70" authorId="0" shapeId="0" xr:uid="{00000000-0006-0000-0A00-0000B3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71" authorId="0" shapeId="0" xr:uid="{00000000-0006-0000-0A00-0000B4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72" authorId="0" shapeId="0" xr:uid="{00000000-0006-0000-0A00-0000B5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73" authorId="0" shapeId="0" xr:uid="{00000000-0006-0000-0A00-0000B6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74" authorId="0" shapeId="0" xr:uid="{00000000-0006-0000-0A00-0000B7060000}">
      <text>
        <r>
          <rPr>
            <sz val="9"/>
            <color indexed="81"/>
            <rFont val="Tahoma"/>
            <family val="2"/>
          </rPr>
          <t>Asignaciones destinadas a las empresas para promover la prestación de servicios públicos.</t>
        </r>
      </text>
    </comment>
    <comment ref="C1574" authorId="0" shapeId="0" xr:uid="{00000000-0006-0000-0A00-0000B8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5" authorId="0" shapeId="0" xr:uid="{00000000-0006-0000-0A00-0000B9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76" authorId="0" shapeId="0" xr:uid="{00000000-0006-0000-0A00-0000BA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77" authorId="0" shapeId="0" xr:uid="{00000000-0006-0000-0A00-0000BB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78" authorId="0" shapeId="0" xr:uid="{00000000-0006-0000-0A00-0000BC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79" authorId="0" shapeId="0" xr:uid="{00000000-0006-0000-0A00-0000BD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80" authorId="0" shapeId="0" xr:uid="{00000000-0006-0000-0A00-0000BE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81" authorId="0" shapeId="0" xr:uid="{00000000-0006-0000-0A00-0000BF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82" authorId="0" shapeId="0" xr:uid="{00000000-0006-0000-0A00-0000C0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83" authorId="0" shapeId="0" xr:uid="{00000000-0006-0000-0A00-0000C1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84" authorId="0" shapeId="0" xr:uid="{00000000-0006-0000-0A00-0000C206000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C1584" authorId="0" shapeId="0" xr:uid="{00000000-0006-0000-0A00-0000C3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85" authorId="0" shapeId="0" xr:uid="{00000000-0006-0000-0A00-0000C4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6" authorId="0" shapeId="0" xr:uid="{00000000-0006-0000-0A00-0000C5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87" authorId="0" shapeId="0" xr:uid="{00000000-0006-0000-0A00-0000C6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88" authorId="0" shapeId="0" xr:uid="{00000000-0006-0000-0A00-0000C7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89" authorId="0" shapeId="0" xr:uid="{00000000-0006-0000-0A00-0000C8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90" authorId="0" shapeId="0" xr:uid="{00000000-0006-0000-0A00-0000C9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91" authorId="0" shapeId="0" xr:uid="{00000000-0006-0000-0A00-0000CA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92" authorId="0" shapeId="0" xr:uid="{00000000-0006-0000-0A00-0000CB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93" authorId="0" shapeId="0" xr:uid="{00000000-0006-0000-0A00-0000CC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94" authorId="0" shapeId="0" xr:uid="{00000000-0006-0000-0A00-0000CD06000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C1594" authorId="0" shapeId="0" xr:uid="{00000000-0006-0000-0A00-0000CE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95" authorId="0" shapeId="0" xr:uid="{00000000-0006-0000-0A00-0000CF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96" authorId="0" shapeId="0" xr:uid="{00000000-0006-0000-0A00-0000D0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7" authorId="0" shapeId="0" xr:uid="{00000000-0006-0000-0A00-0000D1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98" authorId="0" shapeId="0" xr:uid="{00000000-0006-0000-0A00-0000D2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99" authorId="0" shapeId="0" xr:uid="{00000000-0006-0000-0A00-0000D3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00" authorId="0" shapeId="0" xr:uid="{00000000-0006-0000-0A00-0000D4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01" authorId="0" shapeId="0" xr:uid="{00000000-0006-0000-0A00-0000D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02" authorId="0" shapeId="0" xr:uid="{00000000-0006-0000-0A00-0000D6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03" authorId="0" shapeId="0" xr:uid="{00000000-0006-0000-0A00-0000D7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04" authorId="0" shapeId="0" xr:uid="{00000000-0006-0000-0A00-0000D8060000}">
      <text>
        <r>
          <rPr>
            <sz val="9"/>
            <color indexed="81"/>
            <rFont val="Tahoma"/>
            <family val="2"/>
          </rPr>
          <t>Asignaciones destinadas a las empresas para mantener un menor nivel en los precios de bienes y servicios de consumo básico que distribuyen los sectores económicos.</t>
        </r>
      </text>
    </comment>
    <comment ref="C1604" authorId="0" shapeId="0" xr:uid="{00000000-0006-0000-0A00-0000D9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05" authorId="0" shapeId="0" xr:uid="{00000000-0006-0000-0A00-0000DA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06" authorId="0" shapeId="0" xr:uid="{00000000-0006-0000-0A00-0000DB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07" authorId="0" shapeId="0" xr:uid="{00000000-0006-0000-0A00-0000DC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8" authorId="0" shapeId="0" xr:uid="{00000000-0006-0000-0A00-0000DD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09" authorId="0" shapeId="0" xr:uid="{00000000-0006-0000-0A00-0000DE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10" authorId="0" shapeId="0" xr:uid="{00000000-0006-0000-0A00-0000DF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11" authorId="0" shapeId="0" xr:uid="{00000000-0006-0000-0A00-0000E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12" authorId="0" shapeId="0" xr:uid="{00000000-0006-0000-0A00-0000E1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13" authorId="0" shapeId="0" xr:uid="{00000000-0006-0000-0A00-0000E2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14" authorId="0" shapeId="0" xr:uid="{00000000-0006-0000-0A00-0000E306000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1615" authorId="0" shapeId="0" xr:uid="{00000000-0006-0000-0A00-0000E406000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C1615" authorId="0" shapeId="0" xr:uid="{00000000-0006-0000-0A00-0000E5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16" authorId="0" shapeId="0" xr:uid="{00000000-0006-0000-0A00-0000E6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17" authorId="0" shapeId="0" xr:uid="{00000000-0006-0000-0A00-0000E7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18" authorId="0" shapeId="0" xr:uid="{00000000-0006-0000-0A00-0000E8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19" authorId="0" shapeId="0" xr:uid="{00000000-0006-0000-0A00-0000E9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20" authorId="0" shapeId="0" xr:uid="{00000000-0006-0000-0A00-0000EA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1" authorId="0" shapeId="0" xr:uid="{00000000-0006-0000-0A00-0000EB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22" authorId="0" shapeId="0" xr:uid="{00000000-0006-0000-0A00-0000E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23" authorId="0" shapeId="0" xr:uid="{00000000-0006-0000-0A00-0000ED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24" authorId="0" shapeId="0" xr:uid="{00000000-0006-0000-0A00-0000EE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25" authorId="0" shapeId="0" xr:uid="{00000000-0006-0000-0A00-0000EF060000}">
      <text>
        <r>
          <rPr>
            <sz val="9"/>
            <color indexed="81"/>
            <rFont val="Tahoma"/>
            <family val="2"/>
          </rPr>
          <t>Asignaciones que los entes públicos otorgan a personas, instituciones y diversos sectores de la población para propósitos sociales.</t>
        </r>
      </text>
    </comment>
    <comment ref="B1626" authorId="0" shapeId="0" xr:uid="{00000000-0006-0000-0A00-0000F0060000}">
      <text>
        <r>
          <rPr>
            <sz val="9"/>
            <color indexed="81"/>
            <rFont val="Tahoma"/>
            <family val="2"/>
          </rPr>
          <t>Asignaciones destinadas al auxilio o ayudas especiales que no revisten carácter permanente, que los entes públicos otorgan a personas u hogares para propósitos sociales.</t>
        </r>
      </text>
    </comment>
    <comment ref="C1626" authorId="0" shapeId="0" xr:uid="{00000000-0006-0000-0A00-0000F1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27" authorId="0" shapeId="0" xr:uid="{00000000-0006-0000-0A00-0000F2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28" authorId="0" shapeId="0" xr:uid="{00000000-0006-0000-0A00-0000F3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29" authorId="0" shapeId="0" xr:uid="{00000000-0006-0000-0A00-0000F4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30" authorId="0" shapeId="0" xr:uid="{00000000-0006-0000-0A00-0000F5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31" authorId="0" shapeId="0" xr:uid="{00000000-0006-0000-0A00-0000F6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32" authorId="0" shapeId="0" xr:uid="{00000000-0006-0000-0A00-0000F7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3" authorId="0" shapeId="0" xr:uid="{00000000-0006-0000-0A00-0000F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34" authorId="0" shapeId="0" xr:uid="{00000000-0006-0000-0A00-0000F9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35" authorId="0" shapeId="0" xr:uid="{00000000-0006-0000-0A00-0000FA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36" authorId="0" shapeId="0" xr:uid="{00000000-0006-0000-0A00-0000FB060000}">
      <text>
        <r>
          <rPr>
            <sz val="9"/>
            <color indexed="81"/>
            <rFont val="Tahoma"/>
            <family val="2"/>
          </rPr>
          <t>Asignaciones destinadas a becas y otras ayudas para programas de formación o capacitación acordadas con personas.</t>
        </r>
      </text>
    </comment>
    <comment ref="C1636" authorId="0" shapeId="0" xr:uid="{00000000-0006-0000-0A00-0000FC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37" authorId="0" shapeId="0" xr:uid="{00000000-0006-0000-0A00-0000FD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38" authorId="0" shapeId="0" xr:uid="{00000000-0006-0000-0A00-0000FE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39" authorId="0" shapeId="0" xr:uid="{00000000-0006-0000-0A00-0000FF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40" authorId="0" shapeId="0" xr:uid="{00000000-0006-0000-0A00-000000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41" authorId="0" shapeId="0" xr:uid="{00000000-0006-0000-0A00-000001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42" authorId="0" shapeId="0" xr:uid="{00000000-0006-0000-0A00-000002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43" authorId="0" shapeId="0" xr:uid="{00000000-0006-0000-0A00-00000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4" authorId="0" shapeId="0" xr:uid="{00000000-0006-0000-0A00-000004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45" authorId="0" shapeId="0" xr:uid="{00000000-0006-0000-0A00-000005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46" authorId="0" shapeId="0" xr:uid="{00000000-0006-0000-0A00-000006070000}">
      <text>
        <r>
          <rPr>
            <sz val="9"/>
            <color indexed="81"/>
            <rFont val="Tahoma"/>
            <family val="2"/>
          </rPr>
          <t>Asignaciones destinadas para la atención de gastos corrientes de establecimientos de enseñanza.</t>
        </r>
      </text>
    </comment>
    <comment ref="C1646" authorId="0" shapeId="0" xr:uid="{00000000-0006-0000-0A00-000007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7" authorId="0" shapeId="0" xr:uid="{00000000-0006-0000-0A00-000008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48" authorId="0" shapeId="0" xr:uid="{00000000-0006-0000-0A00-000009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49" authorId="0" shapeId="0" xr:uid="{00000000-0006-0000-0A00-00000A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50" authorId="0" shapeId="0" xr:uid="{00000000-0006-0000-0A00-00000B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51" authorId="0" shapeId="0" xr:uid="{00000000-0006-0000-0A00-00000C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52" authorId="0" shapeId="0" xr:uid="{00000000-0006-0000-0A00-00000D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53" authorId="0" shapeId="0" xr:uid="{00000000-0006-0000-0A00-00000E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54" authorId="0" shapeId="0" xr:uid="{00000000-0006-0000-0A00-00000F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5" authorId="0" shapeId="0" xr:uid="{00000000-0006-0000-0A00-000010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56" authorId="0" shapeId="0" xr:uid="{00000000-0006-0000-0A00-000011070000}">
      <text>
        <r>
          <rPr>
            <sz val="9"/>
            <color indexed="81"/>
            <rFont val="Tahoma"/>
            <family val="2"/>
          </rPr>
          <t>Asignaciones destinadas al desarrollo de actividades científicas o académicas. Incluye las erogaciones corrientes de los investigadores.</t>
        </r>
      </text>
    </comment>
    <comment ref="C1656" authorId="0" shapeId="0" xr:uid="{00000000-0006-0000-0A00-000012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57" authorId="0" shapeId="0" xr:uid="{00000000-0006-0000-0A00-000013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8" authorId="0" shapeId="0" xr:uid="{00000000-0006-0000-0A00-000014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59" authorId="0" shapeId="0" xr:uid="{00000000-0006-0000-0A00-000015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0" authorId="0" shapeId="0" xr:uid="{00000000-0006-0000-0A00-000016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61" authorId="0" shapeId="0" xr:uid="{00000000-0006-0000-0A00-000017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62" authorId="0" shapeId="0" xr:uid="{00000000-0006-0000-0A00-000018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63" authorId="0" shapeId="0" xr:uid="{00000000-0006-0000-0A00-00001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64" authorId="0" shapeId="0" xr:uid="{00000000-0006-0000-0A00-00001A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65" authorId="0" shapeId="0" xr:uid="{00000000-0006-0000-0A00-00001B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6" authorId="0" shapeId="0" xr:uid="{00000000-0006-0000-0A00-00001C07000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C1666" authorId="0" shapeId="0" xr:uid="{00000000-0006-0000-0A00-00001D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67" authorId="0" shapeId="0" xr:uid="{00000000-0006-0000-0A00-00001E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68" authorId="0" shapeId="0" xr:uid="{00000000-0006-0000-0A00-00001F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69" authorId="0" shapeId="0" xr:uid="{00000000-0006-0000-0A00-000020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70" authorId="0" shapeId="0" xr:uid="{00000000-0006-0000-0A00-000021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1" authorId="0" shapeId="0" xr:uid="{00000000-0006-0000-0A00-000022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72" authorId="0" shapeId="0" xr:uid="{00000000-0006-0000-0A00-000023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73" authorId="0" shapeId="0" xr:uid="{00000000-0006-0000-0A00-000024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74" authorId="0" shapeId="0" xr:uid="{00000000-0006-0000-0A00-000025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75" authorId="0" shapeId="0" xr:uid="{00000000-0006-0000-0A00-000026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76" authorId="0" shapeId="0" xr:uid="{00000000-0006-0000-0A00-000027070000}">
      <text>
        <r>
          <rPr>
            <sz val="9"/>
            <color indexed="81"/>
            <rFont val="Tahoma"/>
            <family val="2"/>
          </rPr>
          <t>Asignaciones destinadas a promover el cooperativismo.</t>
        </r>
      </text>
    </comment>
    <comment ref="C1676" authorId="0" shapeId="0" xr:uid="{00000000-0006-0000-0A00-000028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7" authorId="0" shapeId="0" xr:uid="{00000000-0006-0000-0A00-000029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78" authorId="0" shapeId="0" xr:uid="{00000000-0006-0000-0A00-00002A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79" authorId="0" shapeId="0" xr:uid="{00000000-0006-0000-0A00-00002B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80" authorId="0" shapeId="0" xr:uid="{00000000-0006-0000-0A00-00002C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81" authorId="0" shapeId="0" xr:uid="{00000000-0006-0000-0A00-00002D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2" authorId="0" shapeId="0" xr:uid="{00000000-0006-0000-0A00-00002E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83" authorId="0" shapeId="0" xr:uid="{00000000-0006-0000-0A00-00002F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84" authorId="0" shapeId="0" xr:uid="{00000000-0006-0000-0A00-000030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85" authorId="0" shapeId="0" xr:uid="{00000000-0006-0000-0A00-000031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86" authorId="0" shapeId="0" xr:uid="{00000000-0006-0000-0A00-000032070000}">
      <text>
        <r>
          <rPr>
            <sz val="9"/>
            <color indexed="81"/>
            <rFont val="Tahoma"/>
            <family val="2"/>
          </rPr>
          <t>Asignaciones destinadas a cubrir erogaciones que realizan los institutos electorales a los partidos políticos.</t>
        </r>
      </text>
    </comment>
    <comment ref="C1686" authorId="0" shapeId="0" xr:uid="{00000000-0006-0000-0A00-000033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87" authorId="0" shapeId="0" xr:uid="{00000000-0006-0000-0A00-000034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8" authorId="0" shapeId="0" xr:uid="{00000000-0006-0000-0A00-000035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89" authorId="0" shapeId="0" xr:uid="{00000000-0006-0000-0A00-000036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90" authorId="0" shapeId="0" xr:uid="{00000000-0006-0000-0A00-000037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91" authorId="0" shapeId="0" xr:uid="{00000000-0006-0000-0A00-000038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92" authorId="0" shapeId="0" xr:uid="{00000000-0006-0000-0A00-000039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93" authorId="0" shapeId="0" xr:uid="{00000000-0006-0000-0A00-00003A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94" authorId="0" shapeId="0" xr:uid="{00000000-0006-0000-0A00-00003B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95" authorId="0" shapeId="0" xr:uid="{00000000-0006-0000-0A00-00003C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96" authorId="0" shapeId="0" xr:uid="{00000000-0006-0000-0A00-00003D070000}">
      <text>
        <r>
          <rPr>
            <sz val="9"/>
            <color indexed="81"/>
            <rFont val="Tahoma"/>
            <family val="2"/>
          </rPr>
          <t>Asignaciones destinadas a atender a la población por contingencias y desastres naturales, así como las actividades relacionadas con su prevención, operación y supervisión.</t>
        </r>
      </text>
    </comment>
    <comment ref="C1696" authorId="0" shapeId="0" xr:uid="{00000000-0006-0000-0A00-00003E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97" authorId="0" shapeId="0" xr:uid="{00000000-0006-0000-0A00-00003F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98" authorId="0" shapeId="0" xr:uid="{00000000-0006-0000-0A00-000040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9" authorId="0" shapeId="0" xr:uid="{00000000-0006-0000-0A00-000041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0" authorId="0" shapeId="0" xr:uid="{00000000-0006-0000-0A00-000042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01" authorId="0" shapeId="0" xr:uid="{00000000-0006-0000-0A00-000043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02" authorId="0" shapeId="0" xr:uid="{00000000-0006-0000-0A00-000044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03" authorId="0" shapeId="0" xr:uid="{00000000-0006-0000-0A00-00004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4" authorId="0" shapeId="0" xr:uid="{00000000-0006-0000-0A00-000046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05" authorId="0" shapeId="0" xr:uid="{00000000-0006-0000-0A00-000047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06" authorId="0" shapeId="0" xr:uid="{00000000-0006-0000-0A00-00004807000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1707" authorId="0" shapeId="0" xr:uid="{00000000-0006-0000-0A00-00004907000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C1707" authorId="0" shapeId="0" xr:uid="{00000000-0006-0000-0A00-00004A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08" authorId="0" shapeId="0" xr:uid="{00000000-0006-0000-0A00-00004B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09" authorId="0" shapeId="0" xr:uid="{00000000-0006-0000-0A00-00004C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10" authorId="0" shapeId="0" xr:uid="{00000000-0006-0000-0A00-00004D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11" authorId="0" shapeId="0" xr:uid="{00000000-0006-0000-0A00-00004E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2" authorId="0" shapeId="0" xr:uid="{00000000-0006-0000-0A00-00004F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13" authorId="0" shapeId="0" xr:uid="{00000000-0006-0000-0A00-000050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14" authorId="0" shapeId="0" xr:uid="{00000000-0006-0000-0A00-00005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15" authorId="0" shapeId="0" xr:uid="{00000000-0006-0000-0A00-000052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6" authorId="0" shapeId="0" xr:uid="{00000000-0006-0000-0A00-000053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17" authorId="0" shapeId="0" xr:uid="{00000000-0006-0000-0A00-00005407000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C1717" authorId="0" shapeId="0" xr:uid="{00000000-0006-0000-0A00-000055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18" authorId="0" shapeId="0" xr:uid="{00000000-0006-0000-0A00-000056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19" authorId="0" shapeId="0" xr:uid="{00000000-0006-0000-0A00-000057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20" authorId="0" shapeId="0" xr:uid="{00000000-0006-0000-0A00-000058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21" authorId="0" shapeId="0" xr:uid="{00000000-0006-0000-0A00-000059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22" authorId="0" shapeId="0" xr:uid="{00000000-0006-0000-0A00-00005A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3" authorId="0" shapeId="0" xr:uid="{00000000-0006-0000-0A00-00005B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24" authorId="0" shapeId="0" xr:uid="{00000000-0006-0000-0A00-00005C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25" authorId="0" shapeId="0" xr:uid="{00000000-0006-0000-0A00-00005D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26" authorId="0" shapeId="0" xr:uid="{00000000-0006-0000-0A00-00005E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27" authorId="0" shapeId="0" xr:uid="{00000000-0006-0000-0A00-00005F07000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C1727" authorId="0" shapeId="0" xr:uid="{00000000-0006-0000-0A00-000060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28" authorId="0" shapeId="0" xr:uid="{00000000-0006-0000-0A00-000061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29" authorId="0" shapeId="0" xr:uid="{00000000-0006-0000-0A00-000062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30" authorId="0" shapeId="0" xr:uid="{00000000-0006-0000-0A00-000063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31" authorId="0" shapeId="0" xr:uid="{00000000-0006-0000-0A00-000064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32" authorId="0" shapeId="0" xr:uid="{00000000-0006-0000-0A00-000065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33" authorId="0" shapeId="0" xr:uid="{00000000-0006-0000-0A00-000066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4" authorId="0" shapeId="0" xr:uid="{00000000-0006-0000-0A00-000067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35" authorId="0" shapeId="0" xr:uid="{00000000-0006-0000-0A00-000068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36" authorId="0" shapeId="0" xr:uid="{00000000-0006-0000-0A00-000069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37" authorId="0" shapeId="0" xr:uid="{00000000-0006-0000-0A00-00006A070000}">
      <text>
        <r>
          <rPr>
            <sz val="9"/>
            <color indexed="81"/>
            <rFont val="Tahoma"/>
            <family val="2"/>
          </rPr>
          <t>Asignaciones que se otorgan a fideicomisos, mandatos y otros análogos para que por cuenta de los entes públicos ejecuten acciones que éstos les han encomendado.</t>
        </r>
      </text>
    </comment>
    <comment ref="B1738" authorId="0" shapeId="0" xr:uid="{00000000-0006-0000-0A00-00006B07000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C1738" authorId="0" shapeId="0" xr:uid="{00000000-0006-0000-0A00-00006C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39" authorId="0" shapeId="0" xr:uid="{00000000-0006-0000-0A00-00006D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40" authorId="0" shapeId="0" xr:uid="{00000000-0006-0000-0A00-00006E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41" authorId="0" shapeId="0" xr:uid="{00000000-0006-0000-0A00-00006F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42" authorId="0" shapeId="0" xr:uid="{00000000-0006-0000-0A00-000070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43" authorId="0" shapeId="0" xr:uid="{00000000-0006-0000-0A00-000071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44" authorId="0" shapeId="0" xr:uid="{00000000-0006-0000-0A00-000072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45" authorId="0" shapeId="0" xr:uid="{00000000-0006-0000-0A00-00007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6" authorId="0" shapeId="0" xr:uid="{00000000-0006-0000-0A00-000074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47" authorId="0" shapeId="0" xr:uid="{00000000-0006-0000-0A00-000075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48" authorId="0" shapeId="0" xr:uid="{00000000-0006-0000-0A00-00007607000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1749" authorId="0" shapeId="0" xr:uid="{00000000-0006-0000-0A00-00007707000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1750" authorId="0" shapeId="0" xr:uid="{00000000-0006-0000-0A00-00007807000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C1750" authorId="0" shapeId="0" xr:uid="{00000000-0006-0000-0A00-000079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51" authorId="0" shapeId="0" xr:uid="{00000000-0006-0000-0A00-00007A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52" authorId="0" shapeId="0" xr:uid="{00000000-0006-0000-0A00-00007B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53" authorId="0" shapeId="0" xr:uid="{00000000-0006-0000-0A00-00007C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54" authorId="0" shapeId="0" xr:uid="{00000000-0006-0000-0A00-00007D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55" authorId="0" shapeId="0" xr:uid="{00000000-0006-0000-0A00-00007E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56" authorId="0" shapeId="0" xr:uid="{00000000-0006-0000-0A00-00007F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57" authorId="0" shapeId="0" xr:uid="{00000000-0006-0000-0A00-00008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58" authorId="0" shapeId="0" xr:uid="{00000000-0006-0000-0A00-000081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9" authorId="0" shapeId="0" xr:uid="{00000000-0006-0000-0A00-000082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0" authorId="0" shapeId="0" xr:uid="{00000000-0006-0000-0A00-00008307000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1761" authorId="0" shapeId="0" xr:uid="{00000000-0006-0000-0A00-00008407000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1762" authorId="0" shapeId="0" xr:uid="{00000000-0006-0000-0A00-00008507000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C1762" authorId="0" shapeId="0" xr:uid="{00000000-0006-0000-0A00-000086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63" authorId="0" shapeId="0" xr:uid="{00000000-0006-0000-0A00-000087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64" authorId="0" shapeId="0" xr:uid="{00000000-0006-0000-0A00-000088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65" authorId="0" shapeId="0" xr:uid="{00000000-0006-0000-0A00-000089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66" authorId="0" shapeId="0" xr:uid="{00000000-0006-0000-0A00-00008A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67" authorId="0" shapeId="0" xr:uid="{00000000-0006-0000-0A00-00008B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68" authorId="0" shapeId="0" xr:uid="{00000000-0006-0000-0A00-00008C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69" authorId="0" shapeId="0" xr:uid="{00000000-0006-0000-0A00-00008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70" authorId="0" shapeId="0" xr:uid="{00000000-0006-0000-0A00-00008E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71" authorId="0" shapeId="0" xr:uid="{00000000-0006-0000-0A00-00008F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72" authorId="0" shapeId="0" xr:uid="{00000000-0006-0000-0A00-00009007000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1773" authorId="0" shapeId="0" xr:uid="{00000000-0006-0000-0A00-00009107000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C1773" authorId="0" shapeId="0" xr:uid="{00000000-0006-0000-0A00-000092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74" authorId="0" shapeId="0" xr:uid="{00000000-0006-0000-0A00-000093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75" authorId="0" shapeId="0" xr:uid="{00000000-0006-0000-0A00-000094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76" authorId="0" shapeId="0" xr:uid="{00000000-0006-0000-0A00-000095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77" authorId="0" shapeId="0" xr:uid="{00000000-0006-0000-0A00-000096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78" authorId="0" shapeId="0" xr:uid="{00000000-0006-0000-0A00-000097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79" authorId="0" shapeId="0" xr:uid="{00000000-0006-0000-0A00-000098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80" authorId="0" shapeId="0" xr:uid="{00000000-0006-0000-0A00-00009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81" authorId="0" shapeId="0" xr:uid="{00000000-0006-0000-0A00-00009A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82" authorId="0" shapeId="0" xr:uid="{00000000-0006-0000-0A00-00009B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83" authorId="0" shapeId="0" xr:uid="{00000000-0006-0000-0A00-00009C07000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1784" authorId="0" shapeId="0" xr:uid="{00000000-0006-0000-0A00-00009D07000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C1784" authorId="0" shapeId="0" xr:uid="{00000000-0006-0000-0A00-00009E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5" authorId="0" shapeId="0" xr:uid="{00000000-0006-0000-0A00-00009F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86" authorId="0" shapeId="0" xr:uid="{00000000-0006-0000-0A00-0000A0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87" authorId="0" shapeId="0" xr:uid="{00000000-0006-0000-0A00-0000A1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88" authorId="0" shapeId="0" xr:uid="{00000000-0006-0000-0A00-0000A2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89" authorId="0" shapeId="0" xr:uid="{00000000-0006-0000-0A00-0000A3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90" authorId="0" shapeId="0" xr:uid="{00000000-0006-0000-0A00-0000A4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91" authorId="0" shapeId="0" xr:uid="{00000000-0006-0000-0A00-0000A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92" authorId="0" shapeId="0" xr:uid="{00000000-0006-0000-0A00-0000A6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93" authorId="0" shapeId="0" xr:uid="{00000000-0006-0000-0A00-0000A7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94" authorId="0" shapeId="0" xr:uid="{00000000-0006-0000-0A00-0000A807000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C1794" authorId="0" shapeId="0" xr:uid="{00000000-0006-0000-0A00-0000A9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95" authorId="0" shapeId="0" xr:uid="{00000000-0006-0000-0A00-0000AA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6" authorId="0" shapeId="0" xr:uid="{00000000-0006-0000-0A00-0000AB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97" authorId="0" shapeId="0" xr:uid="{00000000-0006-0000-0A00-0000AC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98" authorId="0" shapeId="0" xr:uid="{00000000-0006-0000-0A00-0000AD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99" authorId="0" shapeId="0" xr:uid="{00000000-0006-0000-0A00-0000AE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00" authorId="0" shapeId="0" xr:uid="{00000000-0006-0000-0A00-0000AF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01" authorId="0" shapeId="0" xr:uid="{00000000-0006-0000-0A00-0000B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02" authorId="0" shapeId="0" xr:uid="{00000000-0006-0000-0A00-0000B1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03" authorId="0" shapeId="0" xr:uid="{00000000-0006-0000-0A00-0000B2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04" authorId="0" shapeId="0" xr:uid="{00000000-0006-0000-0A00-0000B307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C1804" authorId="0" shapeId="0" xr:uid="{00000000-0006-0000-0A00-0000B4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05" authorId="0" shapeId="0" xr:uid="{00000000-0006-0000-0A00-0000B5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06" authorId="0" shapeId="0" xr:uid="{00000000-0006-0000-0A00-0000B6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7" authorId="0" shapeId="0" xr:uid="{00000000-0006-0000-0A00-0000B7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08" authorId="0" shapeId="0" xr:uid="{00000000-0006-0000-0A00-0000B8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09" authorId="0" shapeId="0" xr:uid="{00000000-0006-0000-0A00-0000B9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10" authorId="0" shapeId="0" xr:uid="{00000000-0006-0000-0A00-0000BA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11" authorId="0" shapeId="0" xr:uid="{00000000-0006-0000-0A00-0000BB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12" authorId="0" shapeId="0" xr:uid="{00000000-0006-0000-0A00-0000BC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13" authorId="0" shapeId="0" xr:uid="{00000000-0006-0000-0A00-0000BD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14" authorId="0" shapeId="0" xr:uid="{00000000-0006-0000-0A00-0000BE07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C1814" authorId="0" shapeId="0" xr:uid="{00000000-0006-0000-0A00-0000BF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15" authorId="0" shapeId="0" xr:uid="{00000000-0006-0000-0A00-0000C0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16" authorId="0" shapeId="0" xr:uid="{00000000-0006-0000-0A00-0000C1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17" authorId="0" shapeId="0" xr:uid="{00000000-0006-0000-0A00-0000C2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8" authorId="0" shapeId="0" xr:uid="{00000000-0006-0000-0A00-0000C3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19" authorId="0" shapeId="0" xr:uid="{00000000-0006-0000-0A00-0000C4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20" authorId="0" shapeId="0" xr:uid="{00000000-0006-0000-0A00-0000C5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21" authorId="0" shapeId="0" xr:uid="{00000000-0006-0000-0A00-0000C6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22" authorId="0" shapeId="0" xr:uid="{00000000-0006-0000-0A00-0000C7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23" authorId="0" shapeId="0" xr:uid="{00000000-0006-0000-0A00-0000C8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24" authorId="0" shapeId="0" xr:uid="{00000000-0006-0000-0A00-0000C907000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C1824" authorId="0" shapeId="0" xr:uid="{00000000-0006-0000-0A00-0000CA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25" authorId="0" shapeId="0" xr:uid="{00000000-0006-0000-0A00-0000CB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26" authorId="0" shapeId="0" xr:uid="{00000000-0006-0000-0A00-0000CC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27" authorId="0" shapeId="0" xr:uid="{00000000-0006-0000-0A00-0000CD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28" authorId="0" shapeId="0" xr:uid="{00000000-0006-0000-0A00-0000CE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9" authorId="0" shapeId="0" xr:uid="{00000000-0006-0000-0A00-0000CF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0" authorId="0" shapeId="0" xr:uid="{00000000-0006-0000-0A00-0000D0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31" authorId="0" shapeId="0" xr:uid="{00000000-0006-0000-0A00-0000D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32" authorId="0" shapeId="0" xr:uid="{00000000-0006-0000-0A00-0000D2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33" authorId="0" shapeId="0" xr:uid="{00000000-0006-0000-0A00-0000D3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34" authorId="0" shapeId="0" xr:uid="{00000000-0006-0000-0A00-0000D407000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1835" authorId="0" shapeId="0" xr:uid="{00000000-0006-0000-0A00-0000D507000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C1835" authorId="0" shapeId="0" xr:uid="{00000000-0006-0000-0A00-0000D6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36" authorId="0" shapeId="0" xr:uid="{00000000-0006-0000-0A00-0000D7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37" authorId="0" shapeId="0" xr:uid="{00000000-0006-0000-0A00-0000D8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38" authorId="0" shapeId="0" xr:uid="{00000000-0006-0000-0A00-0000D9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39" authorId="0" shapeId="0" xr:uid="{00000000-0006-0000-0A00-0000DA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40" authorId="0" shapeId="0" xr:uid="{00000000-0006-0000-0A00-0000DB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41" authorId="0" shapeId="0" xr:uid="{00000000-0006-0000-0A00-0000DC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2" authorId="0" shapeId="0" xr:uid="{00000000-0006-0000-0A00-0000D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43" authorId="0" shapeId="0" xr:uid="{00000000-0006-0000-0A00-0000DE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44" authorId="0" shapeId="0" xr:uid="{00000000-0006-0000-0A00-0000DF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45" authorId="0" shapeId="0" xr:uid="{00000000-0006-0000-0A00-0000E007000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C1845" authorId="0" shapeId="0" xr:uid="{00000000-0006-0000-0A00-0000E1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46" authorId="0" shapeId="0" xr:uid="{00000000-0006-0000-0A00-0000E2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47" authorId="0" shapeId="0" xr:uid="{00000000-0006-0000-0A00-0000E3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48" authorId="0" shapeId="0" xr:uid="{00000000-0006-0000-0A00-0000E4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49" authorId="0" shapeId="0" xr:uid="{00000000-0006-0000-0A00-0000E5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50" authorId="0" shapeId="0" xr:uid="{00000000-0006-0000-0A00-0000E6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51" authorId="0" shapeId="0" xr:uid="{00000000-0006-0000-0A00-0000E7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52" authorId="0" shapeId="0" xr:uid="{00000000-0006-0000-0A00-0000E8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3" authorId="0" shapeId="0" xr:uid="{00000000-0006-0000-0A00-0000E9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54" authorId="0" shapeId="0" xr:uid="{00000000-0006-0000-0A00-0000EA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55" authorId="0" shapeId="0" xr:uid="{00000000-0006-0000-0A00-0000EB07000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C1855" authorId="0" shapeId="0" xr:uid="{00000000-0006-0000-0A00-0000EC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56" authorId="0" shapeId="0" xr:uid="{00000000-0006-0000-0A00-0000ED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57" authorId="0" shapeId="0" xr:uid="{00000000-0006-0000-0A00-0000EE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58" authorId="0" shapeId="0" xr:uid="{00000000-0006-0000-0A00-0000EF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59" authorId="0" shapeId="0" xr:uid="{00000000-0006-0000-0A00-0000F0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60" authorId="0" shapeId="0" xr:uid="{00000000-0006-0000-0A00-0000F1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61" authorId="0" shapeId="0" xr:uid="{00000000-0006-0000-0A00-0000F2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62" authorId="0" shapeId="0" xr:uid="{00000000-0006-0000-0A00-0000F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63" authorId="0" shapeId="0" xr:uid="{00000000-0006-0000-0A00-0000F4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4" authorId="0" shapeId="0" xr:uid="{00000000-0006-0000-0A00-0000F5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65" authorId="0" shapeId="0" xr:uid="{00000000-0006-0000-0A00-0000F607000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1866" authorId="0" shapeId="0" xr:uid="{00000000-0006-0000-0A00-0000F707000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1867" authorId="0" shapeId="0" xr:uid="{00000000-0006-0000-0A00-0000F807000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C1867" authorId="0" shapeId="0" xr:uid="{00000000-0006-0000-0A00-0000F9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68" authorId="0" shapeId="0" xr:uid="{00000000-0006-0000-0A00-0000FA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69" authorId="0" shapeId="0" xr:uid="{00000000-0006-0000-0A00-0000FB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70" authorId="0" shapeId="0" xr:uid="{00000000-0006-0000-0A00-0000FC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71" authorId="0" shapeId="0" xr:uid="{00000000-0006-0000-0A00-0000FD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72" authorId="0" shapeId="0" xr:uid="{00000000-0006-0000-0A00-0000FE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73" authorId="0" shapeId="0" xr:uid="{00000000-0006-0000-0A00-0000FF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74" authorId="0" shapeId="0" xr:uid="{00000000-0006-0000-0A00-00000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75" authorId="0" shapeId="0" xr:uid="{00000000-0006-0000-0A00-000001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76" authorId="0" shapeId="0" xr:uid="{00000000-0006-0000-0A00-000002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7" authorId="0" shapeId="0" xr:uid="{00000000-0006-0000-0A00-00000308000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C1877" authorId="0" shapeId="0" xr:uid="{00000000-0006-0000-0A00-000004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78" authorId="0" shapeId="0" xr:uid="{00000000-0006-0000-0A00-000005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79" authorId="0" shapeId="0" xr:uid="{00000000-0006-0000-0A00-000006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80" authorId="0" shapeId="0" xr:uid="{00000000-0006-0000-0A00-000007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81" authorId="0" shapeId="0" xr:uid="{00000000-0006-0000-0A00-000008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82" authorId="0" shapeId="0" xr:uid="{00000000-0006-0000-0A00-000009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83" authorId="0" shapeId="0" xr:uid="{00000000-0006-0000-0A00-00000A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84" authorId="0" shapeId="0" xr:uid="{00000000-0006-0000-0A00-00000B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85" authorId="0" shapeId="0" xr:uid="{00000000-0006-0000-0A00-00000C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86" authorId="0" shapeId="0" xr:uid="{00000000-0006-0000-0A00-00000D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87" authorId="0" shapeId="0" xr:uid="{00000000-0006-0000-0A00-00000E08000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C1887" authorId="0" shapeId="0" xr:uid="{00000000-0006-0000-0A00-00000F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8" authorId="0" shapeId="0" xr:uid="{00000000-0006-0000-0A00-000010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89" authorId="0" shapeId="0" xr:uid="{00000000-0006-0000-0A00-000011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90" authorId="0" shapeId="0" xr:uid="{00000000-0006-0000-0A00-000012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91" authorId="0" shapeId="0" xr:uid="{00000000-0006-0000-0A00-000013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92" authorId="0" shapeId="0" xr:uid="{00000000-0006-0000-0A00-000014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93" authorId="0" shapeId="0" xr:uid="{00000000-0006-0000-0A00-000015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94" authorId="0" shapeId="0" xr:uid="{00000000-0006-0000-0A00-00001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95" authorId="0" shapeId="0" xr:uid="{00000000-0006-0000-0A00-000017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96" authorId="0" shapeId="0" xr:uid="{00000000-0006-0000-0A00-000018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97" authorId="0" shapeId="0" xr:uid="{00000000-0006-0000-0A00-00001908000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C1897" authorId="0" shapeId="0" xr:uid="{00000000-0006-0000-0A00-00001A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98" authorId="0" shapeId="0" xr:uid="{00000000-0006-0000-0A00-00001B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9" authorId="0" shapeId="0" xr:uid="{00000000-0006-0000-0A00-00001C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0" authorId="0" shapeId="0" xr:uid="{00000000-0006-0000-0A00-00001D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01" authorId="0" shapeId="0" xr:uid="{00000000-0006-0000-0A00-00001E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02" authorId="0" shapeId="0" xr:uid="{00000000-0006-0000-0A00-00001F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03" authorId="0" shapeId="0" xr:uid="{00000000-0006-0000-0A00-000020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04" authorId="0" shapeId="0" xr:uid="{00000000-0006-0000-0A00-000021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05" authorId="0" shapeId="0" xr:uid="{00000000-0006-0000-0A00-000022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06" authorId="0" shapeId="0" xr:uid="{00000000-0006-0000-0A00-000023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07" authorId="0" shapeId="0" xr:uid="{00000000-0006-0000-0A00-00002408000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C1907" authorId="0" shapeId="0" xr:uid="{00000000-0006-0000-0A00-000025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08" authorId="0" shapeId="0" xr:uid="{00000000-0006-0000-0A00-000026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09" authorId="0" shapeId="0" xr:uid="{00000000-0006-0000-0A00-000027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10" authorId="0" shapeId="0" xr:uid="{00000000-0006-0000-0A00-000028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1" authorId="0" shapeId="0" xr:uid="{00000000-0006-0000-0A00-000029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12" authorId="0" shapeId="0" xr:uid="{00000000-0006-0000-0A00-00002A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13" authorId="0" shapeId="0" xr:uid="{00000000-0006-0000-0A00-00002B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14" authorId="0" shapeId="0" xr:uid="{00000000-0006-0000-0A00-00002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15" authorId="0" shapeId="0" xr:uid="{00000000-0006-0000-0A00-00002D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16" authorId="0" shapeId="0" xr:uid="{00000000-0006-0000-0A00-00002E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17" authorId="0" shapeId="0" xr:uid="{00000000-0006-0000-0A00-00002F08000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C1917" authorId="0" shapeId="0" xr:uid="{00000000-0006-0000-0A00-000030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18" authorId="0" shapeId="0" xr:uid="{00000000-0006-0000-0A00-000031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19" authorId="0" shapeId="0" xr:uid="{00000000-0006-0000-0A00-000032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20" authorId="0" shapeId="0" xr:uid="{00000000-0006-0000-0A00-000033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21" authorId="0" shapeId="0" xr:uid="{00000000-0006-0000-0A00-000034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2" authorId="0" shapeId="0" xr:uid="{00000000-0006-0000-0A00-000035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23" authorId="0" shapeId="0" xr:uid="{00000000-0006-0000-0A00-000036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24" authorId="0" shapeId="0" xr:uid="{00000000-0006-0000-0A00-00003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25" authorId="0" shapeId="0" xr:uid="{00000000-0006-0000-0A00-000038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26" authorId="0" shapeId="0" xr:uid="{00000000-0006-0000-0A00-000039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27" authorId="0" shapeId="0" xr:uid="{00000000-0006-0000-0A00-00003A08000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1928" authorId="0" shapeId="0" xr:uid="{00000000-0006-0000-0A00-00003B080000}">
      <text>
        <r>
          <rPr>
            <sz val="9"/>
            <color indexed="81"/>
            <rFont val="Tahoma"/>
            <family val="2"/>
          </rPr>
          <t>Asignaciones destinadas a la adquisición de equipos, tales como: proyectores, micrófonos, grabadores, televisores, entre otros.</t>
        </r>
      </text>
    </comment>
    <comment ref="C1928" authorId="0" shapeId="0" xr:uid="{00000000-0006-0000-0A00-00003C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29" authorId="0" shapeId="0" xr:uid="{00000000-0006-0000-0A00-00003D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30" authorId="0" shapeId="0" xr:uid="{00000000-0006-0000-0A00-00003E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31" authorId="0" shapeId="0" xr:uid="{00000000-0006-0000-0A00-00003F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32" authorId="0" shapeId="0" xr:uid="{00000000-0006-0000-0A00-000040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33" authorId="0" shapeId="0" xr:uid="{00000000-0006-0000-0A00-000041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4" authorId="0" shapeId="0" xr:uid="{00000000-0006-0000-0A00-000042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35" authorId="0" shapeId="0" xr:uid="{00000000-0006-0000-0A00-00004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36" authorId="0" shapeId="0" xr:uid="{00000000-0006-0000-0A00-000044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37" authorId="0" shapeId="0" xr:uid="{00000000-0006-0000-0A00-000045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38" authorId="0" shapeId="0" xr:uid="{00000000-0006-0000-0A00-000046080000}">
      <text>
        <r>
          <rPr>
            <sz val="9"/>
            <color indexed="81"/>
            <rFont val="Tahoma"/>
            <family val="2"/>
          </rPr>
          <t xml:space="preserve">Asignaciones destinadas a la adquisición de aparatos, tales como: aparatos y equipos de gimnasia y prácticas deportivas, entro otros.
</t>
        </r>
      </text>
    </comment>
    <comment ref="C1938" authorId="0" shapeId="0" xr:uid="{00000000-0006-0000-0A00-000047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39" authorId="0" shapeId="0" xr:uid="{00000000-0006-0000-0A00-000048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40" authorId="0" shapeId="0" xr:uid="{00000000-0006-0000-0A00-000049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41" authorId="0" shapeId="0" xr:uid="{00000000-0006-0000-0A00-00004A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42" authorId="0" shapeId="0" xr:uid="{00000000-0006-0000-0A00-00004B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43" authorId="0" shapeId="0" xr:uid="{00000000-0006-0000-0A00-00004C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44" authorId="0" shapeId="0" xr:uid="{00000000-0006-0000-0A00-00004D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5" authorId="0" shapeId="0" xr:uid="{00000000-0006-0000-0A00-00004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46" authorId="0" shapeId="0" xr:uid="{00000000-0006-0000-0A00-00004F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47" authorId="0" shapeId="0" xr:uid="{00000000-0006-0000-0A00-000050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48" authorId="0" shapeId="0" xr:uid="{00000000-0006-0000-0A00-000051080000}">
      <text>
        <r>
          <rPr>
            <sz val="9"/>
            <color indexed="81"/>
            <rFont val="Tahoma"/>
            <family val="2"/>
          </rPr>
          <t>Asignaciones destinadas a la adquisición de cámaras fotográficas, equipos y accesorios fotográficos y aparatos de proyección y de video, entre otros.</t>
        </r>
      </text>
    </comment>
    <comment ref="C1948" authorId="0" shapeId="0" xr:uid="{00000000-0006-0000-0A00-000052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49" authorId="0" shapeId="0" xr:uid="{00000000-0006-0000-0A00-000053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50" authorId="0" shapeId="0" xr:uid="{00000000-0006-0000-0A00-000054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51" authorId="0" shapeId="0" xr:uid="{00000000-0006-0000-0A00-000055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52" authorId="0" shapeId="0" xr:uid="{00000000-0006-0000-0A00-000056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53" authorId="0" shapeId="0" xr:uid="{00000000-0006-0000-0A00-000057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54" authorId="0" shapeId="0" xr:uid="{00000000-0006-0000-0A00-000058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55" authorId="0" shapeId="0" xr:uid="{00000000-0006-0000-0A00-000059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6" authorId="0" shapeId="0" xr:uid="{00000000-0006-0000-0A00-00005A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57" authorId="0" shapeId="0" xr:uid="{00000000-0006-0000-0A00-00005B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58" authorId="0" shapeId="0" xr:uid="{00000000-0006-0000-0A00-00005C08000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C1958" authorId="0" shapeId="0" xr:uid="{00000000-0006-0000-0A00-00005D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59" authorId="0" shapeId="0" xr:uid="{00000000-0006-0000-0A00-00005E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60" authorId="0" shapeId="0" xr:uid="{00000000-0006-0000-0A00-00005F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61" authorId="0" shapeId="0" xr:uid="{00000000-0006-0000-0A00-000060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62" authorId="0" shapeId="0" xr:uid="{00000000-0006-0000-0A00-000061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63" authorId="0" shapeId="0" xr:uid="{00000000-0006-0000-0A00-000062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64" authorId="0" shapeId="0" xr:uid="{00000000-0006-0000-0A00-000063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65" authorId="0" shapeId="0" xr:uid="{00000000-0006-0000-0A00-000064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66" authorId="0" shapeId="0" xr:uid="{00000000-0006-0000-0A00-000065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7" authorId="0" shapeId="0" xr:uid="{00000000-0006-0000-0A00-000066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68" authorId="0" shapeId="0" xr:uid="{00000000-0006-0000-0A00-00006708000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1969" authorId="0" shapeId="0" xr:uid="{00000000-0006-0000-0A00-00006808000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C1969" authorId="0" shapeId="0" xr:uid="{00000000-0006-0000-0A00-000069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70" authorId="0" shapeId="0" xr:uid="{00000000-0006-0000-0A00-00006A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71" authorId="0" shapeId="0" xr:uid="{00000000-0006-0000-0A00-00006B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72" authorId="0" shapeId="0" xr:uid="{00000000-0006-0000-0A00-00006C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73" authorId="0" shapeId="0" xr:uid="{00000000-0006-0000-0A00-00006D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74" authorId="0" shapeId="0" xr:uid="{00000000-0006-0000-0A00-00006E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75" authorId="0" shapeId="0" xr:uid="{00000000-0006-0000-0A00-00006F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76" authorId="0" shapeId="0" xr:uid="{00000000-0006-0000-0A00-00007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77" authorId="0" shapeId="0" xr:uid="{00000000-0006-0000-0A00-000071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78" authorId="0" shapeId="0" xr:uid="{00000000-0006-0000-0A00-000072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9" authorId="0" shapeId="0" xr:uid="{00000000-0006-0000-0A00-00007308000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C1979" authorId="0" shapeId="0" xr:uid="{00000000-0006-0000-0A00-000074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0" authorId="0" shapeId="0" xr:uid="{00000000-0006-0000-0A00-000075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81" authorId="0" shapeId="0" xr:uid="{00000000-0006-0000-0A00-000076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82" authorId="0" shapeId="0" xr:uid="{00000000-0006-0000-0A00-000077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83" authorId="0" shapeId="0" xr:uid="{00000000-0006-0000-0A00-000078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84" authorId="0" shapeId="0" xr:uid="{00000000-0006-0000-0A00-000079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85" authorId="0" shapeId="0" xr:uid="{00000000-0006-0000-0A00-00007A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86" authorId="0" shapeId="0" xr:uid="{00000000-0006-0000-0A00-00007B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87" authorId="0" shapeId="0" xr:uid="{00000000-0006-0000-0A00-00007C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88" authorId="0" shapeId="0" xr:uid="{00000000-0006-0000-0A00-00007D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89" authorId="0" shapeId="0" xr:uid="{00000000-0006-0000-0A00-00007E08000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1990" authorId="0" shapeId="0" xr:uid="{00000000-0006-0000-0A00-00007F08000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C1990" authorId="0" shapeId="0" xr:uid="{00000000-0006-0000-0A00-000080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91" authorId="0" shapeId="0" xr:uid="{00000000-0006-0000-0A00-000081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2" authorId="0" shapeId="0" xr:uid="{00000000-0006-0000-0A00-000082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93" authorId="0" shapeId="0" xr:uid="{00000000-0006-0000-0A00-000083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94" authorId="0" shapeId="0" xr:uid="{00000000-0006-0000-0A00-000084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95" authorId="0" shapeId="0" xr:uid="{00000000-0006-0000-0A00-000085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96" authorId="0" shapeId="0" xr:uid="{00000000-0006-0000-0A00-000086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97" authorId="0" shapeId="0" xr:uid="{00000000-0006-0000-0A00-00008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98" authorId="0" shapeId="0" xr:uid="{00000000-0006-0000-0A00-000088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99" authorId="0" shapeId="0" xr:uid="{00000000-0006-0000-0A00-000089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00" authorId="0" shapeId="0" xr:uid="{00000000-0006-0000-0A00-00008A08000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C2000" authorId="0" shapeId="0" xr:uid="{00000000-0006-0000-0A00-00008B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01" authorId="0" shapeId="0" xr:uid="{00000000-0006-0000-0A00-00008C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02" authorId="0" shapeId="0" xr:uid="{00000000-0006-0000-0A00-00008D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3" authorId="0" shapeId="0" xr:uid="{00000000-0006-0000-0A00-00008E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04" authorId="0" shapeId="0" xr:uid="{00000000-0006-0000-0A00-00008F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05" authorId="0" shapeId="0" xr:uid="{00000000-0006-0000-0A00-000090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06" authorId="0" shapeId="0" xr:uid="{00000000-0006-0000-0A00-000091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07" authorId="0" shapeId="0" xr:uid="{00000000-0006-0000-0A00-000092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08" authorId="0" shapeId="0" xr:uid="{00000000-0006-0000-0A00-000093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09" authorId="0" shapeId="0" xr:uid="{00000000-0006-0000-0A00-000094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10" authorId="0" shapeId="0" xr:uid="{00000000-0006-0000-0A00-000095080000}">
      <text>
        <r>
          <rPr>
            <sz val="9"/>
            <color indexed="81"/>
            <rFont val="Tahoma"/>
            <family val="2"/>
          </rPr>
          <t xml:space="preserve">Asignaciones destinadas a la adquisición de aviones y demás objetos que vuelan, incluso motores, excluye navegación y medición.
</t>
        </r>
      </text>
    </comment>
    <comment ref="C2010" authorId="0" shapeId="0" xr:uid="{00000000-0006-0000-0A00-000096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11" authorId="0" shapeId="0" xr:uid="{00000000-0006-0000-0A00-000097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12" authorId="0" shapeId="0" xr:uid="{00000000-0006-0000-0A00-000098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13" authorId="0" shapeId="0" xr:uid="{00000000-0006-0000-0A00-000099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4" authorId="0" shapeId="0" xr:uid="{00000000-0006-0000-0A00-00009A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15" authorId="0" shapeId="0" xr:uid="{00000000-0006-0000-0A00-00009B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16" authorId="0" shapeId="0" xr:uid="{00000000-0006-0000-0A00-00009C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17" authorId="0" shapeId="0" xr:uid="{00000000-0006-0000-0A00-00009D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18" authorId="0" shapeId="0" xr:uid="{00000000-0006-0000-0A00-00009E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19" authorId="0" shapeId="0" xr:uid="{00000000-0006-0000-0A00-00009F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20" authorId="0" shapeId="0" xr:uid="{00000000-0006-0000-0A00-0000A008000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C2020" authorId="0" shapeId="0" xr:uid="{00000000-0006-0000-0A00-0000A1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21" authorId="0" shapeId="0" xr:uid="{00000000-0006-0000-0A00-0000A2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22" authorId="0" shapeId="0" xr:uid="{00000000-0006-0000-0A00-0000A3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23" authorId="0" shapeId="0" xr:uid="{00000000-0006-0000-0A00-0000A4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24" authorId="0" shapeId="0" xr:uid="{00000000-0006-0000-0A00-0000A5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5" authorId="0" shapeId="0" xr:uid="{00000000-0006-0000-0A00-0000A6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26" authorId="0" shapeId="0" xr:uid="{00000000-0006-0000-0A00-0000A7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27" authorId="0" shapeId="0" xr:uid="{00000000-0006-0000-0A00-0000A8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28" authorId="0" shapeId="0" xr:uid="{00000000-0006-0000-0A00-0000A9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29" authorId="0" shapeId="0" xr:uid="{00000000-0006-0000-0A00-0000AA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30" authorId="0" shapeId="0" xr:uid="{00000000-0006-0000-0A00-0000AB08000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C2030" authorId="0" shapeId="0" xr:uid="{00000000-0006-0000-0A00-0000AC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31" authorId="0" shapeId="0" xr:uid="{00000000-0006-0000-0A00-0000AD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32" authorId="0" shapeId="0" xr:uid="{00000000-0006-0000-0A00-0000AE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33" authorId="0" shapeId="0" xr:uid="{00000000-0006-0000-0A00-0000AF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34" authorId="0" shapeId="0" xr:uid="{00000000-0006-0000-0A00-0000B0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35" authorId="0" shapeId="0" xr:uid="{00000000-0006-0000-0A00-0000B1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6" authorId="0" shapeId="0" xr:uid="{00000000-0006-0000-0A00-0000B2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37" authorId="0" shapeId="0" xr:uid="{00000000-0006-0000-0A00-0000B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38" authorId="0" shapeId="0" xr:uid="{00000000-0006-0000-0A00-0000B4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39" authorId="0" shapeId="0" xr:uid="{00000000-0006-0000-0A00-0000B5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40" authorId="0" shapeId="0" xr:uid="{00000000-0006-0000-0A00-0000B6080000}">
      <text>
        <r>
          <rPr>
            <sz val="9"/>
            <color indexed="81"/>
            <rFont val="Tahoma"/>
            <family val="2"/>
          </rPr>
          <t>Asignaciones destinadas a la adquisición de otros equipos de transporte no clasificados en las partidas anteriores, tales como: bicicletas, motocicletas, entre otros.</t>
        </r>
      </text>
    </comment>
    <comment ref="C2040" authorId="0" shapeId="0" xr:uid="{00000000-0006-0000-0A00-0000B7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41" authorId="0" shapeId="0" xr:uid="{00000000-0006-0000-0A00-0000B8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42" authorId="0" shapeId="0" xr:uid="{00000000-0006-0000-0A00-0000B9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43" authorId="0" shapeId="0" xr:uid="{00000000-0006-0000-0A00-0000BA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44" authorId="0" shapeId="0" xr:uid="{00000000-0006-0000-0A00-0000BB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45" authorId="0" shapeId="0" xr:uid="{00000000-0006-0000-0A00-0000BC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46" authorId="0" shapeId="0" xr:uid="{00000000-0006-0000-0A00-0000BD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7" authorId="0" shapeId="0" xr:uid="{00000000-0006-0000-0A00-0000B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48" authorId="0" shapeId="0" xr:uid="{00000000-0006-0000-0A00-0000BF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49" authorId="0" shapeId="0" xr:uid="{00000000-0006-0000-0A00-0000C0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50" authorId="0" shapeId="0" xr:uid="{00000000-0006-0000-0A00-0000C108000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051" authorId="0" shapeId="0" xr:uid="{00000000-0006-0000-0A00-0000C208000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C2051" authorId="0" shapeId="0" xr:uid="{00000000-0006-0000-0A00-0000C3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52" authorId="0" shapeId="0" xr:uid="{00000000-0006-0000-0A00-0000C4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53" authorId="0" shapeId="0" xr:uid="{00000000-0006-0000-0A00-0000C5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54" authorId="0" shapeId="0" xr:uid="{00000000-0006-0000-0A00-0000C6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55" authorId="0" shapeId="0" xr:uid="{00000000-0006-0000-0A00-0000C7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56" authorId="0" shapeId="0" xr:uid="{00000000-0006-0000-0A00-0000C8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57" authorId="0" shapeId="0" xr:uid="{00000000-0006-0000-0A00-0000C9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58" authorId="0" shapeId="0" xr:uid="{00000000-0006-0000-0A00-0000CA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9" authorId="0" shapeId="0" xr:uid="{00000000-0006-0000-0A00-0000CB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0" authorId="0" shapeId="0" xr:uid="{00000000-0006-0000-0A00-0000CC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61" authorId="0" shapeId="0" xr:uid="{00000000-0006-0000-0A00-0000CD08000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062" authorId="0" shapeId="0" xr:uid="{00000000-0006-0000-0A00-0000CE08000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C2062" authorId="0" shapeId="0" xr:uid="{00000000-0006-0000-0A00-0000CF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63" authorId="0" shapeId="0" xr:uid="{00000000-0006-0000-0A00-0000D0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64" authorId="0" shapeId="0" xr:uid="{00000000-0006-0000-0A00-0000D1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65" authorId="0" shapeId="0" xr:uid="{00000000-0006-0000-0A00-0000D2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66" authorId="0" shapeId="0" xr:uid="{00000000-0006-0000-0A00-0000D3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67" authorId="0" shapeId="0" xr:uid="{00000000-0006-0000-0A00-0000D4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68" authorId="0" shapeId="0" xr:uid="{00000000-0006-0000-0A00-0000D5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69" authorId="0" shapeId="0" xr:uid="{00000000-0006-0000-0A00-0000D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70" authorId="0" shapeId="0" xr:uid="{00000000-0006-0000-0A00-0000D7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71" authorId="0" shapeId="0" xr:uid="{00000000-0006-0000-0A00-0000D8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2" authorId="0" shapeId="0" xr:uid="{00000000-0006-0000-0A00-0000D908000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C2072" authorId="0" shapeId="0" xr:uid="{00000000-0006-0000-0A00-0000DA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73" authorId="0" shapeId="0" xr:uid="{00000000-0006-0000-0A00-0000DB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74" authorId="0" shapeId="0" xr:uid="{00000000-0006-0000-0A00-0000DC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75" authorId="0" shapeId="0" xr:uid="{00000000-0006-0000-0A00-0000DD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76" authorId="0" shapeId="0" xr:uid="{00000000-0006-0000-0A00-0000DE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77" authorId="0" shapeId="0" xr:uid="{00000000-0006-0000-0A00-0000DF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78" authorId="0" shapeId="0" xr:uid="{00000000-0006-0000-0A00-0000E0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79" authorId="0" shapeId="0" xr:uid="{00000000-0006-0000-0A00-0000E1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80" authorId="0" shapeId="0" xr:uid="{00000000-0006-0000-0A00-0000E2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81" authorId="0" shapeId="0" xr:uid="{00000000-0006-0000-0A00-0000E3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82" authorId="0" shapeId="0" xr:uid="{00000000-0006-0000-0A00-0000E408000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C2082" authorId="0" shapeId="0" xr:uid="{00000000-0006-0000-0A00-0000E5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3" authorId="0" shapeId="0" xr:uid="{00000000-0006-0000-0A00-0000E6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84" authorId="0" shapeId="0" xr:uid="{00000000-0006-0000-0A00-0000E7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85" authorId="0" shapeId="0" xr:uid="{00000000-0006-0000-0A00-0000E8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86" authorId="0" shapeId="0" xr:uid="{00000000-0006-0000-0A00-0000E9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87" authorId="0" shapeId="0" xr:uid="{00000000-0006-0000-0A00-0000EA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88" authorId="0" shapeId="0" xr:uid="{00000000-0006-0000-0A00-0000EB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89" authorId="0" shapeId="0" xr:uid="{00000000-0006-0000-0A00-0000E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90" authorId="0" shapeId="0" xr:uid="{00000000-0006-0000-0A00-0000ED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91" authorId="0" shapeId="0" xr:uid="{00000000-0006-0000-0A00-0000EE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92" authorId="0" shapeId="0" xr:uid="{00000000-0006-0000-0A00-0000EF08000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C2092" authorId="0" shapeId="0" xr:uid="{00000000-0006-0000-0A00-0000F0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93" authorId="0" shapeId="0" xr:uid="{00000000-0006-0000-0A00-0000F1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4" authorId="0" shapeId="0" xr:uid="{00000000-0006-0000-0A00-0000F2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95" authorId="0" shapeId="0" xr:uid="{00000000-0006-0000-0A00-0000F3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96" authorId="0" shapeId="0" xr:uid="{00000000-0006-0000-0A00-0000F4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97" authorId="0" shapeId="0" xr:uid="{00000000-0006-0000-0A00-0000F5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98" authorId="0" shapeId="0" xr:uid="{00000000-0006-0000-0A00-0000F6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99" authorId="0" shapeId="0" xr:uid="{00000000-0006-0000-0A00-0000F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00" authorId="0" shapeId="0" xr:uid="{00000000-0006-0000-0A00-0000F8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01" authorId="0" shapeId="0" xr:uid="{00000000-0006-0000-0A00-0000F9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02" authorId="0" shapeId="0" xr:uid="{00000000-0006-0000-0A00-0000FA08000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C2102" authorId="0" shapeId="0" xr:uid="{00000000-0006-0000-0A00-0000FB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03" authorId="0" shapeId="0" xr:uid="{00000000-0006-0000-0A00-0000FC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04" authorId="0" shapeId="0" xr:uid="{00000000-0006-0000-0A00-0000FD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5" authorId="0" shapeId="0" xr:uid="{00000000-0006-0000-0A00-0000FE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06" authorId="0" shapeId="0" xr:uid="{00000000-0006-0000-0A00-0000FF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07" authorId="0" shapeId="0" xr:uid="{00000000-0006-0000-0A00-000000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08" authorId="0" shapeId="0" xr:uid="{00000000-0006-0000-0A00-000001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09" authorId="0" shapeId="0" xr:uid="{00000000-0006-0000-0A00-00000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10" authorId="0" shapeId="0" xr:uid="{00000000-0006-0000-0A00-000003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11" authorId="0" shapeId="0" xr:uid="{00000000-0006-0000-0A00-000004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12" authorId="0" shapeId="0" xr:uid="{00000000-0006-0000-0A00-00000509000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C2112" authorId="0" shapeId="0" xr:uid="{00000000-0006-0000-0A00-000006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13" authorId="0" shapeId="0" xr:uid="{00000000-0006-0000-0A00-000007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14" authorId="0" shapeId="0" xr:uid="{00000000-0006-0000-0A00-000008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15" authorId="0" shapeId="0" xr:uid="{00000000-0006-0000-0A00-000009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6" authorId="0" shapeId="0" xr:uid="{00000000-0006-0000-0A00-00000A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17" authorId="0" shapeId="0" xr:uid="{00000000-0006-0000-0A00-00000B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18" authorId="0" shapeId="0" xr:uid="{00000000-0006-0000-0A00-00000C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19" authorId="0" shapeId="0" xr:uid="{00000000-0006-0000-0A00-00000D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20" authorId="0" shapeId="0" xr:uid="{00000000-0006-0000-0A00-00000E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21" authorId="0" shapeId="0" xr:uid="{00000000-0006-0000-0A00-00000F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22" authorId="0" shapeId="0" xr:uid="{00000000-0006-0000-0A00-00001009000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C2122" authorId="0" shapeId="0" xr:uid="{00000000-0006-0000-0A00-000011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23" authorId="0" shapeId="0" xr:uid="{00000000-0006-0000-0A00-000012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24" authorId="0" shapeId="0" xr:uid="{00000000-0006-0000-0A00-000013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25" authorId="0" shapeId="0" xr:uid="{00000000-0006-0000-0A00-000014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26" authorId="0" shapeId="0" xr:uid="{00000000-0006-0000-0A00-000015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7" authorId="0" shapeId="0" xr:uid="{00000000-0006-0000-0A00-000016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28" authorId="0" shapeId="0" xr:uid="{00000000-0006-0000-0A00-000017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29" authorId="0" shapeId="0" xr:uid="{00000000-0006-0000-0A00-000018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30" authorId="0" shapeId="0" xr:uid="{00000000-0006-0000-0A00-000019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31" authorId="0" shapeId="0" xr:uid="{00000000-0006-0000-0A00-00001A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32" authorId="0" shapeId="0" xr:uid="{00000000-0006-0000-0A00-00001B09000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C2132" authorId="0" shapeId="0" xr:uid="{00000000-0006-0000-0A00-00001C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33" authorId="0" shapeId="0" xr:uid="{00000000-0006-0000-0A00-00001D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34" authorId="0" shapeId="0" xr:uid="{00000000-0006-0000-0A00-00001E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35" authorId="0" shapeId="0" xr:uid="{00000000-0006-0000-0A00-00001F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36" authorId="0" shapeId="0" xr:uid="{00000000-0006-0000-0A00-000020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37" authorId="0" shapeId="0" xr:uid="{00000000-0006-0000-0A00-000021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8" authorId="0" shapeId="0" xr:uid="{00000000-0006-0000-0A00-000022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39" authorId="0" shapeId="0" xr:uid="{00000000-0006-0000-0A00-00002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40" authorId="0" shapeId="0" xr:uid="{00000000-0006-0000-0A00-000024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41" authorId="0" shapeId="0" xr:uid="{00000000-0006-0000-0A00-000025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42" authorId="0" shapeId="0" xr:uid="{00000000-0006-0000-0A00-00002609000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143" authorId="0" shapeId="0" xr:uid="{00000000-0006-0000-0A00-000027090000}">
      <text>
        <r>
          <rPr>
            <sz val="9"/>
            <color indexed="81"/>
            <rFont val="Tahoma"/>
            <family val="2"/>
          </rPr>
          <t>Asignaciones destinadas a la adquisición de ganado bovino en todas sus fases: producción de carne, cría y explotación de ganado bovino para reemplazos de ganado bovino lechero.</t>
        </r>
      </text>
    </comment>
    <comment ref="C2143" authorId="0" shapeId="0" xr:uid="{00000000-0006-0000-0A00-000028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44" authorId="0" shapeId="0" xr:uid="{00000000-0006-0000-0A00-000029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45" authorId="0" shapeId="0" xr:uid="{00000000-0006-0000-0A00-00002A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46" authorId="0" shapeId="0" xr:uid="{00000000-0006-0000-0A00-00002B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47" authorId="0" shapeId="0" xr:uid="{00000000-0006-0000-0A00-00002C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48" authorId="0" shapeId="0" xr:uid="{00000000-0006-0000-0A00-00002D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49" authorId="0" shapeId="0" xr:uid="{00000000-0006-0000-0A00-00002E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50" authorId="0" shapeId="0" xr:uid="{00000000-0006-0000-0A00-00002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1" authorId="0" shapeId="0" xr:uid="{00000000-0006-0000-0A00-000030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52" authorId="0" shapeId="0" xr:uid="{00000000-0006-0000-0A00-000031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53" authorId="0" shapeId="0" xr:uid="{00000000-0006-0000-0A00-000032090000}">
      <text>
        <r>
          <rPr>
            <sz val="9"/>
            <color indexed="81"/>
            <rFont val="Tahoma"/>
            <family val="2"/>
          </rPr>
          <t>Asignaciones destinadas a la adquisición de cerdos en todas sus fases en granjas, patios y azoteas.</t>
        </r>
      </text>
    </comment>
    <comment ref="C2153" authorId="0" shapeId="0" xr:uid="{00000000-0006-0000-0A00-000033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54" authorId="0" shapeId="0" xr:uid="{00000000-0006-0000-0A00-000034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55" authorId="0" shapeId="0" xr:uid="{00000000-0006-0000-0A00-000035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56" authorId="0" shapeId="0" xr:uid="{00000000-0006-0000-0A00-000036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57" authorId="0" shapeId="0" xr:uid="{00000000-0006-0000-0A00-000037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58" authorId="0" shapeId="0" xr:uid="{00000000-0006-0000-0A00-000038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59" authorId="0" shapeId="0" xr:uid="{00000000-0006-0000-0A00-000039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60" authorId="0" shapeId="0" xr:uid="{00000000-0006-0000-0A00-00003A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61" authorId="0" shapeId="0" xr:uid="{00000000-0006-0000-0A00-00003B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2" authorId="0" shapeId="0" xr:uid="{00000000-0006-0000-0A00-00003C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63" authorId="0" shapeId="0" xr:uid="{00000000-0006-0000-0A00-00003D09000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C2163" authorId="0" shapeId="0" xr:uid="{00000000-0006-0000-0A00-00003E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64" authorId="0" shapeId="0" xr:uid="{00000000-0006-0000-0A00-00003F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65" authorId="0" shapeId="0" xr:uid="{00000000-0006-0000-0A00-000040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66" authorId="0" shapeId="0" xr:uid="{00000000-0006-0000-0A00-000041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67" authorId="0" shapeId="0" xr:uid="{00000000-0006-0000-0A00-000042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68" authorId="0" shapeId="0" xr:uid="{00000000-0006-0000-0A00-000043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69" authorId="0" shapeId="0" xr:uid="{00000000-0006-0000-0A00-000044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70" authorId="0" shapeId="0" xr:uid="{00000000-0006-0000-0A00-000045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71" authorId="0" shapeId="0" xr:uid="{00000000-0006-0000-0A00-000046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72" authorId="0" shapeId="0" xr:uid="{00000000-0006-0000-0A00-000047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3" authorId="0" shapeId="0" xr:uid="{00000000-0006-0000-0A00-000048090000}">
      <text>
        <r>
          <rPr>
            <sz val="9"/>
            <color indexed="81"/>
            <rFont val="Tahoma"/>
            <family val="2"/>
          </rPr>
          <t>Asignaciones destinadas a la adquisición de ovinos y caprinos.</t>
        </r>
      </text>
    </comment>
    <comment ref="C2173" authorId="0" shapeId="0" xr:uid="{00000000-0006-0000-0A00-000049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74" authorId="0" shapeId="0" xr:uid="{00000000-0006-0000-0A00-00004A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75" authorId="0" shapeId="0" xr:uid="{00000000-0006-0000-0A00-00004B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76" authorId="0" shapeId="0" xr:uid="{00000000-0006-0000-0A00-00004C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77" authorId="0" shapeId="0" xr:uid="{00000000-0006-0000-0A00-00004D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78" authorId="0" shapeId="0" xr:uid="{00000000-0006-0000-0A00-00004E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79" authorId="0" shapeId="0" xr:uid="{00000000-0006-0000-0A00-00004F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80" authorId="0" shapeId="0" xr:uid="{00000000-0006-0000-0A00-00005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81" authorId="0" shapeId="0" xr:uid="{00000000-0006-0000-0A00-000051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82" authorId="0" shapeId="0" xr:uid="{00000000-0006-0000-0A00-000052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83" authorId="0" shapeId="0" xr:uid="{00000000-0006-0000-0A00-00005309000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C2183" authorId="0" shapeId="0" xr:uid="{00000000-0006-0000-0A00-000054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4" authorId="0" shapeId="0" xr:uid="{00000000-0006-0000-0A00-000055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85" authorId="0" shapeId="0" xr:uid="{00000000-0006-0000-0A00-000056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86" authorId="0" shapeId="0" xr:uid="{00000000-0006-0000-0A00-000057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87" authorId="0" shapeId="0" xr:uid="{00000000-0006-0000-0A00-000058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88" authorId="0" shapeId="0" xr:uid="{00000000-0006-0000-0A00-000059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89" authorId="0" shapeId="0" xr:uid="{00000000-0006-0000-0A00-00005A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90" authorId="0" shapeId="0" xr:uid="{00000000-0006-0000-0A00-00005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91" authorId="0" shapeId="0" xr:uid="{00000000-0006-0000-0A00-00005C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92" authorId="0" shapeId="0" xr:uid="{00000000-0006-0000-0A00-00005D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93" authorId="0" shapeId="0" xr:uid="{00000000-0006-0000-0A00-00005E090000}">
      <text>
        <r>
          <rPr>
            <sz val="9"/>
            <color indexed="81"/>
            <rFont val="Tahoma"/>
            <family val="2"/>
          </rPr>
          <t>Asignaciones destinadas a la adquisición de equinos, tales como: caballos, mulas, burros y otros. Excluye servicio de pensión para equinos.</t>
        </r>
      </text>
    </comment>
    <comment ref="C2193" authorId="0" shapeId="0" xr:uid="{00000000-0006-0000-0A00-00005F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94" authorId="0" shapeId="0" xr:uid="{00000000-0006-0000-0A00-000060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5" authorId="0" shapeId="0" xr:uid="{00000000-0006-0000-0A00-000061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96" authorId="0" shapeId="0" xr:uid="{00000000-0006-0000-0A00-000062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97" authorId="0" shapeId="0" xr:uid="{00000000-0006-0000-0A00-000063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98" authorId="0" shapeId="0" xr:uid="{00000000-0006-0000-0A00-000064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99" authorId="0" shapeId="0" xr:uid="{00000000-0006-0000-0A00-000065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00" authorId="0" shapeId="0" xr:uid="{00000000-0006-0000-0A00-00006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01" authorId="0" shapeId="0" xr:uid="{00000000-0006-0000-0A00-000067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02" authorId="0" shapeId="0" xr:uid="{00000000-0006-0000-0A00-000068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03" authorId="0" shapeId="0" xr:uid="{00000000-0006-0000-0A00-00006909000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C2203" authorId="0" shapeId="0" xr:uid="{00000000-0006-0000-0A00-00006A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04" authorId="0" shapeId="0" xr:uid="{00000000-0006-0000-0A00-00006B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05" authorId="0" shapeId="0" xr:uid="{00000000-0006-0000-0A00-00006C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6" authorId="0" shapeId="0" xr:uid="{00000000-0006-0000-0A00-00006D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07" authorId="0" shapeId="0" xr:uid="{00000000-0006-0000-0A00-00006E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08" authorId="0" shapeId="0" xr:uid="{00000000-0006-0000-0A00-00006F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09" authorId="0" shapeId="0" xr:uid="{00000000-0006-0000-0A00-000070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10" authorId="0" shapeId="0" xr:uid="{00000000-0006-0000-0A00-000071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11" authorId="0" shapeId="0" xr:uid="{00000000-0006-0000-0A00-000072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12" authorId="0" shapeId="0" xr:uid="{00000000-0006-0000-0A00-000073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13" authorId="0" shapeId="0" xr:uid="{00000000-0006-0000-0A00-000074090000}">
      <text>
        <r>
          <rPr>
            <sz val="9"/>
            <color indexed="81"/>
            <rFont val="Tahoma"/>
            <family val="2"/>
          </rPr>
          <t>Asignaciones destinadas a la adquisición de árboles y plantas que se utilizan repetida o continuamente durante más de un año para producir otros bienes.</t>
        </r>
      </text>
    </comment>
    <comment ref="C2213" authorId="0" shapeId="0" xr:uid="{00000000-0006-0000-0A00-000075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14" authorId="0" shapeId="0" xr:uid="{00000000-0006-0000-0A00-000076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15" authorId="0" shapeId="0" xr:uid="{00000000-0006-0000-0A00-000077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16" authorId="0" shapeId="0" xr:uid="{00000000-0006-0000-0A00-000078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7" authorId="0" shapeId="0" xr:uid="{00000000-0006-0000-0A00-000079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18" authorId="0" shapeId="0" xr:uid="{00000000-0006-0000-0A00-00007A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19" authorId="0" shapeId="0" xr:uid="{00000000-0006-0000-0A00-00007B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20" authorId="0" shapeId="0" xr:uid="{00000000-0006-0000-0A00-00007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21" authorId="0" shapeId="0" xr:uid="{00000000-0006-0000-0A00-00007D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22" authorId="0" shapeId="0" xr:uid="{00000000-0006-0000-0A00-00007E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23" authorId="0" shapeId="0" xr:uid="{00000000-0006-0000-0A00-00007F09000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C2223" authorId="0" shapeId="0" xr:uid="{00000000-0006-0000-0A00-000080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24" authorId="0" shapeId="0" xr:uid="{00000000-0006-0000-0A00-000081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25" authorId="0" shapeId="0" xr:uid="{00000000-0006-0000-0A00-000082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26" authorId="0" shapeId="0" xr:uid="{00000000-0006-0000-0A00-000083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27" authorId="0" shapeId="0" xr:uid="{00000000-0006-0000-0A00-000084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8" authorId="0" shapeId="0" xr:uid="{00000000-0006-0000-0A00-000085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29" authorId="0" shapeId="0" xr:uid="{00000000-0006-0000-0A00-000086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30" authorId="0" shapeId="0" xr:uid="{00000000-0006-0000-0A00-00008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31" authorId="0" shapeId="0" xr:uid="{00000000-0006-0000-0A00-000088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32" authorId="0" shapeId="0" xr:uid="{00000000-0006-0000-0A00-000089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33" authorId="0" shapeId="0" xr:uid="{00000000-0006-0000-0A00-00008A09000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2234" authorId="0" shapeId="0" xr:uid="{00000000-0006-0000-0A00-00008B090000}">
      <text>
        <r>
          <rPr>
            <sz val="9"/>
            <color indexed="81"/>
            <rFont val="Tahoma"/>
            <family val="2"/>
          </rPr>
          <t>Asignaciones destinadas a la adquisición de tierras, terrenos y predios urbanos baldíos, campos con o sin mejoras necesarios para los usos propios de los entes públicos.</t>
        </r>
      </text>
    </comment>
    <comment ref="C2234" authorId="0" shapeId="0" xr:uid="{00000000-0006-0000-0A00-00008C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35" authorId="0" shapeId="0" xr:uid="{00000000-0006-0000-0A00-00008D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36" authorId="0" shapeId="0" xr:uid="{00000000-0006-0000-0A00-00008E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37" authorId="0" shapeId="0" xr:uid="{00000000-0006-0000-0A00-00008F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38" authorId="0" shapeId="0" xr:uid="{00000000-0006-0000-0A00-000090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39" authorId="0" shapeId="0" xr:uid="{00000000-0006-0000-0A00-000091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40" authorId="0" shapeId="0" xr:uid="{00000000-0006-0000-0A00-000092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1" authorId="0" shapeId="0" xr:uid="{00000000-0006-0000-0A00-00009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42" authorId="0" shapeId="0" xr:uid="{00000000-0006-0000-0A00-000094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43" authorId="0" shapeId="0" xr:uid="{00000000-0006-0000-0A00-000095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44" authorId="0" shapeId="0" xr:uid="{00000000-0006-0000-0A00-00009609000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C2244" authorId="0" shapeId="0" xr:uid="{00000000-0006-0000-0A00-000097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45" authorId="0" shapeId="0" xr:uid="{00000000-0006-0000-0A00-000098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46" authorId="0" shapeId="0" xr:uid="{00000000-0006-0000-0A00-000099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47" authorId="0" shapeId="0" xr:uid="{00000000-0006-0000-0A00-00009A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48" authorId="0" shapeId="0" xr:uid="{00000000-0006-0000-0A00-00009B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49" authorId="0" shapeId="0" xr:uid="{00000000-0006-0000-0A00-00009C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50" authorId="0" shapeId="0" xr:uid="{00000000-0006-0000-0A00-00009D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51" authorId="0" shapeId="0" xr:uid="{00000000-0006-0000-0A00-00009E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2" authorId="0" shapeId="0" xr:uid="{00000000-0006-0000-0A00-00009F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53" authorId="0" shapeId="0" xr:uid="{00000000-0006-0000-0A00-0000A0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54" authorId="0" shapeId="0" xr:uid="{00000000-0006-0000-0A00-0000A109000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C2254" authorId="0" shapeId="0" xr:uid="{00000000-0006-0000-0A00-0000A2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55" authorId="0" shapeId="0" xr:uid="{00000000-0006-0000-0A00-0000A3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56" authorId="0" shapeId="0" xr:uid="{00000000-0006-0000-0A00-0000A4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57" authorId="0" shapeId="0" xr:uid="{00000000-0006-0000-0A00-0000A5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58" authorId="0" shapeId="0" xr:uid="{00000000-0006-0000-0A00-0000A6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59" authorId="0" shapeId="0" xr:uid="{00000000-0006-0000-0A00-0000A7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60" authorId="0" shapeId="0" xr:uid="{00000000-0006-0000-0A00-0000A8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61" authorId="0" shapeId="0" xr:uid="{00000000-0006-0000-0A00-0000A9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62" authorId="0" shapeId="0" xr:uid="{00000000-0006-0000-0A00-0000AA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3" authorId="0" shapeId="0" xr:uid="{00000000-0006-0000-0A00-0000AB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64" authorId="0" shapeId="0" xr:uid="{00000000-0006-0000-0A00-0000AC090000}">
      <text>
        <r>
          <rPr>
            <sz val="9"/>
            <color indexed="81"/>
            <rFont val="Tahoma"/>
            <family val="2"/>
          </rPr>
          <t>Asignaciones destinadas a cubrir el costo de los bienes inmuebles adquiridos por los entes públicos no incluidos o especificados en los conceptos y partidas del presente capítulo.</t>
        </r>
      </text>
    </comment>
    <comment ref="C2264" authorId="0" shapeId="0" xr:uid="{00000000-0006-0000-0A00-0000AD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65" authorId="0" shapeId="0" xr:uid="{00000000-0006-0000-0A00-0000AE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66" authorId="0" shapeId="0" xr:uid="{00000000-0006-0000-0A00-0000AF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67" authorId="0" shapeId="0" xr:uid="{00000000-0006-0000-0A00-0000B0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68" authorId="0" shapeId="0" xr:uid="{00000000-0006-0000-0A00-0000B1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69" authorId="0" shapeId="0" xr:uid="{00000000-0006-0000-0A00-0000B2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70" authorId="0" shapeId="0" xr:uid="{00000000-0006-0000-0A00-0000B3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71" authorId="0" shapeId="0" xr:uid="{00000000-0006-0000-0A00-0000B4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72" authorId="0" shapeId="0" xr:uid="{00000000-0006-0000-0A00-0000B5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73" authorId="0" shapeId="0" xr:uid="{00000000-0006-0000-0A00-0000B6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4" authorId="0" shapeId="0" xr:uid="{00000000-0006-0000-0A00-0000B709000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2275" authorId="0" shapeId="0" xr:uid="{00000000-0006-0000-0A00-0000B809000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C2275" authorId="0" shapeId="0" xr:uid="{00000000-0006-0000-0A00-0000B9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76" authorId="0" shapeId="0" xr:uid="{00000000-0006-0000-0A00-0000BA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77" authorId="0" shapeId="0" xr:uid="{00000000-0006-0000-0A00-0000BB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78" authorId="0" shapeId="0" xr:uid="{00000000-0006-0000-0A00-0000BC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79" authorId="0" shapeId="0" xr:uid="{00000000-0006-0000-0A00-0000BD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80" authorId="0" shapeId="0" xr:uid="{00000000-0006-0000-0A00-0000BE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81" authorId="0" shapeId="0" xr:uid="{00000000-0006-0000-0A00-0000BF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82" authorId="0" shapeId="0" xr:uid="{00000000-0006-0000-0A00-0000C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83" authorId="0" shapeId="0" xr:uid="{00000000-0006-0000-0A00-0000C1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84" authorId="0" shapeId="0" xr:uid="{00000000-0006-0000-0A00-0000C2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85" authorId="0" shapeId="0" xr:uid="{00000000-0006-0000-0A00-0000C309000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C2285" authorId="0" shapeId="0" xr:uid="{00000000-0006-0000-0A00-0000C4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6" authorId="0" shapeId="0" xr:uid="{00000000-0006-0000-0A00-0000C5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87" authorId="0" shapeId="0" xr:uid="{00000000-0006-0000-0A00-0000C6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88" authorId="0" shapeId="0" xr:uid="{00000000-0006-0000-0A00-0000C7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89" authorId="0" shapeId="0" xr:uid="{00000000-0006-0000-0A00-0000C8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90" authorId="0" shapeId="0" xr:uid="{00000000-0006-0000-0A00-0000C9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91" authorId="0" shapeId="0" xr:uid="{00000000-0006-0000-0A00-0000CA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92" authorId="0" shapeId="0" xr:uid="{00000000-0006-0000-0A00-0000C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93" authorId="0" shapeId="0" xr:uid="{00000000-0006-0000-0A00-0000CC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94" authorId="0" shapeId="0" xr:uid="{00000000-0006-0000-0A00-0000CD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95" authorId="0" shapeId="0" xr:uid="{00000000-0006-0000-0A00-0000CE09000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C2295" authorId="0" shapeId="0" xr:uid="{00000000-0006-0000-0A00-0000CF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96" authorId="0" shapeId="0" xr:uid="{00000000-0006-0000-0A00-0000D0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7" authorId="0" shapeId="0" xr:uid="{00000000-0006-0000-0A00-0000D1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98" authorId="0" shapeId="0" xr:uid="{00000000-0006-0000-0A00-0000D2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99" authorId="0" shapeId="0" xr:uid="{00000000-0006-0000-0A00-0000D3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00" authorId="0" shapeId="0" xr:uid="{00000000-0006-0000-0A00-0000D4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01" authorId="0" shapeId="0" xr:uid="{00000000-0006-0000-0A00-0000D5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02" authorId="0" shapeId="0" xr:uid="{00000000-0006-0000-0A00-0000D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03" authorId="0" shapeId="0" xr:uid="{00000000-0006-0000-0A00-0000D7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04" authorId="0" shapeId="0" xr:uid="{00000000-0006-0000-0A00-0000D8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05" authorId="0" shapeId="0" xr:uid="{00000000-0006-0000-0A00-0000D909000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C2305" authorId="0" shapeId="0" xr:uid="{00000000-0006-0000-0A00-0000DA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06" authorId="0" shapeId="0" xr:uid="{00000000-0006-0000-0A00-0000DB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07" authorId="0" shapeId="0" xr:uid="{00000000-0006-0000-0A00-0000DC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8" authorId="0" shapeId="0" xr:uid="{00000000-0006-0000-0A00-0000DD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09" authorId="0" shapeId="0" xr:uid="{00000000-0006-0000-0A00-0000DE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10" authorId="0" shapeId="0" xr:uid="{00000000-0006-0000-0A00-0000DF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11" authorId="0" shapeId="0" xr:uid="{00000000-0006-0000-0A00-0000E0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12" authorId="0" shapeId="0" xr:uid="{00000000-0006-0000-0A00-0000E1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13" authorId="0" shapeId="0" xr:uid="{00000000-0006-0000-0A00-0000E2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14" authorId="0" shapeId="0" xr:uid="{00000000-0006-0000-0A00-0000E3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15" authorId="0" shapeId="0" xr:uid="{00000000-0006-0000-0A00-0000E4090000}">
      <text>
        <r>
          <rPr>
            <sz val="9"/>
            <color indexed="81"/>
            <rFont val="Tahoma"/>
            <family val="2"/>
          </rPr>
          <t>Asignaciones destinadas a cubrir la adquisición del derecho de explotación por un lapso de tiempo determinado de bienes y servicios por parte de una empresa a otra.</t>
        </r>
      </text>
    </comment>
    <comment ref="C2315" authorId="0" shapeId="0" xr:uid="{00000000-0006-0000-0A00-0000E5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16" authorId="0" shapeId="0" xr:uid="{00000000-0006-0000-0A00-0000E6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17" authorId="0" shapeId="0" xr:uid="{00000000-0006-0000-0A00-0000E7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18" authorId="0" shapeId="0" xr:uid="{00000000-0006-0000-0A00-0000E8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9" authorId="0" shapeId="0" xr:uid="{00000000-0006-0000-0A00-0000E9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0" authorId="0" shapeId="0" xr:uid="{00000000-0006-0000-0A00-0000EA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21" authorId="0" shapeId="0" xr:uid="{00000000-0006-0000-0A00-0000EB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22" authorId="0" shapeId="0" xr:uid="{00000000-0006-0000-0A00-0000E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23" authorId="0" shapeId="0" xr:uid="{00000000-0006-0000-0A00-0000ED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24" authorId="0" shapeId="0" xr:uid="{00000000-0006-0000-0A00-0000EE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25" authorId="0" shapeId="0" xr:uid="{00000000-0006-0000-0A00-0000EF09000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C2325" authorId="0" shapeId="0" xr:uid="{00000000-0006-0000-0A00-0000F0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26" authorId="0" shapeId="0" xr:uid="{00000000-0006-0000-0A00-0000F1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27" authorId="0" shapeId="0" xr:uid="{00000000-0006-0000-0A00-0000F2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28" authorId="0" shapeId="0" xr:uid="{00000000-0006-0000-0A00-0000F3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29" authorId="0" shapeId="0" xr:uid="{00000000-0006-0000-0A00-0000F4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30" authorId="0" shapeId="0" xr:uid="{00000000-0006-0000-0A00-0000F5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1" authorId="0" shapeId="0" xr:uid="{00000000-0006-0000-0A00-0000F6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32" authorId="0" shapeId="0" xr:uid="{00000000-0006-0000-0A00-0000F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33" authorId="0" shapeId="0" xr:uid="{00000000-0006-0000-0A00-0000F8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34" authorId="0" shapeId="0" xr:uid="{00000000-0006-0000-0A00-0000F9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35" authorId="0" shapeId="0" xr:uid="{00000000-0006-0000-0A00-0000FA090000}">
      <text>
        <r>
          <rPr>
            <sz val="9"/>
            <color indexed="81"/>
            <rFont val="Tahoma"/>
            <family val="2"/>
          </rPr>
          <t>Asignaciones destinadas a la adquisición de permisos informáticos e intelectuales.</t>
        </r>
      </text>
    </comment>
    <comment ref="C2335" authorId="0" shapeId="0" xr:uid="{00000000-0006-0000-0A00-0000FB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36" authorId="0" shapeId="0" xr:uid="{00000000-0006-0000-0A00-0000FC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37" authorId="0" shapeId="0" xr:uid="{00000000-0006-0000-0A00-0000FD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38" authorId="0" shapeId="0" xr:uid="{00000000-0006-0000-0A00-0000FE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39" authorId="0" shapeId="0" xr:uid="{00000000-0006-0000-0A00-0000FF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40" authorId="0" shapeId="0" xr:uid="{00000000-0006-0000-0A00-000000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41" authorId="0" shapeId="0" xr:uid="{00000000-0006-0000-0A00-000001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2" authorId="0" shapeId="0" xr:uid="{00000000-0006-0000-0A00-00000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43" authorId="0" shapeId="0" xr:uid="{00000000-0006-0000-0A00-000003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44" authorId="0" shapeId="0" xr:uid="{00000000-0006-0000-0A00-000004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45" authorId="0" shapeId="0" xr:uid="{00000000-0006-0000-0A00-0000050A0000}">
      <text>
        <r>
          <rPr>
            <sz val="9"/>
            <color indexed="81"/>
            <rFont val="Tahoma"/>
            <family val="2"/>
          </rPr>
          <t>Asignaciones destinadas a la adquisición de permisos para realizar negocios en general o un negocio o profesión en particular.</t>
        </r>
      </text>
    </comment>
    <comment ref="C2345" authorId="0" shapeId="0" xr:uid="{00000000-0006-0000-0A00-000006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46" authorId="0" shapeId="0" xr:uid="{00000000-0006-0000-0A00-000007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47" authorId="0" shapeId="0" xr:uid="{00000000-0006-0000-0A00-000008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48" authorId="0" shapeId="0" xr:uid="{00000000-0006-0000-0A00-000009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49" authorId="0" shapeId="0" xr:uid="{00000000-0006-0000-0A00-00000A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50" authorId="0" shapeId="0" xr:uid="{00000000-0006-0000-0A00-00000B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51" authorId="0" shapeId="0" xr:uid="{00000000-0006-0000-0A00-00000C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52" authorId="0" shapeId="0" xr:uid="{00000000-0006-0000-0A00-00000D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3" authorId="0" shapeId="0" xr:uid="{00000000-0006-0000-0A00-00000E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54" authorId="0" shapeId="0" xr:uid="{00000000-0006-0000-0A00-00000F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55" authorId="0" shapeId="0" xr:uid="{00000000-0006-0000-0A00-0000100A0000}">
      <text>
        <r>
          <rPr>
            <sz val="9"/>
            <color indexed="81"/>
            <rFont val="Tahoma"/>
            <family val="2"/>
          </rPr>
          <t>Asignaciones destinadas atenderá cubrir los gastos generados por concepto de otros activos intangibles, no incluidos en partidas específicas anteriores.</t>
        </r>
      </text>
    </comment>
    <comment ref="C2355" authorId="0" shapeId="0" xr:uid="{00000000-0006-0000-0A00-000011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56" authorId="0" shapeId="0" xr:uid="{00000000-0006-0000-0A00-000012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57" authorId="0" shapeId="0" xr:uid="{00000000-0006-0000-0A00-000013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58" authorId="0" shapeId="0" xr:uid="{00000000-0006-0000-0A00-000014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59" authorId="0" shapeId="0" xr:uid="{00000000-0006-0000-0A00-000015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60" authorId="0" shapeId="0" xr:uid="{00000000-0006-0000-0A00-000016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61" authorId="0" shapeId="0" xr:uid="{00000000-0006-0000-0A00-000017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62" authorId="0" shapeId="0" xr:uid="{00000000-0006-0000-0A00-000018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63" authorId="0" shapeId="0" xr:uid="{00000000-0006-0000-0A00-000019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4" authorId="0" shapeId="0" xr:uid="{00000000-0006-0000-0A00-00001A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65" authorId="0" shapeId="0" xr:uid="{00000000-0006-0000-0A00-00001B0A0000}">
      <text>
        <r>
          <rPr>
            <sz val="9"/>
            <color indexed="81"/>
            <rFont val="Tahoma"/>
            <family val="2"/>
          </rPr>
          <t>Asignaciones destinadas a obras por contrato y proyectos productivos y acciones de fomento. Incluye los gastos en estudios de pre-inversión y preparación del proyecto.</t>
        </r>
      </text>
    </comment>
    <comment ref="B2366" authorId="0" shapeId="0" xr:uid="{00000000-0006-0000-0A00-00001C0A000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2367" authorId="0" shapeId="0" xr:uid="{00000000-0006-0000-0A00-00001D0A000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C2367" authorId="0" shapeId="0" xr:uid="{00000000-0006-0000-0A00-00001E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68" authorId="0" shapeId="0" xr:uid="{00000000-0006-0000-0A00-00001F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69" authorId="0" shapeId="0" xr:uid="{00000000-0006-0000-0A00-000020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70" authorId="0" shapeId="0" xr:uid="{00000000-0006-0000-0A00-000021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71" authorId="0" shapeId="0" xr:uid="{00000000-0006-0000-0A00-000022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72" authorId="0" shapeId="0" xr:uid="{00000000-0006-0000-0A00-000023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73" authorId="0" shapeId="0" xr:uid="{00000000-0006-0000-0A00-000024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74" authorId="0" shapeId="0" xr:uid="{00000000-0006-0000-0A00-000025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75" authorId="0" shapeId="0" xr:uid="{00000000-0006-0000-0A00-000026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76" authorId="0" shapeId="0" xr:uid="{00000000-0006-0000-0A00-000027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7" authorId="0" shapeId="0" xr:uid="{00000000-0006-0000-0A00-0000280A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377" authorId="0" shapeId="0" xr:uid="{00000000-0006-0000-0A00-000029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78" authorId="0" shapeId="0" xr:uid="{00000000-0006-0000-0A00-00002A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79" authorId="0" shapeId="0" xr:uid="{00000000-0006-0000-0A00-00002B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80" authorId="0" shapeId="0" xr:uid="{00000000-0006-0000-0A00-00002C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81" authorId="0" shapeId="0" xr:uid="{00000000-0006-0000-0A00-00002D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82" authorId="0" shapeId="0" xr:uid="{00000000-0006-0000-0A00-00002E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83" authorId="0" shapeId="0" xr:uid="{00000000-0006-0000-0A00-00002F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84" authorId="0" shapeId="0" xr:uid="{00000000-0006-0000-0A00-000030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85" authorId="0" shapeId="0" xr:uid="{00000000-0006-0000-0A00-000031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86" authorId="0" shapeId="0" xr:uid="{00000000-0006-0000-0A00-000032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87" authorId="0" shapeId="0" xr:uid="{00000000-0006-0000-0A00-0000330A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387" authorId="0" shapeId="0" xr:uid="{00000000-0006-0000-0A00-000034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88" authorId="0" shapeId="0" xr:uid="{00000000-0006-0000-0A00-000035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89" authorId="0" shapeId="0" xr:uid="{00000000-0006-0000-0A00-000036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90" authorId="0" shapeId="0" xr:uid="{00000000-0006-0000-0A00-000037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91" authorId="0" shapeId="0" xr:uid="{00000000-0006-0000-0A00-000038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92" authorId="0" shapeId="0" xr:uid="{00000000-0006-0000-0A00-000039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93" authorId="0" shapeId="0" xr:uid="{00000000-0006-0000-0A00-00003A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94" authorId="0" shapeId="0" xr:uid="{00000000-0006-0000-0A00-00003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95" authorId="0" shapeId="0" xr:uid="{00000000-0006-0000-0A00-00003C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96" authorId="0" shapeId="0" xr:uid="{00000000-0006-0000-0A00-00003D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97" authorId="0" shapeId="0" xr:uid="{00000000-0006-0000-0A00-00003E0A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397" authorId="0" shapeId="0" xr:uid="{00000000-0006-0000-0A00-00003F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8" authorId="0" shapeId="0" xr:uid="{00000000-0006-0000-0A00-000040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99" authorId="0" shapeId="0" xr:uid="{00000000-0006-0000-0A00-000041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00" authorId="0" shapeId="0" xr:uid="{00000000-0006-0000-0A00-000042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01" authorId="0" shapeId="0" xr:uid="{00000000-0006-0000-0A00-000043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02" authorId="0" shapeId="0" xr:uid="{00000000-0006-0000-0A00-000044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03" authorId="0" shapeId="0" xr:uid="{00000000-0006-0000-0A00-000045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04" authorId="0" shapeId="0" xr:uid="{00000000-0006-0000-0A00-000046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05" authorId="0" shapeId="0" xr:uid="{00000000-0006-0000-0A00-000047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06" authorId="0" shapeId="0" xr:uid="{00000000-0006-0000-0A00-000048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07" authorId="0" shapeId="0" xr:uid="{00000000-0006-0000-0A00-0000490A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07" authorId="0" shapeId="0" xr:uid="{00000000-0006-0000-0A00-00004A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08" authorId="0" shapeId="0" xr:uid="{00000000-0006-0000-0A00-00004B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9" authorId="0" shapeId="0" xr:uid="{00000000-0006-0000-0A00-00004C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0" authorId="0" shapeId="0" xr:uid="{00000000-0006-0000-0A00-00004D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11" authorId="0" shapeId="0" xr:uid="{00000000-0006-0000-0A00-00004E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12" authorId="0" shapeId="0" xr:uid="{00000000-0006-0000-0A00-00004F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13" authorId="0" shapeId="0" xr:uid="{00000000-0006-0000-0A00-000050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14" authorId="0" shapeId="0" xr:uid="{00000000-0006-0000-0A00-00005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15" authorId="0" shapeId="0" xr:uid="{00000000-0006-0000-0A00-000052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16" authorId="0" shapeId="0" xr:uid="{00000000-0006-0000-0A00-000053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17" authorId="0" shapeId="0" xr:uid="{00000000-0006-0000-0A00-0000540A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17" authorId="0" shapeId="0" xr:uid="{00000000-0006-0000-0A00-000055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18" authorId="0" shapeId="0" xr:uid="{00000000-0006-0000-0A00-000056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19" authorId="0" shapeId="0" xr:uid="{00000000-0006-0000-0A00-000057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20" authorId="0" shapeId="0" xr:uid="{00000000-0006-0000-0A00-000058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1" authorId="0" shapeId="0" xr:uid="{00000000-0006-0000-0A00-000059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22" authorId="0" shapeId="0" xr:uid="{00000000-0006-0000-0A00-00005A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23" authorId="0" shapeId="0" xr:uid="{00000000-0006-0000-0A00-00005B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24" authorId="0" shapeId="0" xr:uid="{00000000-0006-0000-0A00-00005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25" authorId="0" shapeId="0" xr:uid="{00000000-0006-0000-0A00-00005D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26" authorId="0" shapeId="0" xr:uid="{00000000-0006-0000-0A00-00005E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27" authorId="0" shapeId="0" xr:uid="{00000000-0006-0000-0A00-00005F0A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427" authorId="0" shapeId="0" xr:uid="{00000000-0006-0000-0A00-000060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28" authorId="0" shapeId="0" xr:uid="{00000000-0006-0000-0A00-000061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29" authorId="0" shapeId="0" xr:uid="{00000000-0006-0000-0A00-000062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30" authorId="0" shapeId="0" xr:uid="{00000000-0006-0000-0A00-000063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31" authorId="0" shapeId="0" xr:uid="{00000000-0006-0000-0A00-000064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2" authorId="0" shapeId="0" xr:uid="{00000000-0006-0000-0A00-000065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33" authorId="0" shapeId="0" xr:uid="{00000000-0006-0000-0A00-000066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34" authorId="0" shapeId="0" xr:uid="{00000000-0006-0000-0A00-00006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35" authorId="0" shapeId="0" xr:uid="{00000000-0006-0000-0A00-000068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36" authorId="0" shapeId="0" xr:uid="{00000000-0006-0000-0A00-000069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37" authorId="0" shapeId="0" xr:uid="{00000000-0006-0000-0A00-00006A0A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437" authorId="0" shapeId="0" xr:uid="{00000000-0006-0000-0A00-00006B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38" authorId="0" shapeId="0" xr:uid="{00000000-0006-0000-0A00-00006C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39" authorId="0" shapeId="0" xr:uid="{00000000-0006-0000-0A00-00006D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40" authorId="0" shapeId="0" xr:uid="{00000000-0006-0000-0A00-00006E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41" authorId="0" shapeId="0" xr:uid="{00000000-0006-0000-0A00-00006F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42" authorId="0" shapeId="0" xr:uid="{00000000-0006-0000-0A00-000070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3" authorId="0" shapeId="0" xr:uid="{00000000-0006-0000-0A00-000071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44" authorId="0" shapeId="0" xr:uid="{00000000-0006-0000-0A00-00007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45" authorId="0" shapeId="0" xr:uid="{00000000-0006-0000-0A00-000073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46" authorId="0" shapeId="0" xr:uid="{00000000-0006-0000-0A00-000074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47" authorId="0" shapeId="0" xr:uid="{00000000-0006-0000-0A00-0000750A0000}">
      <text>
        <r>
          <rPr>
            <sz val="9"/>
            <color indexed="81"/>
            <rFont val="Tahoma"/>
            <family val="2"/>
          </rPr>
          <t>Asignaciones para construcciones en bienes inmuebles propiedad de los entes públicos. Incluye los gastos en estudios de pre-inversión y preparación del proyecto.</t>
        </r>
      </text>
    </comment>
    <comment ref="B2448" authorId="0" shapeId="0" xr:uid="{00000000-0006-0000-0A00-0000760A000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C2448" authorId="0" shapeId="0" xr:uid="{00000000-0006-0000-0A00-000077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49" authorId="0" shapeId="0" xr:uid="{00000000-0006-0000-0A00-000078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50" authorId="0" shapeId="0" xr:uid="{00000000-0006-0000-0A00-000079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51" authorId="0" shapeId="0" xr:uid="{00000000-0006-0000-0A00-00007A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52" authorId="0" shapeId="0" xr:uid="{00000000-0006-0000-0A00-00007B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53" authorId="0" shapeId="0" xr:uid="{00000000-0006-0000-0A00-00007C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54" authorId="0" shapeId="0" xr:uid="{00000000-0006-0000-0A00-00007D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5" authorId="0" shapeId="0" xr:uid="{00000000-0006-0000-0A00-00007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56" authorId="0" shapeId="0" xr:uid="{00000000-0006-0000-0A00-00007F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57" authorId="0" shapeId="0" xr:uid="{00000000-0006-0000-0A00-000080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58" authorId="0" shapeId="0" xr:uid="{00000000-0006-0000-0A00-0000810A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458" authorId="0" shapeId="0" xr:uid="{00000000-0006-0000-0A00-000082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59" authorId="0" shapeId="0" xr:uid="{00000000-0006-0000-0A00-000083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60" authorId="0" shapeId="0" xr:uid="{00000000-0006-0000-0A00-000084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61" authorId="0" shapeId="0" xr:uid="{00000000-0006-0000-0A00-000085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62" authorId="0" shapeId="0" xr:uid="{00000000-0006-0000-0A00-000086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63" authorId="0" shapeId="0" xr:uid="{00000000-0006-0000-0A00-000087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64" authorId="0" shapeId="0" xr:uid="{00000000-0006-0000-0A00-000088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65" authorId="0" shapeId="0" xr:uid="{00000000-0006-0000-0A00-000089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6" authorId="0" shapeId="0" xr:uid="{00000000-0006-0000-0A00-00008A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67" authorId="0" shapeId="0" xr:uid="{00000000-0006-0000-0A00-00008B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68" authorId="0" shapeId="0" xr:uid="{00000000-0006-0000-0A00-00008C0A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468" authorId="0" shapeId="0" xr:uid="{00000000-0006-0000-0A00-00008D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69" authorId="0" shapeId="0" xr:uid="{00000000-0006-0000-0A00-00008E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70" authorId="0" shapeId="0" xr:uid="{00000000-0006-0000-0A00-00008F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71" authorId="0" shapeId="0" xr:uid="{00000000-0006-0000-0A00-000090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72" authorId="0" shapeId="0" xr:uid="{00000000-0006-0000-0A00-000091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73" authorId="0" shapeId="0" xr:uid="{00000000-0006-0000-0A00-000092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74" authorId="0" shapeId="0" xr:uid="{00000000-0006-0000-0A00-000093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75" authorId="0" shapeId="0" xr:uid="{00000000-0006-0000-0A00-000094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76" authorId="0" shapeId="0" xr:uid="{00000000-0006-0000-0A00-000095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7" authorId="0" shapeId="0" xr:uid="{00000000-0006-0000-0A00-000096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78" authorId="0" shapeId="0" xr:uid="{00000000-0006-0000-0A00-0000970A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478" authorId="0" shapeId="0" xr:uid="{00000000-0006-0000-0A00-000098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79" authorId="0" shapeId="0" xr:uid="{00000000-0006-0000-0A00-000099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80" authorId="0" shapeId="0" xr:uid="{00000000-0006-0000-0A00-00009A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81" authorId="0" shapeId="0" xr:uid="{00000000-0006-0000-0A00-00009B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82" authorId="0" shapeId="0" xr:uid="{00000000-0006-0000-0A00-00009C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83" authorId="0" shapeId="0" xr:uid="{00000000-0006-0000-0A00-00009D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84" authorId="0" shapeId="0" xr:uid="{00000000-0006-0000-0A00-00009E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85" authorId="0" shapeId="0" xr:uid="{00000000-0006-0000-0A00-00009F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86" authorId="0" shapeId="0" xr:uid="{00000000-0006-0000-0A00-0000A0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87" authorId="0" shapeId="0" xr:uid="{00000000-0006-0000-0A00-0000A1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8" authorId="0" shapeId="0" xr:uid="{00000000-0006-0000-0A00-0000A20A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88" authorId="0" shapeId="0" xr:uid="{00000000-0006-0000-0A00-0000A3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89" authorId="0" shapeId="0" xr:uid="{00000000-0006-0000-0A00-0000A4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90" authorId="0" shapeId="0" xr:uid="{00000000-0006-0000-0A00-0000A5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91" authorId="0" shapeId="0" xr:uid="{00000000-0006-0000-0A00-0000A6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92" authorId="0" shapeId="0" xr:uid="{00000000-0006-0000-0A00-0000A7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93" authorId="0" shapeId="0" xr:uid="{00000000-0006-0000-0A00-0000A8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94" authorId="0" shapeId="0" xr:uid="{00000000-0006-0000-0A00-0000A9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95" authorId="0" shapeId="0" xr:uid="{00000000-0006-0000-0A00-0000AA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96" authorId="0" shapeId="0" xr:uid="{00000000-0006-0000-0A00-0000AB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97" authorId="0" shapeId="0" xr:uid="{00000000-0006-0000-0A00-0000AC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98" authorId="0" shapeId="0" xr:uid="{00000000-0006-0000-0A00-0000AD0A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98" authorId="0" shapeId="0" xr:uid="{00000000-0006-0000-0A00-0000AE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99" authorId="0" shapeId="0" xr:uid="{00000000-0006-0000-0A00-0000AF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00" authorId="0" shapeId="0" xr:uid="{00000000-0006-0000-0A00-0000B0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01" authorId="0" shapeId="0" xr:uid="{00000000-0006-0000-0A00-0000B1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02" authorId="0" shapeId="0" xr:uid="{00000000-0006-0000-0A00-0000B2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03" authorId="0" shapeId="0" xr:uid="{00000000-0006-0000-0A00-0000B3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04" authorId="0" shapeId="0" xr:uid="{00000000-0006-0000-0A00-0000B4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05" authorId="0" shapeId="0" xr:uid="{00000000-0006-0000-0A00-0000B5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06" authorId="0" shapeId="0" xr:uid="{00000000-0006-0000-0A00-0000B6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07" authorId="0" shapeId="0" xr:uid="{00000000-0006-0000-0A00-0000B7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08" authorId="0" shapeId="0" xr:uid="{00000000-0006-0000-0A00-0000B80A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508" authorId="0" shapeId="0" xr:uid="{00000000-0006-0000-0A00-0000B9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9" authorId="0" shapeId="0" xr:uid="{00000000-0006-0000-0A00-0000BA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0" authorId="0" shapeId="0" xr:uid="{00000000-0006-0000-0A00-0000BB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11" authorId="0" shapeId="0" xr:uid="{00000000-0006-0000-0A00-0000BC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12" authorId="0" shapeId="0" xr:uid="{00000000-0006-0000-0A00-0000BD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13" authorId="0" shapeId="0" xr:uid="{00000000-0006-0000-0A00-0000BE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14" authorId="0" shapeId="0" xr:uid="{00000000-0006-0000-0A00-0000BF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15" authorId="0" shapeId="0" xr:uid="{00000000-0006-0000-0A00-0000C0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16" authorId="0" shapeId="0" xr:uid="{00000000-0006-0000-0A00-0000C1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17" authorId="0" shapeId="0" xr:uid="{00000000-0006-0000-0A00-0000C2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18" authorId="0" shapeId="0" xr:uid="{00000000-0006-0000-0A00-0000C30A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518" authorId="0" shapeId="0" xr:uid="{00000000-0006-0000-0A00-0000C4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19" authorId="0" shapeId="0" xr:uid="{00000000-0006-0000-0A00-0000C5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20" authorId="0" shapeId="0" xr:uid="{00000000-0006-0000-0A00-0000C6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1" authorId="0" shapeId="0" xr:uid="{00000000-0006-0000-0A00-0000C7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22" authorId="0" shapeId="0" xr:uid="{00000000-0006-0000-0A00-0000C8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23" authorId="0" shapeId="0" xr:uid="{00000000-0006-0000-0A00-0000C9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24" authorId="0" shapeId="0" xr:uid="{00000000-0006-0000-0A00-0000CA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25" authorId="0" shapeId="0" xr:uid="{00000000-0006-0000-0A00-0000C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26" authorId="0" shapeId="0" xr:uid="{00000000-0006-0000-0A00-0000CC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27" authorId="0" shapeId="0" xr:uid="{00000000-0006-0000-0A00-0000CD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28" authorId="0" shapeId="0" xr:uid="{00000000-0006-0000-0A00-0000CE0A000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2529" authorId="0" shapeId="0" xr:uid="{00000000-0006-0000-0A00-0000CF0A000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29" authorId="0" shapeId="0" xr:uid="{00000000-0006-0000-0A00-0000D0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30" authorId="0" shapeId="0" xr:uid="{00000000-0006-0000-0A00-0000D1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31" authorId="0" shapeId="0" xr:uid="{00000000-0006-0000-0A00-0000D2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32" authorId="0" shapeId="0" xr:uid="{00000000-0006-0000-0A00-0000D3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3" authorId="0" shapeId="0" xr:uid="{00000000-0006-0000-0A00-0000D4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34" authorId="0" shapeId="0" xr:uid="{00000000-0006-0000-0A00-0000D5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35" authorId="0" shapeId="0" xr:uid="{00000000-0006-0000-0A00-0000D6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36" authorId="0" shapeId="0" xr:uid="{00000000-0006-0000-0A00-0000D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37" authorId="0" shapeId="0" xr:uid="{00000000-0006-0000-0A00-0000D8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38" authorId="0" shapeId="0" xr:uid="{00000000-0006-0000-0A00-0000D9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39" authorId="0" shapeId="0" xr:uid="{00000000-0006-0000-0A00-0000DA0A000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39" authorId="0" shapeId="0" xr:uid="{00000000-0006-0000-0A00-0000DB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40" authorId="0" shapeId="0" xr:uid="{00000000-0006-0000-0A00-0000DC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41" authorId="0" shapeId="0" xr:uid="{00000000-0006-0000-0A00-0000DD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42" authorId="0" shapeId="0" xr:uid="{00000000-0006-0000-0A00-0000DE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43" authorId="0" shapeId="0" xr:uid="{00000000-0006-0000-0A00-0000DF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4" authorId="0" shapeId="0" xr:uid="{00000000-0006-0000-0A00-0000E0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45" authorId="0" shapeId="0" xr:uid="{00000000-0006-0000-0A00-0000E1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46" authorId="0" shapeId="0" xr:uid="{00000000-0006-0000-0A00-0000E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47" authorId="0" shapeId="0" xr:uid="{00000000-0006-0000-0A00-0000E3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48" authorId="0" shapeId="0" xr:uid="{00000000-0006-0000-0A00-0000E4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49" authorId="0" shapeId="0" xr:uid="{00000000-0006-0000-0A00-0000E50A000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2550" authorId="0" shapeId="0" xr:uid="{00000000-0006-0000-0A00-0000E60A000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2551" authorId="0" shapeId="0" xr:uid="{00000000-0006-0000-0A00-0000E70A000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C2551" authorId="0" shapeId="0" xr:uid="{00000000-0006-0000-0A00-0000E8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52" authorId="0" shapeId="0" xr:uid="{00000000-0006-0000-0A00-0000E9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53" authorId="0" shapeId="0" xr:uid="{00000000-0006-0000-0A00-0000EA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54" authorId="0" shapeId="0" xr:uid="{00000000-0006-0000-0A00-0000EB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55" authorId="0" shapeId="0" xr:uid="{00000000-0006-0000-0A00-0000EC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56" authorId="0" shapeId="0" xr:uid="{00000000-0006-0000-0A00-0000ED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7" authorId="0" shapeId="0" xr:uid="{00000000-0006-0000-0A00-0000EE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58" authorId="0" shapeId="0" xr:uid="{00000000-0006-0000-0A00-0000EF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59" authorId="0" shapeId="0" xr:uid="{00000000-0006-0000-0A00-0000F0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60" authorId="0" shapeId="0" xr:uid="{00000000-0006-0000-0A00-0000F1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61" authorId="0" shapeId="0" xr:uid="{00000000-0006-0000-0A00-0000F20A000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2562" authorId="0" shapeId="0" xr:uid="{00000000-0006-0000-0A00-0000F30A000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2563" authorId="0" shapeId="0" xr:uid="{00000000-0006-0000-0A00-0000F40A000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C2563" authorId="0" shapeId="0" xr:uid="{00000000-0006-0000-0A00-0000F5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64" authorId="0" shapeId="0" xr:uid="{00000000-0006-0000-0A00-0000F6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65" authorId="0" shapeId="0" xr:uid="{00000000-0006-0000-0A00-0000F7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66" authorId="0" shapeId="0" xr:uid="{00000000-0006-0000-0A00-0000F8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67" authorId="0" shapeId="0" xr:uid="{00000000-0006-0000-0A00-0000F9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68" authorId="0" shapeId="0" xr:uid="{00000000-0006-0000-0A00-0000FA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69" authorId="0" shapeId="0" xr:uid="{00000000-0006-0000-0A00-0000FB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70" authorId="0" shapeId="0" xr:uid="{00000000-0006-0000-0A00-0000F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1" authorId="0" shapeId="0" xr:uid="{00000000-0006-0000-0A00-0000FD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72" authorId="0" shapeId="0" xr:uid="{00000000-0006-0000-0A00-0000FE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73" authorId="0" shapeId="0" xr:uid="{00000000-0006-0000-0A00-0000FF0A000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2574" authorId="0" shapeId="0" xr:uid="{00000000-0006-0000-0A00-0000000B000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2575" authorId="0" shapeId="0" xr:uid="{00000000-0006-0000-0A00-0000010B000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C2575" authorId="0" shapeId="0" xr:uid="{00000000-0006-0000-0A00-000002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76" authorId="0" shapeId="0" xr:uid="{00000000-0006-0000-0A00-000003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77" authorId="0" shapeId="0" xr:uid="{00000000-0006-0000-0A00-000004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78" authorId="0" shapeId="0" xr:uid="{00000000-0006-0000-0A00-000005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79" authorId="0" shapeId="0" xr:uid="{00000000-0006-0000-0A00-000006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80" authorId="0" shapeId="0" xr:uid="{00000000-0006-0000-0A00-000007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81" authorId="0" shapeId="0" xr:uid="{00000000-0006-0000-0A00-000008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82" authorId="0" shapeId="0" xr:uid="{00000000-0006-0000-0A00-00000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83" authorId="0" shapeId="0" xr:uid="{00000000-0006-0000-0A00-00000A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4" authorId="0" shapeId="0" xr:uid="{00000000-0006-0000-0A00-00000B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85" authorId="0" shapeId="0" xr:uid="{00000000-0006-0000-0A00-00000C0B000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C2585" authorId="0" shapeId="0" xr:uid="{00000000-0006-0000-0A00-00000D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86" authorId="0" shapeId="0" xr:uid="{00000000-0006-0000-0A00-00000E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87" authorId="0" shapeId="0" xr:uid="{00000000-0006-0000-0A00-00000F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88" authorId="0" shapeId="0" xr:uid="{00000000-0006-0000-0A00-000010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89" authorId="0" shapeId="0" xr:uid="{00000000-0006-0000-0A00-000011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90" authorId="0" shapeId="0" xr:uid="{00000000-0006-0000-0A00-000012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91" authorId="0" shapeId="0" xr:uid="{00000000-0006-0000-0A00-000013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92" authorId="0" shapeId="0" xr:uid="{00000000-0006-0000-0A00-00001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93" authorId="0" shapeId="0" xr:uid="{00000000-0006-0000-0A00-000015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94" authorId="0" shapeId="0" xr:uid="{00000000-0006-0000-0A00-000016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5" authorId="0" shapeId="0" xr:uid="{00000000-0006-0000-0A00-0000170B000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C2595" authorId="0" shapeId="0" xr:uid="{00000000-0006-0000-0A00-000018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96" authorId="0" shapeId="0" xr:uid="{00000000-0006-0000-0A00-000019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97" authorId="0" shapeId="0" xr:uid="{00000000-0006-0000-0A00-00001A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98" authorId="0" shapeId="0" xr:uid="{00000000-0006-0000-0A00-00001B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99" authorId="0" shapeId="0" xr:uid="{00000000-0006-0000-0A00-00001C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00" authorId="0" shapeId="0" xr:uid="{00000000-0006-0000-0A00-00001D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01" authorId="0" shapeId="0" xr:uid="{00000000-0006-0000-0A00-00001E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02" authorId="0" shapeId="0" xr:uid="{00000000-0006-0000-0A00-00001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03" authorId="0" shapeId="0" xr:uid="{00000000-0006-0000-0A00-000020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04" authorId="0" shapeId="0" xr:uid="{00000000-0006-0000-0A00-000021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05" authorId="0" shapeId="0" xr:uid="{00000000-0006-0000-0A00-0000220B000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C2605" authorId="0" shapeId="0" xr:uid="{00000000-0006-0000-0A00-000023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6" authorId="0" shapeId="0" xr:uid="{00000000-0006-0000-0A00-000024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07" authorId="0" shapeId="0" xr:uid="{00000000-0006-0000-0A00-000025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08" authorId="0" shapeId="0" xr:uid="{00000000-0006-0000-0A00-000026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09" authorId="0" shapeId="0" xr:uid="{00000000-0006-0000-0A00-000027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10" authorId="0" shapeId="0" xr:uid="{00000000-0006-0000-0A00-000028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11" authorId="0" shapeId="0" xr:uid="{00000000-0006-0000-0A00-000029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12" authorId="0" shapeId="0" xr:uid="{00000000-0006-0000-0A00-00002A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13" authorId="0" shapeId="0" xr:uid="{00000000-0006-0000-0A00-00002B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14" authorId="0" shapeId="0" xr:uid="{00000000-0006-0000-0A00-00002C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15" authorId="0" shapeId="0" xr:uid="{00000000-0006-0000-0A00-00002D0B000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C2615" authorId="0" shapeId="0" xr:uid="{00000000-0006-0000-0A00-00002E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16" authorId="0" shapeId="0" xr:uid="{00000000-0006-0000-0A00-00002F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7" authorId="0" shapeId="0" xr:uid="{00000000-0006-0000-0A00-000030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18" authorId="0" shapeId="0" xr:uid="{00000000-0006-0000-0A00-000031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19" authorId="0" shapeId="0" xr:uid="{00000000-0006-0000-0A00-000032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20" authorId="0" shapeId="0" xr:uid="{00000000-0006-0000-0A00-000033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21" authorId="0" shapeId="0" xr:uid="{00000000-0006-0000-0A00-000034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22" authorId="0" shapeId="0" xr:uid="{00000000-0006-0000-0A00-000035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23" authorId="0" shapeId="0" xr:uid="{00000000-0006-0000-0A00-000036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24" authorId="0" shapeId="0" xr:uid="{00000000-0006-0000-0A00-000037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25" authorId="0" shapeId="0" xr:uid="{00000000-0006-0000-0A00-0000380B000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C2625" authorId="0" shapeId="0" xr:uid="{00000000-0006-0000-0A00-000039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26" authorId="0" shapeId="0" xr:uid="{00000000-0006-0000-0A00-00003A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27" authorId="0" shapeId="0" xr:uid="{00000000-0006-0000-0A00-00003B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8" authorId="0" shapeId="0" xr:uid="{00000000-0006-0000-0A00-00003C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29" authorId="0" shapeId="0" xr:uid="{00000000-0006-0000-0A00-00003D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30" authorId="0" shapeId="0" xr:uid="{00000000-0006-0000-0A00-00003E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31" authorId="0" shapeId="0" xr:uid="{00000000-0006-0000-0A00-00003F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32" authorId="0" shapeId="0" xr:uid="{00000000-0006-0000-0A00-000040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33" authorId="0" shapeId="0" xr:uid="{00000000-0006-0000-0A00-000041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34" authorId="0" shapeId="0" xr:uid="{00000000-0006-0000-0A00-000042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35" authorId="0" shapeId="0" xr:uid="{00000000-0006-0000-0A00-0000430B000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2636" authorId="0" shapeId="0" xr:uid="{00000000-0006-0000-0A00-0000440B000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C2636" authorId="0" shapeId="0" xr:uid="{00000000-0006-0000-0A00-000045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37" authorId="0" shapeId="0" xr:uid="{00000000-0006-0000-0A00-000046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38" authorId="0" shapeId="0" xr:uid="{00000000-0006-0000-0A00-000047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39" authorId="0" shapeId="0" xr:uid="{00000000-0006-0000-0A00-000048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40" authorId="0" shapeId="0" xr:uid="{00000000-0006-0000-0A00-000049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1" authorId="0" shapeId="0" xr:uid="{00000000-0006-0000-0A00-00004A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42" authorId="0" shapeId="0" xr:uid="{00000000-0006-0000-0A00-00004B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43" authorId="0" shapeId="0" xr:uid="{00000000-0006-0000-0A00-00004C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44" authorId="0" shapeId="0" xr:uid="{00000000-0006-0000-0A00-00004D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45" authorId="0" shapeId="0" xr:uid="{00000000-0006-0000-0A00-00004E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46" authorId="0" shapeId="0" xr:uid="{00000000-0006-0000-0A00-00004F0B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C2646" authorId="0" shapeId="0" xr:uid="{00000000-0006-0000-0A00-000050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47" authorId="0" shapeId="0" xr:uid="{00000000-0006-0000-0A00-000051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48" authorId="0" shapeId="0" xr:uid="{00000000-0006-0000-0A00-000052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49" authorId="0" shapeId="0" xr:uid="{00000000-0006-0000-0A00-000053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50" authorId="0" shapeId="0" xr:uid="{00000000-0006-0000-0A00-000054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51" authorId="0" shapeId="0" xr:uid="{00000000-0006-0000-0A00-000055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2" authorId="0" shapeId="0" xr:uid="{00000000-0006-0000-0A00-000056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53" authorId="0" shapeId="0" xr:uid="{00000000-0006-0000-0A00-000057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54" authorId="0" shapeId="0" xr:uid="{00000000-0006-0000-0A00-000058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55" authorId="0" shapeId="0" xr:uid="{00000000-0006-0000-0A00-000059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56" authorId="0" shapeId="0" xr:uid="{00000000-0006-0000-0A00-00005A0B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C2656" authorId="0" shapeId="0" xr:uid="{00000000-0006-0000-0A00-00005B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57" authorId="0" shapeId="0" xr:uid="{00000000-0006-0000-0A00-00005C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58" authorId="0" shapeId="0" xr:uid="{00000000-0006-0000-0A00-00005D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59" authorId="0" shapeId="0" xr:uid="{00000000-0006-0000-0A00-00005E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60" authorId="0" shapeId="0" xr:uid="{00000000-0006-0000-0A00-00005F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61" authorId="0" shapeId="0" xr:uid="{00000000-0006-0000-0A00-000060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62" authorId="0" shapeId="0" xr:uid="{00000000-0006-0000-0A00-000061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3" authorId="0" shapeId="0" xr:uid="{00000000-0006-0000-0A00-000062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64" authorId="0" shapeId="0" xr:uid="{00000000-0006-0000-0A00-000063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65" authorId="0" shapeId="0" xr:uid="{00000000-0006-0000-0A00-000064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66" authorId="0" shapeId="0" xr:uid="{00000000-0006-0000-0A00-0000650B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66" authorId="0" shapeId="0" xr:uid="{00000000-0006-0000-0A00-000066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67" authorId="0" shapeId="0" xr:uid="{00000000-0006-0000-0A00-000067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68" authorId="0" shapeId="0" xr:uid="{00000000-0006-0000-0A00-000068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69" authorId="0" shapeId="0" xr:uid="{00000000-0006-0000-0A00-000069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70" authorId="0" shapeId="0" xr:uid="{00000000-0006-0000-0A00-00006A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71" authorId="0" shapeId="0" xr:uid="{00000000-0006-0000-0A00-00006B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72" authorId="0" shapeId="0" xr:uid="{00000000-0006-0000-0A00-00006C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73" authorId="0" shapeId="0" xr:uid="{00000000-0006-0000-0A00-00006D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4" authorId="0" shapeId="0" xr:uid="{00000000-0006-0000-0A00-00006E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75" authorId="0" shapeId="0" xr:uid="{00000000-0006-0000-0A00-00006F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76" authorId="0" shapeId="0" xr:uid="{00000000-0006-0000-0A00-0000700B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76" authorId="0" shapeId="0" xr:uid="{00000000-0006-0000-0A00-000071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77" authorId="0" shapeId="0" xr:uid="{00000000-0006-0000-0A00-000072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78" authorId="0" shapeId="0" xr:uid="{00000000-0006-0000-0A00-000073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79" authorId="0" shapeId="0" xr:uid="{00000000-0006-0000-0A00-000074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80" authorId="0" shapeId="0" xr:uid="{00000000-0006-0000-0A00-000075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81" authorId="0" shapeId="0" xr:uid="{00000000-0006-0000-0A00-000076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82" authorId="0" shapeId="0" xr:uid="{00000000-0006-0000-0A00-000077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83" authorId="0" shapeId="0" xr:uid="{00000000-0006-0000-0A00-00007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84" authorId="0" shapeId="0" xr:uid="{00000000-0006-0000-0A00-000079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5" authorId="0" shapeId="0" xr:uid="{00000000-0006-0000-0A00-00007A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86" authorId="0" shapeId="0" xr:uid="{00000000-0006-0000-0A00-00007B0B000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C2686" authorId="0" shapeId="0" xr:uid="{00000000-0006-0000-0A00-00007C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87" authorId="0" shapeId="0" xr:uid="{00000000-0006-0000-0A00-00007D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88" authorId="0" shapeId="0" xr:uid="{00000000-0006-0000-0A00-00007E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89" authorId="0" shapeId="0" xr:uid="{00000000-0006-0000-0A00-00007F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90" authorId="0" shapeId="0" xr:uid="{00000000-0006-0000-0A00-000080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91" authorId="0" shapeId="0" xr:uid="{00000000-0006-0000-0A00-000081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92" authorId="0" shapeId="0" xr:uid="{00000000-0006-0000-0A00-000082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93" authorId="0" shapeId="0" xr:uid="{00000000-0006-0000-0A00-000083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94" authorId="0" shapeId="0" xr:uid="{00000000-0006-0000-0A00-000084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95" authorId="0" shapeId="0" xr:uid="{00000000-0006-0000-0A00-000085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6" authorId="0" shapeId="0" xr:uid="{00000000-0006-0000-0A00-0000860B0000}">
      <text>
        <r>
          <rPr>
            <sz val="9"/>
            <color indexed="81"/>
            <rFont val="Tahoma"/>
            <family val="2"/>
          </rPr>
          <t>Asignaciones destinadas a la concesión de préstamos a entes públicos y al sector privado.</t>
        </r>
      </text>
    </comment>
    <comment ref="B2697" authorId="0" shapeId="0" xr:uid="{00000000-0006-0000-0A00-0000870B0000}">
      <text>
        <r>
          <rPr>
            <sz val="9"/>
            <color indexed="81"/>
            <rFont val="Tahoma"/>
            <family val="2"/>
          </rPr>
          <t>Asignaciones destinadas para la concesión de préstamos a entidades paraestatales no empresariales y no financieras con fines de política económica.</t>
        </r>
      </text>
    </comment>
    <comment ref="C2697" authorId="0" shapeId="0" xr:uid="{00000000-0006-0000-0A00-000088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98" authorId="0" shapeId="0" xr:uid="{00000000-0006-0000-0A00-000089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99" authorId="0" shapeId="0" xr:uid="{00000000-0006-0000-0A00-00008A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00" authorId="0" shapeId="0" xr:uid="{00000000-0006-0000-0A00-00008B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01" authorId="0" shapeId="0" xr:uid="{00000000-0006-0000-0A00-00008C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02" authorId="0" shapeId="0" xr:uid="{00000000-0006-0000-0A00-00008D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03" authorId="0" shapeId="0" xr:uid="{00000000-0006-0000-0A00-00008E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04" authorId="0" shapeId="0" xr:uid="{00000000-0006-0000-0A00-00008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05" authorId="0" shapeId="0" xr:uid="{00000000-0006-0000-0A00-000090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06" authorId="0" shapeId="0" xr:uid="{00000000-0006-0000-0A00-000091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07" authorId="0" shapeId="0" xr:uid="{00000000-0006-0000-0A00-0000920B0000}">
      <text>
        <r>
          <rPr>
            <sz val="9"/>
            <color indexed="81"/>
            <rFont val="Tahoma"/>
            <family val="2"/>
          </rPr>
          <t>Asignaciones destinadas a la concesión de préstamos a entidades paraestatales empresariales y no financieras con fines de política económica.</t>
        </r>
      </text>
    </comment>
    <comment ref="B2708" authorId="0" shapeId="0" xr:uid="{00000000-0006-0000-0A00-0000930B0000}">
      <text>
        <r>
          <rPr>
            <sz val="9"/>
            <color indexed="81"/>
            <rFont val="Tahoma"/>
            <family val="2"/>
          </rPr>
          <t>Asignaciones destinadas a la concesión de préstamos a instituciones paraestatales públicas financieras con fines de política económica.</t>
        </r>
      </text>
    </comment>
    <comment ref="B2709" authorId="0" shapeId="0" xr:uid="{00000000-0006-0000-0A00-0000940B0000}">
      <text>
        <r>
          <rPr>
            <sz val="9"/>
            <color indexed="81"/>
            <rFont val="Tahoma"/>
            <family val="2"/>
          </rPr>
          <t>Asignaciones destinadas a la concesión de préstamos a entidades federativas y municipios con fines de política económica.</t>
        </r>
      </text>
    </comment>
    <comment ref="B2710" authorId="0" shapeId="0" xr:uid="{00000000-0006-0000-0A00-0000950B000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C2710" authorId="0" shapeId="0" xr:uid="{00000000-0006-0000-0A00-000096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11" authorId="0" shapeId="0" xr:uid="{00000000-0006-0000-0A00-000097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12" authorId="0" shapeId="0" xr:uid="{00000000-0006-0000-0A00-000098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13" authorId="0" shapeId="0" xr:uid="{00000000-0006-0000-0A00-000099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14" authorId="0" shapeId="0" xr:uid="{00000000-0006-0000-0A00-00009A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15" authorId="0" shapeId="0" xr:uid="{00000000-0006-0000-0A00-00009B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16" authorId="0" shapeId="0" xr:uid="{00000000-0006-0000-0A00-00009C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17" authorId="0" shapeId="0" xr:uid="{00000000-0006-0000-0A00-00009D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18" authorId="0" shapeId="0" xr:uid="{00000000-0006-0000-0A00-00009E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19" authorId="0" shapeId="0" xr:uid="{00000000-0006-0000-0A00-00009F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20" authorId="0" shapeId="0" xr:uid="{00000000-0006-0000-0A00-0000A00B0000}">
      <text>
        <r>
          <rPr>
            <sz val="9"/>
            <color indexed="81"/>
            <rFont val="Tahoma"/>
            <family val="2"/>
          </rPr>
          <t>Asignaciones destinadas a la concesión de préstamos al sector externo con fines de política económica.</t>
        </r>
      </text>
    </comment>
    <comment ref="C2720" authorId="0" shapeId="0" xr:uid="{00000000-0006-0000-0A00-0000A1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1" authorId="0" shapeId="0" xr:uid="{00000000-0006-0000-0A00-0000A2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22" authorId="0" shapeId="0" xr:uid="{00000000-0006-0000-0A00-0000A3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23" authorId="0" shapeId="0" xr:uid="{00000000-0006-0000-0A00-0000A4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24" authorId="0" shapeId="0" xr:uid="{00000000-0006-0000-0A00-0000A5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25" authorId="0" shapeId="0" xr:uid="{00000000-0006-0000-0A00-0000A6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26" authorId="0" shapeId="0" xr:uid="{00000000-0006-0000-0A00-0000A7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27" authorId="0" shapeId="0" xr:uid="{00000000-0006-0000-0A00-0000A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28" authorId="0" shapeId="0" xr:uid="{00000000-0006-0000-0A00-0000A9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29" authorId="0" shapeId="0" xr:uid="{00000000-0006-0000-0A00-0000AA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30" authorId="0" shapeId="0" xr:uid="{00000000-0006-0000-0A00-0000AB0B0000}">
      <text>
        <r>
          <rPr>
            <sz val="9"/>
            <color indexed="81"/>
            <rFont val="Tahoma"/>
            <family val="2"/>
          </rPr>
          <t>Asignaciones destinadas para la concesión de préstamos entre entes públicos con fines de gestión  de liquidez.</t>
        </r>
      </text>
    </comment>
    <comment ref="C2730" authorId="0" shapeId="0" xr:uid="{00000000-0006-0000-0A00-0000AC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31" authorId="0" shapeId="0" xr:uid="{00000000-0006-0000-0A00-0000AD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2" authorId="0" shapeId="0" xr:uid="{00000000-0006-0000-0A00-0000AE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33" authorId="0" shapeId="0" xr:uid="{00000000-0006-0000-0A00-0000AF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34" authorId="0" shapeId="0" xr:uid="{00000000-0006-0000-0A00-0000B0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35" authorId="0" shapeId="0" xr:uid="{00000000-0006-0000-0A00-0000B1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36" authorId="0" shapeId="0" xr:uid="{00000000-0006-0000-0A00-0000B2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37" authorId="0" shapeId="0" xr:uid="{00000000-0006-0000-0A00-0000B3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38" authorId="0" shapeId="0" xr:uid="{00000000-0006-0000-0A00-0000B4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39" authorId="0" shapeId="0" xr:uid="{00000000-0006-0000-0A00-0000B5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40" authorId="0" shapeId="0" xr:uid="{00000000-0006-0000-0A00-0000B60B0000}">
      <text>
        <r>
          <rPr>
            <sz val="9"/>
            <color indexed="81"/>
            <rFont val="Tahoma"/>
            <family val="2"/>
          </rPr>
          <t>Asignaciones destinadas para la concesión de préstamos al sector privado con fines de gestión  de liquidez.</t>
        </r>
      </text>
    </comment>
    <comment ref="C2740" authorId="0" shapeId="0" xr:uid="{00000000-0006-0000-0A00-0000B7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41" authorId="0" shapeId="0" xr:uid="{00000000-0006-0000-0A00-0000B8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42" authorId="0" shapeId="0" xr:uid="{00000000-0006-0000-0A00-0000B9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3" authorId="0" shapeId="0" xr:uid="{00000000-0006-0000-0A00-0000BA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44" authorId="0" shapeId="0" xr:uid="{00000000-0006-0000-0A00-0000BB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45" authorId="0" shapeId="0" xr:uid="{00000000-0006-0000-0A00-0000BC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46" authorId="0" shapeId="0" xr:uid="{00000000-0006-0000-0A00-0000BD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47" authorId="0" shapeId="0" xr:uid="{00000000-0006-0000-0A00-0000B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48" authorId="0" shapeId="0" xr:uid="{00000000-0006-0000-0A00-0000BF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49" authorId="0" shapeId="0" xr:uid="{00000000-0006-0000-0A00-0000C0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50" authorId="0" shapeId="0" xr:uid="{00000000-0006-0000-0A00-0000C10B0000}">
      <text>
        <r>
          <rPr>
            <sz val="9"/>
            <color indexed="81"/>
            <rFont val="Tahoma"/>
            <family val="2"/>
          </rPr>
          <t>Asignaciones destinadas para la concesión de préstamos al sector externo con fines de gestión  de liquidez.</t>
        </r>
      </text>
    </comment>
    <comment ref="C2750" authorId="0" shapeId="0" xr:uid="{00000000-0006-0000-0A00-0000C2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51" authorId="0" shapeId="0" xr:uid="{00000000-0006-0000-0A00-0000C3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52" authorId="0" shapeId="0" xr:uid="{00000000-0006-0000-0A00-0000C4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53" authorId="0" shapeId="0" xr:uid="{00000000-0006-0000-0A00-0000C5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4" authorId="0" shapeId="0" xr:uid="{00000000-0006-0000-0A00-0000C6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55" authorId="0" shapeId="0" xr:uid="{00000000-0006-0000-0A00-0000C7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56" authorId="0" shapeId="0" xr:uid="{00000000-0006-0000-0A00-0000C8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57" authorId="0" shapeId="0" xr:uid="{00000000-0006-0000-0A00-0000C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58" authorId="0" shapeId="0" xr:uid="{00000000-0006-0000-0A00-0000CA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59" authorId="0" shapeId="0" xr:uid="{00000000-0006-0000-0A00-0000CB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60" authorId="0" shapeId="0" xr:uid="{00000000-0006-0000-0A00-0000CC0B0000}">
      <text>
        <r>
          <rPr>
            <sz val="9"/>
            <color indexed="81"/>
            <rFont val="Tahoma"/>
            <family val="2"/>
          </rPr>
          <t>Asignación a fideicomisos, mandatos y otros análogos para constituir o incrementar su patrimonio.</t>
        </r>
      </text>
    </comment>
    <comment ref="B2761" authorId="0" shapeId="0" xr:uid="{00000000-0006-0000-0A00-0000CD0B0000}">
      <text>
        <r>
          <rPr>
            <sz val="9"/>
            <color indexed="81"/>
            <rFont val="Tahoma"/>
            <family val="2"/>
          </rPr>
          <t>Asignaciones destinadas para construir o incrementar los fideicomisos del Poder Ejecutivo, con fines de política económica.</t>
        </r>
      </text>
    </comment>
    <comment ref="C2761" authorId="0" shapeId="0" xr:uid="{00000000-0006-0000-0A00-0000CE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62" authorId="0" shapeId="0" xr:uid="{00000000-0006-0000-0A00-0000CF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63" authorId="0" shapeId="0" xr:uid="{00000000-0006-0000-0A00-0000D0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64" authorId="0" shapeId="0" xr:uid="{00000000-0006-0000-0A00-0000D1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65" authorId="0" shapeId="0" xr:uid="{00000000-0006-0000-0A00-0000D2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6" authorId="0" shapeId="0" xr:uid="{00000000-0006-0000-0A00-0000D3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67" authorId="0" shapeId="0" xr:uid="{00000000-0006-0000-0A00-0000D4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68" authorId="0" shapeId="0" xr:uid="{00000000-0006-0000-0A00-0000D5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69" authorId="0" shapeId="0" xr:uid="{00000000-0006-0000-0A00-0000D6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70" authorId="0" shapeId="0" xr:uid="{00000000-0006-0000-0A00-0000D7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71" authorId="0" shapeId="0" xr:uid="{00000000-0006-0000-0A00-0000D80B0000}">
      <text>
        <r>
          <rPr>
            <sz val="9"/>
            <color indexed="81"/>
            <rFont val="Tahoma"/>
            <family val="2"/>
          </rPr>
          <t>Asignaciones destinadas para construir o incrementar los fideicomisos del Poder Legislativo, con fines de política económica.</t>
        </r>
      </text>
    </comment>
    <comment ref="B2772" authorId="0" shapeId="0" xr:uid="{00000000-0006-0000-0A00-0000D90B0000}">
      <text>
        <r>
          <rPr>
            <sz val="9"/>
            <color indexed="81"/>
            <rFont val="Tahoma"/>
            <family val="2"/>
          </rPr>
          <t>Asignaciones destinadas para construir o incrementar los fideicomisos del Poder Judicial, con fines de política económica.</t>
        </r>
      </text>
    </comment>
    <comment ref="B2773" authorId="0" shapeId="0" xr:uid="{00000000-0006-0000-0A00-0000DA0B0000}">
      <text>
        <r>
          <rPr>
            <sz val="9"/>
            <color indexed="81"/>
            <rFont val="Tahoma"/>
            <family val="2"/>
          </rPr>
          <t>Asignaciones destinadas para construir o incrementar los fideicomisos públicos no empresariales y no financieros, con fines de política económica.</t>
        </r>
      </text>
    </comment>
    <comment ref="C2773" authorId="0" shapeId="0" xr:uid="{00000000-0006-0000-0A00-0000DB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74" authorId="0" shapeId="0" xr:uid="{00000000-0006-0000-0A00-0000DC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75" authorId="0" shapeId="0" xr:uid="{00000000-0006-0000-0A00-0000DD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76" authorId="0" shapeId="0" xr:uid="{00000000-0006-0000-0A00-0000DE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77" authorId="0" shapeId="0" xr:uid="{00000000-0006-0000-0A00-0000DF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78" authorId="0" shapeId="0" xr:uid="{00000000-0006-0000-0A00-0000E0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9" authorId="0" shapeId="0" xr:uid="{00000000-0006-0000-0A00-0000E1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0" authorId="0" shapeId="0" xr:uid="{00000000-0006-0000-0A00-0000E2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81" authorId="0" shapeId="0" xr:uid="{00000000-0006-0000-0A00-0000E3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82" authorId="0" shapeId="0" xr:uid="{00000000-0006-0000-0A00-0000E4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83" authorId="0" shapeId="0" xr:uid="{00000000-0006-0000-0A00-0000E50B0000}">
      <text>
        <r>
          <rPr>
            <sz val="9"/>
            <color indexed="81"/>
            <rFont val="Tahoma"/>
            <family val="2"/>
          </rPr>
          <t>Asignaciones destinadas para construir o incrementar los fideicomisos públicos empresariales y no financieros, con fines de política económica.</t>
        </r>
      </text>
    </comment>
    <comment ref="B2784" authorId="0" shapeId="0" xr:uid="{00000000-0006-0000-0A00-0000E60B0000}">
      <text>
        <r>
          <rPr>
            <sz val="9"/>
            <color indexed="81"/>
            <rFont val="Tahoma"/>
            <family val="2"/>
          </rPr>
          <t>Asignaciones destinadas para construir o incrementar a fideicomisos públicos financieros, con fines de política económica.</t>
        </r>
      </text>
    </comment>
    <comment ref="B2785" authorId="0" shapeId="0" xr:uid="{00000000-0006-0000-0A00-0000E70B0000}">
      <text>
        <r>
          <rPr>
            <sz val="9"/>
            <color indexed="81"/>
            <rFont val="Tahoma"/>
            <family val="2"/>
          </rPr>
          <t>Asignaciones a fideicomisos a favor de entidades federativas, con fines de política económica.</t>
        </r>
      </text>
    </comment>
    <comment ref="C2785" authorId="0" shapeId="0" xr:uid="{00000000-0006-0000-0A00-0000E8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86" authorId="0" shapeId="0" xr:uid="{00000000-0006-0000-0A00-0000E9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87" authorId="0" shapeId="0" xr:uid="{00000000-0006-0000-0A00-0000EA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88" authorId="0" shapeId="0" xr:uid="{00000000-0006-0000-0A00-0000EB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89" authorId="0" shapeId="0" xr:uid="{00000000-0006-0000-0A00-0000EC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90" authorId="0" shapeId="0" xr:uid="{00000000-0006-0000-0A00-0000ED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91" authorId="0" shapeId="0" xr:uid="{00000000-0006-0000-0A00-0000EE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92" authorId="0" shapeId="0" xr:uid="{00000000-0006-0000-0A00-0000E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3" authorId="0" shapeId="0" xr:uid="{00000000-0006-0000-0A00-0000F0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94" authorId="0" shapeId="0" xr:uid="{00000000-0006-0000-0A00-0000F1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95" authorId="0" shapeId="0" xr:uid="{00000000-0006-0000-0A00-0000F20B0000}">
      <text>
        <r>
          <rPr>
            <sz val="9"/>
            <color indexed="81"/>
            <rFont val="Tahoma"/>
            <family val="2"/>
          </rPr>
          <t>Asignaciones a fideicomisos de municipios con fines de política económica.</t>
        </r>
      </text>
    </comment>
    <comment ref="B2796" authorId="0" shapeId="0" xr:uid="{00000000-0006-0000-0A00-0000F30B0000}">
      <text>
        <r>
          <rPr>
            <sz val="9"/>
            <color indexed="81"/>
            <rFont val="Tahoma"/>
            <family val="2"/>
          </rPr>
          <t>Asignaciones destinadas para construir o incrementar otros fideicomisos no clasificados en las partidas anteriores, con fines de política económica.</t>
        </r>
      </text>
    </comment>
    <comment ref="C2796" authorId="0" shapeId="0" xr:uid="{00000000-0006-0000-0A00-0000F4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97" authorId="0" shapeId="0" xr:uid="{00000000-0006-0000-0A00-0000F5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98" authorId="0" shapeId="0" xr:uid="{00000000-0006-0000-0A00-0000F6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99" authorId="0" shapeId="0" xr:uid="{00000000-0006-0000-0A00-0000F7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00" authorId="0" shapeId="0" xr:uid="{00000000-0006-0000-0A00-0000F8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01" authorId="0" shapeId="0" xr:uid="{00000000-0006-0000-0A00-0000F9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02" authorId="0" shapeId="0" xr:uid="{00000000-0006-0000-0A00-0000FA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03" authorId="0" shapeId="0" xr:uid="{00000000-0006-0000-0A00-0000F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04" authorId="0" shapeId="0" xr:uid="{00000000-0006-0000-0A00-0000FC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5" authorId="0" shapeId="0" xr:uid="{00000000-0006-0000-0A00-0000FD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06" authorId="0" shapeId="0" xr:uid="{00000000-0006-0000-0A00-0000FE0B000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2807" authorId="0" shapeId="0" xr:uid="{00000000-0006-0000-0A00-0000FF0B0000}">
      <text>
        <r>
          <rPr>
            <sz val="9"/>
            <color indexed="81"/>
            <rFont val="Tahoma"/>
            <family val="2"/>
          </rPr>
          <t>Asignaciones destinadas a colocaciones a largo plazo en moneda nacional.</t>
        </r>
      </text>
    </comment>
    <comment ref="C2807" authorId="0" shapeId="0" xr:uid="{00000000-0006-0000-0A00-000000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08" authorId="0" shapeId="0" xr:uid="{00000000-0006-0000-0A00-000001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09" authorId="0" shapeId="0" xr:uid="{00000000-0006-0000-0A00-000002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10" authorId="0" shapeId="0" xr:uid="{00000000-0006-0000-0A00-000003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11" authorId="0" shapeId="0" xr:uid="{00000000-0006-0000-0A00-000004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12" authorId="0" shapeId="0" xr:uid="{00000000-0006-0000-0A00-000005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13" authorId="0" shapeId="0" xr:uid="{00000000-0006-0000-0A00-000006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14" authorId="0" shapeId="0" xr:uid="{00000000-0006-0000-0A00-00000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15" authorId="0" shapeId="0" xr:uid="{00000000-0006-0000-0A00-000008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16" authorId="0" shapeId="0" xr:uid="{00000000-0006-0000-0A00-000009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7" authorId="0" shapeId="0" xr:uid="{00000000-0006-0000-0A00-00000A0C0000}">
      <text>
        <r>
          <rPr>
            <sz val="9"/>
            <color indexed="81"/>
            <rFont val="Tahoma"/>
            <family val="2"/>
          </rPr>
          <t>Asignaciones destinadas a colocaciones financieras a largo plazo en moneda extranjera.</t>
        </r>
      </text>
    </comment>
    <comment ref="C2817" authorId="0" shapeId="0" xr:uid="{00000000-0006-0000-0A00-00000B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18" authorId="0" shapeId="0" xr:uid="{00000000-0006-0000-0A00-00000C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19" authorId="0" shapeId="0" xr:uid="{00000000-0006-0000-0A00-00000D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20" authorId="0" shapeId="0" xr:uid="{00000000-0006-0000-0A00-00000E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21" authorId="0" shapeId="0" xr:uid="{00000000-0006-0000-0A00-00000F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22" authorId="0" shapeId="0" xr:uid="{00000000-0006-0000-0A00-000010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23" authorId="0" shapeId="0" xr:uid="{00000000-0006-0000-0A00-000011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24" authorId="0" shapeId="0" xr:uid="{00000000-0006-0000-0A00-00001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25" authorId="0" shapeId="0" xr:uid="{00000000-0006-0000-0A00-000013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26" authorId="0" shapeId="0" xr:uid="{00000000-0006-0000-0A00-000014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27" authorId="0" shapeId="0" xr:uid="{00000000-0006-0000-0A00-0000150C000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2828" authorId="0" shapeId="0" xr:uid="{00000000-0006-0000-0A00-0000160C000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28" authorId="0" shapeId="0" xr:uid="{00000000-0006-0000-0A00-000017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9" authorId="0" shapeId="0" xr:uid="{00000000-0006-0000-0A00-000018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0" authorId="0" shapeId="0" xr:uid="{00000000-0006-0000-0A00-000019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31" authorId="0" shapeId="0" xr:uid="{00000000-0006-0000-0A00-00001A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32" authorId="0" shapeId="0" xr:uid="{00000000-0006-0000-0A00-00001B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33" authorId="0" shapeId="0" xr:uid="{00000000-0006-0000-0A00-00001C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34" authorId="0" shapeId="0" xr:uid="{00000000-0006-0000-0A00-00001D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35" authorId="0" shapeId="0" xr:uid="{00000000-0006-0000-0A00-00001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36" authorId="0" shapeId="0" xr:uid="{00000000-0006-0000-0A00-00001F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37" authorId="0" shapeId="0" xr:uid="{00000000-0006-0000-0A00-000020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38" authorId="0" shapeId="0" xr:uid="{00000000-0006-0000-0A00-0000210C000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38" authorId="0" shapeId="0" xr:uid="{00000000-0006-0000-0A00-000022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39" authorId="0" shapeId="0" xr:uid="{00000000-0006-0000-0A00-000023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40" authorId="0" shapeId="0" xr:uid="{00000000-0006-0000-0A00-000024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1" authorId="0" shapeId="0" xr:uid="{00000000-0006-0000-0A00-000025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42" authorId="0" shapeId="0" xr:uid="{00000000-0006-0000-0A00-000026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43" authorId="0" shapeId="0" xr:uid="{00000000-0006-0000-0A00-000027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44" authorId="0" shapeId="0" xr:uid="{00000000-0006-0000-0A00-000028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45" authorId="0" shapeId="0" xr:uid="{00000000-0006-0000-0A00-000029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46" authorId="0" shapeId="0" xr:uid="{00000000-0006-0000-0A00-00002A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47" authorId="0" shapeId="0" xr:uid="{00000000-0006-0000-0A00-00002B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48" authorId="0" shapeId="0" xr:uid="{00000000-0006-0000-0A00-00002C0C000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C2848" authorId="0" shapeId="0" xr:uid="{00000000-0006-0000-0A00-00002D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49" authorId="0" shapeId="0" xr:uid="{00000000-0006-0000-0A00-00002E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50" authorId="0" shapeId="0" xr:uid="{00000000-0006-0000-0A00-00002F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51" authorId="0" shapeId="0" xr:uid="{00000000-0006-0000-0A00-000030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2" authorId="0" shapeId="0" xr:uid="{00000000-0006-0000-0A00-000031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53" authorId="0" shapeId="0" xr:uid="{00000000-0006-0000-0A00-000032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54" authorId="0" shapeId="0" xr:uid="{00000000-0006-0000-0A00-000033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55" authorId="0" shapeId="0" xr:uid="{00000000-0006-0000-0A00-000034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56" authorId="0" shapeId="0" xr:uid="{00000000-0006-0000-0A00-000035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57" authorId="0" shapeId="0" xr:uid="{00000000-0006-0000-0A00-000036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58" authorId="0" shapeId="0" xr:uid="{00000000-0006-0000-0A00-0000370C000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2859" authorId="0" shapeId="0" xr:uid="{00000000-0006-0000-0A00-0000380C000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2860" authorId="0" shapeId="0" xr:uid="{00000000-0006-0000-0A00-0000390C000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2861" authorId="0" shapeId="0" xr:uid="{00000000-0006-0000-0A00-00003A0C0000}">
      <text>
        <r>
          <rPr>
            <sz val="9"/>
            <color indexed="81"/>
            <rFont val="Tahoma"/>
            <family val="2"/>
          </rPr>
          <t>Asignaciones que prevén estimaciones por el porcentaje del importe total que se distribuye entre las entidades federativas y de la parte correspondiente en materia de derechos.</t>
        </r>
      </text>
    </comment>
    <comment ref="B2862" authorId="0" shapeId="0" xr:uid="{00000000-0006-0000-0A00-00003B0C000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2863" authorId="0" shapeId="0" xr:uid="{00000000-0006-0000-0A00-00003C0C000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2864" authorId="0" shapeId="0" xr:uid="{00000000-0006-0000-0A00-00003D0C000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2865" authorId="0" shapeId="0" xr:uid="{00000000-0006-0000-0A00-00003E0C0000}">
      <text>
        <r>
          <rPr>
            <sz val="9"/>
            <color indexed="81"/>
            <rFont val="Tahoma"/>
            <family val="2"/>
          </rPr>
          <t>Asignaciones destinadas a cubrir los incentivos derivados de convenios de colaboración administrativa que se celebren con otros órdenes de gobierno.</t>
        </r>
      </text>
    </comment>
    <comment ref="C2865" authorId="0" shapeId="0" xr:uid="{00000000-0006-0000-0A00-00003F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66" authorId="0" shapeId="0" xr:uid="{00000000-0006-0000-0A00-000040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67" authorId="0" shapeId="0" xr:uid="{00000000-0006-0000-0A00-000041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68" authorId="0" shapeId="0" xr:uid="{00000000-0006-0000-0A00-000042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69" authorId="0" shapeId="0" xr:uid="{00000000-0006-0000-0A00-000043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70" authorId="0" shapeId="0" xr:uid="{00000000-0006-0000-0A00-000044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1" authorId="0" shapeId="0" xr:uid="{00000000-0006-0000-0A00-000045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72" authorId="0" shapeId="0" xr:uid="{00000000-0006-0000-0A00-000046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73" authorId="0" shapeId="0" xr:uid="{00000000-0006-0000-0A00-000047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74" authorId="0" shapeId="0" xr:uid="{00000000-0006-0000-0A00-000048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75" authorId="0" shapeId="0" xr:uid="{00000000-0006-0000-0A00-0000490C000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2876" authorId="0" shapeId="0" xr:uid="{00000000-0006-0000-0A00-00004A0C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2877" authorId="0" shapeId="0" xr:uid="{00000000-0006-0000-0A00-00004B0C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8" authorId="0" shapeId="0" xr:uid="{00000000-0006-0000-0A00-00004C0C000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9" authorId="0" shapeId="0" xr:uid="{00000000-0006-0000-0A00-00004D0C000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2880" authorId="0" shapeId="0" xr:uid="{00000000-0006-0000-0A00-00004E0C0000}">
      <text>
        <r>
          <rPr>
            <sz val="9"/>
            <color indexed="81"/>
            <rFont val="Tahoma"/>
            <family val="2"/>
          </rPr>
          <t>Recursos destinados a compensar la disminución en ingresos participables a las entidades federativas y municipios.</t>
        </r>
      </text>
    </comment>
    <comment ref="B2881" authorId="0" shapeId="0" xr:uid="{00000000-0006-0000-0A00-00004F0C0000}">
      <text>
        <r>
          <rPr>
            <sz val="9"/>
            <color indexed="81"/>
            <rFont val="Tahoma"/>
            <family val="2"/>
          </rPr>
          <t>Recursos asignados a un ente público y reasignado por éste a otro a través de convenios para su ejecución.</t>
        </r>
      </text>
    </comment>
    <comment ref="B2882" authorId="0" shapeId="0" xr:uid="{00000000-0006-0000-0A00-0000500C000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C2882" authorId="0" shapeId="0" xr:uid="{00000000-0006-0000-0A00-000051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83" authorId="0" shapeId="0" xr:uid="{00000000-0006-0000-0A00-000052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84" authorId="0" shapeId="0" xr:uid="{00000000-0006-0000-0A00-000053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85" authorId="0" shapeId="0" xr:uid="{00000000-0006-0000-0A00-000054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86" authorId="0" shapeId="0" xr:uid="{00000000-0006-0000-0A00-000055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87" authorId="0" shapeId="0" xr:uid="{00000000-0006-0000-0A00-000056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88" authorId="0" shapeId="0" xr:uid="{00000000-0006-0000-0A00-000057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9" authorId="0" shapeId="0" xr:uid="{00000000-0006-0000-0A00-000058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0" authorId="0" shapeId="0" xr:uid="{00000000-0006-0000-0A00-000059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91" authorId="0" shapeId="0" xr:uid="{00000000-0006-0000-0A00-00005A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92" authorId="0" shapeId="0" xr:uid="{00000000-0006-0000-0A00-00005B0C000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C2892" authorId="0" shapeId="0" xr:uid="{00000000-0006-0000-0A00-00005C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93" authorId="0" shapeId="0" xr:uid="{00000000-0006-0000-0A00-00005D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94" authorId="0" shapeId="0" xr:uid="{00000000-0006-0000-0A00-00005E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95" authorId="0" shapeId="0" xr:uid="{00000000-0006-0000-0A00-00005F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96" authorId="0" shapeId="0" xr:uid="{00000000-0006-0000-0A00-000060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97" authorId="0" shapeId="0" xr:uid="{00000000-0006-0000-0A00-000061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98" authorId="0" shapeId="0" xr:uid="{00000000-0006-0000-0A00-000062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99" authorId="0" shapeId="0" xr:uid="{00000000-0006-0000-0A00-000063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00" authorId="0" shapeId="0" xr:uid="{00000000-0006-0000-0A00-000064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1" authorId="0" shapeId="0" xr:uid="{00000000-0006-0000-0A00-000065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02" authorId="0" shapeId="0" xr:uid="{00000000-0006-0000-0A00-0000660C0000}">
      <text>
        <r>
          <rPr>
            <sz val="9"/>
            <color indexed="81"/>
            <rFont val="Tahoma"/>
            <family val="2"/>
          </rPr>
          <t>Asignaciones destinadas a otros convenios no especificados en las partidas anteriores que celebran los entes públicos.</t>
        </r>
      </text>
    </comment>
    <comment ref="C2902" authorId="0" shapeId="0" xr:uid="{00000000-0006-0000-0A00-000067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03" authorId="0" shapeId="0" xr:uid="{00000000-0006-0000-0A00-000068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04" authorId="0" shapeId="0" xr:uid="{00000000-0006-0000-0A00-000069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05" authorId="0" shapeId="0" xr:uid="{00000000-0006-0000-0A00-00006A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06" authorId="0" shapeId="0" xr:uid="{00000000-0006-0000-0A00-00006B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07" authorId="0" shapeId="0" xr:uid="{00000000-0006-0000-0A00-00006C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08" authorId="0" shapeId="0" xr:uid="{00000000-0006-0000-0A00-00006D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09" authorId="0" shapeId="0" xr:uid="{00000000-0006-0000-0A00-00006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10" authorId="0" shapeId="0" xr:uid="{00000000-0006-0000-0A00-00006F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11" authorId="0" shapeId="0" xr:uid="{00000000-0006-0000-0A00-000070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2" authorId="0" shapeId="0" xr:uid="{00000000-0006-0000-0A00-0000710C000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2913" authorId="0" shapeId="0" xr:uid="{00000000-0006-0000-0A00-0000720C000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2914" authorId="0" shapeId="0" xr:uid="{00000000-0006-0000-0A00-0000730C0000}">
      <text>
        <r>
          <rPr>
            <sz val="9"/>
            <color indexed="81"/>
            <rFont val="Tahoma"/>
            <family val="2"/>
          </rPr>
          <t>Asignaciones destinadas a cubrir el pago del principal derivado de los créditos contraídos en moneda nacional con instituciones de crédito establecidas en el territorio nacional.</t>
        </r>
      </text>
    </comment>
    <comment ref="C2914" authorId="0" shapeId="0" xr:uid="{00000000-0006-0000-0A00-000074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15" authorId="0" shapeId="0" xr:uid="{00000000-0006-0000-0A00-000075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16" authorId="0" shapeId="0" xr:uid="{00000000-0006-0000-0A00-000076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17" authorId="0" shapeId="0" xr:uid="{00000000-0006-0000-0A00-000077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18" authorId="0" shapeId="0" xr:uid="{00000000-0006-0000-0A00-000078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19" authorId="0" shapeId="0" xr:uid="{00000000-0006-0000-0A00-000079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20" authorId="0" shapeId="0" xr:uid="{00000000-0006-0000-0A00-00007A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21" authorId="0" shapeId="0" xr:uid="{00000000-0006-0000-0A00-00007B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22" authorId="0" shapeId="0" xr:uid="{00000000-0006-0000-0A00-00007C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23" authorId="0" shapeId="0" xr:uid="{00000000-0006-0000-0A00-00007D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24" authorId="0" shapeId="0" xr:uid="{00000000-0006-0000-0A00-00007E0C0000}">
      <text>
        <r>
          <rPr>
            <sz val="9"/>
            <color indexed="81"/>
            <rFont val="Tahoma"/>
            <family val="2"/>
          </rPr>
          <t>Asignaciones para el pago del principal derivado de la colocación de valores por los entes públicos en territorio nacional.</t>
        </r>
      </text>
    </comment>
    <comment ref="C2924" authorId="0" shapeId="0" xr:uid="{00000000-0006-0000-0A00-00007F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5" authorId="0" shapeId="0" xr:uid="{00000000-0006-0000-0A00-000080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26" authorId="0" shapeId="0" xr:uid="{00000000-0006-0000-0A00-000081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27" authorId="0" shapeId="0" xr:uid="{00000000-0006-0000-0A00-000082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28" authorId="0" shapeId="0" xr:uid="{00000000-0006-0000-0A00-000083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29" authorId="0" shapeId="0" xr:uid="{00000000-0006-0000-0A00-000084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30" authorId="0" shapeId="0" xr:uid="{00000000-0006-0000-0A00-000085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31" authorId="0" shapeId="0" xr:uid="{00000000-0006-0000-0A00-000086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32" authorId="0" shapeId="0" xr:uid="{00000000-0006-0000-0A00-000087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33" authorId="0" shapeId="0" xr:uid="{00000000-0006-0000-0A00-000088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34" authorId="0" shapeId="0" xr:uid="{00000000-0006-0000-0A00-0000890C0000}">
      <text>
        <r>
          <rPr>
            <sz val="9"/>
            <color indexed="81"/>
            <rFont val="Tahoma"/>
            <family val="2"/>
          </rPr>
          <t>Asignaciones para la amortización de financiamientos contraídos con arrendadoras nacionales o en el que su pago esté convenido en moneda nacional.</t>
        </r>
      </text>
    </comment>
    <comment ref="C2934" authorId="0" shapeId="0" xr:uid="{00000000-0006-0000-0A00-00008A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35" authorId="0" shapeId="0" xr:uid="{00000000-0006-0000-0A00-00008B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6" authorId="0" shapeId="0" xr:uid="{00000000-0006-0000-0A00-00008C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37" authorId="0" shapeId="0" xr:uid="{00000000-0006-0000-0A00-00008D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38" authorId="0" shapeId="0" xr:uid="{00000000-0006-0000-0A00-00008E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39" authorId="0" shapeId="0" xr:uid="{00000000-0006-0000-0A00-00008F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40" authorId="0" shapeId="0" xr:uid="{00000000-0006-0000-0A00-000090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41" authorId="0" shapeId="0" xr:uid="{00000000-0006-0000-0A00-00009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42" authorId="0" shapeId="0" xr:uid="{00000000-0006-0000-0A00-000092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43" authorId="0" shapeId="0" xr:uid="{00000000-0006-0000-0A00-000093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44" authorId="0" shapeId="0" xr:uid="{00000000-0006-0000-0A00-0000940C0000}">
      <text>
        <r>
          <rPr>
            <sz val="9"/>
            <color indexed="81"/>
            <rFont val="Tahoma"/>
            <family val="2"/>
          </rPr>
          <t>Asignaciones destinadas a cubrir el pago del principal, derivado de los créditos contraídos en moneda extranjera con bancos establecidos fuera del territorio nacional.</t>
        </r>
      </text>
    </comment>
    <comment ref="B2945" authorId="0" shapeId="0" xr:uid="{00000000-0006-0000-0A00-0000950C000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2946" authorId="0" shapeId="0" xr:uid="{00000000-0006-0000-0A00-0000960C0000}">
      <text>
        <r>
          <rPr>
            <sz val="9"/>
            <color indexed="81"/>
            <rFont val="Tahoma"/>
            <family val="2"/>
          </rPr>
          <t>Asignaciones para el pago del principal derivado de los financiamientos otorgados por gobiernos extranjeros a través de sus instituciones de crédito.</t>
        </r>
      </text>
    </comment>
    <comment ref="B2947" authorId="0" shapeId="0" xr:uid="{00000000-0006-0000-0A00-0000970C0000}">
      <text>
        <r>
          <rPr>
            <sz val="9"/>
            <color indexed="81"/>
            <rFont val="Tahoma"/>
            <family val="2"/>
          </rPr>
          <t>Asignaciones para el pago del principal derivado de la colocación de títulos y valores mexicanos en los mercados extranjeros.</t>
        </r>
      </text>
    </comment>
    <comment ref="B2948" authorId="0" shapeId="0" xr:uid="{00000000-0006-0000-0A00-0000980C0000}">
      <text>
        <r>
          <rPr>
            <sz val="9"/>
            <color indexed="81"/>
            <rFont val="Tahoma"/>
            <family val="2"/>
          </rPr>
          <t>Asignaciones para la amortización de financiamientos contraídos con arrendadoras extranjeras en el que su pago esté convenido en moneda extranjera.</t>
        </r>
      </text>
    </comment>
    <comment ref="B2949" authorId="0" shapeId="0" xr:uid="{00000000-0006-0000-0A00-0000990C000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2950" authorId="0" shapeId="0" xr:uid="{00000000-0006-0000-0A00-00009A0C0000}">
      <text>
        <r>
          <rPr>
            <sz val="9"/>
            <color indexed="81"/>
            <rFont val="Tahoma"/>
            <family val="2"/>
          </rPr>
          <t>Asignaciones destinadas al pago de intereses derivados de los créditos contratados con instituciones de crédito nacionales.</t>
        </r>
      </text>
    </comment>
    <comment ref="C2950" authorId="0" shapeId="0" xr:uid="{00000000-0006-0000-0A00-00009B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51" authorId="0" shapeId="0" xr:uid="{00000000-0006-0000-0A00-00009C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52" authorId="0" shapeId="0" xr:uid="{00000000-0006-0000-0A00-00009D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53" authorId="0" shapeId="0" xr:uid="{00000000-0006-0000-0A00-00009E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4" authorId="0" shapeId="0" xr:uid="{00000000-0006-0000-0A00-00009F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55" authorId="0" shapeId="0" xr:uid="{00000000-0006-0000-0A00-0000A0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56" authorId="0" shapeId="0" xr:uid="{00000000-0006-0000-0A00-0000A1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57" authorId="0" shapeId="0" xr:uid="{00000000-0006-0000-0A00-0000A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58" authorId="0" shapeId="0" xr:uid="{00000000-0006-0000-0A00-0000A3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59" authorId="0" shapeId="0" xr:uid="{00000000-0006-0000-0A00-0000A4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2960" authorId="0" shapeId="0" xr:uid="{00000000-0006-0000-0A00-0000A5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61" authorId="0" shapeId="0" xr:uid="{00000000-0006-0000-0A00-0000A6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62" authorId="0" shapeId="0" xr:uid="{00000000-0006-0000-0A00-0000A7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63" authorId="0" shapeId="0" xr:uid="{00000000-0006-0000-0A00-0000A8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64" authorId="0" shapeId="0" xr:uid="{00000000-0006-0000-0A00-0000A9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5" authorId="0" shapeId="0" xr:uid="{00000000-0006-0000-0A00-0000AA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66" authorId="0" shapeId="0" xr:uid="{00000000-0006-0000-0A00-0000AB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67" authorId="0" shapeId="0" xr:uid="{00000000-0006-0000-0A00-0000AC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68" authorId="0" shapeId="0" xr:uid="{00000000-0006-0000-0A00-0000AD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69" authorId="0" shapeId="0" xr:uid="{00000000-0006-0000-0A00-0000AE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70" authorId="0" shapeId="0" xr:uid="{00000000-0006-0000-0A00-0000AF0C0000}">
      <text>
        <r>
          <rPr>
            <sz val="9"/>
            <color indexed="81"/>
            <rFont val="Tahoma"/>
            <family val="2"/>
          </rPr>
          <t>Asignaciones destinadas al pago de intereses derivado de la contratación de arrendamientos financieros nacionales.</t>
        </r>
      </text>
    </comment>
    <comment ref="C2970" authorId="0" shapeId="0" xr:uid="{00000000-0006-0000-0A00-0000B0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71" authorId="0" shapeId="0" xr:uid="{00000000-0006-0000-0A00-0000B1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72" authorId="0" shapeId="0" xr:uid="{00000000-0006-0000-0A00-0000B2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73" authorId="0" shapeId="0" xr:uid="{00000000-0006-0000-0A00-0000B3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74" authorId="0" shapeId="0" xr:uid="{00000000-0006-0000-0A00-0000B4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75" authorId="0" shapeId="0" xr:uid="{00000000-0006-0000-0A00-0000B5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6" authorId="0" shapeId="0" xr:uid="{00000000-0006-0000-0A00-0000B6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77" authorId="0" shapeId="0" xr:uid="{00000000-0006-0000-0A00-0000B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78" authorId="0" shapeId="0" xr:uid="{00000000-0006-0000-0A00-0000B8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79" authorId="0" shapeId="0" xr:uid="{00000000-0006-0000-0A00-0000B9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80" authorId="0" shapeId="0" xr:uid="{00000000-0006-0000-0A00-0000BA0C0000}">
      <text>
        <r>
          <rPr>
            <sz val="9"/>
            <color indexed="81"/>
            <rFont val="Tahoma"/>
            <family val="2"/>
          </rPr>
          <t>Asignaciones destinadas al pago de intereses derivados de créditos contratados con la banca comercial externa.</t>
        </r>
      </text>
    </comment>
    <comment ref="B2981" authorId="0" shapeId="0" xr:uid="{00000000-0006-0000-0A00-0000BB0C000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2982" authorId="0" shapeId="0" xr:uid="{00000000-0006-0000-0A00-0000BC0C0000}">
      <text>
        <r>
          <rPr>
            <sz val="9"/>
            <color indexed="81"/>
            <rFont val="Tahoma"/>
            <family val="2"/>
          </rPr>
          <t>Asignaciones destinadas al pago de intereses por la contratación de financiamientos otorgados por gobiernos extranjeros, a través de sus instituciones de crédito.</t>
        </r>
      </text>
    </comment>
    <comment ref="B2983" authorId="0" shapeId="0" xr:uid="{00000000-0006-0000-0A00-0000BD0C0000}">
      <text>
        <r>
          <rPr>
            <sz val="9"/>
            <color indexed="81"/>
            <rFont val="Tahoma"/>
            <family val="2"/>
          </rPr>
          <t>Asignaciones destinadas al pago de intereses por la colocación de títulos y valores mexicanos en los mercados extranjeros.</t>
        </r>
      </text>
    </comment>
    <comment ref="B2984" authorId="0" shapeId="0" xr:uid="{00000000-0006-0000-0A00-0000BE0C000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2985" authorId="0" shapeId="0" xr:uid="{00000000-0006-0000-0A00-0000BF0C000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2986" authorId="0" shapeId="0" xr:uid="{00000000-0006-0000-0A00-0000C00C0000}">
      <text>
        <r>
          <rPr>
            <sz val="9"/>
            <color indexed="81"/>
            <rFont val="Tahoma"/>
            <family val="2"/>
          </rPr>
          <t>Asignaciones destinadas al pago de obligaciones derivadas del servicio de la deuda contratada en territorio nacional.</t>
        </r>
      </text>
    </comment>
    <comment ref="C2986" authorId="0" shapeId="0" xr:uid="{00000000-0006-0000-0A00-0000C1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87" authorId="0" shapeId="0" xr:uid="{00000000-0006-0000-0A00-0000C2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88" authorId="0" shapeId="0" xr:uid="{00000000-0006-0000-0A00-0000C3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89" authorId="0" shapeId="0" xr:uid="{00000000-0006-0000-0A00-0000C4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90" authorId="0" shapeId="0" xr:uid="{00000000-0006-0000-0A00-0000C5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91" authorId="0" shapeId="0" xr:uid="{00000000-0006-0000-0A00-0000C6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92" authorId="0" shapeId="0" xr:uid="{00000000-0006-0000-0A00-0000C7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93" authorId="0" shapeId="0" xr:uid="{00000000-0006-0000-0A00-0000C8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4" authorId="0" shapeId="0" xr:uid="{00000000-0006-0000-0A00-0000C9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95" authorId="0" shapeId="0" xr:uid="{00000000-0006-0000-0A00-0000CA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96" authorId="0" shapeId="0" xr:uid="{00000000-0006-0000-0A00-0000CB0C0000}">
      <text>
        <r>
          <rPr>
            <sz val="9"/>
            <color indexed="81"/>
            <rFont val="Tahoma"/>
            <family val="2"/>
          </rPr>
          <t>Asignaciones destinadas al pago de obligaciones derivadas del servicio de la deuda contratada fuera del territorio nacional.</t>
        </r>
      </text>
    </comment>
    <comment ref="B2997" authorId="0" shapeId="0" xr:uid="{00000000-0006-0000-0A00-0000CC0C000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2998" authorId="0" shapeId="0" xr:uid="{00000000-0006-0000-0A00-0000CD0C000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C2998" authorId="0" shapeId="0" xr:uid="{00000000-0006-0000-0A00-0000CE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99" authorId="0" shapeId="0" xr:uid="{00000000-0006-0000-0A00-0000CF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00" authorId="0" shapeId="0" xr:uid="{00000000-0006-0000-0A00-0000D0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01" authorId="0" shapeId="0" xr:uid="{00000000-0006-0000-0A00-0000D1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02" authorId="0" shapeId="0" xr:uid="{00000000-0006-0000-0A00-0000D2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03" authorId="0" shapeId="0" xr:uid="{00000000-0006-0000-0A00-0000D3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04" authorId="0" shapeId="0" xr:uid="{00000000-0006-0000-0A00-0000D4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05" authorId="0" shapeId="0" xr:uid="{00000000-0006-0000-0A00-0000D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06" authorId="0" shapeId="0" xr:uid="{00000000-0006-0000-0A00-0000D6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7" authorId="0" shapeId="0" xr:uid="{00000000-0006-0000-0A00-0000D7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08" authorId="0" shapeId="0" xr:uid="{00000000-0006-0000-0A00-0000D80C000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3009" authorId="0" shapeId="0" xr:uid="{00000000-0006-0000-0A00-0000D90C000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3010" authorId="0" shapeId="0" xr:uid="{00000000-0006-0000-0A00-0000DA0C000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C3010" authorId="0" shapeId="0" xr:uid="{00000000-0006-0000-0A00-0000DB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11" authorId="0" shapeId="0" xr:uid="{00000000-0006-0000-0A00-0000DC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12" authorId="0" shapeId="0" xr:uid="{00000000-0006-0000-0A00-0000DD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13" authorId="0" shapeId="0" xr:uid="{00000000-0006-0000-0A00-0000DE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14" authorId="0" shapeId="0" xr:uid="{00000000-0006-0000-0A00-0000DF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15" authorId="0" shapeId="0" xr:uid="{00000000-0006-0000-0A00-0000E0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16" authorId="0" shapeId="0" xr:uid="{00000000-0006-0000-0A00-0000E1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17" authorId="0" shapeId="0" xr:uid="{00000000-0006-0000-0A00-0000E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18" authorId="0" shapeId="0" xr:uid="{00000000-0006-0000-0A00-0000E3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19" authorId="0" shapeId="0" xr:uid="{00000000-0006-0000-0A00-0000E4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20" authorId="0" shapeId="0" xr:uid="{00000000-0006-0000-0A00-0000E50C0000}">
      <text>
        <r>
          <rPr>
            <sz val="9"/>
            <color indexed="81"/>
            <rFont val="Tahoma"/>
            <family val="2"/>
          </rPr>
          <t>Asignaciones destinadas al apoyo de los ahorradores y deudores de la banca y del saneamiento del sistema financiero nacional.</t>
        </r>
      </text>
    </comment>
    <comment ref="B3021" authorId="0" shapeId="0" xr:uid="{00000000-0006-0000-0A00-0000E60C0000}">
      <text>
        <r>
          <rPr>
            <sz val="9"/>
            <color indexed="81"/>
            <rFont val="Tahoma"/>
            <family val="2"/>
          </rPr>
          <t>Asignaciones para cubrir compromisos derivados de programas de apoyo y saneamiento del sistema financiero nacional.</t>
        </r>
      </text>
    </comment>
    <comment ref="B3022" authorId="0" shapeId="0" xr:uid="{00000000-0006-0000-0A00-0000E70C0000}">
      <text>
        <r>
          <rPr>
            <sz val="9"/>
            <color indexed="81"/>
            <rFont val="Tahoma"/>
            <family val="2"/>
          </rPr>
          <t>Asignaciones, destinadas a cubrir compromisos por la aplicación de programas de apoyo a ahorradores  y deudores.</t>
        </r>
      </text>
    </comment>
    <comment ref="B3023" authorId="0" shapeId="0" xr:uid="{00000000-0006-0000-0A00-0000E80C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3024" authorId="0" shapeId="0" xr:uid="{00000000-0006-0000-0A00-0000E90C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C3024" authorId="0" shapeId="0" xr:uid="{00000000-0006-0000-0A00-0000EA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5" authorId="0" shapeId="0" xr:uid="{00000000-0006-0000-0A00-0000EB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26" authorId="0" shapeId="0" xr:uid="{00000000-0006-0000-0A00-0000EC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27" authorId="0" shapeId="0" xr:uid="{00000000-0006-0000-0A00-0000ED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28" authorId="0" shapeId="0" xr:uid="{00000000-0006-0000-0A00-0000EE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29" authorId="0" shapeId="0" xr:uid="{00000000-0006-0000-0A00-0000EF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30" authorId="0" shapeId="0" xr:uid="{00000000-0006-0000-0A00-0000F0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31" authorId="0" shapeId="0" xr:uid="{00000000-0006-0000-0A00-0000F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32" authorId="0" shapeId="0" xr:uid="{00000000-0006-0000-0A00-0000F2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33" authorId="0" shapeId="0" xr:uid="{00000000-0006-0000-0A00-0000F3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8" authorId="0" shapeId="0" xr:uid="{00000000-0006-0000-1000-000001000000}">
      <text>
        <r>
          <rPr>
            <sz val="9"/>
            <color indexed="81"/>
            <rFont val="Tahoma"/>
            <family val="2"/>
          </rPr>
          <t xml:space="preserve">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
</t>
        </r>
      </text>
    </comment>
    <comment ref="B9" authorId="0" shapeId="0" xr:uid="{00000000-0006-0000-1000-000002000000}">
      <text>
        <r>
          <rPr>
            <sz val="9"/>
            <color indexed="81"/>
            <rFont val="Tahoma"/>
            <family val="2"/>
          </rPr>
          <t xml:space="preserve">Asignaciones destinadas a cubrir las percepciones correspondientes al personal de carácter permanente.
</t>
        </r>
      </text>
    </comment>
    <comment ref="B10" authorId="0" shapeId="0" xr:uid="{00000000-0006-0000-1000-000003000000}">
      <text>
        <r>
          <rPr>
            <sz val="9"/>
            <color indexed="81"/>
            <rFont val="Tahoma"/>
            <family val="2"/>
          </rPr>
          <t xml:space="preserve">Asignaciones para remuneraciones a los Diputados, Senadores, Asambleístas, Regidores y Síndicos.
</t>
        </r>
      </text>
    </comment>
    <comment ref="B11" authorId="0" shapeId="0" xr:uid="{00000000-0006-0000-1000-000004000000}">
      <text>
        <r>
          <rPr>
            <sz val="9"/>
            <color indexed="81"/>
            <rFont val="Tahoma"/>
            <family val="2"/>
          </rPr>
          <t xml:space="preserve">Asignaciones para remuneraciones al personal que desempeña sus servicios en el ejército, fuerza aérea y armada nacionales.
</t>
        </r>
      </text>
    </comment>
    <comment ref="B12" authorId="0" shapeId="0" xr:uid="{00000000-0006-0000-1000-00000500000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B13" authorId="0" shapeId="0" xr:uid="{00000000-0006-0000-1000-00000600000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B14" authorId="0" shapeId="0" xr:uid="{00000000-0006-0000-1000-000007000000}">
      <text>
        <r>
          <rPr>
            <sz val="9"/>
            <color indexed="81"/>
            <rFont val="Tahoma"/>
            <family val="2"/>
          </rPr>
          <t xml:space="preserve">Asignaciones destinadas a cubrir las percepciones correspondientes al personal de carácter eventual.
</t>
        </r>
      </text>
    </comment>
    <comment ref="B15" authorId="0" shapeId="0" xr:uid="{00000000-0006-0000-1000-00000800000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B16" authorId="0" shapeId="0" xr:uid="{00000000-0006-0000-1000-000009000000}">
      <text>
        <r>
          <rPr>
            <sz val="9"/>
            <color indexed="81"/>
            <rFont val="Tahoma"/>
            <family val="2"/>
          </rPr>
          <t>Asignaciones destinadas a cubrir las remuneraciones para el pago al personal de carácter transitorio que preste sus servicios en los entes públicos.</t>
        </r>
      </text>
    </comment>
    <comment ref="B17" authorId="0" shapeId="0" xr:uid="{00000000-0006-0000-1000-00000A00000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B18" authorId="0" shapeId="0" xr:uid="{00000000-0006-0000-1000-00000B00000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19" authorId="0" shapeId="0" xr:uid="{00000000-0006-0000-1000-00000C00000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20" authorId="0" shapeId="0" xr:uid="{00000000-0006-0000-1000-00000D00000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B21" authorId="0" shapeId="0" xr:uid="{00000000-0006-0000-1000-00000E00000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B22" authorId="0" shapeId="0" xr:uid="{00000000-0006-0000-1000-00000F00000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B23" authorId="0" shapeId="0" xr:uid="{00000000-0006-0000-1000-00001000000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B24" authorId="0" shapeId="0" xr:uid="{00000000-0006-0000-1000-00001100000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25" authorId="0" shapeId="0" xr:uid="{00000000-0006-0000-1000-00001200000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26" authorId="0" shapeId="0" xr:uid="{00000000-0006-0000-1000-00001300000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B27" authorId="0" shapeId="0" xr:uid="{00000000-0006-0000-1000-000014000000}">
      <text>
        <r>
          <rPr>
            <sz val="9"/>
            <color indexed="81"/>
            <rFont val="Tahoma"/>
            <family val="2"/>
          </rPr>
          <t>Incluye retribución a los empleados de los entes públicos por su participación en la vigilancia del cumplimiento de las leyes y custodia de valores.</t>
        </r>
      </text>
    </comment>
    <comment ref="B28" authorId="0" shapeId="0" xr:uid="{00000000-0006-0000-1000-00001500000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29" authorId="0" shapeId="0" xr:uid="{00000000-0006-0000-1000-000016000000}">
      <text>
        <r>
          <rPr>
            <sz val="9"/>
            <color indexed="81"/>
            <rFont val="Tahoma"/>
            <family val="2"/>
          </rPr>
          <t xml:space="preserve">Asignaciones destinadas a cubrir la aportación de los entes públicos, por concepto de seguridad social, en los términos de la legislación vigente.
</t>
        </r>
      </text>
    </comment>
    <comment ref="B30" authorId="0" shapeId="0" xr:uid="{00000000-0006-0000-1000-00001700000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B31" authorId="0" shapeId="0" xr:uid="{00000000-0006-0000-1000-00001800000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B32" authorId="0" shapeId="0" xr:uid="{00000000-0006-0000-1000-00001900000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B33" authorId="0" shapeId="0" xr:uid="{00000000-0006-0000-1000-00001A00000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34" authorId="0" shapeId="0" xr:uid="{00000000-0006-0000-1000-00001B00000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B35" authorId="0" shapeId="0" xr:uid="{00000000-0006-0000-1000-00001C000000}">
      <text>
        <r>
          <rPr>
            <sz val="9"/>
            <color indexed="81"/>
            <rFont val="Tahoma"/>
            <family val="2"/>
          </rPr>
          <t>Asignaciones destinadas a cubrir indemnizaciones al personal conforme a la legislación aplicable; tales como: por accidente de trabajo, por despido, entre otros.</t>
        </r>
      </text>
    </comment>
    <comment ref="B36" authorId="0" shapeId="0" xr:uid="{00000000-0006-0000-1000-00001D00000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B37" authorId="0" shapeId="0" xr:uid="{00000000-0006-0000-1000-00001E00000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B38" authorId="0" shapeId="0" xr:uid="{00000000-0006-0000-1000-00001F00000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B39" authorId="0" shapeId="0" xr:uid="{00000000-0006-0000-1000-00002000000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B40" authorId="0" shapeId="0" xr:uid="{00000000-0006-0000-1000-00002100000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41" authorId="0" shapeId="0" xr:uid="{00000000-0006-0000-1000-00002200000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B42" authorId="0" shapeId="0" xr:uid="{00000000-0006-0000-1000-00002300000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43" authorId="0" shapeId="0" xr:uid="{00000000-0006-0000-1000-00002400000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B44" authorId="0" shapeId="0" xr:uid="{00000000-0006-0000-1000-00002500000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B45" authorId="0" shapeId="0" xr:uid="{00000000-0006-0000-1000-00002600000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46" authorId="0" shapeId="0" xr:uid="{00000000-0006-0000-1000-00002700000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47" authorId="0" shapeId="0" xr:uid="{00000000-0006-0000-1000-00002800000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B48" authorId="0" shapeId="0" xr:uid="{00000000-0006-0000-1000-00002900000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B49" authorId="0" shapeId="0" xr:uid="{00000000-0006-0000-1000-00002A00000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B50" authorId="0" shapeId="0" xr:uid="{00000000-0006-0000-1000-00002B00000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B51" authorId="0" shapeId="0" xr:uid="{00000000-0006-0000-1000-00002C00000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B52" authorId="0" shapeId="0" xr:uid="{00000000-0006-0000-1000-00002D00000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B53" authorId="0" shapeId="0" xr:uid="{00000000-0006-0000-1000-00002E000000}">
      <text>
        <r>
          <rPr>
            <sz val="9"/>
            <color indexed="81"/>
            <rFont val="Tahoma"/>
            <family val="2"/>
          </rPr>
          <t xml:space="preserve">Asignaciones destinadas a la adquisición de todo tipo de material didáctico así como materiales y suministros necesarios para las funciones educativas.
</t>
        </r>
      </text>
    </comment>
    <comment ref="B54" authorId="0" shapeId="0" xr:uid="{00000000-0006-0000-1000-00002F00000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B55" authorId="0" shapeId="0" xr:uid="{00000000-0006-0000-1000-00003000000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56" authorId="0" shapeId="0" xr:uid="{00000000-0006-0000-1000-00003100000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B57" authorId="0" shapeId="0" xr:uid="{00000000-0006-0000-1000-00003200000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B58" authorId="0" shapeId="0" xr:uid="{00000000-0006-0000-1000-00003300000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B59" authorId="0" shapeId="0" xr:uid="{00000000-0006-0000-1000-00003400000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60" authorId="0" shapeId="0" xr:uid="{00000000-0006-0000-1000-00003500000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61" authorId="0" shapeId="0" xr:uid="{00000000-0006-0000-1000-00003600000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62" authorId="0" shapeId="0" xr:uid="{00000000-0006-0000-1000-00003700000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63" authorId="0" shapeId="0" xr:uid="{00000000-0006-0000-1000-00003800000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64" authorId="0" shapeId="0" xr:uid="{00000000-0006-0000-1000-00003900000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65" authorId="0" shapeId="0" xr:uid="{00000000-0006-0000-1000-00003A00000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66" authorId="0" shapeId="0" xr:uid="{00000000-0006-0000-1000-00003B00000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67" authorId="0" shapeId="0" xr:uid="{00000000-0006-0000-1000-00003C000000}">
      <text>
        <r>
          <rPr>
            <sz val="9"/>
            <color indexed="81"/>
            <rFont val="Tahoma"/>
            <family val="2"/>
          </rPr>
          <t xml:space="preserve">Artículos o bienes no duraderos que adquiere la entidad para destinarlos a la comercialización de acuerdo con el giro normal de actividades del ente público.
</t>
        </r>
      </text>
    </comment>
    <comment ref="B68" authorId="0" shapeId="0" xr:uid="{00000000-0006-0000-1000-00003D00000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69" authorId="0" shapeId="0" xr:uid="{00000000-0006-0000-1000-00003E00000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70" authorId="0" shapeId="0" xr:uid="{00000000-0006-0000-1000-00003F00000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B71" authorId="0" shapeId="0" xr:uid="{00000000-0006-0000-1000-000040000000}">
      <text>
        <r>
          <rPr>
            <sz val="9"/>
            <color indexed="81"/>
            <rFont val="Tahoma"/>
            <family val="2"/>
          </rPr>
          <t xml:space="preserve">Asignaciones destinadas a la adquisición de cemento blanco, gris y especial, pega azulejo y productos de concreto.
</t>
        </r>
      </text>
    </comment>
    <comment ref="B72" authorId="0" shapeId="0" xr:uid="{00000000-0006-0000-1000-00004100000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B73" authorId="0" shapeId="0" xr:uid="{00000000-0006-0000-1000-000042000000}">
      <text>
        <r>
          <rPr>
            <sz val="9"/>
            <color indexed="81"/>
            <rFont val="Tahoma"/>
            <family val="2"/>
          </rPr>
          <t>Asignaciones destinadas a la adquisición de madera y sus derivados.</t>
        </r>
      </text>
    </comment>
    <comment ref="B74" authorId="0" shapeId="0" xr:uid="{00000000-0006-0000-1000-000043000000}">
      <text>
        <r>
          <rPr>
            <sz val="9"/>
            <color indexed="81"/>
            <rFont val="Tahoma"/>
            <family val="2"/>
          </rPr>
          <t>Asignaciones destinadas a la adquisición de vidrio plano, templado, inastillable y otros vidrios laminados; espejos; envases y artículos de vidrio y fibra de vidrio.</t>
        </r>
      </text>
    </comment>
    <comment ref="B75" authorId="0" shapeId="0" xr:uid="{00000000-0006-0000-1000-00004400000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B76" authorId="0" shapeId="0" xr:uid="{00000000-0006-0000-1000-00004500000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B77" authorId="0" shapeId="0" xr:uid="{00000000-0006-0000-1000-000046000000}">
      <text>
        <r>
          <rPr>
            <sz val="9"/>
            <color indexed="81"/>
            <rFont val="Tahoma"/>
            <family val="2"/>
          </rPr>
          <t>Asignaciones destinadas a la adquisición de materiales para el acondicionamiento de las obras públicas y bienes inmuebles, tales como: tapices, pisos, persianas y demás accesorios.</t>
        </r>
      </text>
    </comment>
    <comment ref="B78" authorId="0" shapeId="0" xr:uid="{00000000-0006-0000-1000-00004700000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B79" authorId="0" shapeId="0" xr:uid="{00000000-0006-0000-1000-00004800000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80" authorId="0" shapeId="0" xr:uid="{00000000-0006-0000-1000-00004900000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B81" authorId="0" shapeId="0" xr:uid="{00000000-0006-0000-1000-00004A00000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B82" authorId="0" shapeId="0" xr:uid="{00000000-0006-0000-1000-00004B00000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B83" authorId="0" shapeId="0" xr:uid="{00000000-0006-0000-1000-00004C00000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B84" authorId="0" shapeId="0" xr:uid="{00000000-0006-0000-1000-00004D00000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B85" authorId="0" shapeId="0" xr:uid="{00000000-0006-0000-1000-00004E00000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B86" authorId="0" shapeId="0" xr:uid="{00000000-0006-0000-1000-00004F00000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B87" authorId="0" shapeId="0" xr:uid="{00000000-0006-0000-1000-00005000000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88" authorId="0" shapeId="0" xr:uid="{00000000-0006-0000-1000-00005100000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B89" authorId="0" shapeId="0" xr:uid="{00000000-0006-0000-1000-00005200000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B90" authorId="0" shapeId="0" xr:uid="{00000000-0006-0000-1000-000053000000}">
      <text>
        <r>
          <rPr>
            <sz val="9"/>
            <color indexed="81"/>
            <rFont val="Tahoma"/>
            <family val="2"/>
          </rPr>
          <t>Asignaciones destinadas a la adquisición de vestuario y sus accesorios, blancos, artículos deportivos; así como prendas de protección personal diferentes a las de seguridad.</t>
        </r>
      </text>
    </comment>
    <comment ref="B91" authorId="0" shapeId="0" xr:uid="{00000000-0006-0000-1000-00005400000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B92" authorId="0" shapeId="0" xr:uid="{00000000-0006-0000-1000-00005500000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B93" authorId="0" shapeId="0" xr:uid="{00000000-0006-0000-1000-00005600000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B94" authorId="0" shapeId="0" xr:uid="{00000000-0006-0000-1000-00005700000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B95" authorId="0" shapeId="0" xr:uid="{00000000-0006-0000-1000-000058000000}">
      <text>
        <r>
          <rPr>
            <sz val="9"/>
            <color indexed="81"/>
            <rFont val="Tahoma"/>
            <family val="2"/>
          </rPr>
          <t>Asignaciones destinadas a la adquisición todo tipo de blancos: batas, colchas, sábanas, fundas, almohadas, toallas, cobertores, colchones y colchonetas, entre otros.</t>
        </r>
      </text>
    </comment>
    <comment ref="B96" authorId="0" shapeId="0" xr:uid="{00000000-0006-0000-1000-000059000000}">
      <text>
        <r>
          <rPr>
            <sz val="9"/>
            <color indexed="81"/>
            <rFont val="Tahoma"/>
            <family val="2"/>
          </rPr>
          <t>Asignaciones destinadas a la adquisición de materiales, sustancias explosivas y prendas de protección personal necesarias en los programas de seguridad.</t>
        </r>
      </text>
    </comment>
    <comment ref="B97" authorId="0" shapeId="0" xr:uid="{00000000-0006-0000-1000-00005A00000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B98" authorId="0" shapeId="0" xr:uid="{00000000-0006-0000-1000-00005B00000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B99" authorId="0" shapeId="0" xr:uid="{00000000-0006-0000-1000-00005C00000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B100" authorId="0" shapeId="0" xr:uid="{00000000-0006-0000-1000-00005D00000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101" authorId="0" shapeId="0" xr:uid="{00000000-0006-0000-1000-00005E00000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B102" authorId="0" shapeId="0" xr:uid="{00000000-0006-0000-1000-00005F00000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B103" authorId="0" shapeId="0" xr:uid="{00000000-0006-0000-1000-00006000000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B104" authorId="0" shapeId="0" xr:uid="{00000000-0006-0000-1000-00006100000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B105" authorId="0" shapeId="0" xr:uid="{00000000-0006-0000-1000-000062000000}">
      <text>
        <r>
          <rPr>
            <sz val="9"/>
            <color indexed="81"/>
            <rFont val="Tahoma"/>
            <family val="2"/>
          </rPr>
          <t xml:space="preserve">Asignaciones destinadas a la adquisición de refacciones y accesorios para todo tipo de aparatos e instrumentos médicos y de laboratorio.
</t>
        </r>
      </text>
    </comment>
    <comment ref="B106" authorId="0" shapeId="0" xr:uid="{00000000-0006-0000-1000-00006300000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B107" authorId="0" shapeId="0" xr:uid="{00000000-0006-0000-1000-00006400000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B108" authorId="0" shapeId="0" xr:uid="{00000000-0006-0000-1000-00006500000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B109" authorId="0" shapeId="0" xr:uid="{00000000-0006-0000-1000-000066000000}">
      <text>
        <r>
          <rPr>
            <sz val="9"/>
            <color indexed="81"/>
            <rFont val="Tahoma"/>
            <family val="2"/>
          </rPr>
          <t xml:space="preserve">Asignaciones destinadas a la adquisición de instrumental complementario y repuestos menores no considerados en las partidas anteriores.
</t>
        </r>
      </text>
    </comment>
    <comment ref="B110" authorId="0" shapeId="0" xr:uid="{00000000-0006-0000-1000-00006700000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111" authorId="0" shapeId="0" xr:uid="{00000000-0006-0000-1000-00006800000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112" authorId="0" shapeId="0" xr:uid="{00000000-0006-0000-1000-00006900000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B113" authorId="0" shapeId="0" xr:uid="{00000000-0006-0000-1000-00006A000000}">
      <text>
        <r>
          <rPr>
            <sz val="9"/>
            <color indexed="81"/>
            <rFont val="Tahoma"/>
            <family val="2"/>
          </rPr>
          <t>Asignaciones destinadas al suministro de gas al consumidor final por ductos, tanque estacionario o de cilindros.</t>
        </r>
      </text>
    </comment>
    <comment ref="B114" authorId="0" shapeId="0" xr:uid="{00000000-0006-0000-1000-00006B000000}">
      <text>
        <r>
          <rPr>
            <sz val="9"/>
            <color indexed="81"/>
            <rFont val="Tahoma"/>
            <family val="2"/>
          </rPr>
          <t>Asignaciones destinadas a cubrir el importe del consumo de agua potable y para riego, necesarios para el funcionamiento de las instalaciones oficiales.</t>
        </r>
      </text>
    </comment>
    <comment ref="B115" authorId="0" shapeId="0" xr:uid="{00000000-0006-0000-1000-00006C00000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B116" authorId="0" shapeId="0" xr:uid="{00000000-0006-0000-1000-00006D000000}">
      <text>
        <r>
          <rPr>
            <sz val="9"/>
            <color indexed="81"/>
            <rFont val="Tahoma"/>
            <family val="2"/>
          </rPr>
          <t>Asignaciones destinadas al pago de servicios de telecomunicaciones inalámbricas o telefonía celular, requeridos para el desempeño de funciones oficiales.</t>
        </r>
      </text>
    </comment>
    <comment ref="B117" authorId="0" shapeId="0" xr:uid="{00000000-0006-0000-1000-00006E00000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B118" authorId="0" shapeId="0" xr:uid="{00000000-0006-0000-1000-00006F00000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B119" authorId="0" shapeId="0" xr:uid="{00000000-0006-0000-1000-00007000000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B120" authorId="0" shapeId="0" xr:uid="{00000000-0006-0000-1000-00007100000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B121" authorId="0" shapeId="0" xr:uid="{00000000-0006-0000-1000-000072000000}">
      <text>
        <r>
          <rPr>
            <sz val="9"/>
            <color indexed="81"/>
            <rFont val="Tahoma"/>
            <family val="2"/>
          </rPr>
          <t>Asignaciones destinadas a cubrir erogaciones por concepto de arrendamiento de: edificios, locales, terrenos, maquinaria y equipo, vehículos, intangibles y otros análogos.</t>
        </r>
      </text>
    </comment>
    <comment ref="B122" authorId="0" shapeId="0" xr:uid="{00000000-0006-0000-1000-000073000000}">
      <text>
        <r>
          <rPr>
            <sz val="9"/>
            <color indexed="81"/>
            <rFont val="Tahoma"/>
            <family val="2"/>
          </rPr>
          <t xml:space="preserve">Asignaciones destinadas a cubrir el alquiler de terrenos.
</t>
        </r>
      </text>
    </comment>
    <comment ref="B123" authorId="0" shapeId="0" xr:uid="{00000000-0006-0000-1000-00007400000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B124" authorId="0" shapeId="0" xr:uid="{00000000-0006-0000-1000-00007500000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B125" authorId="0" shapeId="0" xr:uid="{00000000-0006-0000-1000-000076000000}">
      <text>
        <r>
          <rPr>
            <sz val="9"/>
            <color indexed="81"/>
            <rFont val="Tahoma"/>
            <family val="2"/>
          </rPr>
          <t>Asignaciones destinadas a cubrir el alquiler de toda clase de equipo e instrumental médico y de laboratorio.</t>
        </r>
      </text>
    </comment>
    <comment ref="B126" authorId="0" shapeId="0" xr:uid="{00000000-0006-0000-1000-000077000000}">
      <text>
        <r>
          <rPr>
            <sz val="9"/>
            <color indexed="81"/>
            <rFont val="Tahoma"/>
            <family val="2"/>
          </rPr>
          <t>Asignaciones destinadas a cubrir el alquiler de toda clase de equipo de transporte, ya sea terrestre, aeroespacial, marítimo, lacustre y fluvial.</t>
        </r>
      </text>
    </comment>
    <comment ref="B127" authorId="0" shapeId="0" xr:uid="{00000000-0006-0000-1000-00007800000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B128" authorId="0" shapeId="0" xr:uid="{00000000-0006-0000-1000-00007900000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B129" authorId="0" shapeId="0" xr:uid="{00000000-0006-0000-1000-00007A000000}">
      <text>
        <r>
          <rPr>
            <sz val="9"/>
            <color indexed="81"/>
            <rFont val="Tahoma"/>
            <family val="2"/>
          </rPr>
          <t>Asignaciones destinadas a cubrir el importe que corresponda por los derechos sobre bienes en régimen de arrendamiento financiero.</t>
        </r>
      </text>
    </comment>
    <comment ref="B130" authorId="0" shapeId="0" xr:uid="{00000000-0006-0000-1000-00007B00000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B131" authorId="0" shapeId="0" xr:uid="{00000000-0006-0000-1000-00007C00000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132" authorId="0" shapeId="0" xr:uid="{00000000-0006-0000-1000-00007D00000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B133" authorId="0" shapeId="0" xr:uid="{00000000-0006-0000-1000-00007E00000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B134" authorId="0" shapeId="0" xr:uid="{00000000-0006-0000-1000-00007F00000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B135" authorId="0" shapeId="0" xr:uid="{00000000-0006-0000-1000-00008000000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B136" authorId="0" shapeId="0" xr:uid="{00000000-0006-0000-1000-00008100000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B137" authorId="0" shapeId="0" xr:uid="{00000000-0006-0000-1000-00008200000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B138" authorId="0" shapeId="0" xr:uid="{00000000-0006-0000-1000-00008300000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B139" authorId="0" shapeId="0" xr:uid="{00000000-0006-0000-1000-00008400000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B140" authorId="0" shapeId="0" xr:uid="{00000000-0006-0000-1000-00008500000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B141" authorId="0" shapeId="0" xr:uid="{00000000-0006-0000-1000-00008600000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42" authorId="0" shapeId="0" xr:uid="{00000000-0006-0000-1000-00008700000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B143" authorId="0" shapeId="0" xr:uid="{00000000-0006-0000-1000-000088000000}">
      <text>
        <r>
          <rPr>
            <sz val="9"/>
            <color indexed="81"/>
            <rFont val="Tahoma"/>
            <family val="2"/>
          </rPr>
          <t>Asignaciones destinadas a cubrir los gastos por servicios de cobranza, investigación crediticia y recopilación de información sobre solvencia financiera de personas o negocios.</t>
        </r>
      </text>
    </comment>
    <comment ref="B144" authorId="0" shapeId="0" xr:uid="{00000000-0006-0000-1000-000089000000}">
      <text>
        <r>
          <rPr>
            <sz val="9"/>
            <color indexed="81"/>
            <rFont val="Tahoma"/>
            <family val="2"/>
          </rPr>
          <t>Asignaciones destinadas a cubrir el pago de servicios financieros por guarda, custodia, traslado de valores y otros gastos inherentes a la recaudación.</t>
        </r>
      </text>
    </comment>
    <comment ref="B145" authorId="0" shapeId="0" xr:uid="{00000000-0006-0000-1000-00008A00000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B146" authorId="0" shapeId="0" xr:uid="{00000000-0006-0000-1000-00008B00000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B147" authorId="0" shapeId="0" xr:uid="{00000000-0006-0000-1000-00008C00000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B148" authorId="0" shapeId="0" xr:uid="{00000000-0006-0000-1000-00008D00000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B149" authorId="0" shapeId="0" xr:uid="{00000000-0006-0000-1000-00008E00000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B150" authorId="0" shapeId="0" xr:uid="{00000000-0006-0000-1000-00008F00000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B151" authorId="0" shapeId="0" xr:uid="{00000000-0006-0000-1000-00009000000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52" authorId="0" shapeId="0" xr:uid="{00000000-0006-0000-1000-00009100000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B153" authorId="0" shapeId="0" xr:uid="{00000000-0006-0000-1000-00009200000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B154" authorId="0" shapeId="0" xr:uid="{00000000-0006-0000-1000-00009300000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B155" authorId="0" shapeId="0" xr:uid="{00000000-0006-0000-1000-000094000000}">
      <text>
        <r>
          <rPr>
            <sz val="9"/>
            <color indexed="81"/>
            <rFont val="Tahoma"/>
            <family val="2"/>
          </rPr>
          <t>Asignaciones destinadas a cubrir los gastos por servicios de instalación, reparación y mantenimiento de equipo e instrumental médico y de laboratorio.</t>
        </r>
      </text>
    </comment>
    <comment ref="B156" authorId="0" shapeId="0" xr:uid="{00000000-0006-0000-1000-00009500000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B157" authorId="0" shapeId="0" xr:uid="{00000000-0006-0000-1000-000096000000}">
      <text>
        <r>
          <rPr>
            <sz val="9"/>
            <color indexed="81"/>
            <rFont val="Tahoma"/>
            <family val="2"/>
          </rPr>
          <t>Asignaciones destinadas a cubrir los gastos por servicios de reparación y mantenimiento del equipo de defensa y seguridad.</t>
        </r>
      </text>
    </comment>
    <comment ref="B158" authorId="0" shapeId="0" xr:uid="{00000000-0006-0000-1000-00009700000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B159" authorId="0" shapeId="0" xr:uid="{00000000-0006-0000-1000-00009800000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B160" authorId="0" shapeId="0" xr:uid="{00000000-0006-0000-1000-00009900000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B161" authorId="0" shapeId="0" xr:uid="{00000000-0006-0000-1000-00009A00000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62" authorId="0" shapeId="0" xr:uid="{00000000-0006-0000-1000-00009B00000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B163" authorId="0" shapeId="0" xr:uid="{00000000-0006-0000-1000-00009C00000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B164" authorId="0" shapeId="0" xr:uid="{00000000-0006-0000-1000-00009D000000}">
      <text>
        <r>
          <rPr>
            <sz val="9"/>
            <color indexed="81"/>
            <rFont val="Tahoma"/>
            <family val="2"/>
          </rPr>
          <t>Asignaciones destinadas a cubrir los gastos por diseño y conceptualización de campañas de comunicación, preproducción, producción y copiado.</t>
        </r>
      </text>
    </comment>
    <comment ref="B165" authorId="0" shapeId="0" xr:uid="{00000000-0006-0000-1000-00009E000000}">
      <text>
        <r>
          <rPr>
            <sz val="9"/>
            <color indexed="81"/>
            <rFont val="Tahoma"/>
            <family val="2"/>
          </rPr>
          <t>Asignaciones destinadas a cubrir gastos por concepto de revelado o impresión de fotografías.</t>
        </r>
      </text>
    </comment>
    <comment ref="B166" authorId="0" shapeId="0" xr:uid="{00000000-0006-0000-1000-00009F00000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B167" authorId="0" shapeId="0" xr:uid="{00000000-0006-0000-1000-0000A0000000}">
      <text>
        <r>
          <rPr>
            <sz val="9"/>
            <color indexed="81"/>
            <rFont val="Tahoma"/>
            <family val="2"/>
          </rPr>
          <t>Asignaciones destinadas a cubrir el gasto por creación, difusión y transmisión de contenido de interés general o específico a través de internet exclusivamente.</t>
        </r>
      </text>
    </comment>
    <comment ref="B168" authorId="0" shapeId="0" xr:uid="{00000000-0006-0000-1000-0000A100000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B169" authorId="0" shapeId="0" xr:uid="{00000000-0006-0000-1000-0000A200000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70" authorId="0" shapeId="0" xr:uid="{00000000-0006-0000-1000-0000A300000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B171" authorId="0" shapeId="0" xr:uid="{00000000-0006-0000-1000-0000A400000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B172" authorId="0" shapeId="0" xr:uid="{00000000-0006-0000-1000-0000A500000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B173" authorId="0" shapeId="0" xr:uid="{00000000-0006-0000-1000-0000A600000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B174" authorId="0" shapeId="0" xr:uid="{00000000-0006-0000-1000-0000A700000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5" authorId="0" shapeId="0" xr:uid="{00000000-0006-0000-1000-0000A800000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6" authorId="0" shapeId="0" xr:uid="{00000000-0006-0000-1000-0000A900000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B177" authorId="0" shapeId="0" xr:uid="{00000000-0006-0000-1000-0000AA00000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B178" authorId="0" shapeId="0" xr:uid="{00000000-0006-0000-1000-0000AB00000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B179" authorId="0" shapeId="0" xr:uid="{00000000-0006-0000-1000-0000AC00000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80" authorId="0" shapeId="0" xr:uid="{00000000-0006-0000-1000-0000AD00000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B181" authorId="0" shapeId="0" xr:uid="{00000000-0006-0000-1000-0000AE00000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B182" authorId="0" shapeId="0" xr:uid="{00000000-0006-0000-1000-0000AF00000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B183" authorId="0" shapeId="0" xr:uid="{00000000-0006-0000-1000-0000B000000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B184" authorId="0" shapeId="0" xr:uid="{00000000-0006-0000-1000-0000B100000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B185" authorId="0" shapeId="0" xr:uid="{00000000-0006-0000-1000-0000B2000000}">
      <text>
        <r>
          <rPr>
            <sz val="9"/>
            <color indexed="81"/>
            <rFont val="Tahoma"/>
            <family val="2"/>
          </rPr>
          <t>Asignaciones destinadas a cubrir los servicios que correspondan a este capítulo, no previstos expresamente en las partidas antes descritas.</t>
        </r>
      </text>
    </comment>
    <comment ref="B186" authorId="0" shapeId="0" xr:uid="{00000000-0006-0000-1000-0000B300000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B187" authorId="0" shapeId="0" xr:uid="{00000000-0006-0000-1000-0000B400000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B188" authorId="0" shapeId="0" xr:uid="{00000000-0006-0000-1000-0000B5000000}">
      <text>
        <r>
          <rPr>
            <sz val="9"/>
            <color indexed="81"/>
            <rFont val="Tahoma"/>
            <family val="2"/>
          </rPr>
          <t>Asignaciones destinadas a cubrir los impuestos y/o derechos que cause la adquisición de toda clase de bienes o servicios en el extranjero.</t>
        </r>
      </text>
    </comment>
    <comment ref="B189" authorId="0" shapeId="0" xr:uid="{00000000-0006-0000-1000-0000B6000000}">
      <text>
        <r>
          <rPr>
            <sz val="9"/>
            <color indexed="81"/>
            <rFont val="Tahoma"/>
            <family val="2"/>
          </rPr>
          <t>Asignaciones destinadas a cubrir el pago de obligaciones o indemnizaciones derivadas de resoluciones emitidas por autoridad competente.</t>
        </r>
      </text>
    </comment>
    <comment ref="B190" authorId="0" shapeId="0" xr:uid="{00000000-0006-0000-1000-0000B700000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B191" authorId="0" shapeId="0" xr:uid="{00000000-0006-0000-1000-0000B800000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B192" authorId="0" shapeId="0" xr:uid="{00000000-0006-0000-1000-0000B9000000}">
      <text>
        <r>
          <rPr>
            <sz val="9"/>
            <color indexed="81"/>
            <rFont val="Tahoma"/>
            <family val="2"/>
          </rPr>
          <t>Asignaciones destinadas por las empresas de participación estatal al pago de utilidades, en los términos de las disposiciones aplicables.</t>
        </r>
      </text>
    </comment>
    <comment ref="B193" authorId="0" shapeId="0" xr:uid="{00000000-0006-0000-1000-0000BA00000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B194" authorId="0" shapeId="0" xr:uid="{00000000-0006-0000-1000-0000BB00000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B195" authorId="0" shapeId="0" xr:uid="{00000000-0006-0000-1000-0000BC00000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96" authorId="0" shapeId="0" xr:uid="{00000000-0006-0000-1000-0000BD000000}">
      <text>
        <r>
          <rPr>
            <sz val="9"/>
            <color indexed="81"/>
            <rFont val="Tahoma"/>
            <family val="2"/>
          </rPr>
          <t>Asignaciones destinadas, en su caso, a los entes públicos contenidos en el Presupuesto de Egresos con el objeto de sufragar gastos inherentes a sus atribuciones.</t>
        </r>
      </text>
    </comment>
    <comment ref="B197" authorId="0" shapeId="0" xr:uid="{00000000-0006-0000-1000-0000BE000000}">
      <text>
        <r>
          <rPr>
            <sz val="9"/>
            <color indexed="81"/>
            <rFont val="Tahoma"/>
            <family val="2"/>
          </rPr>
          <t>Asignaciones presupuestarias destinadas al Poder Ejecutivo, con el objeto de financiar gastos inherentes a sus atribuciones.</t>
        </r>
      </text>
    </comment>
    <comment ref="B198" authorId="0" shapeId="0" xr:uid="{00000000-0006-0000-1000-0000BF000000}">
      <text>
        <r>
          <rPr>
            <sz val="9"/>
            <color indexed="81"/>
            <rFont val="Tahoma"/>
            <family val="2"/>
          </rPr>
          <t>Asignaciones presupuestarias destinadas al Poder Legislativo, con el objeto de financiar gastos inherentes a sus atribuciones.</t>
        </r>
      </text>
    </comment>
    <comment ref="B199" authorId="0" shapeId="0" xr:uid="{00000000-0006-0000-1000-0000C0000000}">
      <text>
        <r>
          <rPr>
            <sz val="9"/>
            <color indexed="81"/>
            <rFont val="Tahoma"/>
            <family val="2"/>
          </rPr>
          <t>Asignaciones presupuestarias destinadas al Poder Judicial, con el objeto de financiar gastos inherentes a sus atribuciones.</t>
        </r>
      </text>
    </comment>
    <comment ref="B200" authorId="0" shapeId="0" xr:uid="{00000000-0006-0000-1000-0000C1000000}">
      <text>
        <r>
          <rPr>
            <sz val="9"/>
            <color indexed="81"/>
            <rFont val="Tahoma"/>
            <family val="2"/>
          </rPr>
          <t>Asignaciones presupuestarias destinadas a Órganos Autónomos, con el objeto de financiar gastos inherentes a sus atribuciones.</t>
        </r>
      </text>
    </comment>
    <comment ref="B201" authorId="0" shapeId="0" xr:uid="{00000000-0006-0000-1000-0000C200000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2" authorId="0" shapeId="0" xr:uid="{00000000-0006-0000-1000-0000C300000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203" authorId="0" shapeId="0" xr:uid="{00000000-0006-0000-1000-0000C400000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B204" authorId="0" shapeId="0" xr:uid="{00000000-0006-0000-1000-0000C500000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05" authorId="0" shapeId="0" xr:uid="{00000000-0006-0000-1000-0000C600000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206" authorId="0" shapeId="0" xr:uid="{00000000-0006-0000-1000-0000C7000000}">
      <text>
        <r>
          <rPr>
            <sz val="9"/>
            <color indexed="81"/>
            <rFont val="Tahoma"/>
            <family val="2"/>
          </rPr>
          <t>Asignaciones destinadas, en su caso, a entes públicos, otorgados por otros, con el objeto de sufragar gastos inherentes a sus atribuciones.</t>
        </r>
      </text>
    </comment>
    <comment ref="B207" authorId="0" shapeId="0" xr:uid="{00000000-0006-0000-1000-0000C800000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8" authorId="0" shapeId="0" xr:uid="{00000000-0006-0000-1000-0000C900000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209" authorId="0" shapeId="0" xr:uid="{00000000-0006-0000-1000-0000CA00000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10" authorId="0" shapeId="0" xr:uid="{00000000-0006-0000-1000-0000CB00000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211" authorId="0" shapeId="0" xr:uid="{00000000-0006-0000-1000-0000CC00000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212" authorId="0" shapeId="0" xr:uid="{00000000-0006-0000-1000-0000CD00000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213" authorId="0" shapeId="0" xr:uid="{00000000-0006-0000-1000-0000CE000000}">
      <text>
        <r>
          <rPr>
            <sz val="9"/>
            <color indexed="81"/>
            <rFont val="Tahoma"/>
            <family val="2"/>
          </rPr>
          <t>Asignaciones destinadas a promover y fomentar la producción y transformación de bienes y servicios.</t>
        </r>
      </text>
    </comment>
    <comment ref="B214" authorId="0" shapeId="0" xr:uid="{00000000-0006-0000-1000-0000CF000000}">
      <text>
        <r>
          <rPr>
            <sz val="9"/>
            <color indexed="81"/>
            <rFont val="Tahoma"/>
            <family val="2"/>
          </rPr>
          <t>Asignaciones destinadas a las empresas para promover la comercialización y distribución de los bienes y servicios básicos.</t>
        </r>
      </text>
    </comment>
    <comment ref="B215" authorId="0" shapeId="0" xr:uid="{00000000-0006-0000-1000-0000D0000000}">
      <text>
        <r>
          <rPr>
            <sz val="9"/>
            <color indexed="81"/>
            <rFont val="Tahoma"/>
            <family val="2"/>
          </rPr>
          <t>Asignaciones destinadas a las empresas para mantener y promover la inversión de los sectores social y privado en actividades económicas estratégicas.</t>
        </r>
      </text>
    </comment>
    <comment ref="B216" authorId="0" shapeId="0" xr:uid="{00000000-0006-0000-1000-0000D1000000}">
      <text>
        <r>
          <rPr>
            <sz val="9"/>
            <color indexed="81"/>
            <rFont val="Tahoma"/>
            <family val="2"/>
          </rPr>
          <t>Asignaciones destinadas a las empresas para promover la prestación de servicios públicos.</t>
        </r>
      </text>
    </comment>
    <comment ref="B217" authorId="0" shapeId="0" xr:uid="{00000000-0006-0000-1000-0000D200000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B218" authorId="0" shapeId="0" xr:uid="{00000000-0006-0000-1000-0000D300000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B219" authorId="0" shapeId="0" xr:uid="{00000000-0006-0000-1000-0000D4000000}">
      <text>
        <r>
          <rPr>
            <sz val="9"/>
            <color indexed="81"/>
            <rFont val="Tahoma"/>
            <family val="2"/>
          </rPr>
          <t>Asignaciones destinadas a las empresas para mantener un menor nivel en los precios de bienes y servicios de consumo básico que distribuyen los sectores económicos.</t>
        </r>
      </text>
    </comment>
    <comment ref="B220" authorId="0" shapeId="0" xr:uid="{00000000-0006-0000-1000-0000D500000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221" authorId="0" shapeId="0" xr:uid="{00000000-0006-0000-1000-0000D600000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B222" authorId="0" shapeId="0" xr:uid="{00000000-0006-0000-1000-0000D7000000}">
      <text>
        <r>
          <rPr>
            <sz val="9"/>
            <color indexed="81"/>
            <rFont val="Tahoma"/>
            <family val="2"/>
          </rPr>
          <t>Asignaciones que los entes públicos otorgan a personas, instituciones y diversos sectores de la población para propósitos sociales.</t>
        </r>
      </text>
    </comment>
    <comment ref="B223" authorId="0" shapeId="0" xr:uid="{00000000-0006-0000-1000-0000D8000000}">
      <text>
        <r>
          <rPr>
            <sz val="9"/>
            <color indexed="81"/>
            <rFont val="Tahoma"/>
            <family val="2"/>
          </rPr>
          <t>Asignaciones destinadas al auxilio o ayudas especiales que no revisten carácter permanente, que los entes públicos otorgan a personas u hogares para propósitos sociales.</t>
        </r>
      </text>
    </comment>
    <comment ref="B224" authorId="0" shapeId="0" xr:uid="{00000000-0006-0000-1000-0000D9000000}">
      <text>
        <r>
          <rPr>
            <sz val="9"/>
            <color indexed="81"/>
            <rFont val="Tahoma"/>
            <family val="2"/>
          </rPr>
          <t>Asignaciones destinadas a becas y otras ayudas para programas de formación o capacitación acordadas con personas.</t>
        </r>
      </text>
    </comment>
    <comment ref="B225" authorId="0" shapeId="0" xr:uid="{00000000-0006-0000-1000-0000DA000000}">
      <text>
        <r>
          <rPr>
            <sz val="9"/>
            <color indexed="81"/>
            <rFont val="Tahoma"/>
            <family val="2"/>
          </rPr>
          <t>Asignaciones destinadas para la atención de gastos corrientes de establecimientos de enseñanza.</t>
        </r>
      </text>
    </comment>
    <comment ref="B226" authorId="0" shapeId="0" xr:uid="{00000000-0006-0000-1000-0000DB000000}">
      <text>
        <r>
          <rPr>
            <sz val="9"/>
            <color indexed="81"/>
            <rFont val="Tahoma"/>
            <family val="2"/>
          </rPr>
          <t>Asignaciones destinadas al desarrollo de actividades científicas o académicas. Incluye las erogaciones corrientes de los investigadores.</t>
        </r>
      </text>
    </comment>
    <comment ref="B227" authorId="0" shapeId="0" xr:uid="{00000000-0006-0000-1000-0000DC00000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B228" authorId="0" shapeId="0" xr:uid="{00000000-0006-0000-1000-0000DD000000}">
      <text>
        <r>
          <rPr>
            <sz val="9"/>
            <color indexed="81"/>
            <rFont val="Tahoma"/>
            <family val="2"/>
          </rPr>
          <t>Asignaciones destinadas a promover el cooperativismo.</t>
        </r>
      </text>
    </comment>
    <comment ref="B229" authorId="0" shapeId="0" xr:uid="{00000000-0006-0000-1000-0000DE000000}">
      <text>
        <r>
          <rPr>
            <sz val="9"/>
            <color indexed="81"/>
            <rFont val="Tahoma"/>
            <family val="2"/>
          </rPr>
          <t>Asignaciones destinadas a cubrir erogaciones que realizan los institutos electorales a los partidos políticos.</t>
        </r>
      </text>
    </comment>
    <comment ref="B230" authorId="0" shapeId="0" xr:uid="{00000000-0006-0000-1000-0000DF000000}">
      <text>
        <r>
          <rPr>
            <sz val="9"/>
            <color indexed="81"/>
            <rFont val="Tahoma"/>
            <family val="2"/>
          </rPr>
          <t>Asignaciones destinadas a atender a la población por contingencias y desastres naturales, así como las actividades relacionadas con su prevención, operación y supervisión.</t>
        </r>
      </text>
    </comment>
    <comment ref="B231" authorId="0" shapeId="0" xr:uid="{00000000-0006-0000-1000-0000E000000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2" authorId="0" shapeId="0" xr:uid="{00000000-0006-0000-1000-0000E100000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3" authorId="0" shapeId="0" xr:uid="{00000000-0006-0000-1000-0000E200000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B234" authorId="0" shapeId="0" xr:uid="{00000000-0006-0000-1000-0000E300000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B235" authorId="0" shapeId="0" xr:uid="{00000000-0006-0000-1000-0000E4000000}">
      <text>
        <r>
          <rPr>
            <sz val="9"/>
            <color indexed="81"/>
            <rFont val="Tahoma"/>
            <family val="2"/>
          </rPr>
          <t>Asignaciones que se otorgan a fideicomisos, mandatos y otros análogos para que por cuenta de los entes públicos ejecuten acciones que éstos les han encomendado.</t>
        </r>
      </text>
    </comment>
    <comment ref="B236" authorId="0" shapeId="0" xr:uid="{00000000-0006-0000-1000-0000E500000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B237" authorId="0" shapeId="0" xr:uid="{00000000-0006-0000-1000-0000E600000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238" authorId="0" shapeId="0" xr:uid="{00000000-0006-0000-1000-0000E700000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239" authorId="0" shapeId="0" xr:uid="{00000000-0006-0000-1000-0000E800000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B240" authorId="0" shapeId="0" xr:uid="{00000000-0006-0000-1000-0000E900000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241" authorId="0" shapeId="0" xr:uid="{00000000-0006-0000-1000-0000EA00000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242" authorId="0" shapeId="0" xr:uid="{00000000-0006-0000-1000-0000EB00000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B243" authorId="0" shapeId="0" xr:uid="{00000000-0006-0000-1000-0000EC00000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244" authorId="0" shapeId="0" xr:uid="{00000000-0006-0000-1000-0000ED00000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B245" authorId="0" shapeId="0" xr:uid="{00000000-0006-0000-1000-0000EE00000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246" authorId="0" shapeId="0" xr:uid="{00000000-0006-0000-1000-0000EF00000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B247" authorId="0" shapeId="0" xr:uid="{00000000-0006-0000-1000-0000F000000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B248" authorId="0" shapeId="0" xr:uid="{00000000-0006-0000-1000-0000F100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B249" authorId="0" shapeId="0" xr:uid="{00000000-0006-0000-1000-0000F200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B250" authorId="0" shapeId="0" xr:uid="{00000000-0006-0000-1000-0000F300000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B251" authorId="0" shapeId="0" xr:uid="{00000000-0006-0000-1000-0000F400000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252" authorId="0" shapeId="0" xr:uid="{00000000-0006-0000-1000-0000F500000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B253" authorId="0" shapeId="0" xr:uid="{00000000-0006-0000-1000-0000F600000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B254" authorId="0" shapeId="0" xr:uid="{00000000-0006-0000-1000-0000F700000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B255" authorId="0" shapeId="0" xr:uid="{00000000-0006-0000-1000-0000F800000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256" authorId="0" shapeId="0" xr:uid="{00000000-0006-0000-1000-0000F900000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257" authorId="0" shapeId="0" xr:uid="{00000000-0006-0000-1000-0000FA00000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B258" authorId="0" shapeId="0" xr:uid="{00000000-0006-0000-1000-0000FB00000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B259" authorId="0" shapeId="0" xr:uid="{00000000-0006-0000-1000-0000FC00000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B260" authorId="0" shapeId="0" xr:uid="{00000000-0006-0000-1000-0000FD00000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B261" authorId="0" shapeId="0" xr:uid="{00000000-0006-0000-1000-0000FE00000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B262" authorId="0" shapeId="0" xr:uid="{00000000-0006-0000-1000-0000FF00000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B263" authorId="0" shapeId="0" xr:uid="{00000000-0006-0000-1000-00000001000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264" authorId="0" shapeId="0" xr:uid="{00000000-0006-0000-1000-000001010000}">
      <text>
        <r>
          <rPr>
            <sz val="9"/>
            <color indexed="81"/>
            <rFont val="Tahoma"/>
            <family val="2"/>
          </rPr>
          <t>Asignaciones destinadas a la adquisición de equipos, tales como: proyectores, micrófonos, grabadores, televisores, entre otros.</t>
        </r>
      </text>
    </comment>
    <comment ref="B265" authorId="0" shapeId="0" xr:uid="{00000000-0006-0000-1000-000002010000}">
      <text>
        <r>
          <rPr>
            <sz val="9"/>
            <color indexed="81"/>
            <rFont val="Tahoma"/>
            <family val="2"/>
          </rPr>
          <t xml:space="preserve">Asignaciones destinadas a la adquisición de aparatos, tales como: aparatos y equipos de gimnasia y prácticas deportivas, entro otros.
</t>
        </r>
      </text>
    </comment>
    <comment ref="B266" authorId="0" shapeId="0" xr:uid="{00000000-0006-0000-1000-000003010000}">
      <text>
        <r>
          <rPr>
            <sz val="9"/>
            <color indexed="81"/>
            <rFont val="Tahoma"/>
            <family val="2"/>
          </rPr>
          <t>Asignaciones destinadas a la adquisición de cámaras fotográficas, equipos y accesorios fotográficos y aparatos de proyección y de video, entre otros.</t>
        </r>
      </text>
    </comment>
    <comment ref="B267" authorId="0" shapeId="0" xr:uid="{00000000-0006-0000-1000-00000401000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B268" authorId="0" shapeId="0" xr:uid="{00000000-0006-0000-1000-00000501000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269" authorId="0" shapeId="0" xr:uid="{00000000-0006-0000-1000-00000601000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B270" authorId="0" shapeId="0" xr:uid="{00000000-0006-0000-1000-00000701000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B271" authorId="0" shapeId="0" xr:uid="{00000000-0006-0000-1000-00000801000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272" authorId="0" shapeId="0" xr:uid="{00000000-0006-0000-1000-00000901000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B273" authorId="0" shapeId="0" xr:uid="{00000000-0006-0000-1000-00000A01000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B274" authorId="0" shapeId="0" xr:uid="{00000000-0006-0000-1000-00000B010000}">
      <text>
        <r>
          <rPr>
            <sz val="9"/>
            <color indexed="81"/>
            <rFont val="Tahoma"/>
            <family val="2"/>
          </rPr>
          <t xml:space="preserve">Asignaciones destinadas a la adquisición de aviones y demás objetos que vuelan, incluso motores, excluye navegación y medición.
</t>
        </r>
      </text>
    </comment>
    <comment ref="B275" authorId="0" shapeId="0" xr:uid="{00000000-0006-0000-1000-00000C01000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B276" authorId="0" shapeId="0" xr:uid="{00000000-0006-0000-1000-00000D01000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B277" authorId="0" shapeId="0" xr:uid="{00000000-0006-0000-1000-00000E010000}">
      <text>
        <r>
          <rPr>
            <sz val="9"/>
            <color indexed="81"/>
            <rFont val="Tahoma"/>
            <family val="2"/>
          </rPr>
          <t>Asignaciones destinadas a la adquisición de otros equipos de transporte no clasificados en las partidas anteriores, tales como: bicicletas, motocicletas, entre otros.</t>
        </r>
      </text>
    </comment>
    <comment ref="B278" authorId="0" shapeId="0" xr:uid="{00000000-0006-0000-1000-00000F01000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79" authorId="0" shapeId="0" xr:uid="{00000000-0006-0000-1000-00001001000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B280" authorId="0" shapeId="0" xr:uid="{00000000-0006-0000-1000-00001101000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81" authorId="0" shapeId="0" xr:uid="{00000000-0006-0000-1000-00001201000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B282" authorId="0" shapeId="0" xr:uid="{00000000-0006-0000-1000-00001301000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B283" authorId="0" shapeId="0" xr:uid="{00000000-0006-0000-1000-00001401000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B284" authorId="0" shapeId="0" xr:uid="{00000000-0006-0000-1000-00001501000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B285" authorId="0" shapeId="0" xr:uid="{00000000-0006-0000-1000-00001601000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B286" authorId="0" shapeId="0" xr:uid="{00000000-0006-0000-1000-00001701000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B287" authorId="0" shapeId="0" xr:uid="{00000000-0006-0000-1000-00001801000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B288" authorId="0" shapeId="0" xr:uid="{00000000-0006-0000-1000-00001901000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B289" authorId="0" shapeId="0" xr:uid="{00000000-0006-0000-1000-00001A01000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90" authorId="0" shapeId="0" xr:uid="{00000000-0006-0000-1000-00001B010000}">
      <text>
        <r>
          <rPr>
            <sz val="9"/>
            <color indexed="81"/>
            <rFont val="Tahoma"/>
            <family val="2"/>
          </rPr>
          <t>Asignaciones destinadas a la adquisición de ganado bovino en todas sus fases: producción de carne, cría y explotación de ganado bovino para reemplazos de ganado bovino lechero.</t>
        </r>
      </text>
    </comment>
    <comment ref="B291" authorId="0" shapeId="0" xr:uid="{00000000-0006-0000-1000-00001C010000}">
      <text>
        <r>
          <rPr>
            <sz val="9"/>
            <color indexed="81"/>
            <rFont val="Tahoma"/>
            <family val="2"/>
          </rPr>
          <t>Asignaciones destinadas a la adquisición de cerdos en todas sus fases en granjas, patios y azoteas.</t>
        </r>
      </text>
    </comment>
    <comment ref="B292" authorId="0" shapeId="0" xr:uid="{00000000-0006-0000-1000-00001D01000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B293" authorId="0" shapeId="0" xr:uid="{00000000-0006-0000-1000-00001E010000}">
      <text>
        <r>
          <rPr>
            <sz val="9"/>
            <color indexed="81"/>
            <rFont val="Tahoma"/>
            <family val="2"/>
          </rPr>
          <t>Asignaciones destinadas a la adquisición de ovinos y caprinos.</t>
        </r>
      </text>
    </comment>
    <comment ref="B294" authorId="0" shapeId="0" xr:uid="{00000000-0006-0000-1000-00001F01000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B295" authorId="0" shapeId="0" xr:uid="{00000000-0006-0000-1000-000020010000}">
      <text>
        <r>
          <rPr>
            <sz val="9"/>
            <color indexed="81"/>
            <rFont val="Tahoma"/>
            <family val="2"/>
          </rPr>
          <t>Asignaciones destinadas a la adquisición de equinos, tales como: caballos, mulas, burros y otros. Excluye servicio de pensión para equinos.</t>
        </r>
      </text>
    </comment>
    <comment ref="B296" authorId="0" shapeId="0" xr:uid="{00000000-0006-0000-1000-00002101000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B297" authorId="0" shapeId="0" xr:uid="{00000000-0006-0000-1000-000022010000}">
      <text>
        <r>
          <rPr>
            <sz val="9"/>
            <color indexed="81"/>
            <rFont val="Tahoma"/>
            <family val="2"/>
          </rPr>
          <t>Asignaciones destinadas a la adquisición de árboles y plantas que se utilizan repetida o continuamente durante más de un año para producir otros bienes.</t>
        </r>
      </text>
    </comment>
    <comment ref="B298" authorId="0" shapeId="0" xr:uid="{00000000-0006-0000-1000-00002301000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B299" authorId="0" shapeId="0" xr:uid="{00000000-0006-0000-1000-00002401000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300" authorId="0" shapeId="0" xr:uid="{00000000-0006-0000-1000-000025010000}">
      <text>
        <r>
          <rPr>
            <sz val="9"/>
            <color indexed="81"/>
            <rFont val="Tahoma"/>
            <family val="2"/>
          </rPr>
          <t>Asignaciones destinadas a la adquisición de tierras, terrenos y predios urbanos baldíos, campos con o sin mejoras necesarios para los usos propios de los entes públicos.</t>
        </r>
      </text>
    </comment>
    <comment ref="B301" authorId="0" shapeId="0" xr:uid="{00000000-0006-0000-1000-00002601000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B302" authorId="0" shapeId="0" xr:uid="{00000000-0006-0000-1000-00002701000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B303" authorId="0" shapeId="0" xr:uid="{00000000-0006-0000-1000-000028010000}">
      <text>
        <r>
          <rPr>
            <sz val="9"/>
            <color indexed="81"/>
            <rFont val="Tahoma"/>
            <family val="2"/>
          </rPr>
          <t>Asignaciones destinadas a cubrir el costo de los bienes inmuebles adquiridos por los entes públicos no incluidos o especificados en los conceptos y partidas del presente capítulo.</t>
        </r>
      </text>
    </comment>
    <comment ref="B304" authorId="0" shapeId="0" xr:uid="{00000000-0006-0000-1000-00002901000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305" authorId="0" shapeId="0" xr:uid="{00000000-0006-0000-1000-00002A01000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B306" authorId="0" shapeId="0" xr:uid="{00000000-0006-0000-1000-00002B01000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B307" authorId="0" shapeId="0" xr:uid="{00000000-0006-0000-1000-00002C01000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B308" authorId="0" shapeId="0" xr:uid="{00000000-0006-0000-1000-00002D01000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B309" authorId="0" shapeId="0" xr:uid="{00000000-0006-0000-1000-00002E010000}">
      <text>
        <r>
          <rPr>
            <sz val="9"/>
            <color indexed="81"/>
            <rFont val="Tahoma"/>
            <family val="2"/>
          </rPr>
          <t>Asignaciones destinadas a cubrir la adquisición del derecho de explotación por un lapso de tiempo determinado de bienes y servicios por parte de una empresa a otra.</t>
        </r>
      </text>
    </comment>
    <comment ref="B310" authorId="0" shapeId="0" xr:uid="{00000000-0006-0000-1000-00002F01000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B311" authorId="0" shapeId="0" xr:uid="{00000000-0006-0000-1000-000030010000}">
      <text>
        <r>
          <rPr>
            <sz val="9"/>
            <color indexed="81"/>
            <rFont val="Tahoma"/>
            <family val="2"/>
          </rPr>
          <t>Asignaciones destinadas a la adquisición de permisos informáticos e intelectuales.</t>
        </r>
      </text>
    </comment>
    <comment ref="B312" authorId="0" shapeId="0" xr:uid="{00000000-0006-0000-1000-000031010000}">
      <text>
        <r>
          <rPr>
            <sz val="9"/>
            <color indexed="81"/>
            <rFont val="Tahoma"/>
            <family val="2"/>
          </rPr>
          <t>Asignaciones destinadas a la adquisición de permisos para realizar negocios en general o un negocio o profesión en particular.</t>
        </r>
      </text>
    </comment>
    <comment ref="B313" authorId="0" shapeId="0" xr:uid="{00000000-0006-0000-1000-000032010000}">
      <text>
        <r>
          <rPr>
            <sz val="9"/>
            <color indexed="81"/>
            <rFont val="Tahoma"/>
            <family val="2"/>
          </rPr>
          <t>Asignaciones destinadas atenderá cubrir los gastos generados por concepto de otros activos intangibles, no incluidos en partidas específicas anteriores.</t>
        </r>
      </text>
    </comment>
    <comment ref="B314" authorId="0" shapeId="0" xr:uid="{00000000-0006-0000-1000-000033010000}">
      <text>
        <r>
          <rPr>
            <sz val="9"/>
            <color indexed="81"/>
            <rFont val="Tahoma"/>
            <family val="2"/>
          </rPr>
          <t>Asignaciones destinadas a obras por contrato y proyectos productivos y acciones de fomento. Incluye los gastos en estudios de pre-inversión y preparación del proyecto.</t>
        </r>
      </text>
    </comment>
    <comment ref="B315" authorId="0" shapeId="0" xr:uid="{00000000-0006-0000-1000-00003401000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316" authorId="0" shapeId="0" xr:uid="{00000000-0006-0000-1000-00003501000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B317" authorId="0" shapeId="0" xr:uid="{00000000-0006-0000-1000-00003601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18" authorId="0" shapeId="0" xr:uid="{00000000-0006-0000-1000-00003701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19" authorId="0" shapeId="0" xr:uid="{00000000-0006-0000-1000-00003801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0" authorId="0" shapeId="0" xr:uid="{00000000-0006-0000-1000-00003901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21" authorId="0" shapeId="0" xr:uid="{00000000-0006-0000-1000-00003A01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22" authorId="0" shapeId="0" xr:uid="{00000000-0006-0000-1000-00003B01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23" authorId="0" shapeId="0" xr:uid="{00000000-0006-0000-1000-00003C01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24" authorId="0" shapeId="0" xr:uid="{00000000-0006-0000-1000-00003D010000}">
      <text>
        <r>
          <rPr>
            <sz val="9"/>
            <color indexed="81"/>
            <rFont val="Tahoma"/>
            <family val="2"/>
          </rPr>
          <t>Asignaciones para construcciones en bienes inmuebles propiedad de los entes públicos. Incluye los gastos en estudios de pre-inversión y preparación del proyecto.</t>
        </r>
      </text>
    </comment>
    <comment ref="B325" authorId="0" shapeId="0" xr:uid="{00000000-0006-0000-1000-00003E01000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B326" authorId="0" shapeId="0" xr:uid="{00000000-0006-0000-1000-00003F01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27" authorId="0" shapeId="0" xr:uid="{00000000-0006-0000-1000-00004001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28" authorId="0" shapeId="0" xr:uid="{00000000-0006-0000-1000-00004101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9" authorId="0" shapeId="0" xr:uid="{00000000-0006-0000-1000-00004201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30" authorId="0" shapeId="0" xr:uid="{00000000-0006-0000-1000-00004301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31" authorId="0" shapeId="0" xr:uid="{00000000-0006-0000-1000-00004401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32" authorId="0" shapeId="0" xr:uid="{00000000-0006-0000-1000-00004501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33" authorId="0" shapeId="0" xr:uid="{00000000-0006-0000-1000-00004601000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334" authorId="0" shapeId="0" xr:uid="{00000000-0006-0000-1000-00004701000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5" authorId="0" shapeId="0" xr:uid="{00000000-0006-0000-1000-00004801000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6" authorId="0" shapeId="0" xr:uid="{00000000-0006-0000-1000-00004901000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337" authorId="0" shapeId="0" xr:uid="{00000000-0006-0000-1000-00004A01000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338" authorId="0" shapeId="0" xr:uid="{00000000-0006-0000-1000-00004B01000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B339" authorId="0" shapeId="0" xr:uid="{00000000-0006-0000-1000-00004C01000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340" authorId="0" shapeId="0" xr:uid="{00000000-0006-0000-1000-00004D01000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341" authorId="0" shapeId="0" xr:uid="{00000000-0006-0000-1000-00004E01000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B342" authorId="0" shapeId="0" xr:uid="{00000000-0006-0000-1000-00004F01000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343" authorId="0" shapeId="0" xr:uid="{00000000-0006-0000-1000-00005001000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344" authorId="0" shapeId="0" xr:uid="{00000000-0006-0000-1000-00005101000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B345" authorId="0" shapeId="0" xr:uid="{00000000-0006-0000-1000-00005201000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B346" authorId="0" shapeId="0" xr:uid="{00000000-0006-0000-1000-00005301000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B347" authorId="0" shapeId="0" xr:uid="{00000000-0006-0000-1000-00005401000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B348" authorId="0" shapeId="0" xr:uid="{00000000-0006-0000-1000-00005501000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B349" authorId="0" shapeId="0" xr:uid="{00000000-0006-0000-1000-00005601000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B350" authorId="0" shapeId="0" xr:uid="{00000000-0006-0000-1000-00005701000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351" authorId="0" shapeId="0" xr:uid="{00000000-0006-0000-1000-00005801000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B352" authorId="0" shapeId="0" xr:uid="{00000000-0006-0000-1000-00005901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B353" authorId="0" shapeId="0" xr:uid="{00000000-0006-0000-1000-00005A01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B354" authorId="0" shapeId="0" xr:uid="{00000000-0006-0000-1000-00005B01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5" authorId="0" shapeId="0" xr:uid="{00000000-0006-0000-1000-00005C01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6" authorId="0" shapeId="0" xr:uid="{00000000-0006-0000-1000-00005D01000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B357" authorId="0" shapeId="0" xr:uid="{00000000-0006-0000-1000-00005E010000}">
      <text>
        <r>
          <rPr>
            <sz val="9"/>
            <color indexed="81"/>
            <rFont val="Tahoma"/>
            <family val="2"/>
          </rPr>
          <t>Asignaciones destinadas a la concesión de préstamos a entes públicos y al sector privado.</t>
        </r>
      </text>
    </comment>
    <comment ref="B358" authorId="0" shapeId="0" xr:uid="{00000000-0006-0000-1000-00005F010000}">
      <text>
        <r>
          <rPr>
            <sz val="9"/>
            <color indexed="81"/>
            <rFont val="Tahoma"/>
            <family val="2"/>
          </rPr>
          <t>Asignaciones destinadas para la concesión de préstamos a entidades paraestatales no empresariales y no financieras con fines de política económica.</t>
        </r>
      </text>
    </comment>
    <comment ref="B359" authorId="0" shapeId="0" xr:uid="{00000000-0006-0000-1000-000060010000}">
      <text>
        <r>
          <rPr>
            <sz val="9"/>
            <color indexed="81"/>
            <rFont val="Tahoma"/>
            <family val="2"/>
          </rPr>
          <t>Asignaciones destinadas a la concesión de préstamos a entidades paraestatales empresariales y no financieras con fines de política económica.</t>
        </r>
      </text>
    </comment>
    <comment ref="B360" authorId="0" shapeId="0" xr:uid="{00000000-0006-0000-1000-000061010000}">
      <text>
        <r>
          <rPr>
            <sz val="9"/>
            <color indexed="81"/>
            <rFont val="Tahoma"/>
            <family val="2"/>
          </rPr>
          <t>Asignaciones destinadas a la concesión de préstamos a instituciones paraestatales públicas financieras con fines de política económica.</t>
        </r>
      </text>
    </comment>
    <comment ref="B361" authorId="0" shapeId="0" xr:uid="{00000000-0006-0000-1000-000062010000}">
      <text>
        <r>
          <rPr>
            <sz val="9"/>
            <color indexed="81"/>
            <rFont val="Tahoma"/>
            <family val="2"/>
          </rPr>
          <t>Asignaciones destinadas a la concesión de préstamos a entidades federativas y municipios con fines de política económica.</t>
        </r>
      </text>
    </comment>
    <comment ref="B362" authorId="0" shapeId="0" xr:uid="{00000000-0006-0000-1000-00006301000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B363" authorId="0" shapeId="0" xr:uid="{00000000-0006-0000-1000-000064010000}">
      <text>
        <r>
          <rPr>
            <sz val="9"/>
            <color indexed="81"/>
            <rFont val="Tahoma"/>
            <family val="2"/>
          </rPr>
          <t>Asignaciones destinadas a la concesión de préstamos al sector externo con fines de política económica.</t>
        </r>
      </text>
    </comment>
    <comment ref="B364" authorId="0" shapeId="0" xr:uid="{00000000-0006-0000-1000-000065010000}">
      <text>
        <r>
          <rPr>
            <sz val="9"/>
            <color indexed="81"/>
            <rFont val="Tahoma"/>
            <family val="2"/>
          </rPr>
          <t>Asignaciones destinadas para la concesión de préstamos entre entes públicos con fines de gestión  de liquidez.</t>
        </r>
      </text>
    </comment>
    <comment ref="B365" authorId="0" shapeId="0" xr:uid="{00000000-0006-0000-1000-000066010000}">
      <text>
        <r>
          <rPr>
            <sz val="9"/>
            <color indexed="81"/>
            <rFont val="Tahoma"/>
            <family val="2"/>
          </rPr>
          <t>Asignaciones destinadas para la concesión de préstamos al sector privado con fines de gestión  de liquidez.</t>
        </r>
      </text>
    </comment>
    <comment ref="B366" authorId="0" shapeId="0" xr:uid="{00000000-0006-0000-1000-000067010000}">
      <text>
        <r>
          <rPr>
            <sz val="9"/>
            <color indexed="81"/>
            <rFont val="Tahoma"/>
            <family val="2"/>
          </rPr>
          <t>Asignaciones destinadas para la concesión de préstamos al sector externo con fines de gestión  de liquidez.</t>
        </r>
      </text>
    </comment>
    <comment ref="B367" authorId="0" shapeId="0" xr:uid="{00000000-0006-0000-1000-000068010000}">
      <text>
        <r>
          <rPr>
            <sz val="9"/>
            <color indexed="81"/>
            <rFont val="Tahoma"/>
            <family val="2"/>
          </rPr>
          <t>Asignación a fideicomisos, mandatos y otros análogos para constituir o incrementar su patrimonio.</t>
        </r>
      </text>
    </comment>
    <comment ref="B368" authorId="0" shapeId="0" xr:uid="{00000000-0006-0000-1000-000069010000}">
      <text>
        <r>
          <rPr>
            <sz val="9"/>
            <color indexed="81"/>
            <rFont val="Tahoma"/>
            <family val="2"/>
          </rPr>
          <t>Asignaciones destinadas para construir o incrementar los fideicomisos del Poder Ejecutivo, con fines de política económica.</t>
        </r>
      </text>
    </comment>
    <comment ref="B369" authorId="0" shapeId="0" xr:uid="{00000000-0006-0000-1000-00006A010000}">
      <text>
        <r>
          <rPr>
            <sz val="9"/>
            <color indexed="81"/>
            <rFont val="Tahoma"/>
            <family val="2"/>
          </rPr>
          <t>Asignaciones destinadas para construir o incrementar los fideicomisos del Poder Legislativo, con fines de política económica.</t>
        </r>
      </text>
    </comment>
    <comment ref="B370" authorId="0" shapeId="0" xr:uid="{00000000-0006-0000-1000-00006B010000}">
      <text>
        <r>
          <rPr>
            <sz val="9"/>
            <color indexed="81"/>
            <rFont val="Tahoma"/>
            <family val="2"/>
          </rPr>
          <t>Asignaciones destinadas para construir o incrementar los fideicomisos del Poder Judicial, con fines de política económica.</t>
        </r>
      </text>
    </comment>
    <comment ref="B371" authorId="0" shapeId="0" xr:uid="{00000000-0006-0000-1000-00006C010000}">
      <text>
        <r>
          <rPr>
            <sz val="9"/>
            <color indexed="81"/>
            <rFont val="Tahoma"/>
            <family val="2"/>
          </rPr>
          <t>Asignaciones destinadas para construir o incrementar los fideicomisos públicos no empresariales y no financieros, con fines de política económica.</t>
        </r>
      </text>
    </comment>
    <comment ref="B372" authorId="0" shapeId="0" xr:uid="{00000000-0006-0000-1000-00006D010000}">
      <text>
        <r>
          <rPr>
            <sz val="9"/>
            <color indexed="81"/>
            <rFont val="Tahoma"/>
            <family val="2"/>
          </rPr>
          <t>Asignaciones destinadas para construir o incrementar los fideicomisos públicos empresariales y no financieros, con fines de política económica.</t>
        </r>
      </text>
    </comment>
    <comment ref="B373" authorId="0" shapeId="0" xr:uid="{00000000-0006-0000-1000-00006E010000}">
      <text>
        <r>
          <rPr>
            <sz val="9"/>
            <color indexed="81"/>
            <rFont val="Tahoma"/>
            <family val="2"/>
          </rPr>
          <t>Asignaciones destinadas para construir o incrementar a fideicomisos públicos financieros, con fines de política económica.</t>
        </r>
      </text>
    </comment>
    <comment ref="B374" authorId="0" shapeId="0" xr:uid="{00000000-0006-0000-1000-00006F010000}">
      <text>
        <r>
          <rPr>
            <sz val="9"/>
            <color indexed="81"/>
            <rFont val="Tahoma"/>
            <family val="2"/>
          </rPr>
          <t>Asignaciones a fideicomisos a favor de entidades federativas, con fines de política económica.</t>
        </r>
      </text>
    </comment>
    <comment ref="B375" authorId="0" shapeId="0" xr:uid="{00000000-0006-0000-1000-000070010000}">
      <text>
        <r>
          <rPr>
            <sz val="9"/>
            <color indexed="81"/>
            <rFont val="Tahoma"/>
            <family val="2"/>
          </rPr>
          <t>Asignaciones a fideicomisos de municipios con fines de política económica.</t>
        </r>
      </text>
    </comment>
    <comment ref="B376" authorId="0" shapeId="0" xr:uid="{00000000-0006-0000-1000-000071010000}">
      <text>
        <r>
          <rPr>
            <sz val="9"/>
            <color indexed="81"/>
            <rFont val="Tahoma"/>
            <family val="2"/>
          </rPr>
          <t>Asignaciones destinadas para construir o incrementar otros fideicomisos no clasificados en las partidas anteriores, con fines de política económica.</t>
        </r>
      </text>
    </comment>
    <comment ref="B377" authorId="0" shapeId="0" xr:uid="{00000000-0006-0000-1000-00007201000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378" authorId="0" shapeId="0" xr:uid="{00000000-0006-0000-1000-000073010000}">
      <text>
        <r>
          <rPr>
            <sz val="9"/>
            <color indexed="81"/>
            <rFont val="Tahoma"/>
            <family val="2"/>
          </rPr>
          <t>Asignaciones destinadas a colocaciones a largo plazo en moneda nacional.</t>
        </r>
      </text>
    </comment>
    <comment ref="B379" authorId="0" shapeId="0" xr:uid="{00000000-0006-0000-1000-000074010000}">
      <text>
        <r>
          <rPr>
            <sz val="9"/>
            <color indexed="81"/>
            <rFont val="Tahoma"/>
            <family val="2"/>
          </rPr>
          <t>Asignaciones destinadas a colocaciones financieras a largo plazo en moneda extranjera.</t>
        </r>
      </text>
    </comment>
    <comment ref="B380" authorId="0" shapeId="0" xr:uid="{00000000-0006-0000-1000-00007501000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381" authorId="0" shapeId="0" xr:uid="{00000000-0006-0000-1000-00007601000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2" authorId="0" shapeId="0" xr:uid="{00000000-0006-0000-1000-00007701000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3" authorId="0" shapeId="0" xr:uid="{00000000-0006-0000-1000-00007801000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B384" authorId="0" shapeId="0" xr:uid="{00000000-0006-0000-1000-00007901000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385" authorId="0" shapeId="0" xr:uid="{00000000-0006-0000-1000-00007A01000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386" authorId="0" shapeId="0" xr:uid="{00000000-0006-0000-1000-00007B01000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387" authorId="0" shapeId="0" xr:uid="{00000000-0006-0000-1000-00007C010000}">
      <text>
        <r>
          <rPr>
            <sz val="9"/>
            <color indexed="81"/>
            <rFont val="Tahoma"/>
            <family val="2"/>
          </rPr>
          <t>Asignaciones que prevén estimaciones por el porcentaje del importe total que se distribuye entre las entidades federativas y de la parte correspondiente en materia de derechos.</t>
        </r>
      </text>
    </comment>
    <comment ref="B388" authorId="0" shapeId="0" xr:uid="{00000000-0006-0000-1000-00007D01000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389" authorId="0" shapeId="0" xr:uid="{00000000-0006-0000-1000-00007E01000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390" authorId="0" shapeId="0" xr:uid="{00000000-0006-0000-1000-00007F01000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391" authorId="0" shapeId="0" xr:uid="{00000000-0006-0000-1000-000080010000}">
      <text>
        <r>
          <rPr>
            <sz val="9"/>
            <color indexed="81"/>
            <rFont val="Tahoma"/>
            <family val="2"/>
          </rPr>
          <t>Asignaciones destinadas a cubrir los incentivos derivados de convenios de colaboración administrativa que se celebren con otros órdenes de gobierno.</t>
        </r>
      </text>
    </comment>
    <comment ref="B392" authorId="0" shapeId="0" xr:uid="{00000000-0006-0000-1000-00008101000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393" authorId="0" shapeId="0" xr:uid="{00000000-0006-0000-1000-00008201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394" authorId="0" shapeId="0" xr:uid="{00000000-0006-0000-1000-00008301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5" authorId="0" shapeId="0" xr:uid="{00000000-0006-0000-1000-00008401000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6" authorId="0" shapeId="0" xr:uid="{00000000-0006-0000-1000-00008501000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397" authorId="0" shapeId="0" xr:uid="{00000000-0006-0000-1000-000086010000}">
      <text>
        <r>
          <rPr>
            <sz val="9"/>
            <color indexed="81"/>
            <rFont val="Tahoma"/>
            <family val="2"/>
          </rPr>
          <t>Recursos destinados a compensar la disminución en ingresos participables a las entidades federativas y municipios.</t>
        </r>
      </text>
    </comment>
    <comment ref="B398" authorId="0" shapeId="0" xr:uid="{00000000-0006-0000-1000-000087010000}">
      <text>
        <r>
          <rPr>
            <sz val="9"/>
            <color indexed="81"/>
            <rFont val="Tahoma"/>
            <family val="2"/>
          </rPr>
          <t>Recursos asignados a un ente público y reasignado por éste a otro a través de convenios para su ejecución.</t>
        </r>
      </text>
    </comment>
    <comment ref="B399" authorId="0" shapeId="0" xr:uid="{00000000-0006-0000-1000-00008801000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B400" authorId="0" shapeId="0" xr:uid="{00000000-0006-0000-1000-00008901000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B401" authorId="0" shapeId="0" xr:uid="{00000000-0006-0000-1000-00008A010000}">
      <text>
        <r>
          <rPr>
            <sz val="9"/>
            <color indexed="81"/>
            <rFont val="Tahoma"/>
            <family val="2"/>
          </rPr>
          <t>Asignaciones destinadas a otros convenios no especificados en las partidas anteriores que celebran los entes públicos.</t>
        </r>
      </text>
    </comment>
    <comment ref="B402" authorId="0" shapeId="0" xr:uid="{00000000-0006-0000-1000-00008B01000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403" authorId="0" shapeId="0" xr:uid="{00000000-0006-0000-1000-00008C01000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404" authorId="0" shapeId="0" xr:uid="{00000000-0006-0000-1000-00008D010000}">
      <text>
        <r>
          <rPr>
            <sz val="9"/>
            <color indexed="81"/>
            <rFont val="Tahoma"/>
            <family val="2"/>
          </rPr>
          <t>Asignaciones destinadas a cubrir el pago del principal derivado de los créditos contraídos en moneda nacional con instituciones de crédito establecidas en el territorio nacional.</t>
        </r>
      </text>
    </comment>
    <comment ref="B405" authorId="0" shapeId="0" xr:uid="{00000000-0006-0000-1000-00008E010000}">
      <text>
        <r>
          <rPr>
            <sz val="9"/>
            <color indexed="81"/>
            <rFont val="Tahoma"/>
            <family val="2"/>
          </rPr>
          <t>Asignaciones para el pago del principal derivado de la colocación de valores por los entes públicos en territorio nacional.</t>
        </r>
      </text>
    </comment>
    <comment ref="B406" authorId="0" shapeId="0" xr:uid="{00000000-0006-0000-1000-00008F010000}">
      <text>
        <r>
          <rPr>
            <sz val="9"/>
            <color indexed="81"/>
            <rFont val="Tahoma"/>
            <family val="2"/>
          </rPr>
          <t>Asignaciones para la amortización de financiamientos contraídos con arrendadoras nacionales o en el que su pago esté convenido en moneda nacional.</t>
        </r>
      </text>
    </comment>
    <comment ref="B407" authorId="0" shapeId="0" xr:uid="{00000000-0006-0000-1000-000090010000}">
      <text>
        <r>
          <rPr>
            <sz val="9"/>
            <color indexed="81"/>
            <rFont val="Tahoma"/>
            <family val="2"/>
          </rPr>
          <t>Asignaciones destinadas a cubrir el pago del principal, derivado de los créditos contraídos en moneda extranjera con bancos establecidos fuera del territorio nacional.</t>
        </r>
      </text>
    </comment>
    <comment ref="B408" authorId="0" shapeId="0" xr:uid="{00000000-0006-0000-1000-00009101000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409" authorId="0" shapeId="0" xr:uid="{00000000-0006-0000-1000-000092010000}">
      <text>
        <r>
          <rPr>
            <sz val="9"/>
            <color indexed="81"/>
            <rFont val="Tahoma"/>
            <family val="2"/>
          </rPr>
          <t>Asignaciones para el pago del principal derivado de los financiamientos otorgados por gobiernos extranjeros a través de sus instituciones de crédito.</t>
        </r>
      </text>
    </comment>
    <comment ref="B410" authorId="0" shapeId="0" xr:uid="{00000000-0006-0000-1000-000093010000}">
      <text>
        <r>
          <rPr>
            <sz val="9"/>
            <color indexed="81"/>
            <rFont val="Tahoma"/>
            <family val="2"/>
          </rPr>
          <t>Asignaciones para el pago del principal derivado de la colocación de títulos y valores mexicanos en los mercados extranjeros.</t>
        </r>
      </text>
    </comment>
    <comment ref="B411" authorId="0" shapeId="0" xr:uid="{00000000-0006-0000-1000-000094010000}">
      <text>
        <r>
          <rPr>
            <sz val="9"/>
            <color indexed="81"/>
            <rFont val="Tahoma"/>
            <family val="2"/>
          </rPr>
          <t>Asignaciones para la amortización de financiamientos contraídos con arrendadoras extranjeras en el que su pago esté convenido en moneda extranjera.</t>
        </r>
      </text>
    </comment>
    <comment ref="B412" authorId="0" shapeId="0" xr:uid="{00000000-0006-0000-1000-00009501000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413" authorId="0" shapeId="0" xr:uid="{00000000-0006-0000-1000-000096010000}">
      <text>
        <r>
          <rPr>
            <sz val="9"/>
            <color indexed="81"/>
            <rFont val="Tahoma"/>
            <family val="2"/>
          </rPr>
          <t>Asignaciones destinadas al pago de intereses derivados de los créditos contratados con instituciones de crédito nacionales.</t>
        </r>
      </text>
    </comment>
    <comment ref="B414" authorId="0" shapeId="0" xr:uid="{00000000-0006-0000-1000-000097010000}">
      <text>
        <r>
          <rPr>
            <sz val="9"/>
            <color indexed="81"/>
            <rFont val="Tahoma"/>
            <family val="2"/>
          </rPr>
          <t>Asignaciones destinadas al pago de intereses por la colocación de títulos y valores gubernamentales colocados en territorio nacional.</t>
        </r>
      </text>
    </comment>
    <comment ref="B415" authorId="0" shapeId="0" xr:uid="{00000000-0006-0000-1000-000098010000}">
      <text>
        <r>
          <rPr>
            <sz val="9"/>
            <color indexed="81"/>
            <rFont val="Tahoma"/>
            <family val="2"/>
          </rPr>
          <t>Asignaciones destinadas al pago de intereses derivado de la contratación de arrendamientos financieros nacionales.</t>
        </r>
      </text>
    </comment>
    <comment ref="B416" authorId="0" shapeId="0" xr:uid="{00000000-0006-0000-1000-000099010000}">
      <text>
        <r>
          <rPr>
            <sz val="9"/>
            <color indexed="81"/>
            <rFont val="Tahoma"/>
            <family val="2"/>
          </rPr>
          <t>Asignaciones destinadas al pago de intereses derivados de créditos contratados con la banca comercial externa.</t>
        </r>
      </text>
    </comment>
    <comment ref="B417" authorId="0" shapeId="0" xr:uid="{00000000-0006-0000-1000-00009A01000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418" authorId="0" shapeId="0" xr:uid="{00000000-0006-0000-1000-00009B010000}">
      <text>
        <r>
          <rPr>
            <sz val="9"/>
            <color indexed="81"/>
            <rFont val="Tahoma"/>
            <family val="2"/>
          </rPr>
          <t>Asignaciones destinadas al pago de intereses por la contratación de financiamientos otorgados por gobiernos extranjeros, a través de sus instituciones de crédito.</t>
        </r>
      </text>
    </comment>
    <comment ref="B419" authorId="0" shapeId="0" xr:uid="{00000000-0006-0000-1000-00009C010000}">
      <text>
        <r>
          <rPr>
            <sz val="9"/>
            <color indexed="81"/>
            <rFont val="Tahoma"/>
            <family val="2"/>
          </rPr>
          <t>Asignaciones destinadas al pago de intereses por la colocación de títulos y valores mexicanos en los mercados extranjeros.</t>
        </r>
      </text>
    </comment>
    <comment ref="B420" authorId="0" shapeId="0" xr:uid="{00000000-0006-0000-1000-00009D01000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421" authorId="0" shapeId="0" xr:uid="{00000000-0006-0000-1000-00009E01000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422" authorId="0" shapeId="0" xr:uid="{00000000-0006-0000-1000-00009F010000}">
      <text>
        <r>
          <rPr>
            <sz val="9"/>
            <color indexed="81"/>
            <rFont val="Tahoma"/>
            <family val="2"/>
          </rPr>
          <t>Asignaciones destinadas al pago de obligaciones derivadas del servicio de la deuda contratada en territorio nacional.</t>
        </r>
      </text>
    </comment>
    <comment ref="B423" authorId="0" shapeId="0" xr:uid="{00000000-0006-0000-1000-0000A0010000}">
      <text>
        <r>
          <rPr>
            <sz val="9"/>
            <color indexed="81"/>
            <rFont val="Tahoma"/>
            <family val="2"/>
          </rPr>
          <t>Asignaciones destinadas al pago de obligaciones derivadas del servicio de la deuda contratada fuera del territorio nacional.</t>
        </r>
      </text>
    </comment>
    <comment ref="B424" authorId="0" shapeId="0" xr:uid="{00000000-0006-0000-1000-0000A101000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425" authorId="0" shapeId="0" xr:uid="{00000000-0006-0000-1000-0000A201000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B426" authorId="0" shapeId="0" xr:uid="{00000000-0006-0000-1000-0000A301000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427" authorId="0" shapeId="0" xr:uid="{00000000-0006-0000-1000-0000A401000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428" authorId="0" shapeId="0" xr:uid="{00000000-0006-0000-1000-0000A501000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B429" authorId="0" shapeId="0" xr:uid="{00000000-0006-0000-1000-0000A6010000}">
      <text>
        <r>
          <rPr>
            <sz val="9"/>
            <color indexed="81"/>
            <rFont val="Tahoma"/>
            <family val="2"/>
          </rPr>
          <t>Asignaciones destinadas al apoyo de los ahorradores y deudores de la banca y del saneamiento del sistema financiero nacional.</t>
        </r>
      </text>
    </comment>
    <comment ref="B430" authorId="0" shapeId="0" xr:uid="{00000000-0006-0000-1000-0000A7010000}">
      <text>
        <r>
          <rPr>
            <sz val="9"/>
            <color indexed="81"/>
            <rFont val="Tahoma"/>
            <family val="2"/>
          </rPr>
          <t>Asignaciones para cubrir compromisos derivados de programas de apoyo y saneamiento del sistema financiero nacional.</t>
        </r>
      </text>
    </comment>
    <comment ref="B431" authorId="0" shapeId="0" xr:uid="{00000000-0006-0000-1000-0000A8010000}">
      <text>
        <r>
          <rPr>
            <sz val="9"/>
            <color indexed="81"/>
            <rFont val="Tahoma"/>
            <family val="2"/>
          </rPr>
          <t>Asignaciones, destinadas a cubrir compromisos por la aplicación de programas de apoyo a ahorradores  y deudores.</t>
        </r>
      </text>
    </comment>
    <comment ref="B432" authorId="0" shapeId="0" xr:uid="{00000000-0006-0000-1000-0000A901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433" authorId="0" shapeId="0" xr:uid="{00000000-0006-0000-1000-0000AA01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A8" authorId="0" shapeId="0" xr:uid="{00000000-0006-0000-1200-000001000000}">
      <text>
        <r>
          <rPr>
            <sz val="9"/>
            <color indexed="81"/>
            <rFont val="Tahoma"/>
            <family val="2"/>
          </rPr>
          <t>Comprende las acciones propias de la gestión gubernamental, tales como la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r>
      </text>
    </comment>
    <comment ref="A9" authorId="0" shapeId="0" xr:uid="{00000000-0006-0000-1200-000002000000}">
      <text>
        <r>
          <rPr>
            <sz val="9"/>
            <color indexed="81"/>
            <rFont val="Tahoma"/>
            <family val="2"/>
          </rPr>
          <t>Comprende las acciones relativas a la iniciativa, revisión, elaboración, aprobación, emisión y difusión de leyes, decretos, reglamentos y acuerdos; así como la fiscalización de la cuenta pública, entre otras.</t>
        </r>
      </text>
    </comment>
    <comment ref="A10" authorId="0" shapeId="0" xr:uid="{00000000-0006-0000-1200-000003000000}">
      <text>
        <r>
          <rPr>
            <sz val="9"/>
            <color indexed="81"/>
            <rFont val="Tahoma"/>
            <family val="2"/>
          </rPr>
          <t>Comprende las acciones relativas a la iniciativa, revisión, elaboración, aprobación, emisión y difusión de leyes, decretos, reglamentos y acuerdos, a quienes la Constitución Política del país y de las entidades federativas les otorgan la facultad de hacerlo.</t>
        </r>
      </text>
    </comment>
    <comment ref="A11" authorId="0" shapeId="0" xr:uid="{00000000-0006-0000-1200-000004000000}">
      <text>
        <r>
          <rPr>
            <sz val="9"/>
            <color indexed="81"/>
            <rFont val="Tahoma"/>
            <family val="2"/>
          </rPr>
          <t>Comprende las acciones relativas a la fiscalización de la rendición de cuentas.</t>
        </r>
      </text>
    </comment>
    <comment ref="A12" authorId="0" shapeId="0" xr:uid="{00000000-0006-0000-1200-000005000000}">
      <text>
        <r>
          <rPr>
            <sz val="9"/>
            <color indexed="81"/>
            <rFont val="Tahoma"/>
            <family val="2"/>
          </rPr>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correspondientes. Incluye la administración de los centros de reclusión y readaptación social. Así como los programas, actividades y proyectos relacionados con los derechos humanos, entre otros.</t>
        </r>
      </text>
    </comment>
    <comment ref="A13" authorId="0" shapeId="0" xr:uid="{00000000-0006-0000-1200-000006000000}">
      <text>
        <r>
          <rPr>
            <sz val="9"/>
            <color indexed="81"/>
            <rFont val="Tahoma"/>
            <family val="2"/>
          </rPr>
          <t>Comprende las acciones que desarrollan el Poder Judicial, los Tribunales Agrarios, Fiscales y Administrativos, así como las relativas a la impartición de justicia en materia laboral. Incluye infraestructura y equipamiento necesarios.</t>
        </r>
      </text>
    </comment>
    <comment ref="A14" authorId="0" shapeId="0" xr:uid="{00000000-0006-0000-1200-000007000000}">
      <text>
        <r>
          <rPr>
            <sz val="9"/>
            <color indexed="81"/>
            <rFont val="Tahoma"/>
            <family val="2"/>
          </rPr>
          <t>Comprende la administración de las actividades inherentes a la procuración de justicia, así como la infraestructura y equipamiento.</t>
        </r>
      </text>
    </comment>
    <comment ref="A15" authorId="0" shapeId="0" xr:uid="{00000000-0006-0000-1200-000008000000}">
      <text>
        <r>
          <rPr>
            <sz val="9"/>
            <color indexed="81"/>
            <rFont val="Tahoma"/>
            <family val="2"/>
          </rPr>
          <t>Comprende la administración, gestión o apoyo de los centros de reclusión y readaptación social, así como acciones encaminadas a corregir conductas antisociales de quienes infringieron la ley y que por tal razón purgan la pena correspondiente en Centros de Reclusión y Readaptación Social para adultos y menores infractores. Incluye la infraestructura y el equipamiento necesario.</t>
        </r>
      </text>
    </comment>
    <comment ref="A16" authorId="0" shapeId="0" xr:uid="{00000000-0006-0000-1200-000009000000}">
      <text>
        <r>
          <rPr>
            <sz val="9"/>
            <color indexed="81"/>
            <rFont val="Tahoma"/>
            <family val="2"/>
          </rPr>
          <t>Comprende las actividades relacionadas con la protección, observancia, promoción, estudio y divulgación de los derechos humanos en los ámbitos estatal, nacional e internacional. Incluye acciones orientadas a la organización del poder público que permita asegurar jurídicamente el pleno goce de los derechos humanos, así como al impulso del respeto y garantía de los mismos.</t>
        </r>
      </text>
    </comment>
    <comment ref="A17" authorId="0" shapeId="0" xr:uid="{00000000-0006-0000-1200-00000A000000}">
      <text>
        <r>
          <rPr>
            <sz val="9"/>
            <color indexed="81"/>
            <rFont val="Tahoma"/>
            <family val="2"/>
          </rPr>
          <t>Comprende las acciones enfocadas a la formulación y establecimiento de las directrices, lineamientos de acción y estrategias de gobierno.</t>
        </r>
      </text>
    </comment>
    <comment ref="A18" authorId="0" shapeId="0" xr:uid="{00000000-0006-0000-1200-00000B000000}">
      <text>
        <r>
          <rPr>
            <sz val="9"/>
            <color indexed="81"/>
            <rFont val="Tahoma"/>
            <family val="2"/>
          </rPr>
          <t>Comprende las actividades que desarrollan las oficinas del Titular del Poder Ejecutivo de la Federación, Entidades Federativas y Municipios.</t>
        </r>
      </text>
    </comment>
    <comment ref="A19" authorId="0" shapeId="0" xr:uid="{00000000-0006-0000-1200-00000C000000}">
      <text>
        <r>
          <rPr>
            <sz val="9"/>
            <color indexed="81"/>
            <rFont val="Tahoma"/>
            <family val="2"/>
          </rPr>
          <t>Incluye la planeación, formulación, diseño, ejecución e implantación de la política del desarrollo político y las actividades de enlace con el Congreso.</t>
        </r>
      </text>
    </comment>
    <comment ref="A20" authorId="0" shapeId="0" xr:uid="{00000000-0006-0000-1200-00000D000000}">
      <text>
        <r>
          <rPr>
            <sz val="9"/>
            <color indexed="81"/>
            <rFont val="Tahoma"/>
            <family val="2"/>
          </rPr>
          <t>Incluye las actividades para la preservación y cuidado del patrimonio público (monumentos, obras artísticas y edificios, entre otros).</t>
        </r>
      </text>
    </comment>
    <comment ref="A21" authorId="0" shapeId="0" xr:uid="{00000000-0006-0000-1200-00000E000000}">
      <text>
        <r>
          <rPr>
            <sz val="9"/>
            <color indexed="81"/>
            <rFont val="Tahoma"/>
            <family val="2"/>
          </rPr>
          <t>Incluye el control, fiscalización y evaluación interna de la gestión gubernamental.</t>
        </r>
      </text>
    </comment>
    <comment ref="A22" authorId="0" shapeId="0" xr:uid="{00000000-0006-0000-1200-00000F000000}">
      <text>
        <r>
          <rPr>
            <sz val="9"/>
            <color indexed="81"/>
            <rFont val="Tahoma"/>
            <family val="2"/>
          </rPr>
          <t>Comprende las acciones de coordinación jurídica que desarrolla la Consejería Jurídica del Poder Ejecutivo, así como los servicios de asesoría y asistencia jurídica a gobernadores y presidentes.</t>
        </r>
      </text>
    </comment>
    <comment ref="A23" authorId="0" shapeId="0" xr:uid="{00000000-0006-0000-1200-000010000000}">
      <text>
        <r>
          <rPr>
            <sz val="9"/>
            <color indexed="81"/>
            <rFont val="Tahoma"/>
            <family val="2"/>
          </rPr>
          <t>Comprende la planeación, supervisión, control y organización de acciones inherentes a los procesos electorales; así como la regulación de los recursos financieros que se destinan a los distintos órganos electorales y a los partidos políticos.</t>
        </r>
      </text>
    </comment>
    <comment ref="A24" authorId="0" shapeId="0" xr:uid="{00000000-0006-0000-1200-000011000000}">
      <text>
        <r>
          <rPr>
            <sz val="9"/>
            <color indexed="81"/>
            <rFont val="Tahoma"/>
            <family val="2"/>
          </rPr>
          <t>Incluye la planeación, formulación, diseño, ejecución e implantación de la política poblacional y de los servicios migratorios.</t>
        </r>
      </text>
    </comment>
    <comment ref="A25" authorId="0" shapeId="0" xr:uid="{00000000-0006-0000-1200-000012000000}">
      <text>
        <r>
          <rPr>
            <sz val="9"/>
            <color indexed="81"/>
            <rFont val="Tahoma"/>
            <family val="2"/>
          </rPr>
          <t>Incluye la planeación, formulación, diseño, ejecución e implantación de la política territorial.</t>
        </r>
      </text>
    </comment>
    <comment ref="A26" authorId="0" shapeId="0" xr:uid="{00000000-0006-0000-1200-000013000000}">
      <text>
        <r>
          <rPr>
            <sz val="9"/>
            <color indexed="81"/>
            <rFont val="Tahoma"/>
            <family val="2"/>
          </rPr>
          <t>Incluye otras acciones enfocadas a la formulación y establecimiento de las directrices, lineamientos de acción y estrategias de gobierno no consideradas en otras subfunciones.</t>
        </r>
      </text>
    </comment>
    <comment ref="A27" authorId="0" shapeId="0" xr:uid="{00000000-0006-0000-1200-000014000000}">
      <text>
        <r>
          <rPr>
            <sz val="9"/>
            <color indexed="81"/>
            <rFont val="Tahoma"/>
            <family val="2"/>
          </rPr>
          <t>Incluye la planeación, formulación, diseño, e implantación de la política exterior en los ámbitos bilaterales y multilaterales, así como la promoción de la cooperación internacional y la ejecución de acciones culturales de igual tipo.</t>
        </r>
      </text>
    </comment>
    <comment ref="A28" authorId="0" shapeId="0" xr:uid="{00000000-0006-0000-1200-000015000000}">
      <text>
        <r>
          <rPr>
            <sz val="9"/>
            <color indexed="81"/>
            <rFont val="Tahoma"/>
            <family val="2"/>
          </rPr>
          <t>Incluye la planeación, formulación, diseño, e implantación de la política exterior en los ámbitos bilaterales y multilaterales, así como la promoción de la cooperación nacional e internacional y la ejecución de acciones culturales de igual tipo.</t>
        </r>
      </text>
    </comment>
    <comment ref="A29" authorId="0" shapeId="0" xr:uid="{00000000-0006-0000-1200-000016000000}">
      <text>
        <r>
          <rPr>
            <sz val="9"/>
            <color indexed="81"/>
            <rFont val="Tahoma"/>
            <family val="2"/>
          </rPr>
          <t>Comprende el diseño y ejecución de los asuntos relativos a cubrir todas las acciones inherentes a los asuntos financieros y hacendarios.</t>
        </r>
      </text>
    </comment>
    <comment ref="A30" authorId="0" shapeId="0" xr:uid="{00000000-0006-0000-1200-000017000000}">
      <text>
        <r>
          <rPr>
            <sz val="9"/>
            <color indexed="81"/>
            <rFont val="Tahoma"/>
            <family val="2"/>
          </rPr>
          <t>Comprende la planeación, formulación, diseño, ejecución, implantación, así como las actividades de normatividad, reglamentación y operación de la política financiera. Así como diseño y ejecución de la política financiera mediante la regulación, normatividad y supervisión del sistema financiero y otros servicios que corresponda realizar de conformidad con los ordenamientos legales vigentes.</t>
        </r>
      </text>
    </comment>
    <comment ref="A31" authorId="0" shapeId="0" xr:uid="{00000000-0006-0000-1200-000018000000}">
      <text>
        <r>
          <rPr>
            <sz val="9"/>
            <color indexed="81"/>
            <rFont val="Tahoma"/>
            <family val="2"/>
          </rPr>
          <t>Comprende la planeación, formulación, diseño, ejecución, implantación, así como las actividades de normatividad, reglamentación y operación de la política fiscal (ingreso, gasto y financiamiento), así como la gestión de tesorería y otros servicios que corresponda realizar de conformidad con los ordenamientos legales vigentes. Incluye las actividades de gestión y regulación de las entidades que administran los juegos y sorteos.</t>
        </r>
      </text>
    </comment>
    <comment ref="A32" authorId="0" shapeId="0" xr:uid="{00000000-0006-0000-1200-000019000000}">
      <text>
        <r>
          <rPr>
            <sz val="9"/>
            <color indexed="81"/>
            <rFont val="Tahoma"/>
            <family val="2"/>
          </rPr>
          <t>Comprende los programas, actividades y proyectos relacionados con la planificación y operación del Ejército, Armada y la Fuerza Aérea de México, así como la administración de los asuntos militares y servicios inherentes a la Seguridad Nacional.</t>
        </r>
      </text>
    </comment>
    <comment ref="A33" authorId="0" shapeId="0" xr:uid="{00000000-0006-0000-1200-00001A000000}">
      <text>
        <r>
          <rPr>
            <sz val="9"/>
            <color indexed="81"/>
            <rFont val="Tahoma"/>
            <family val="2"/>
          </rPr>
          <t>Comprende las actividades relacionadas con la operación del Ejército y la Fuerza Aérea de México.</t>
        </r>
      </text>
    </comment>
    <comment ref="A34" authorId="0" shapeId="0" xr:uid="{00000000-0006-0000-1200-00001B000000}">
      <text>
        <r>
          <rPr>
            <sz val="9"/>
            <color indexed="81"/>
            <rFont val="Tahoma"/>
            <family val="2"/>
          </rPr>
          <t>Comprende las actividades relacionadas con la operación de la Armada de México.</t>
        </r>
      </text>
    </comment>
    <comment ref="A35" authorId="0" shapeId="0" xr:uid="{00000000-0006-0000-1200-00001C000000}">
      <text>
        <r>
          <rPr>
            <sz val="9"/>
            <color indexed="81"/>
            <rFont val="Tahoma"/>
            <family val="2"/>
          </rPr>
          <t>Comprende las actividades relacionadas con la seguridad nacional. Incluye la operación del Centro de Investigación y Seguridad Nacional (CISEN).</t>
        </r>
      </text>
    </comment>
    <comment ref="A36" authorId="0" shapeId="0" xr:uid="{00000000-0006-0000-1200-00001D000000}">
      <text>
        <r>
          <rPr>
            <sz val="9"/>
            <color indexed="81"/>
            <rFont val="Tahoma"/>
            <family val="2"/>
          </rPr>
          <t>Comprende los programas, actividades y proyectos relacionados con el orden y seguridad pública, así como las acciones que realizan los gobiernos Federal,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Incluye los servicios de policía, servicios de protección contra incendios.</t>
        </r>
      </text>
    </comment>
    <comment ref="A37" authorId="0" shapeId="0" xr:uid="{00000000-0006-0000-1200-00001E000000}">
      <text>
        <r>
          <rPr>
            <sz val="9"/>
            <color indexed="81"/>
            <rFont val="Tahoma"/>
            <family val="2"/>
          </rPr>
          <t>Incluye la administración de asuntos y servicios policiacos, combate a la delincuencia y narcotráfico, adiestramiento del cuerpo policiaco, estadísticas de arrestos y criminalidad, así como la reglamentación y el control del tránsito por carretera.</t>
        </r>
      </text>
    </comment>
    <comment ref="A38" authorId="0" shapeId="0" xr:uid="{00000000-0006-0000-1200-00001F000000}">
      <text>
        <r>
          <rPr>
            <sz val="9"/>
            <color indexed="81"/>
            <rFont val="Tahoma"/>
            <family val="2"/>
          </rPr>
          <t>Incluye la planeación, formulación, diseño, ejecución e implantación de la política de protección civil; así como las actividades en materia de prevención, auxilio, atención y rehabilitación del orden y servicios públicos en casos de desastres naturales.</t>
        </r>
      </text>
    </comment>
    <comment ref="A39" authorId="0" shapeId="0" xr:uid="{00000000-0006-0000-1200-000020000000}">
      <text>
        <r>
          <rPr>
            <sz val="9"/>
            <color indexed="81"/>
            <rFont val="Tahoma"/>
            <family val="2"/>
          </rPr>
          <t>Incluye las actividades que realicen los entes públicos en materia de orden, seguridad y justicia que no se encuentren consideradas en otras subfunciones.</t>
        </r>
      </text>
    </comment>
    <comment ref="A40" authorId="0" shapeId="0" xr:uid="{00000000-0006-0000-1200-000021000000}">
      <text>
        <r>
          <rPr>
            <sz val="9"/>
            <color indexed="81"/>
            <rFont val="Tahoma"/>
            <family val="2"/>
          </rPr>
          <t>Incluye las acciones realizadas bajo la coordinación del Secretariado Ejecutivo del Sistema Nacional de Seguridad Pública.</t>
        </r>
      </text>
    </comment>
    <comment ref="A41" authorId="0" shapeId="0" xr:uid="{00000000-0006-0000-1200-000022000000}">
      <text>
        <r>
          <rPr>
            <sz val="9"/>
            <color indexed="81"/>
            <rFont val="Tahoma"/>
            <family val="2"/>
          </rPr>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r>
      </text>
    </comment>
    <comment ref="A42" authorId="0" shapeId="0" xr:uid="{00000000-0006-0000-1200-000023000000}">
      <text>
        <r>
          <rPr>
            <sz val="9"/>
            <color indexed="81"/>
            <rFont val="Tahoma"/>
            <family val="2"/>
          </rPr>
          <t>Comprende las actividades referentes a la prestación de servicios enfocados a proporcionar seguridad jurídica al ciudadano en su persona, en sus bienes y en su interacción con los demás ciudadanos a través de las acciones de Registro Civil, Catastro y Registro Público de la Propiedad y del Comercio, entre otros. Así como las actividades relacionadas con servicios administrativos y patrimoniales.</t>
        </r>
      </text>
    </comment>
    <comment ref="A43" authorId="0" shapeId="0" xr:uid="{00000000-0006-0000-1200-000024000000}">
      <text>
        <r>
          <rPr>
            <sz val="9"/>
            <color indexed="81"/>
            <rFont val="Tahoma"/>
            <family val="2"/>
          </rPr>
          <t>Considera las acciones que realizan los entes públicos relacionadas con los sistemas de información y las estadísticas nacionales.</t>
        </r>
      </text>
    </comment>
    <comment ref="A44" authorId="0" shapeId="0" xr:uid="{00000000-0006-0000-1200-000025000000}">
      <text>
        <r>
          <rPr>
            <sz val="9"/>
            <color indexed="81"/>
            <rFont val="Tahoma"/>
            <family val="2"/>
          </rPr>
          <t>Incluye la planeación, formulación, diseño, ejecución e implantación de servicios de comunicación social y la relación con los medios informativos, estatales y privados, así como los servicios informativos en medios impresos y electrónicos.</t>
        </r>
      </text>
    </comment>
    <comment ref="A45" authorId="0" shapeId="0" xr:uid="{00000000-0006-0000-1200-000026000000}">
      <text>
        <r>
          <rPr>
            <sz val="9"/>
            <color indexed="81"/>
            <rFont val="Tahoma"/>
            <family val="2"/>
          </rPr>
          <t>Comprende las actividades y las acciones orientadas a garantizar el acceso de toda persona a la información en posesión de los tres niveles de Gobierno, así como de los organismos autónomos además de su integración y difusión.</t>
        </r>
      </text>
    </comment>
    <comment ref="A46" authorId="0" shapeId="0" xr:uid="{00000000-0006-0000-1200-000027000000}">
      <text>
        <r>
          <rPr>
            <sz val="9"/>
            <color indexed="81"/>
            <rFont val="Tahoma"/>
            <family val="2"/>
          </rPr>
          <t>Incluye las actividades que realizan los entes públicos no consideradas en ninguna función o subfunción de esta clasificación.</t>
        </r>
      </text>
    </comment>
    <comment ref="A47" authorId="0" shapeId="0" xr:uid="{00000000-0006-0000-1200-000028000000}">
      <text>
        <r>
          <rPr>
            <sz val="9"/>
            <color indexed="81"/>
            <rFont val="Tahoma"/>
            <family val="2"/>
          </rPr>
          <t>Incluye los programas, actividades y proyectos relacionados con la prestación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r>
      </text>
    </comment>
    <comment ref="A48" authorId="0" shapeId="0" xr:uid="{00000000-0006-0000-1200-000029000000}">
      <text>
        <r>
          <rPr>
            <sz val="9"/>
            <color indexed="81"/>
            <rFont val="Tahoma"/>
            <family val="2"/>
          </rPr>
          <t>Comprende los esfuerzos y programas, actividades y proyectos encaminados a promover y fomentar la protección de los recursos naturales y preservación del medio ambiente, así como su conservación. Considera la ordenación de aguas residuales y desechos, reducción de la contaminación, administración del agua, protección de la diversidad biológica y del paisaje.</t>
        </r>
      </text>
    </comment>
    <comment ref="A49" authorId="0" shapeId="0" xr:uid="{00000000-0006-0000-1200-00002A000000}">
      <text>
        <r>
          <rPr>
            <sz val="9"/>
            <color indexed="81"/>
            <rFont val="Tahoma"/>
            <family val="2"/>
          </rPr>
          <t>Comprende la administración, supervisión, inspección, gestión o apoyo de los sistemas de limpia, recolección, traslado, tratamiento y eliminación de desechos. La recolección de desechos comprende el barrido de calles, parques, plazas y otros lugares públicos; la recolección de todo tipo de desechos. El tratamiento incluye cualquier método o proceso destinado a modificar las características o composición física, química o biológica de cualquier desecho para neutralizarlo. La eliminación consiste, entre otras cosas, en proporcionar un destino final a los desechos que ya no resultan útiles, mediante el uso de basureros, el confinamiento, el vertimiento en el mar o cualquier otro método pertinente de eliminación.</t>
        </r>
      </text>
    </comment>
    <comment ref="A50" authorId="0" shapeId="0" xr:uid="{00000000-0006-0000-1200-00002B000000}">
      <text>
        <r>
          <rPr>
            <sz val="9"/>
            <color indexed="81"/>
            <rFont val="Tahoma"/>
            <family val="2"/>
          </rPr>
          <t>Incluye los programas y actividades para la regulación y aprovechamiento del agua, servicios de información meteorológica, control de cauces, entre otros.</t>
        </r>
      </text>
    </comment>
    <comment ref="A51" authorId="0" shapeId="0" xr:uid="{00000000-0006-0000-1200-00002C000000}">
      <text>
        <r>
          <rPr>
            <sz val="9"/>
            <color indexed="81"/>
            <rFont val="Tahoma"/>
            <family val="2"/>
          </rPr>
          <t>Comprende la administración, supervisión, inspección, explotación, construcción, ampliación o apoyo de los sistemas de drenaje, alcantarillado, tratamiento y disposición de aguas residuales. La gestión del sistema de alcantarillado incluye la explotación y la construcción del sistema de colectores, tuberías, conductos y bombas de evacuación de las aguas residuales (agua de lluvia y aguas residuales domésticas y de otro tipo) desde los puntos de generación hasta una instalación de tratamiento de aguas residuales o un lugar desde el cual se viertan las aguas residuales a las aguas superficiales. El tratamiento de las aguas residuales incluye cualquier proceso mecánico, biológico o avanzado de purificación para consumo humano u otros fines de las aguas residuales con el fin de que éstas cumplan las normas medioambientales vigentes y otras normas de calidad.</t>
        </r>
      </text>
    </comment>
    <comment ref="A52" authorId="0" shapeId="0" xr:uid="{00000000-0006-0000-1200-00002D000000}">
      <text>
        <r>
          <rPr>
            <sz val="9"/>
            <color indexed="81"/>
            <rFont val="Tahoma"/>
            <family val="2"/>
          </rPr>
          <t>Comprende la administración, supervisión, inspección, gestión o apoyo de actividades relacionadas con la reducción y el control de la contaminación como son la protección del aire ambiente y del clima, la protección del suelo y de las aguas subterráneas, la reducción de los ruidos y las vibraciones y la protección contra la radiación.</t>
        </r>
      </text>
    </comment>
    <comment ref="A53" authorId="0" shapeId="0" xr:uid="{00000000-0006-0000-1200-00002E000000}">
      <text>
        <r>
          <rPr>
            <sz val="9"/>
            <color indexed="81"/>
            <rFont val="Tahoma"/>
            <family val="2"/>
          </rPr>
          <t>Comprende la administración, supervisión, inspección, gestión o apoyo de actividades relacionadas con la protección de la diversidad biológica y del paisaje, como las actividades relacionadas con la protección de la fauna y la flora (tales como, por ejemplo, la reintroducción de especies extintas y la recuperación de especies en peligro de extinción), la protección de determinados hábitats (inclusive la ordenación de parques y de reservas naturales) y la protección de paisajes por sus valores estéticos (por ejemplo, la reparación de paisajes deteriorados con fines de fortalecer su valor estético y la rehabilitación de minas y canteras abandonadas).</t>
        </r>
      </text>
    </comment>
    <comment ref="A54" authorId="0" shapeId="0" xr:uid="{00000000-0006-0000-1200-00002F000000}">
      <text>
        <r>
          <rPr>
            <sz val="9"/>
            <color indexed="81"/>
            <rFont val="Tahoma"/>
            <family val="2"/>
          </rPr>
          <t>Incluye la administración, dirección, regulación, supervisión, gestión y apoyo de actividades como formulación, administración, coordinación y vigilancia de políticas, planes, programas y presupuestos generales para promover la protección del medio ambiente; preparación y ejecución de legislación y normas de actuación en lo referente a la prestación de servicios de protección del medio ambiente; producción y difusión de información general, documentación técnica y estadísticas sobre la protección del medio ambiente.</t>
        </r>
      </text>
    </comment>
    <comment ref="A55" authorId="0" shapeId="0" xr:uid="{00000000-0006-0000-1200-000030000000}">
      <text>
        <r>
          <rPr>
            <sz val="9"/>
            <color indexed="81"/>
            <rFont val="Tahoma"/>
            <family val="2"/>
          </rPr>
          <t>Comprende la administración, gestión o apoyo de programas, actividades y proyectos relacionados con la formulación, administración, coordinación, ejecución y vigilancia de políticas relacionadas con la urbanización, desarrollos comunitarios, abastecimiento de agua, alumbrado público y servicios comunitarios, así como la producción y difusión de información general, documentación técnica y estadísticas relacionadas con la vivienda y los servicios comunitarios.</t>
        </r>
      </text>
    </comment>
    <comment ref="A56" authorId="0" shapeId="0" xr:uid="{00000000-0006-0000-1200-000031000000}">
      <text>
        <r>
          <rPr>
            <sz val="9"/>
            <color indexed="81"/>
            <rFont val="Tahoma"/>
            <family val="2"/>
          </rPr>
          <t>Comprende las acciones relacionadas con el fomento y la regulación, el financiamiento, la construcción, operación, fomento, mantenimiento de la infraestructura y equipamiento .urbano</t>
        </r>
      </text>
    </comment>
    <comment ref="A57" authorId="0" shapeId="0" xr:uid="{00000000-0006-0000-1200-000032000000}">
      <text>
        <r>
          <rPr>
            <sz val="9"/>
            <color indexed="81"/>
            <rFont val="Tahoma"/>
            <family val="2"/>
          </rPr>
          <t>Comprende la administración de los asuntos y servicios relacionados con el desarrollo comunitario; administración de las leyes de urbanismo y las normas de utilización de tierras y de construcción. Planificación de nuevas comunidades o de comunidades rehabilitadas; planificación de la creación o mejora de los servicios de vivienda, industria, servicios públicos, salud, educación, cultura, esparcimiento, etc. para las comunidades; elaboración de planes de financiación de proyectos.</t>
        </r>
      </text>
    </comment>
    <comment ref="A58" authorId="0" shapeId="0" xr:uid="{00000000-0006-0000-1200-000033000000}">
      <text>
        <r>
          <rPr>
            <sz val="9"/>
            <color indexed="81"/>
            <rFont val="Tahoma"/>
            <family val="2"/>
          </rPr>
          <t>Comprende las acciones relacionadas con la construcción, ampliación y mantenimiento, capacitación, purificación y distribución de .agua potable</t>
        </r>
      </text>
    </comment>
    <comment ref="A59" authorId="0" shapeId="0" xr:uid="{00000000-0006-0000-1200-000034000000}">
      <text>
        <r>
          <rPr>
            <sz val="9"/>
            <color indexed="81"/>
            <rFont val="Tahoma"/>
            <family val="2"/>
          </rPr>
          <t>Comprende la administración de los asuntos relacionados con el alumbrado público como su instalación, gestión, mantenimiento, mejora, creación y regulación de las normas, entre otros.</t>
        </r>
      </text>
    </comment>
    <comment ref="A60" authorId="0" shapeId="0" xr:uid="{00000000-0006-0000-1200-000035000000}">
      <text>
        <r>
          <rPr>
            <sz val="9"/>
            <color indexed="81"/>
            <rFont val="Tahoma"/>
            <family val="2"/>
          </rPr>
          <t>Comprende las acciones de financiamiento, para la construcción, adquisición y mejoramiento de la vivienda. Incluye la administración, gestión o apoyo de actividades como formulación, administración, coordinación y vigilancia de políticas, planes, programas y presupuestos generales relacionados con la misma; preparación y ejecución de legislación y normas de actuación; producción y difusión de información general, documentación técnica y estadísticas relacionadas con la vivienda.</t>
        </r>
      </text>
    </comment>
    <comment ref="A61" authorId="0" shapeId="0" xr:uid="{00000000-0006-0000-1200-000036000000}">
      <text>
        <r>
          <rPr>
            <sz val="9"/>
            <color indexed="81"/>
            <rFont val="Tahoma"/>
            <family val="2"/>
          </rPr>
          <t>Comprende la administración, gestión o apoyo de actividades como formulación, administración, coordinación y vigilancia de políticas, planes, programas y presupuestos generales relacionados con los servicios comunitarios distintos a los referidos en las subfunciones anteriores, por ejemplo rastro, panteones, mercados y centrales de abasto; calles, parques y jardines y su equipamiento. Así como la preparación y ejecución de legislación y normas de actuación relacionadas con los mismos, producción y difusión de información general, documentación técnica y estadísticas relacionadas.</t>
        </r>
      </text>
    </comment>
    <comment ref="A62" authorId="0" shapeId="0" xr:uid="{00000000-0006-0000-1200-000037000000}">
      <text>
        <r>
          <rPr>
            <sz val="9"/>
            <color indexed="81"/>
            <rFont val="Tahoma"/>
            <family val="2"/>
          </rPr>
          <t>Incluye las acciones y programas que se llevan a cabo en el ámbito regional a través de instrumentos o mecanismos específicos para impulsar la infraestructura y su equipamiento, el bienestar social, la actividad económica y apoyos para saneamiento financiero en municipios y entidades federativas.</t>
        </r>
      </text>
    </comment>
    <comment ref="A63" authorId="0" shapeId="0" xr:uid="{00000000-0006-0000-1200-000038000000}">
      <text>
        <r>
          <rPr>
            <sz val="9"/>
            <color indexed="81"/>
            <rFont val="Tahoma"/>
            <family val="2"/>
          </rPr>
          <t>Comprende los programas, actividades y proyectos relacionados con la prestación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residencias de la tercera edad y de convalecencia y otros servicios de salud; así como productos, útiles y equipo médicos, productos farmacéuticos, aparatos y equipos terapéuticos.</t>
        </r>
      </text>
    </comment>
    <comment ref="A64" authorId="0" shapeId="0" xr:uid="{00000000-0006-0000-1200-000039000000}">
      <text>
        <r>
          <rPr>
            <sz val="9"/>
            <color indexed="81"/>
            <rFont val="Tahoma"/>
            <family val="2"/>
          </rPr>
          <t>Incluye las campañas para la promoción y prevención de salud y el fomento de la salud pública, tales como la vigilancia epidemiológica, la salud ambiental, el control de vectores y la regulación sanitaria, así como la prestación de servicios de salud por personal no especializado.</t>
        </r>
      </text>
    </comment>
    <comment ref="A65" authorId="0" shapeId="0" xr:uid="{00000000-0006-0000-1200-00003A000000}">
      <text>
        <r>
          <rPr>
            <sz val="9"/>
            <color indexed="81"/>
            <rFont val="Tahoma"/>
            <family val="2"/>
          </rPr>
          <t>Este incluye la atención preventiva, diagnóstico, tratamiento y rehabilitación, así como la atención de urgencias en todos los niveles a cargo de personal especializado.</t>
        </r>
      </text>
    </comment>
    <comment ref="A66" authorId="0" shapeId="0" xr:uid="{00000000-0006-0000-1200-00003B000000}">
      <text>
        <r>
          <rPr>
            <sz val="9"/>
            <color indexed="81"/>
            <rFont val="Tahoma"/>
            <family val="2"/>
          </rPr>
          <t>Incluye la creación, fabricación y elaboración de bienes e insumos para la salud, la comercialización de biológicos y reactivos, la formación y desarrollo de recurso humano, así como el desarrollo de la infraestructura y equipamiento en salud.</t>
        </r>
      </text>
    </comment>
    <comment ref="A67" authorId="0" shapeId="0" xr:uid="{00000000-0006-0000-1200-00003C000000}">
      <text>
        <r>
          <rPr>
            <sz val="9"/>
            <color indexed="81"/>
            <rFont val="Tahoma"/>
            <family val="2"/>
          </rPr>
          <t>Comprende la formulación, administración, coordinación y vigilancia de políticas generales, la planeación estratégica, la generación de información, la evaluación del desempeño, la coordinación intersectorial, la regulación y emisión de normatividad en materia de salud, así como la administración, gestión o apoyo de actividades inherentes, la comunicación social, los asuntos jurídicos y la administración y gestión de los servicios centralizados y descentralizados de suministros y adquisiciones, entre otros.</t>
        </r>
      </text>
    </comment>
    <comment ref="A68" authorId="0" shapeId="0" xr:uid="{00000000-0006-0000-1200-00003D000000}">
      <text>
        <r>
          <rPr>
            <sz val="9"/>
            <color indexed="81"/>
            <rFont val="Tahoma"/>
            <family val="2"/>
          </rPr>
          <t>Incluye la operación de los fondos de gastos de atención a catástrofes y de previsión presupuestaria, la integración de la cuota social que cubre el Gobierno y de la aportación solidaria; incluye asimismo, las acciones de información, evaluación, investigación, capacitación y acreditación del Sistema de Protección Social en Salud.</t>
        </r>
      </text>
    </comment>
    <comment ref="A69" authorId="0" shapeId="0" xr:uid="{00000000-0006-0000-1200-00003E000000}">
      <text>
        <r>
          <rPr>
            <sz val="9"/>
            <color indexed="81"/>
            <rFont val="Tahoma"/>
            <family val="2"/>
          </rPr>
          <t>Comprende los programas, actividades y proyectos relacionados con la promoción, fomento y prestación de servicios culturales, recreativos y deportivos, otras manifestaciones sociales, radio, televisión, editoriales y actividades recreativas.</t>
        </r>
      </text>
    </comment>
    <comment ref="A70" authorId="0" shapeId="0" xr:uid="{00000000-0006-0000-1200-00003F000000}">
      <text>
        <r>
          <rPr>
            <sz val="9"/>
            <color indexed="81"/>
            <rFont val="Tahoma"/>
            <family val="2"/>
          </rPr>
          <t>Incluye administración, supervisión, regulación, promoción, difusión y prestación de servicios de asuntos deportivos y recreativos; gestión o apoyo de instalaciones para la práctica deportiva o los acontecimientos relacionados con deportes activos (campos de deporte, canchas de tenis, canchas de squash, pistas de atletismo, campos de golf, cuadriláteros de boxeo, pistas de patinaje, gimnasios, etcétera); gestión o apoyo de instalaciones para actividades recreativas (parques, plazas, playas, zonas de acampada y alojamiento público cercano a estos lugares, piscinas de natación, baños públicos para la higiene personal), entre otros.</t>
        </r>
      </text>
    </comment>
    <comment ref="A71" authorId="0" shapeId="0" xr:uid="{00000000-0006-0000-1200-000040000000}">
      <text>
        <r>
          <rPr>
            <sz val="9"/>
            <color indexed="81"/>
            <rFont val="Tahoma"/>
            <family val="2"/>
          </rPr>
          <t>Incluye administración, supervisión, regulación, promoción, difusión y prestación de servicios de asuntos culturales; gestión o apoyo de instalaciones para actividades culturales (bibliotecas, museos, galerías de arte, teatros, salones de exposición, monumentos, edificios y lugares históricos, jardines zoológicos y botánicos, acuarios, viveros, entre otros); producción, gestión o apoyo de actos culturales (conciertos, producciones teatrales y cinematográficas, exposiciones de arte, entre otros).</t>
        </r>
      </text>
    </comment>
    <comment ref="A72" authorId="0" shapeId="0" xr:uid="{00000000-0006-0000-1200-000041000000}">
      <text>
        <r>
          <rPr>
            <sz val="9"/>
            <color indexed="81"/>
            <rFont val="Tahoma"/>
            <family val="2"/>
          </rPr>
          <t>Incluye la administración, supervisión y regulación de asuntos y servicios relacionados con la radio, la televisión y la edición, así como la gestión o apoyo de los mismos.</t>
        </r>
      </text>
    </comment>
    <comment ref="A73" authorId="0" shapeId="0" xr:uid="{00000000-0006-0000-1200-000042000000}">
      <text>
        <r>
          <rPr>
            <sz val="9"/>
            <color indexed="81"/>
            <rFont val="Tahoma"/>
            <family val="2"/>
          </rPr>
          <t>Comprende la administración, control y regulación de asuntos religiosos y otras manifestaciones sociales, así como el suministro, apoyo a su gestión, mantenimiento y reparación de instalaciones para servicios religiosos.</t>
        </r>
      </text>
    </comment>
    <comment ref="A74" authorId="0" shapeId="0" xr:uid="{00000000-0006-0000-1200-000043000000}">
      <text>
        <r>
          <rPr>
            <sz val="9"/>
            <color indexed="81"/>
            <rFont val="Tahoma"/>
            <family val="2"/>
          </rPr>
          <t>Comprende la prestación de los servicios educativos en todos los niveles, en general a los programas, actividades y proyectos relacionados con la educación preescolar, primaria, secundaria, media superior, técnica, superior y posgrado, servicios auxiliares de la educación y otras no clasificadas en los conceptos anteriores.</t>
        </r>
      </text>
    </comment>
    <comment ref="A75" authorId="0" shapeId="0" xr:uid="{00000000-0006-0000-1200-000044000000}">
      <text>
        <r>
          <rPr>
            <sz val="9"/>
            <color indexed="81"/>
            <rFont val="Tahoma"/>
            <family val="2"/>
          </rPr>
          <t>Incluye las acciones relacionadas con el fomento, prestación, regulación, seguimiento y evaluación de los servicios de educación básica, así como el desarrollo de la infraestructura en espacios educativos vinculados a la educación preescolar, primaria y secundaria.</t>
        </r>
      </text>
    </comment>
    <comment ref="A76" authorId="0" shapeId="0" xr:uid="{00000000-0006-0000-1200-000045000000}">
      <text>
        <r>
          <rPr>
            <sz val="9"/>
            <color indexed="81"/>
            <rFont val="Tahoma"/>
            <family val="2"/>
          </rPr>
          <t>Incluye las acciones relacionadas con el fomento, prestación, regulación, seguimiento y evaluación de los servicios de educación media superior, así como el desarrollo de la infraestructura en espacios educativos vinculados a la misma.</t>
        </r>
      </text>
    </comment>
    <comment ref="A77" authorId="0" shapeId="0" xr:uid="{00000000-0006-0000-1200-000046000000}">
      <text>
        <r>
          <rPr>
            <sz val="9"/>
            <color indexed="81"/>
            <rFont val="Tahoma"/>
            <family val="2"/>
          </rPr>
          <t>Incluye las acciones relacionadas con el fomento, prestación, regulación, seguimiento y evaluación de los servicios de educación superior, así como el desarrollo de la infraestructura en espacios educativos vinculados a la misma.</t>
        </r>
      </text>
    </comment>
    <comment ref="A78" authorId="0" shapeId="0" xr:uid="{00000000-0006-0000-1200-000047000000}">
      <text>
        <r>
          <rPr>
            <sz val="9"/>
            <color indexed="81"/>
            <rFont val="Tahoma"/>
            <family val="2"/>
          </rPr>
          <t>Incluye las acciones relacionadas con el fomento, prestación, regulación, seguimiento y evaluación de los servicios educativos de posgrado, así como el desarrollo de la infraestructura en espacios .educativos vinculados a la misma</t>
        </r>
      </text>
    </comment>
    <comment ref="A79" authorId="0" shapeId="0" xr:uid="{00000000-0006-0000-1200-000048000000}">
      <text>
        <r>
          <rPr>
            <sz val="9"/>
            <color indexed="81"/>
            <rFont val="Tahoma"/>
            <family val="2"/>
          </rPr>
          <t>Incluye las acciones relacionadas con el fomento, prestación, regulación, seguimiento y evaluación de los servicios educativos para adultos y alfabetización en los diferentes niveles, así como el desarrollo de la infraestructura en espacios educativos vinculados a la misma.</t>
        </r>
      </text>
    </comment>
    <comment ref="A80" authorId="0" shapeId="0" xr:uid="{00000000-0006-0000-1200-000049000000}">
      <text>
        <r>
          <rPr>
            <sz val="9"/>
            <color indexed="81"/>
            <rFont val="Tahoma"/>
            <family val="2"/>
          </rPr>
          <t>Incluye otros servicios educativos no considerados en las subfunciones anteriores; así como las acciones la administración, gestión o apoyo de actividades inherentes, como la formulación, administración, coordinación y vigilancia de políticas generales en materia de educación; regulación y normatividad, comunicación social; asuntos jurídicos; y la administración y gestión de los servicios centralizados de suministros y adquisiciones; las acciones que se desarrollan para proporcionar servicios donde concurren diferentes niveles educativos, tales como la distribución de libros de textos gratuitos, material educativo, didáctico y becas; así como desayunos escolares, entre otros.</t>
        </r>
      </text>
    </comment>
    <comment ref="A81" authorId="0" shapeId="0" xr:uid="{00000000-0006-0000-1200-00004A000000}">
      <text>
        <r>
          <rPr>
            <sz val="9"/>
            <color indexed="81"/>
            <rFont val="Tahoma"/>
            <family val="2"/>
          </rPr>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Incluye las prestaciones económicas y sociales, los beneficios en efectivo o en especie, tanto a la población asegurada como a la no asegurada. Incluyen también los gastos en servicios y transferencias a personas y familias y los gastos en servicios proporcionados a distintas agrupaciones.</t>
        </r>
      </text>
    </comment>
    <comment ref="A82" authorId="0" shapeId="0" xr:uid="{00000000-0006-0000-1200-00004B000000}">
      <text>
        <r>
          <rPr>
            <sz val="9"/>
            <color indexed="81"/>
            <rFont val="Tahoma"/>
            <family val="2"/>
          </rPr>
          <t>Incluye las erogaciones que por concepto de los seguros de enfermedad y maternidad, riesgo de trabajo e invalidez y vida (pensiones) realizan entidades como IMSS, ISSSTE, ISSFAM, PEMEX, CFE, entre otras.</t>
        </r>
      </text>
    </comment>
    <comment ref="A83" authorId="0" shapeId="0" xr:uid="{00000000-0006-0000-1200-00004C000000}">
      <text>
        <r>
          <rPr>
            <sz val="9"/>
            <color indexed="81"/>
            <rFont val="Tahoma"/>
            <family val="2"/>
          </rPr>
          <t>Incluye las erogaciones que por concepto del seguro de cesantía en edad avanzada y vejez (jubilaciones) realizan entidades como IMSS, ISSSTE, ISSFAM, PEMEX, CFE, entre otras.</t>
        </r>
      </text>
    </comment>
    <comment ref="A84" authorId="0" shapeId="0" xr:uid="{00000000-0006-0000-1200-00004D000000}">
      <text>
        <r>
          <rPr>
            <sz val="9"/>
            <color indexed="81"/>
            <rFont val="Tahoma"/>
            <family val="2"/>
          </rPr>
          <t>Incluye la prestación de protección social en forma de prestaciones en efectivo y en especie a familias con hijos a cargo; administración, gestión o apoyo de estos planes de protección social; prestaciones en efectivo, como asignaciones por maternidad, pagos en caso de nacimiento, licencias por cuidado de los hijos, subsidios familiares o subvenciones por hijos a cargo, otros pagos efectuados periódicamente o de una sola vez para apoyar a las familias y ayudarlas a sufragar los costos de ciertas necesidades (por ejemplo, las familias monoparentales o las familias con hijos minusválidos), entre otros.</t>
        </r>
      </text>
    </comment>
    <comment ref="A85" authorId="0" shapeId="0" xr:uid="{00000000-0006-0000-1200-00004E000000}">
      <text>
        <r>
          <rPr>
            <sz val="9"/>
            <color indexed="81"/>
            <rFont val="Tahoma"/>
            <family val="2"/>
          </rPr>
          <t>Incluye la prestación de protección social en forma de prestaciones en efectivo o en especie a personas que están capacitadas para trabajar y dispuestas a trabajar pero no pueden encontrar un empleo adecuado; así como la administración, gestión o apoyo de estos planes de protección social.</t>
        </r>
      </text>
    </comment>
    <comment ref="A86" authorId="0" shapeId="0" xr:uid="{00000000-0006-0000-1200-00004F000000}">
      <text>
        <r>
          <rPr>
            <sz val="9"/>
            <color indexed="81"/>
            <rFont val="Tahoma"/>
            <family val="2"/>
          </rPr>
          <t>Comprende los programas, actividades y proyectos económicos y sociales relacionados con la distribución y dotación de alimentos y bienes básicos y de consumo generalizado a la población en situación económica extrema.</t>
        </r>
      </text>
    </comment>
    <comment ref="A87" authorId="0" shapeId="0" xr:uid="{00000000-0006-0000-1200-000050000000}">
      <text>
        <r>
          <rPr>
            <sz val="9"/>
            <color indexed="81"/>
            <rFont val="Tahoma"/>
            <family val="2"/>
          </rPr>
          <t>Incluye la prestación de protección social en forma de prestaciones en especie para ayudar a las familias a sufragar el costo de una vivienda (previa comprobación de los ingresos de los beneficiarios); así como la administración, gestión o apoyo de estos planes de protección social; prestaciones en especie, como los pagos a corto o a largo plazo para ayudar a los inquilinos a pagar sus alquileres, los pagos para ayudar a los dueños u ocupantes actuales de una vivienda a sufragar los costos de ésta (es decir, para ayudar en el pago de hipotecas o intereses).</t>
        </r>
      </text>
    </comment>
    <comment ref="A88" authorId="0" shapeId="0" xr:uid="{00000000-0006-0000-1200-000051000000}">
      <text>
        <r>
          <rPr>
            <sz val="9"/>
            <color indexed="81"/>
            <rFont val="Tahoma"/>
            <family val="2"/>
          </rPr>
          <t>Comprende los servicios de asistencia social que se prestan en comunidades indígenas.</t>
        </r>
      </text>
    </comment>
    <comment ref="A89" authorId="0" shapeId="0" xr:uid="{00000000-0006-0000-1200-000052000000}">
      <text>
        <r>
          <rPr>
            <sz val="9"/>
            <color indexed="81"/>
            <rFont val="Tahoma"/>
            <family val="2"/>
          </rPr>
          <t>Comprende los servicios que se prestan a grupos con necesidades especiales como: niños, personas con capacidades diferentes, manutención a personas mayores de 60 años; así como atención a diversos grupos vulnerables (incluye albergues y servicios comunitarios).</t>
        </r>
      </text>
    </comment>
    <comment ref="A90" authorId="0" shapeId="0" xr:uid="{00000000-0006-0000-1200-000053000000}">
      <text>
        <r>
          <rPr>
            <sz val="9"/>
            <color indexed="81"/>
            <rFont val="Tahoma"/>
            <family val="2"/>
          </rPr>
          <t>Incluye esquemas de protección social a población no asegurada (Seguro Popular de Salud), el pago de prestaciones sociales a través de las instituciones de seguridad social, tales como compensaciones de carácter militar, estancias de bienestar social, espacios físicos y educativos, así como pagas y ayudas de defunción. Comprende las acciones de gestión y apoyo de actividades de asistencia social e incluye la prestación de servicios de asistencia social en forma de beneficios en efectivo y en especie a las víctimas de desastres naturales.</t>
        </r>
      </text>
    </comment>
    <comment ref="A91" authorId="0" shapeId="0" xr:uid="{00000000-0006-0000-1200-000054000000}">
      <text>
        <r>
          <rPr>
            <sz val="9"/>
            <color indexed="81"/>
            <rFont val="Tahoma"/>
            <family val="2"/>
          </rPr>
          <t>Comprende otros asuntos sociales no comprendidos en las funciones anteriores.</t>
        </r>
      </text>
    </comment>
    <comment ref="A92" authorId="0" shapeId="0" xr:uid="{00000000-0006-0000-1200-000055000000}">
      <text>
        <r>
          <rPr>
            <sz val="9"/>
            <color indexed="81"/>
            <rFont val="Tahoma"/>
            <family val="2"/>
          </rPr>
          <t>Comprende otros asuntos sociales no comprendidos en las subfunciones anteriores.</t>
        </r>
      </text>
    </comment>
    <comment ref="A93" authorId="0" shapeId="0" xr:uid="{00000000-0006-0000-1200-000056000000}">
      <text>
        <r>
          <rPr>
            <sz val="9"/>
            <color indexed="81"/>
            <rFont val="Tahoma"/>
            <family val="2"/>
          </rPr>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r>
      </text>
    </comment>
    <comment ref="A94" authorId="0" shapeId="0" xr:uid="{00000000-0006-0000-1200-000057000000}">
      <text>
        <r>
          <rPr>
            <sz val="9"/>
            <color indexed="81"/>
            <rFont val="Tahoma"/>
            <family val="2"/>
          </rPr>
          <t>Comprende la administración de asuntos y servicios económicos, comerciales y laborales en general, inclusive asuntos comerciales exteriores; gestión o apoyo de programas laborales y de instituciones que se ocupan de patentes, marcas comerciales, derechos de autor, inscripción de empresas, pronósticos meteorológicos, pesas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r>
      </text>
    </comment>
    <comment ref="A95" authorId="0" shapeId="0" xr:uid="{00000000-0006-0000-1200-000058000000}">
      <text>
        <r>
          <rPr>
            <sz val="9"/>
            <color indexed="81"/>
            <rFont val="Tahoma"/>
            <family val="2"/>
          </rPr>
          <t>Comprende la administración de asuntos y servicios económicos y comerciales en general, formulación y ejecución de políticas económicas y comerciales generales; enlace entre las diferentes ramas del gobierno y entre éste y el comercio; reglamentación o apoyo de actividades económicas y comerciales generales tales como: mercados de productos básicos y de valores de capital, controles generales de los ingresos, actividades de fomento del comercio en general, reglamentación general de monopolios y otras restricciones al comercio y al acceso al mercado.</t>
        </r>
      </text>
    </comment>
    <comment ref="A96" authorId="0" shapeId="0" xr:uid="{00000000-0006-0000-1200-000059000000}">
      <text>
        <r>
          <rPr>
            <sz val="9"/>
            <color indexed="81"/>
            <rFont val="Tahoma"/>
            <family val="2"/>
          </rPr>
          <t xml:space="preserve">Comprende la administración de asuntos y servicios laborales generales; formulación y aplicación de políticas laborales generales; supervisión y reglamentación de las condiciones de trabajo (jornada de trabajo, salarios, seguridad, entre otras); enlace entre las diferentes ramas del gobierno y entre éste y las organizaciones industriales, empresariales y laborales generales; incluye la gestión o apoyo de programas o planes generales para facilitar la movilidad en el empleo, reducir la discriminación por motivo de sexo, raza, edad y de otra índole, reducir la tasa de desempleo en regiones deprimidas o subdesarrolladas, fomentar el empleo de grupos desfavorecidos u otros grupos caracterizados por elevadas tasas de desempleo, entre otros.
</t>
        </r>
      </text>
    </comment>
    <comment ref="A97" authorId="0" shapeId="0" xr:uid="{00000000-0006-0000-1200-00005A000000}">
      <text>
        <r>
          <rPr>
            <sz val="9"/>
            <color indexed="81"/>
            <rFont val="Tahoma"/>
            <family val="2"/>
          </rPr>
          <t>Comprende los programas, actividades y proyectos relacionados con el fomento a la producción, y comercialización agropecuaria, silvicultura, pesca y caza, agroindustrial, desarrollo hidroagrícola y fomento forestal.</t>
        </r>
      </text>
    </comment>
    <comment ref="A98" authorId="0" shapeId="0" xr:uid="{00000000-0006-0000-1200-00005B000000}">
      <text>
        <r>
          <rPr>
            <sz val="9"/>
            <color indexed="81"/>
            <rFont val="Tahoma"/>
            <family val="2"/>
          </rPr>
          <t>Incluye los programas, actividades y proyectos relacionados con el fomento, regulación, producción, distribución, comercialización e infraestructura agropecuaria. Así como las acciones relativas a la regularización agraria y el pago de obligaciones jurídicas ineludibles en la materia.</t>
        </r>
      </text>
    </comment>
    <comment ref="A99" authorId="0" shapeId="0" xr:uid="{00000000-0006-0000-1200-00005C000000}">
      <text>
        <r>
          <rPr>
            <sz val="9"/>
            <color indexed="81"/>
            <rFont val="Tahoma"/>
            <family val="2"/>
          </rPr>
          <t>Incluye los programas, actividades y proyectos relacionados con el fomento a la producción y comercialización de silvicultura como la conservación, ampliación y explotación racionalizada de reservas forestales; supervisión y reglamentación de explotaciones forestales y concesión de licencias para la tala de árboles; la preservación y recuperación de suelos, desarrollo de la infraestructura para la conservación de bosques y selvas, así como el fomento de la producción forestal.</t>
        </r>
      </text>
    </comment>
    <comment ref="A100" authorId="0" shapeId="0" xr:uid="{00000000-0006-0000-1200-00005D000000}">
      <text>
        <r>
          <rPr>
            <sz val="9"/>
            <color indexed="81"/>
            <rFont val="Tahoma"/>
            <family val="2"/>
          </rPr>
          <t>Incluye los programas, actividades y proyectos relacionados con el fomento a la producción y comercialización de pesca y caza; la organización, asistencia técnica e investigación en materia acuícola y pesquera, así como la construcción, conservación y mantenimiento de la infraestructura pesquera y sistemas acuícolas; protección, propagación y explotación racionalizada de poblaciones de peces y animales salvajes; supervisión y reglamentación de la pesca de agua dulce, oceánica y costera, la piscicultura, la caza de animales salvajes y la concesión de licencias de pesca y de caza.</t>
        </r>
      </text>
    </comment>
    <comment ref="A101" authorId="0" shapeId="0" xr:uid="{00000000-0006-0000-1200-00005E000000}">
      <text>
        <r>
          <rPr>
            <sz val="9"/>
            <color indexed="81"/>
            <rFont val="Tahoma"/>
            <family val="2"/>
          </rPr>
          <t>Incluye los programas, actividades y proyectos relacionados con el fomento a la producción y comercialización agroindustrial, como el otorgamiento de apoyos para la industrialización de la producción agropecuaria.</t>
        </r>
      </text>
    </comment>
    <comment ref="A102" authorId="0" shapeId="0" xr:uid="{00000000-0006-0000-1200-00005F000000}">
      <text>
        <r>
          <rPr>
            <sz val="9"/>
            <color indexed="81"/>
            <rFont val="Tahoma"/>
            <family val="2"/>
          </rPr>
          <t>Incluye la infraestructura hidroagrícola relacionada con el desarrollo agropecuario.</t>
        </r>
      </text>
    </comment>
    <comment ref="A103" authorId="0" shapeId="0" xr:uid="{00000000-0006-0000-1200-000060000000}">
      <text>
        <r>
          <rPr>
            <sz val="9"/>
            <color indexed="81"/>
            <rFont val="Tahoma"/>
            <family val="2"/>
          </rPr>
          <t>Incluye los programas y acciones relacionadas con el financiamiento al sector y con el seguro agropecuario.</t>
        </r>
      </text>
    </comment>
    <comment ref="A104" authorId="0" shapeId="0" xr:uid="{00000000-0006-0000-1200-000061000000}">
      <text>
        <r>
          <rPr>
            <sz val="9"/>
            <color indexed="81"/>
            <rFont val="Tahoma"/>
            <family val="2"/>
          </rPr>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r>
      </text>
    </comment>
    <comment ref="A105" authorId="0" shapeId="0" xr:uid="{00000000-0006-0000-1200-000062000000}">
      <text>
        <r>
          <rPr>
            <sz val="9"/>
            <color indexed="81"/>
            <rFont val="Tahoma"/>
            <family val="2"/>
          </rPr>
          <t xml:space="preserve">3.3.1 Carbón y Otros Combustibles Minerales Sólidos
Esta clase comprende carbón de todas las calidades, lignito y turba, sea cual fuere el método de extracción o beneficio y su conversión en otras formas de combustibles, como el coque o el gas; la conservación, descubrimiento, aprovechamiento y explotación racionalizada de recursos de combustibles minerales sólidos; así como la administración de asuntos y servicios relacionados con los mismos. Incluye la supervisión y reglamentación de la extracción, el procesamiento, la distribución y la utilización de combustibles minerales sólidos, así como la producción y difusión de información general, documentación técnica y estadísticas sobre asuntos y servicios relacionados con los mismos.
</t>
        </r>
      </text>
    </comment>
    <comment ref="A106" authorId="0" shapeId="0" xr:uid="{00000000-0006-0000-1200-000063000000}">
      <text>
        <r>
          <rPr>
            <sz val="9"/>
            <color indexed="81"/>
            <rFont val="Tahoma"/>
            <family val="2"/>
          </rPr>
          <t>Incluye la exploración y explotación de crudo y gas, la refinación del crudo, el procesamiento del gas, así como la petroquímica básica y otros petroquímicos secundarios. Considera entre otras actividades sustantivas: la perforación y terminación de pozos, construcción de plataformas y plantas de proceso de refinación, así como plantas criogénicas. Asimismo incluye la supervisión y reglamentación de la extracción, procesamiento, distribución y utilización de petróleo y gas natural.</t>
        </r>
      </text>
    </comment>
    <comment ref="A107" authorId="0" shapeId="0" xr:uid="{00000000-0006-0000-1200-000064000000}">
      <text>
        <r>
          <rPr>
            <sz val="9"/>
            <color indexed="81"/>
            <rFont val="Tahoma"/>
            <family val="2"/>
          </rPr>
          <t>Incluye la administración de asuntos y servicios relacionados con los combustibles nucleares; conservación, descubrimiento, aprovechamiento y explotación racionalizada de recursos de materiales nucleares; supervisión y reglamentación de la extracción y el procesamiento de materiales de combustible nuclear y de la fabricación, distribución y utilización de elementos de combustible nuclear; así como la producción y difusión de información general, documentación técnica y estadísticas sobre asuntos y servicios relacionados con los mismos.</t>
        </r>
      </text>
    </comment>
    <comment ref="A108" authorId="0" shapeId="0" xr:uid="{00000000-0006-0000-1200-000065000000}">
      <text>
        <r>
          <rPr>
            <sz val="9"/>
            <color indexed="81"/>
            <rFont val="Tahoma"/>
            <family val="2"/>
          </rPr>
          <t>Incluye la administración de asuntos y servicios que conciernen a combustibles como el alcohol, la madera y sus desechos, el bagazo y otros combustibles no comerciales; así como la producción y difusión de información general, documentación técnica y estadísticas sobre disponibilidad, producción y utilización de esos combustibles.</t>
        </r>
      </text>
    </comment>
    <comment ref="A109" authorId="0" shapeId="0" xr:uid="{00000000-0006-0000-1200-000066000000}">
      <text>
        <r>
          <rPr>
            <sz val="9"/>
            <color indexed="81"/>
            <rFont val="Tahoma"/>
            <family val="2"/>
          </rPr>
          <t>Incluye la generación, transformación, conservación, aprovechamiento, transmisión y venta de energía eléctrica, así como la construcción y mantenimiento de plantas de generación, sistemas de transformación y líneas de distribución. También considera la supervisión, reglamentación, producción y difusión de información general, documentación técnica y estadística.</t>
        </r>
      </text>
    </comment>
    <comment ref="A110" authorId="0" shapeId="0" xr:uid="{00000000-0006-0000-1200-000067000000}">
      <text>
        <r>
          <rPr>
            <sz val="9"/>
            <color indexed="81"/>
            <rFont val="Tahoma"/>
            <family val="2"/>
          </rPr>
          <t>Comprende la administración de asuntos y servicios de la energía no eléctrica, eólica y solar que se refieren principalmente a generación, transformación, transmisión, producción, distribución y utilización de calor en forma de vapor y agua o aire calientes; así como la construcción y mantenimiento de plantas de generación, sistemas de transformación y líneas de distribución; la producción y difusión de información general, documentación técnica y estadísticas sobre disponibilidad, producción y utilización de las mismas.</t>
        </r>
      </text>
    </comment>
    <comment ref="A111" authorId="0" shapeId="0" xr:uid="{00000000-0006-0000-1200-000068000000}">
      <text>
        <r>
          <rPr>
            <sz val="9"/>
            <color indexed="81"/>
            <rFont val="Tahoma"/>
            <family val="2"/>
          </rPr>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ampliación o mejoramiento de las manufacturas; supervisión, reglamentación, producción y difusión de información para actividades de minería, manufactura y construcción.</t>
        </r>
      </text>
    </comment>
    <comment ref="A112" authorId="0" shapeId="0" xr:uid="{00000000-0006-0000-1200-000069000000}">
      <text>
        <r>
          <rPr>
            <sz val="9"/>
            <color indexed="81"/>
            <rFont val="Tahoma"/>
            <family val="2"/>
          </rPr>
          <t>Comprende la administración de asuntos y servicios relacionados con la minería y los recursos minerales como minerales metalíferos, arena, arcilla, piedra, minerales para la fabricación de productos químicos y fertilizantes, sal, piedras preciosas, amianto, yeso, entre otros; conservación, descubrimiento, aprovechamiento y explotación racionalizada de recursos minerales; supervisión y reglamentación de la prospección, la extracción, la comercialización y otros aspectos de la producción de minerales.</t>
        </r>
      </text>
    </comment>
    <comment ref="A113" authorId="0" shapeId="0" xr:uid="{00000000-0006-0000-1200-00006A000000}">
      <text>
        <r>
          <rPr>
            <sz val="9"/>
            <color indexed="81"/>
            <rFont val="Tahoma"/>
            <family val="2"/>
          </rPr>
          <t xml:space="preserve">Comprende la administración de asuntos y servicios de manufacturas; desarrollo, ampliación o mejoramiento; supervisión y reglamentación del establecimiento y funcionamiento de plantas fabriles; enlace con asociaciones de fabricantes y otras organizaciones interesadas en asuntos y servicios de manufacturas.
</t>
        </r>
      </text>
    </comment>
    <comment ref="A114" authorId="0" shapeId="0" xr:uid="{00000000-0006-0000-1200-00006B000000}">
      <text>
        <r>
          <rPr>
            <sz val="9"/>
            <color indexed="81"/>
            <rFont val="Tahoma"/>
            <family val="2"/>
          </rPr>
          <t>Comprende la administración, promoción, reglamentación y control de la industria de  la construcción. Las edificaciones se clasifican en la función que corresponda de acuerdo a su propósito.</t>
        </r>
      </text>
    </comment>
    <comment ref="A115" authorId="0" shapeId="0" xr:uid="{00000000-0006-0000-1200-00006C000000}">
      <text>
        <r>
          <rPr>
            <sz val="9"/>
            <color indexed="81"/>
            <rFont val="Tahoma"/>
            <family val="2"/>
          </rPr>
          <t>Comprende la administración de asuntos y servicios relacionados con la explotación, la utilización, la construcción y el mantenimiento de sistemas e instalaciones del transporte por carretera, ferroviario, aéreo, agua, oleoductos y gasoductos y otros sistemas. Así como la supervisión y reglamentación.</t>
        </r>
      </text>
    </comment>
    <comment ref="A116" authorId="0" shapeId="0" xr:uid="{00000000-0006-0000-1200-00006D000000}">
      <text>
        <r>
          <rPr>
            <sz val="9"/>
            <color indexed="81"/>
            <rFont val="Tahoma"/>
            <family val="2"/>
          </rPr>
          <t>Incluye las acciones relacionadas con la construcción, explotación, utilización y mantenimiento de sistemas e instalaciones del transporte por carretera, como carreteras troncales, red de carreteras, carreteras alimentadoras, caminos rurales, brechas forestales, puentes, túneles, parques de estacionamiento, terminales de autobuses, entre otras. Así como la supervisión, reglamentación, producción y difusión de información general, documentación técnica y estadísticas sobre el funcionamiento del sistema de transporte por carretera.</t>
        </r>
      </text>
    </comment>
    <comment ref="A117" authorId="0" shapeId="0" xr:uid="{00000000-0006-0000-1200-00006E000000}">
      <text>
        <r>
          <rPr>
            <sz val="9"/>
            <color indexed="81"/>
            <rFont val="Tahoma"/>
            <family val="2"/>
          </rPr>
          <t>Incluye las acciones relacionadas con la construcción, explotación, utilización y mantenimiento de sistemas y servicios de transporte por vías de navegación interior, costeras y por mar, como la operación de la infraestructura en puertos, vigilancia, ayudas a la navegación marítima y mantenimiento de edificios de terminales marítimas. Así como la supervisión, reglamentación, producción y difusión de información general, documentación técnica y estadísticas sobre el funcionamiento del sistema de transporte por agua.</t>
        </r>
      </text>
    </comment>
    <comment ref="A118" authorId="0" shapeId="0" xr:uid="{00000000-0006-0000-1200-00006F000000}">
      <text>
        <r>
          <rPr>
            <sz val="9"/>
            <color indexed="81"/>
            <rFont val="Tahoma"/>
            <family val="2"/>
          </rPr>
          <t>Incluye las acciones relacionadas con la construcción, explotación, utilización y mantenimiento de sistemas e instalaciones de transporte ferroviario. Así como el desarrollo de la infraestructura correspondiente; supervisión, reglamentación, producción y difusión de información general, documentación técnica y estadísticas sobre el funcionamiento del sistema de transporte por ferrocarril.</t>
        </r>
      </text>
    </comment>
    <comment ref="A119" authorId="0" shapeId="0" xr:uid="{00000000-0006-0000-1200-000070000000}">
      <text>
        <r>
          <rPr>
            <sz val="9"/>
            <color indexed="81"/>
            <rFont val="Tahoma"/>
            <family val="2"/>
          </rPr>
          <t>Incluye las acciones relacionadas con la explotación, utilización, construcción y mantenimiento de sistemas e instalaciones de transporte aéreo y espacial, como la operación de la infraestructura en aeropuertos, vigilancia y ayudas a la navegación aérea, así como la conservación de pistas, plataformas y edificios de terminales aéreas. También la supervisión, reglamentación, producción y difusión de información general, documentación técnica y estadísticas sobre el funcionamiento de los mismos.</t>
        </r>
      </text>
    </comment>
    <comment ref="A120" authorId="0" shapeId="0" xr:uid="{00000000-0006-0000-1200-000071000000}">
      <text>
        <r>
          <rPr>
            <sz val="9"/>
            <color indexed="81"/>
            <rFont val="Tahoma"/>
            <family val="2"/>
          </rPr>
          <t>Incluye las acciones relacionadas con la explotación, utilización, construcción, rehabilitación y modernización, mantenimiento, operación, medición y monitoreo de sistemas de transporte por oleoductos y gasoductos y otros sistemas de transporte. Así como la supervisión, reglamentación, producción y difusión de información general, documentación técnica y estadísticas sobre el funcionamiento de dichos sistemas.</t>
        </r>
      </text>
    </comment>
    <comment ref="A121" authorId="0" shapeId="0" xr:uid="{00000000-0006-0000-1200-000072000000}">
      <text>
        <r>
          <rPr>
            <sz val="9"/>
            <color indexed="81"/>
            <rFont val="Tahoma"/>
            <family val="2"/>
          </rPr>
          <t>Incluye la prestación de servicios relacionados con este sector, no considerados en subfunciones anteriores.</t>
        </r>
      </text>
    </comment>
    <comment ref="A122" authorId="0" shapeId="0" xr:uid="{00000000-0006-0000-1200-000073000000}">
      <text>
        <r>
          <rPr>
            <sz val="9"/>
            <color indexed="81"/>
            <rFont val="Tahoma"/>
            <family val="2"/>
          </rPr>
          <t>Comprende los programas, actividades y proyectos relacionados con la administración de asuntos y servicios relacionados con la construcción, la ampliación, el mejoramiento, la explotación y el mantenimiento de sistemas de comunicaciones, telecomunicaciones y postal.</t>
        </r>
      </text>
    </comment>
    <comment ref="A123" authorId="0" shapeId="0" xr:uid="{00000000-0006-0000-1200-000074000000}">
      <text>
        <r>
          <rPr>
            <sz val="9"/>
            <color indexed="81"/>
            <rFont val="Tahoma"/>
            <family val="2"/>
          </rPr>
          <t>Incluye la prestación de servicios en materia de comunicaciones, telecomunicaciones y postal, así como el desarrollo de la infraestructura correspondiente. También la reglamentación del funcionamiento de los sistemas de comunicaciones, producción y difusión de información general, documentación técnica y estadísticas sobre asuntos y servicios relacionados con la misma.</t>
        </r>
      </text>
    </comment>
    <comment ref="A124" authorId="0" shapeId="0" xr:uid="{00000000-0006-0000-1200-000075000000}">
      <text>
        <r>
          <rPr>
            <sz val="9"/>
            <color indexed="81"/>
            <rFont val="Tahoma"/>
            <family val="2"/>
          </rPr>
          <t>Comprende la administración, fomento y desarrollo de asuntos y servicios de turismo; enlace con las industrias del transporte, los hoteles y restaurantes y otras industrias que se benefician con la presencia de turistas, la explotación de oficinas de turismo en el país y en el exterior; organización de campañas publicitarias, inclusive la producción y difusión de literatura de promoción, entre otras.</t>
        </r>
      </text>
    </comment>
    <comment ref="A125" authorId="0" shapeId="0" xr:uid="{00000000-0006-0000-1200-000076000000}">
      <text>
        <r>
          <rPr>
            <sz val="9"/>
            <color indexed="81"/>
            <rFont val="Tahoma"/>
            <family val="2"/>
          </rPr>
          <t>Incluye las acciones de fomento, financiamiento y regulación de la infraestructura turística, así como la regulación de los servicios de turismo y ecoturismo y prestación de servicios turísticos.</t>
        </r>
      </text>
    </comment>
    <comment ref="A126" authorId="0" shapeId="0" xr:uid="{00000000-0006-0000-1200-000077000000}">
      <text>
        <r>
          <rPr>
            <sz val="9"/>
            <color indexed="81"/>
            <rFont val="Tahoma"/>
            <family val="2"/>
          </rPr>
          <t>Comprende la administración de asuntos y servicios relativos a la construcción, ampliación, mejoramiento, explotación y mantenimiento de hoteles y restaurantes; así como la supervisión y reglamentación. Incluye la producción y difusión de información general, documentación técnica y estadísticas sobre los mismos.</t>
        </r>
      </text>
    </comment>
    <comment ref="A127" authorId="0" shapeId="0" xr:uid="{00000000-0006-0000-1200-000078000000}">
      <text>
        <r>
          <rPr>
            <sz val="9"/>
            <color indexed="81"/>
            <rFont val="Tahoma"/>
            <family val="2"/>
          </rPr>
          <t>Comprende los programas y actividades que realizan los entes públicos, orientadas al desarrollo de las actividades científicas y tecnológicas, así como de innovación e infraestructura científica y tecnológica.</t>
        </r>
      </text>
    </comment>
    <comment ref="A128" authorId="0" shapeId="0" xr:uid="{00000000-0006-0000-1200-000079000000}">
      <text>
        <r>
          <rPr>
            <sz val="9"/>
            <color indexed="81"/>
            <rFont val="Tahoma"/>
            <family val="2"/>
          </rPr>
          <t>Incluye las actividades relacionadas con la investigación científica en la administración pública. Consiste en el trabajo experimental o teórico realizado principalmente con el objeto de generar nuevos conocimientos sobre los fundamentos de fenómenos y hechos observables, así como en la investigación original realizada para la adquisición de nuevos conocimientos, dirigida hacia un fin u objetivo práctico, determinado y específico. Incluye infraestructura científica y tecnológica.</t>
        </r>
      </text>
    </comment>
    <comment ref="A129" authorId="0" shapeId="0" xr:uid="{00000000-0006-0000-1200-00007A000000}">
      <text>
        <r>
          <rPr>
            <sz val="9"/>
            <color indexed="81"/>
            <rFont val="Tahoma"/>
            <family val="2"/>
          </rPr>
          <t>Incluye las actividades relacionadas con el desarrollo tecnológico en la administración pública, así como la introducción de nuevas tecnologías para los productores. Consiste en el trabajo sistemático llevado a cabo sobre el conocimiento ya existente, adquirido de la investigación o experiencia práctica, dirigido hacia la producción de nuevos materiales, productos o servicios, a la instalación de nuevos procesos, sistemas y servicios y hacia el mejoramiento sustancial de los ya producidos e instalados. Incluye infraestructura científica y tecnológica.</t>
        </r>
      </text>
    </comment>
    <comment ref="A130" authorId="0" shapeId="0" xr:uid="{00000000-0006-0000-1200-00007B000000}">
      <text>
        <r>
          <rPr>
            <sz val="9"/>
            <color indexed="81"/>
            <rFont val="Tahoma"/>
            <family val="2"/>
          </rPr>
          <t>Incluye todas las actividades que relacionadas con la investigación científica y desarrollo tecnológico contribuyen a la producción, difusión y aplicación del conocimiento científico y tecnológico en la administración pública. Incluye infraestructura científica y tecnológica.</t>
        </r>
      </text>
    </comment>
    <comment ref="A131" authorId="0" shapeId="0" xr:uid="{00000000-0006-0000-1200-00007C000000}">
      <text>
        <r>
          <rPr>
            <sz val="9"/>
            <color indexed="81"/>
            <rFont val="Tahoma"/>
            <family val="2"/>
          </rPr>
          <t>Incluye las actividades relacionadas con la implementación de un producto (bien o servicio) o proceso nuevo o significativamente mejorado; un nuevo método de comercialización; o un nuevo método organizacional en prácticas de negocios, la organización del área de trabajo o de relaciones públicas en la administración pública. Incluye infraestructura científica y tecnológica.</t>
        </r>
      </text>
    </comment>
    <comment ref="A132" authorId="0" shapeId="0" xr:uid="{00000000-0006-0000-1200-00007D000000}">
      <text>
        <r>
          <rPr>
            <sz val="9"/>
            <color indexed="81"/>
            <rFont val="Tahoma"/>
            <family val="2"/>
          </rPr>
          <t>Comprende el comercio, distribución, almacenamiento y depósito y otras industrias no incluidas en funciones anteriores. Incluye las actividades y prestación de servicios relacionadas con asuntos económicos no consideradas en las funciones anteriores.</t>
        </r>
      </text>
    </comment>
    <comment ref="A133" authorId="0" shapeId="0" xr:uid="{00000000-0006-0000-1200-00007E000000}">
      <text>
        <r>
          <rPr>
            <sz val="9"/>
            <color indexed="81"/>
            <rFont val="Tahoma"/>
            <family val="2"/>
          </rPr>
          <t>Comprende la administración de asuntos y servicios relacionados con el comercio, distribución y la industria de almacenamiento y depósito; así como la supervisión y reglamentación del comercio al por mayor y al por menor (concesión de licencias, prácticas de venta, rotulación de alimentos envasados y otras mercaderías destinadas al consumo doméstico, inspección de balanzas y otras máquinas de pesar, etcétera) y de la industria de almacenamiento y depósito(inclusive concesión de licencias y reglamentación de almacenes aduaneros públicos etcétera); producción y difusión de información a los comerciantes y al público sobre precios, sobre la disponibilidad de mercaderías y sobre otros aspectos del comercio de distribución y de la industria de almacenamiento y depósito; recopilación y publicación de estadísticas sobre el comercio de distribución y la industria de almacenamiento y depósito.</t>
        </r>
      </text>
    </comment>
    <comment ref="A134" authorId="0" shapeId="0" xr:uid="{00000000-0006-0000-1200-00007F000000}">
      <text>
        <r>
          <rPr>
            <sz val="9"/>
            <color indexed="81"/>
            <rFont val="Tahoma"/>
            <family val="2"/>
          </rPr>
          <t>Comprende las actividades y prestación de servicios relacionadas con otras industrias no consideradas en las funciones anteriores.</t>
        </r>
      </text>
    </comment>
    <comment ref="A135" authorId="0" shapeId="0" xr:uid="{00000000-0006-0000-1200-000080000000}">
      <text>
        <r>
          <rPr>
            <sz val="9"/>
            <color indexed="81"/>
            <rFont val="Tahoma"/>
            <family val="2"/>
          </rPr>
          <t>Comprende las actividades y prestación de servicios relacionadas con asuntos económicos no consideradas en las funciones anteriores.</t>
        </r>
      </text>
    </comment>
    <comment ref="A136" authorId="0" shapeId="0" xr:uid="{00000000-0006-0000-1200-000081000000}">
      <text>
        <r>
          <rPr>
            <sz val="9"/>
            <color indexed="81"/>
            <rFont val="Tahoma"/>
            <family val="2"/>
          </rPr>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r>
      </text>
    </comment>
    <comment ref="A137" authorId="0" shapeId="0" xr:uid="{00000000-0006-0000-1200-000082000000}">
      <text>
        <r>
          <rPr>
            <sz val="9"/>
            <color indexed="81"/>
            <rFont val="Tahoma"/>
            <family val="2"/>
          </rPr>
          <t>Comprende los pagos de compromisos que por concepto de intereses, comisiones, amortización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r>
      </text>
    </comment>
    <comment ref="A138" authorId="0" shapeId="0" xr:uid="{00000000-0006-0000-1200-000083000000}">
      <text>
        <r>
          <rPr>
            <sz val="9"/>
            <color indexed="81"/>
            <rFont val="Tahoma"/>
            <family val="2"/>
          </rPr>
          <t>Incluye el pago de compromisos por concepto de intereses, comisiones y otras erogaciones derivadas de la contratación de deuda pública interna.</t>
        </r>
      </text>
    </comment>
    <comment ref="A139" authorId="0" shapeId="0" xr:uid="{00000000-0006-0000-1200-000084000000}">
      <text>
        <r>
          <rPr>
            <sz val="9"/>
            <color indexed="81"/>
            <rFont val="Tahoma"/>
            <family val="2"/>
          </rPr>
          <t>Incluye el pago de compromisos por concepto de intereses, comisiones y gastos de deuda pública emitida y contratada en el exterior.</t>
        </r>
      </text>
    </comment>
    <comment ref="A140" authorId="0" shapeId="0" xr:uid="{00000000-0006-0000-1200-000085000000}">
      <text>
        <r>
          <rPr>
            <sz val="9"/>
            <color indexed="81"/>
            <rFont val="Tahoma"/>
            <family val="2"/>
          </rPr>
          <t>Transferencias, participaciones y aportaciones entre diferentes niveles y órdenes de gobierno que son de carácter general y no están asignadas a una función determinada.</t>
        </r>
      </text>
    </comment>
    <comment ref="A141" authorId="0" shapeId="0" xr:uid="{00000000-0006-0000-1200-000086000000}">
      <text>
        <r>
          <rPr>
            <sz val="9"/>
            <color indexed="81"/>
            <rFont val="Tahoma"/>
            <family val="2"/>
          </rPr>
          <t>Comprende el registro de las transferencias que le corresponden a los entes públicos.</t>
        </r>
      </text>
    </comment>
    <comment ref="A142" authorId="0" shapeId="0" xr:uid="{00000000-0006-0000-1200-000087000000}">
      <text>
        <r>
          <rPr>
            <sz val="9"/>
            <color indexed="81"/>
            <rFont val="Tahoma"/>
            <family val="2"/>
          </rPr>
          <t>Comprende el registro de los recursos que corresponden a los estados y municipios de conformidad a la Ley de Coordinación Fiscal, así como las que correspondan a sistemas estatales de coordinación fiscal determinados por las leyes correspondientes.</t>
        </r>
      </text>
    </comment>
    <comment ref="A143" authorId="0" shapeId="0" xr:uid="{00000000-0006-0000-1200-000088000000}">
      <text>
        <r>
          <rPr>
            <sz val="9"/>
            <color indexed="81"/>
            <rFont val="Tahoma"/>
            <family val="2"/>
          </rPr>
          <t>Comprende el registro de los recursos que corresponden a las entidades federativas y municipios que se derivan del Sistema Nacional de Coordinación Fiscal, de conformidad a lo establecido por el capítulo V de la Ley de Coordinación Fiscal y que no resultan asociables a otras funciones específicas.</t>
        </r>
      </text>
    </comment>
    <comment ref="A144" authorId="0" shapeId="0" xr:uid="{00000000-0006-0000-1200-000089000000}">
      <text>
        <r>
          <rPr>
            <sz val="9"/>
            <color indexed="81"/>
            <rFont val="Tahoma"/>
            <family val="2"/>
          </rPr>
          <t>Comprende el apoyo financiero a las operaciones y programas para atender la problemática de pago de los deudores del Sistema Bancario Nacional e impulsar el saneamiento financiero.</t>
        </r>
      </text>
    </comment>
    <comment ref="A145" authorId="0" shapeId="0" xr:uid="{00000000-0006-0000-1200-00008A000000}">
      <text>
        <r>
          <rPr>
            <sz val="9"/>
            <color indexed="81"/>
            <rFont val="Tahoma"/>
            <family val="2"/>
          </rPr>
          <t>Comprende el apoyo financiero a las operaciones y programas instrumentados por el Gobierno para atender la problemática de pago de los deudores del Sistema Bancario Nacional e impulsar el saneamiento .financiero</t>
        </r>
      </text>
    </comment>
    <comment ref="A146" authorId="0" shapeId="0" xr:uid="{00000000-0006-0000-1200-00008B000000}">
      <text>
        <r>
          <rPr>
            <sz val="9"/>
            <color indexed="81"/>
            <rFont val="Tahoma"/>
            <family val="2"/>
          </rPr>
          <t>Apoyo a los programas dirigidos a ahorradores y deudores de la banca por conducto del instituto para la protección del ahorro bancario.</t>
        </r>
      </text>
    </comment>
    <comment ref="A147" authorId="0" shapeId="0" xr:uid="{00000000-0006-0000-1200-00008C000000}">
      <text>
        <r>
          <rPr>
            <sz val="9"/>
            <color indexed="81"/>
            <rFont val="Tahoma"/>
            <family val="2"/>
          </rPr>
          <t>Apoyo a los programas a favor de los deudores por conducto de la banca en desarrollo.</t>
        </r>
      </text>
    </comment>
    <comment ref="A148" authorId="0" shapeId="0" xr:uid="{00000000-0006-0000-1200-00008D000000}">
      <text>
        <r>
          <rPr>
            <sz val="9"/>
            <color indexed="81"/>
            <rFont val="Tahoma"/>
            <family val="2"/>
          </rPr>
          <t>Apoyo a los programas a favor de reestructura en unidades de inversión (UDIS).</t>
        </r>
      </text>
    </comment>
    <comment ref="A149" authorId="0" shapeId="0" xr:uid="{00000000-0006-0000-1200-00008E000000}">
      <text>
        <r>
          <rPr>
            <sz val="9"/>
            <color indexed="81"/>
            <rFont val="Tahoma"/>
            <family val="2"/>
          </rPr>
          <t xml:space="preserve">Comprende los pagos que realiza el Gobierno derivados del gasto devengado no pagado de ejercicios fiscales .anteriores </t>
        </r>
      </text>
    </comment>
    <comment ref="A150" authorId="0" shapeId="0" xr:uid="{00000000-0006-0000-1200-00008F000000}">
      <text>
        <r>
          <rPr>
            <sz val="9"/>
            <color indexed="81"/>
            <rFont val="Tahoma"/>
            <family val="2"/>
          </rPr>
          <t>Comprende los pagos que realiza el Gobierno derivados del gasto devengado no pagado de ejercicios fiscales anteriores.</t>
        </r>
      </text>
    </comment>
  </commentList>
</comments>
</file>

<file path=xl/sharedStrings.xml><?xml version="1.0" encoding="utf-8"?>
<sst xmlns="http://schemas.openxmlformats.org/spreadsheetml/2006/main" count="6893" uniqueCount="2571">
  <si>
    <t>EJERCICIO</t>
  </si>
  <si>
    <t>No.</t>
  </si>
  <si>
    <t>OFICIO DE REMISIÓN</t>
  </si>
  <si>
    <t>Cargo</t>
  </si>
  <si>
    <t>NOMBRE DEL ENTE PÚBLICO</t>
  </si>
  <si>
    <t>INFORMACIÓN DE RECEPCIÓN</t>
  </si>
  <si>
    <t>Fecha de recepción</t>
  </si>
  <si>
    <t>No. de oficio</t>
  </si>
  <si>
    <t>Fecha del oficio</t>
  </si>
  <si>
    <t>VERIFICACIÓN DE CUMPLIMIENTO</t>
  </si>
  <si>
    <t>DATOS OFICIALÍA DE PARTES</t>
  </si>
  <si>
    <t>INFORMACIÓN QUE SE ACOMPAÑA</t>
  </si>
  <si>
    <t>Plantilla de personal de carácter permanente</t>
  </si>
  <si>
    <t>Informe sobre estudios actuariales - LDF</t>
  </si>
  <si>
    <t>Otros</t>
  </si>
  <si>
    <t>ELABORÓ</t>
  </si>
  <si>
    <t>Guadalajara, Jalisco; a</t>
  </si>
  <si>
    <t>OBLIGACIÓN O DOCUMENTACIÓN REMITIDA</t>
  </si>
  <si>
    <t>Nombre del remitente</t>
  </si>
  <si>
    <t>SERVICIOS PERSONALES</t>
  </si>
  <si>
    <t>REMUNERACIONES AL PERSONAL DE CARÁCTER PERMANENTE</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</si>
  <si>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</si>
  <si>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</si>
  <si>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</si>
  <si>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</si>
  <si>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</si>
  <si>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</si>
  <si>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</si>
  <si>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</si>
  <si>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</si>
  <si>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</si>
  <si>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</si>
  <si>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</si>
  <si>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</si>
  <si>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</si>
  <si>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</si>
  <si>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</si>
  <si>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</si>
  <si>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</si>
  <si>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</si>
  <si>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</si>
  <si>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</si>
  <si>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</si>
  <si>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</si>
  <si>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</si>
  <si>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</si>
  <si>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</si>
  <si>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</si>
  <si>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</si>
  <si>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</si>
  <si>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</si>
  <si>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</si>
  <si>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</si>
  <si>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</si>
  <si>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</si>
  <si>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</si>
  <si>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</si>
  <si>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</si>
  <si>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</si>
  <si>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</si>
  <si>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</si>
  <si>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</si>
  <si>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</si>
  <si>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</si>
  <si>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</si>
  <si>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</si>
  <si>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</si>
  <si>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</si>
  <si>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</si>
  <si>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</si>
  <si>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</si>
  <si>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</si>
  <si>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</si>
  <si>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</si>
  <si>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</si>
  <si>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</si>
  <si>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</si>
  <si>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</si>
  <si>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</si>
  <si>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</si>
  <si>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</si>
  <si>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</si>
  <si>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</si>
  <si>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</si>
  <si>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</si>
  <si>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</si>
  <si>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</si>
  <si>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</si>
  <si>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</si>
  <si>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</si>
  <si>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</si>
  <si>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</si>
  <si>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</si>
  <si>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</si>
  <si>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</si>
  <si>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</si>
  <si>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</si>
  <si>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</si>
  <si>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</si>
  <si>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</si>
  <si>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</si>
  <si>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</si>
  <si>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</si>
  <si>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</si>
  <si>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</si>
  <si>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</si>
  <si>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</si>
  <si>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</si>
  <si>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</si>
  <si>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</si>
  <si>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</si>
  <si>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</si>
  <si>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</si>
  <si>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</si>
  <si>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</si>
  <si>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</si>
  <si>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</si>
  <si>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</si>
  <si>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</si>
  <si>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</si>
  <si>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</si>
  <si>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</si>
  <si>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</si>
  <si>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 xml:space="preserve">Gas </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</si>
  <si>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</si>
  <si>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</si>
  <si>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</si>
  <si>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</si>
  <si>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</si>
  <si>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</si>
  <si>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</si>
  <si>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</si>
  <si>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</si>
  <si>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</si>
  <si>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</si>
  <si>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</si>
  <si>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</si>
  <si>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</si>
  <si>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</si>
  <si>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</si>
  <si>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</si>
  <si>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</si>
  <si>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</si>
  <si>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</si>
  <si>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</si>
  <si>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</si>
  <si>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</si>
  <si>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</si>
  <si>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</si>
  <si>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</si>
  <si>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</si>
  <si>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</si>
  <si>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</si>
  <si>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</si>
  <si>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</si>
  <si>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</si>
  <si>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</si>
  <si>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</si>
  <si>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</si>
  <si>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</si>
  <si>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</si>
  <si>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</si>
  <si>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</si>
  <si>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</si>
  <si>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</si>
  <si>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</si>
  <si>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</si>
  <si>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</si>
  <si>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</si>
  <si>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</si>
  <si>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</si>
  <si>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</si>
  <si>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</si>
  <si>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</si>
  <si>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</si>
  <si>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</si>
  <si>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</si>
  <si>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Otros servicios de información</t>
  </si>
  <si>
    <t>SERVICIOS DE TRASLADO Y VIÁTICOS</t>
  </si>
  <si>
    <t>Pasajes aéreos</t>
  </si>
  <si>
    <t>Pasajes terrestres</t>
  </si>
  <si>
    <t>Pasajes marítimos, lacustres y fluviales</t>
  </si>
  <si>
    <t>Autotransporte</t>
  </si>
  <si>
    <t>Viáticos en el país</t>
  </si>
  <si>
    <t xml:space="preserve">Viáticos en el extranjero </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</si>
  <si>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</si>
  <si>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</si>
  <si>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</si>
  <si>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</si>
  <si>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</si>
  <si>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</si>
  <si>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</si>
  <si>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</si>
  <si>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</si>
  <si>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</si>
  <si>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</si>
  <si>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</si>
  <si>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</si>
  <si>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</si>
  <si>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</si>
  <si>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</si>
  <si>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</si>
  <si>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</si>
  <si>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Otros servicios generales</t>
  </si>
  <si>
    <t>TRANSFERENCIAS, ASIGNACIONES, SUBSIDIOS Y OTRAS  AYUDAS</t>
  </si>
  <si>
    <t>TRANSFERENCIAS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</si>
  <si>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</si>
  <si>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</si>
  <si>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</si>
  <si>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</si>
  <si>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</si>
  <si>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</si>
  <si>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</si>
  <si>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</si>
  <si>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</si>
  <si>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entidades paraestatales no empresariales y no financieras</t>
  </si>
  <si>
    <t>Transferencias otorgadas para entidades paraestatales empresariales y no financieras</t>
  </si>
  <si>
    <t xml:space="preserve">Transferencias otorgadas para instituciones paraestatales públicas financieras  </t>
  </si>
  <si>
    <t>Transferencias otorgadas a entidades federativas y municipios</t>
  </si>
  <si>
    <t>Transferencias a fideicomisos de entidades federativas y municipios</t>
  </si>
  <si>
    <t>SUBSIDIOS Y SUBVENCIONES</t>
  </si>
  <si>
    <t>Subsidios a la producción</t>
  </si>
  <si>
    <t>Subsidios a la distribución</t>
  </si>
  <si>
    <t>Subsidios a la inversión</t>
  </si>
  <si>
    <t>Subsidios a la prestación de servicios públicos</t>
  </si>
  <si>
    <t>Subsidios para cubrir diferenciales de tasas de interés</t>
  </si>
  <si>
    <t xml:space="preserve">Subsidios a la vivienda </t>
  </si>
  <si>
    <t>Subvenciones al consumo</t>
  </si>
  <si>
    <t>Subsidios a entidades federativas y municipios</t>
  </si>
  <si>
    <t>Otros subsidios</t>
  </si>
  <si>
    <t>AYUDAS SOCIALES</t>
  </si>
  <si>
    <t xml:space="preserve">Ayudas sociales a personas </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</si>
  <si>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</si>
  <si>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</si>
  <si>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</si>
  <si>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</si>
  <si>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</si>
  <si>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</si>
  <si>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</si>
  <si>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</si>
  <si>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</si>
  <si>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</si>
  <si>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</si>
  <si>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</si>
  <si>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</si>
  <si>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</si>
  <si>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</si>
  <si>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</si>
  <si>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</si>
  <si>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LA SEGURIDAD SOCIAL</t>
  </si>
  <si>
    <t>Transferencias por obligación de ley</t>
  </si>
  <si>
    <t>DONATIVOS</t>
  </si>
  <si>
    <t>Donativos a instituciones sin fines de lucro</t>
  </si>
  <si>
    <t xml:space="preserve">Donativos a entidades federativas </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</si>
  <si>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</si>
  <si>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</si>
  <si>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</si>
  <si>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</si>
  <si>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</si>
  <si>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</si>
  <si>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</si>
  <si>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 xml:space="preserve">BIENES MUEBLES, INMUEBLES E INTANGIBLES </t>
  </si>
  <si>
    <t>MOBILIARIO Y EQUIPO DE ADMINISTRACIÓN</t>
  </si>
  <si>
    <t xml:space="preserve">Muebles de oficina y estantería </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</si>
  <si>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</si>
  <si>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</si>
  <si>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</si>
  <si>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</si>
  <si>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</si>
  <si>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</si>
  <si>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</si>
  <si>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</si>
  <si>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</si>
  <si>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 xml:space="preserve">Otro mobiliario y equipo educacional y recreativo </t>
  </si>
  <si>
    <t>EQUIPO E INSTRUMENTAL MÉDICO Y DE LABORATORIO</t>
  </si>
  <si>
    <t>Equipo médico y de laboratorio</t>
  </si>
  <si>
    <t>Instrumental médico y de laboratorio</t>
  </si>
  <si>
    <t>VEHÍCULOS Y EQUIPO DE TRANSPORTE</t>
  </si>
  <si>
    <t>Carrocerías  y remolques</t>
  </si>
  <si>
    <t>Equipo aeroespacial</t>
  </si>
  <si>
    <t>Equipo ferroviario</t>
  </si>
  <si>
    <t>Embarcaciones</t>
  </si>
  <si>
    <t>Otros equipo de transporte</t>
  </si>
  <si>
    <t>EQUIPO DE DEFENSA Y SEGURIDAD</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</si>
  <si>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</si>
  <si>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</si>
  <si>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</si>
  <si>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</si>
  <si>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</si>
  <si>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</si>
  <si>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</si>
  <si>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</si>
  <si>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</si>
  <si>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</si>
  <si>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</si>
  <si>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</si>
  <si>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</si>
  <si>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</si>
  <si>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 xml:space="preserve">Ovinos y caprinos </t>
  </si>
  <si>
    <t>Peces y acuicultura</t>
  </si>
  <si>
    <t>Equinos</t>
  </si>
  <si>
    <t>Especies menores y de zoológico</t>
  </si>
  <si>
    <t>Árboles y plantas</t>
  </si>
  <si>
    <t>Otros activos biológicos</t>
  </si>
  <si>
    <t>BIENES INMUEBLES</t>
  </si>
  <si>
    <t>Terrenos</t>
  </si>
  <si>
    <t xml:space="preserve">Viviendas </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</si>
  <si>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</si>
  <si>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</si>
  <si>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</si>
  <si>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</si>
  <si>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</si>
  <si>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</si>
  <si>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</si>
  <si>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</si>
  <si>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</si>
  <si>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</si>
  <si>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</si>
  <si>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</si>
  <si>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</si>
  <si>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</si>
  <si>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</si>
  <si>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</si>
  <si>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</si>
  <si>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</si>
  <si>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</si>
  <si>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</si>
  <si>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</si>
  <si>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</si>
  <si>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</si>
  <si>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</si>
  <si>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</si>
  <si>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</si>
  <si>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</si>
  <si>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</si>
  <si>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</si>
  <si>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</si>
  <si>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</si>
  <si>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</si>
  <si>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</si>
  <si>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</si>
  <si>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</si>
  <si>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</si>
  <si>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</si>
  <si>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</si>
  <si>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</si>
  <si>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</si>
  <si>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</si>
  <si>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</si>
  <si>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</si>
  <si>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</si>
  <si>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</si>
  <si>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</si>
  <si>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</si>
  <si>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</si>
  <si>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</si>
  <si>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</si>
  <si>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</si>
  <si>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</si>
  <si>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</si>
  <si>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</si>
  <si>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</si>
  <si>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</si>
  <si>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</si>
  <si>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</si>
  <si>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</si>
  <si>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</si>
  <si>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</si>
  <si>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</si>
  <si>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</si>
  <si>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</si>
  <si>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</si>
  <si>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 xml:space="preserve">Inversiones en fideicomisos públicos financieros </t>
  </si>
  <si>
    <t>Inversiones en fideicomisos de entidades federativas</t>
  </si>
  <si>
    <t>Inversiones en fideicomisos de municipios</t>
  </si>
  <si>
    <t>OTRAS INVERSIONES FINANCIERAS</t>
  </si>
  <si>
    <t>Depósitos a largo plazo en moneda nacional</t>
  </si>
  <si>
    <t>Depósitos a largo plazo en moneda extranjera</t>
  </si>
  <si>
    <t>PROVISIONES PARA CONTINGENCIAS Y OTRAS EROGACIONES ESPECIALES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</si>
  <si>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</si>
  <si>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</si>
  <si>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</si>
  <si>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</si>
  <si>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</si>
  <si>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</si>
  <si>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</si>
  <si>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</si>
  <si>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</si>
  <si>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</si>
  <si>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</si>
  <si>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</si>
  <si>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</si>
  <si>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</si>
  <si>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</si>
  <si>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</si>
  <si>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</si>
  <si>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</si>
  <si>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</si>
  <si>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</si>
  <si>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PÚBLICA</t>
  </si>
  <si>
    <t xml:space="preserve">AMORTIZACIÓN DE LA DEUDA PÚBLICA </t>
  </si>
  <si>
    <t>Amortización de la deuda interna con instituciones de crédito</t>
  </si>
  <si>
    <t>Amortización  de la deuda interna por emisión de títulos y valores</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</si>
  <si>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</si>
  <si>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</si>
  <si>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</si>
  <si>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</si>
  <si>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</si>
  <si>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</si>
  <si>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</si>
  <si>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derivados de la colocación de títulos y valores</t>
  </si>
  <si>
    <t>Intereses por arrendamientos  financieros nacionales</t>
  </si>
  <si>
    <t xml:space="preserve">Intereses de la deuda externa con instituciones de crédito </t>
  </si>
  <si>
    <t>Intereses de la deuda con organismos financieros internacionales</t>
  </si>
  <si>
    <t xml:space="preserve">Intereses de la deuda bilateral  </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</si>
  <si>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</si>
  <si>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</si>
  <si>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</si>
  <si>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</si>
  <si>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</si>
  <si>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</si>
  <si>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</si>
  <si>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</si>
  <si>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</si>
  <si>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</si>
  <si>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</si>
  <si>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</si>
  <si>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</si>
  <si>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</si>
  <si>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</si>
  <si>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TOTAL DE EGRESOS</t>
  </si>
  <si>
    <t>IMPUESTOS</t>
  </si>
  <si>
    <t>Impuestos sobre espectáculos públicos</t>
  </si>
  <si>
    <t>Impuesto predial</t>
  </si>
  <si>
    <t>Impuestos sobre negocios jurídicos</t>
  </si>
  <si>
    <t>Recargos</t>
  </si>
  <si>
    <t>Multas</t>
  </si>
  <si>
    <t>Otros no especificados</t>
  </si>
  <si>
    <t>CUOTAS Y APORTACIONES DE SEGURIDAD SOCIAL</t>
  </si>
  <si>
    <t>CONTRIBUCIONES DE MEJORAS</t>
  </si>
  <si>
    <t>DERECHOS</t>
  </si>
  <si>
    <t>PRODUCTOS</t>
  </si>
  <si>
    <t>Productos diversos</t>
  </si>
  <si>
    <t>APROVECHAMIENTOS</t>
  </si>
  <si>
    <t>Incentivos derivados de la colaboración fiscal</t>
  </si>
  <si>
    <t>INGRESOS POR VENTAS DE BIENES, PRESTACIÓN DE SERVICIOS Y OTROS INGRESOS</t>
  </si>
  <si>
    <t>INGRESOS DERIVADOS DE FINANCIAMIENTO</t>
  </si>
  <si>
    <t>GOBIERNO</t>
  </si>
  <si>
    <t>Legislación</t>
  </si>
  <si>
    <t>Fiscalización</t>
  </si>
  <si>
    <t>JUSTICIA</t>
  </si>
  <si>
    <t>COORDINACIÓN DE LA POLÍTICA DE GOBIERNO</t>
  </si>
  <si>
    <t>Presidencia/Gubernatura</t>
  </si>
  <si>
    <t>Población</t>
  </si>
  <si>
    <t>Territorio</t>
  </si>
  <si>
    <t>RELACIONES EXTERIORES</t>
  </si>
  <si>
    <t>ASUNTOS FINANCIEROS Y HACENDARIOS</t>
  </si>
  <si>
    <t>SEGURIDAD NACIONAL</t>
  </si>
  <si>
    <t>Defensa</t>
  </si>
  <si>
    <t>Marina</t>
  </si>
  <si>
    <t>ASUNTOS DE ORDEN PÚBLICO Y DE SEGURIDAD INTERIOR</t>
  </si>
  <si>
    <t>Policía</t>
  </si>
  <si>
    <t>DESARROLLO SOCIAL</t>
  </si>
  <si>
    <t>VIVIENDA Y SERVICIOS A LA COMUNIDAD</t>
  </si>
  <si>
    <t>Vivienda</t>
  </si>
  <si>
    <t>SALUD</t>
  </si>
  <si>
    <t>RECREACIÓN, CULTURA Y OTRAS MANIFESTACIONES SOCIALES</t>
  </si>
  <si>
    <t>Cultura</t>
  </si>
  <si>
    <t>EDUCACIÓN</t>
  </si>
  <si>
    <t>Posgrado</t>
  </si>
  <si>
    <t>Desempleo</t>
  </si>
  <si>
    <t>Indígenas</t>
  </si>
  <si>
    <t>OTROS ASUNTOS SOCIALES</t>
  </si>
  <si>
    <t>DESARROLLO ECONÓMICO</t>
  </si>
  <si>
    <t>ASUNTOS ECONÓMICOS, COMERCIALES Y LABORALES EN GENERAL</t>
  </si>
  <si>
    <t>Agropecuaria</t>
  </si>
  <si>
    <t>Silvicultura</t>
  </si>
  <si>
    <t>Agroindustrial</t>
  </si>
  <si>
    <t>Hidroagrícola</t>
  </si>
  <si>
    <t>Combustibles Nucleares</t>
  </si>
  <si>
    <t>Electricidad</t>
  </si>
  <si>
    <t>Energía no Eléctrica</t>
  </si>
  <si>
    <t>MINERÍA, MANUFACTURAS Y CONSTRUCCIÓN</t>
  </si>
  <si>
    <t>Manufacturas</t>
  </si>
  <si>
    <t>Construcción</t>
  </si>
  <si>
    <t>TRANSPORTE</t>
  </si>
  <si>
    <t>Comunicaciones</t>
  </si>
  <si>
    <t>TURISMO</t>
  </si>
  <si>
    <t>Turismo</t>
  </si>
  <si>
    <t>CIENCIA, TECNOLOGÍA E INNOVACIÓN</t>
  </si>
  <si>
    <t>Innovación</t>
  </si>
  <si>
    <t>OTRAS INDUSTRIAS Y OTROS ASUNTOS ECONÓMICOS</t>
  </si>
  <si>
    <t>OTRAS NO CLASIFICADAS EN FUNCIONES ANTERIORES</t>
  </si>
  <si>
    <t>TRANSACCIONES DE LA DEUDA PÚBLICA/COSTO FINANCIERO DE LA DEUDA</t>
  </si>
  <si>
    <t>SANEAMIENTO DEL SISTEMA FINANCIERO</t>
  </si>
  <si>
    <t>Apoyos IPAB</t>
  </si>
  <si>
    <t>Salud</t>
  </si>
  <si>
    <t>Promedio</t>
  </si>
  <si>
    <t>Generación actual</t>
  </si>
  <si>
    <t>ACTA DE APROBACIÓN</t>
  </si>
  <si>
    <t>Impuestos</t>
  </si>
  <si>
    <t>Productos</t>
  </si>
  <si>
    <t>Aprovechamientos</t>
  </si>
  <si>
    <t>Ingresos derivados de financiamiento</t>
  </si>
  <si>
    <t>ESTIMACIÓN DE INGRESOS</t>
  </si>
  <si>
    <t>Cuotas y aportaciones de seguridad social</t>
  </si>
  <si>
    <t>INFORMACIÓN DE LA APROBACIÓN AL PRESUPUESTO DE EGRESOS Y SUS MODIFICACIONES</t>
  </si>
  <si>
    <t>Fecha Acuerdo</t>
  </si>
  <si>
    <t>CRI-LI</t>
  </si>
  <si>
    <t>Impuestos sobre los ingresos</t>
  </si>
  <si>
    <t>Impuestos sobre el patrimonio</t>
  </si>
  <si>
    <t>Impuestos sobre transmisiones patrimoniales</t>
  </si>
  <si>
    <t>Impuestos sobre la producción, el consumo y las transacciones</t>
  </si>
  <si>
    <t>Impuestos al comercio exterior</t>
  </si>
  <si>
    <t>Impuestos sobre nóminas y asimilables</t>
  </si>
  <si>
    <t>Impuestos ecológicos</t>
  </si>
  <si>
    <t>Accesorios de impuestos</t>
  </si>
  <si>
    <t>Actualizaciones</t>
  </si>
  <si>
    <t>Gastos de ejecución</t>
  </si>
  <si>
    <t>Otros impuestos</t>
  </si>
  <si>
    <t>Aportaciones para fondos de vivienda</t>
  </si>
  <si>
    <t>Cuotas para la seguridad social</t>
  </si>
  <si>
    <t>Cuotas de ahorro para el retiro</t>
  </si>
  <si>
    <t>Otras cuotas y aportaciones para la seguridad social</t>
  </si>
  <si>
    <t>Accesorios de cuotas y aportaciones de seguridad social</t>
  </si>
  <si>
    <t>Contribuciones de mejoras por obras públicas</t>
  </si>
  <si>
    <t>Derechos por el uso, goce, aprovechamiento o explotación de bienes de dominio público</t>
  </si>
  <si>
    <t>Derechos por el uso del piso</t>
  </si>
  <si>
    <t>Derechos por el uso de los estacionamientos</t>
  </si>
  <si>
    <t>Derechos de uso de cementerios y panteones municipales</t>
  </si>
  <si>
    <t>Derechos de concesiones y demás inmuebles de propiedad municipal</t>
  </si>
  <si>
    <t>Derechos a los hidrocarburos (Derogado)</t>
  </si>
  <si>
    <t>Derechos por prestación de servicios</t>
  </si>
  <si>
    <t>Derechos de licencias y permisos de giros</t>
  </si>
  <si>
    <t>Derechos de licencias y permisos de anuncios</t>
  </si>
  <si>
    <t>Derechos de licencias de construcción, reconstrucción, reparación o demolición de obras</t>
  </si>
  <si>
    <t>Derechos de regularizaciones de los registros de obra</t>
  </si>
  <si>
    <t>Derechos de alineamiento, designación de número oficial e inspección</t>
  </si>
  <si>
    <t>Derechos de licencias de cambio de régimen de propiedad y urbanización</t>
  </si>
  <si>
    <t>Derechos de servicios de obra</t>
  </si>
  <si>
    <t>Derechos de servicios de sanidad</t>
  </si>
  <si>
    <t>Derechos de servicio de limpieza, recolección, traslado, tratamiento y disposición final de residuos</t>
  </si>
  <si>
    <t>Derechos de agua potable, drenaje, alcantarillado, tratamiento y disposición final de aguas residuales</t>
  </si>
  <si>
    <t>Derechos del rastro</t>
  </si>
  <si>
    <t>Derechos del registro civil</t>
  </si>
  <si>
    <t>Derechos de las certificaciones</t>
  </si>
  <si>
    <t>Derechos de los servicios de catastro</t>
  </si>
  <si>
    <t>Otros derechos</t>
  </si>
  <si>
    <t>Accesorios de derechos</t>
  </si>
  <si>
    <t>Uso, goce, aprovechamiento o explotación de bienes de dominio privado</t>
  </si>
  <si>
    <t>Productos de capital (Derogado)</t>
  </si>
  <si>
    <t>Aprovechamientos de las sanciones, multas, honorarios y donativos</t>
  </si>
  <si>
    <t>Aprovechamientos de las indemnizaciones a favor del municipio</t>
  </si>
  <si>
    <t>Otros aprovechamientos</t>
  </si>
  <si>
    <t>Aprovechamientos patrimoniales</t>
  </si>
  <si>
    <t>Aprovechamientos por el uso o enajenación de bienes</t>
  </si>
  <si>
    <t>Aprovechamientos por recuperación de capital o patrimonio invertido</t>
  </si>
  <si>
    <t>Accesorios de aprovechamientos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</si>
  <si>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</si>
  <si>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</si>
  <si>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</si>
  <si>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</si>
  <si>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</si>
  <si>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</si>
  <si>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</si>
  <si>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</si>
  <si>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</si>
  <si>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LAS APORTACIONES</t>
  </si>
  <si>
    <t>Participaciones</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</si>
  <si>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</si>
  <si>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</si>
  <si>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</si>
  <si>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</si>
  <si>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</si>
  <si>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</si>
  <si>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</si>
  <si>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</si>
  <si>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</si>
  <si>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</si>
  <si>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</si>
  <si>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Participaciones del estado</t>
  </si>
  <si>
    <t>Aportaciones</t>
  </si>
  <si>
    <t>Fondo de aportaciones para la infraestructura social municipal</t>
  </si>
  <si>
    <t>Fondo de aportaciones para el fortalecimiento municipal</t>
  </si>
  <si>
    <t>Convenios</t>
  </si>
  <si>
    <t>Convenios de protección social en salud</t>
  </si>
  <si>
    <t>Convenios de descentralizados</t>
  </si>
  <si>
    <t>Convenio de reasignación</t>
  </si>
  <si>
    <t>Tenencia o uso de vehículos</t>
  </si>
  <si>
    <t>Fondo de compensación ISAN</t>
  </si>
  <si>
    <t>Impuesto sobre automóviles nuevos</t>
  </si>
  <si>
    <t>Fondo de compensación de repecos-intermedios</t>
  </si>
  <si>
    <t>Otros incentivos económicos</t>
  </si>
  <si>
    <t>Fondos distintos de aportaciones</t>
  </si>
  <si>
    <t>Fondo para entidades federativas y municipios productores de hidrocarburos</t>
  </si>
  <si>
    <t>Fondo minero</t>
  </si>
  <si>
    <t>TRANSFERENCIAS, ASIGNACIONES, SUBSIDIOS Y SUBVENCIONES Y PENSIONES Y JUBILACIONES</t>
  </si>
  <si>
    <t>Transferencias y asignaciones</t>
  </si>
  <si>
    <t>Transferencias al resto del sector público (derogado)</t>
  </si>
  <si>
    <t>Subsidios y subvenciones</t>
  </si>
  <si>
    <t>Ayudas sociales (derogado)</t>
  </si>
  <si>
    <t>Pensiones y jubilaciones</t>
  </si>
  <si>
    <t>Transferencias a fideicomisos, mandatos y análogos (derogado)</t>
  </si>
  <si>
    <t>Transferencias del fondo mexicano del petróleo para la estabilización y el desarrollo</t>
  </si>
  <si>
    <t>Endeudamiento interno</t>
  </si>
  <si>
    <t>Endeudamiento externo</t>
  </si>
  <si>
    <t>Financiamiento interno</t>
  </si>
  <si>
    <t>43-01</t>
  </si>
  <si>
    <t>43-02</t>
  </si>
  <si>
    <t>62-01</t>
  </si>
  <si>
    <t>97-01</t>
  </si>
  <si>
    <t>Otros convenios y subsidios (Con ingresos de libre disposición)</t>
  </si>
  <si>
    <t>Otros convenios y subsidios (Con ingresos etiquetados federales)</t>
  </si>
  <si>
    <t>Otros convenios y subsidios (Con ingresos etiquetados estatales)</t>
  </si>
  <si>
    <t>Transferencias y asignaciones (Con ingresos de libre disposición)</t>
  </si>
  <si>
    <t>Subsidios y subvenciones (Con ingresos de libre disposición)</t>
  </si>
  <si>
    <t>COG</t>
  </si>
  <si>
    <t>Servicio de creación y difusión de contenido exclusivamente a través de Internet</t>
  </si>
  <si>
    <t>TRANSFERENCIAS AL RESTO DEL SECTOR PÚBLICO</t>
  </si>
  <si>
    <t>Transferencias a fideicomisos de instituciones públicas financieras</t>
  </si>
  <si>
    <t xml:space="preserve">Otras transferencias a fideicomisos   </t>
  </si>
  <si>
    <t>Vehículos y equipo terrestre</t>
  </si>
  <si>
    <t>Trabajo de acabados en edificaciones y otros trabajos especializados</t>
  </si>
  <si>
    <t>Otras inversiones en fideicomisos</t>
  </si>
  <si>
    <t>Contingencias por fenómenos naturales</t>
  </si>
  <si>
    <t>Intereses de la deuda interna con instituciones de crédito</t>
  </si>
  <si>
    <t>COG-FF</t>
  </si>
  <si>
    <t>CTG</t>
  </si>
  <si>
    <t>CF</t>
  </si>
  <si>
    <t>Impartición de justicia</t>
  </si>
  <si>
    <t>Procuración de justicia</t>
  </si>
  <si>
    <t>Reclusión y readaptación social</t>
  </si>
  <si>
    <t>Derechos humanos</t>
  </si>
  <si>
    <t>Política interior</t>
  </si>
  <si>
    <t>Preservación y cuidado del patrimonio público</t>
  </si>
  <si>
    <t>Función pública</t>
  </si>
  <si>
    <t>Asuntos jurídicos</t>
  </si>
  <si>
    <t>Organización de procesos electorales</t>
  </si>
  <si>
    <t>Relaciones exteriores</t>
  </si>
  <si>
    <t xml:space="preserve">Asuntos financieros  </t>
  </si>
  <si>
    <t>Asuntos hacendarios</t>
  </si>
  <si>
    <t>Inteligencia para la preservación de la seguridad nacional</t>
  </si>
  <si>
    <t>Protección civil</t>
  </si>
  <si>
    <t>Otros asuntos de orden público y seguridad</t>
  </si>
  <si>
    <t>Sistema nacional de seguridad pública</t>
  </si>
  <si>
    <t>Servicios registrales, administrativos y patrimoniales</t>
  </si>
  <si>
    <t>Servicios estadísticos</t>
  </si>
  <si>
    <t>Servicios de comunicación y medios</t>
  </si>
  <si>
    <t>Acceso a la información pública gubernamental</t>
  </si>
  <si>
    <t>PROTECCIÓN AMBIENTAL</t>
  </si>
  <si>
    <t>Ordenación de desechos</t>
  </si>
  <si>
    <t>Administración del agua</t>
  </si>
  <si>
    <t>Ordenación de aguas residuales, drenaje y alcantarillado</t>
  </si>
  <si>
    <t>Reducción de la contaminación</t>
  </si>
  <si>
    <t>Protección de la diversidad biológica y del paisaje</t>
  </si>
  <si>
    <t>Otros de protección ambiental</t>
  </si>
  <si>
    <t>Urbanización</t>
  </si>
  <si>
    <t>Desarrollo comunitario</t>
  </si>
  <si>
    <t>Abastecimiento de agua</t>
  </si>
  <si>
    <t>Alumbrado público</t>
  </si>
  <si>
    <t>Servicios comunales</t>
  </si>
  <si>
    <t>Desarrollo regional</t>
  </si>
  <si>
    <t>Prestación de servicios de salud a la comunidad</t>
  </si>
  <si>
    <t>Prestación de servicios de salud a la persona</t>
  </si>
  <si>
    <t>Generación de recursos para la salud</t>
  </si>
  <si>
    <t>Rectoría del sistema de salud</t>
  </si>
  <si>
    <t>Protección social en salud</t>
  </si>
  <si>
    <t>Deporte y recreación</t>
  </si>
  <si>
    <t>Radio, televisión y editoriales</t>
  </si>
  <si>
    <t>Asuntos religiosos y otras manifestaciones sociales</t>
  </si>
  <si>
    <t>Educación básica</t>
  </si>
  <si>
    <t>Educación media superior</t>
  </si>
  <si>
    <t>Educación superior</t>
  </si>
  <si>
    <t>Educación para adultos</t>
  </si>
  <si>
    <t>Otros servicios educativos y actividades inherentes</t>
  </si>
  <si>
    <t xml:space="preserve">PROTECCIÓN SOCIAL  </t>
  </si>
  <si>
    <t>Enfermedades e incapacidad</t>
  </si>
  <si>
    <t>Edad avanzada</t>
  </si>
  <si>
    <t>Familia e hijos</t>
  </si>
  <si>
    <t>Alimentación y nutrición</t>
  </si>
  <si>
    <t>Apoyo social para la vivienda</t>
  </si>
  <si>
    <t>Otros grupos vulnerables</t>
  </si>
  <si>
    <t>Otros de seguridad social y asistencia social</t>
  </si>
  <si>
    <t>Otros asuntos sociales</t>
  </si>
  <si>
    <t>Asuntos económicos y comerciales en general</t>
  </si>
  <si>
    <t>Asuntos laborales generales</t>
  </si>
  <si>
    <t>AGROPECUARÍA, SILVICULTURA, PESCA Y CAZA</t>
  </si>
  <si>
    <t>Acuacultura, pesca y caza</t>
  </si>
  <si>
    <t>Apoyo financiero a la banca y seguro agropecuario</t>
  </si>
  <si>
    <t>COMBUSTIBLE Y ENERGÍA</t>
  </si>
  <si>
    <t>Carbón y otros combustibles minerales sólidos</t>
  </si>
  <si>
    <t>Petróleo y gas natural (hidrocarburos)</t>
  </si>
  <si>
    <t>Otros combustibles</t>
  </si>
  <si>
    <t>Extracción de recursos minerales excepto los combustibles minerales</t>
  </si>
  <si>
    <t>Transporte por carretera</t>
  </si>
  <si>
    <t>Transporte por agua y puertos</t>
  </si>
  <si>
    <t>Transporte por ferrocarril</t>
  </si>
  <si>
    <t>Transporte aéreo</t>
  </si>
  <si>
    <t>Transporte por oleoductos y gasoductos y otros sistemas de transporte</t>
  </si>
  <si>
    <t>Otros relacionados con transporte</t>
  </si>
  <si>
    <t>COMUNICACIONES</t>
  </si>
  <si>
    <t>Hoteles y restaurantes</t>
  </si>
  <si>
    <t>Investigación científica</t>
  </si>
  <si>
    <t>Desarrollo tecnológico</t>
  </si>
  <si>
    <t>Servicios científicos y tecnológicos</t>
  </si>
  <si>
    <t>Comercio, distribución, almacenamiento y depósito</t>
  </si>
  <si>
    <t xml:space="preserve">Otras industrias  </t>
  </si>
  <si>
    <t>Otros asuntos económicos</t>
  </si>
  <si>
    <t>Deuda pública interna</t>
  </si>
  <si>
    <t>Deuda pública externa</t>
  </si>
  <si>
    <t>TRANSFERENCIAS, PARTICIPACIONES Y APORTACIONES ENTRE DIFERENTES NIVELES Y ORDENES DE GOBIERNO</t>
  </si>
  <si>
    <t>Transferencia entre diferentes niveles y ordenes de gobierno</t>
  </si>
  <si>
    <t>Participaciones entre diferentes niveles y ordenes de gobierno</t>
  </si>
  <si>
    <t>Aportaciones entre diferentes niveles y ordenes de gobierno</t>
  </si>
  <si>
    <t>Saneamiento del sistema financiero</t>
  </si>
  <si>
    <t>Banca de desarrollo</t>
  </si>
  <si>
    <t>Apoyo a los programas de reestructura en unidades de inversión (UDIS)</t>
  </si>
  <si>
    <t xml:space="preserve">ADEUDOS DE EJERCICIOS FISCALES ANTERIORES  </t>
  </si>
  <si>
    <t>adeudos de ejercicios fiscales anteriores</t>
  </si>
  <si>
    <t>CA</t>
  </si>
  <si>
    <t>3.1.1.0.0.</t>
  </si>
  <si>
    <t>3.1.1.1.0.</t>
  </si>
  <si>
    <t>TOTALES</t>
  </si>
  <si>
    <t>LEGISLACIÓN</t>
  </si>
  <si>
    <t>Regidores</t>
  </si>
  <si>
    <t>Sala de regidores</t>
  </si>
  <si>
    <t>Sindicatura</t>
  </si>
  <si>
    <t>Secretario general</t>
  </si>
  <si>
    <t>Secretaría general</t>
  </si>
  <si>
    <t>Presidente</t>
  </si>
  <si>
    <t>Presidencia</t>
  </si>
  <si>
    <t>3.0.0.0.0.</t>
  </si>
  <si>
    <t>VERIFICACIÓN Y ANÁLISIS DE DOCUMENTACIÓN</t>
  </si>
  <si>
    <t>Dirección de Profesionalización y Seguimiento</t>
  </si>
  <si>
    <t>Resultado y proyección de ingresos - LDF</t>
  </si>
  <si>
    <t>Estimación de ingresos (Clasificación por rubro de ingresos de libre disposición y etiquetados)</t>
  </si>
  <si>
    <t>Resultado y proyección de egresos - LDF</t>
  </si>
  <si>
    <t>Presupuesto de egresos (Clasificador por objeto del gasto y fuente de financiamiento)</t>
  </si>
  <si>
    <t>Presupuesto de egresos (Clasificador por tipo de gasto, fuente de financiamiento y objeto del gasto)</t>
  </si>
  <si>
    <t>Presupuesto de egresos (Clasificación funcional del gasto)</t>
  </si>
  <si>
    <t>Presupuesto de egresos (Clasificación administrativa)</t>
  </si>
  <si>
    <t>INFORMACIÓN ADICIONAL</t>
  </si>
  <si>
    <t>Acta número</t>
  </si>
  <si>
    <t>Inconsistencia relacionada con la elaboración de formatos:</t>
  </si>
  <si>
    <t xml:space="preserve">Resultado y proyección de ingresos - LDF. </t>
  </si>
  <si>
    <t xml:space="preserve">Estimación de ingresos (Clasificación por rubro de ingresos de libre disposición y etiquetados). </t>
  </si>
  <si>
    <t xml:space="preserve">Resultado y proyección de egresos - LDF. </t>
  </si>
  <si>
    <t xml:space="preserve">Presupuesto de egresos (Clasificador por objeto del gasto y fuente de financiamiento). </t>
  </si>
  <si>
    <t xml:space="preserve">Presupuesto de egresos (Clasificador por tipo de gasto, fuente de financiamiento y objeto del gasto). </t>
  </si>
  <si>
    <t xml:space="preserve">Presupuesto de egresos (Clasificación funcional del gasto). </t>
  </si>
  <si>
    <t xml:space="preserve">Presupuesto de egresos (Clasificación administrativa). </t>
  </si>
  <si>
    <t xml:space="preserve">Plantilla de personal de carácter permanente. </t>
  </si>
  <si>
    <t>Inconsistencia relacionada con el equilibrio ingreso vs. gasto:</t>
  </si>
  <si>
    <t>Inconsistencia relacionada con el monto presupuestado en sus diferentes clasificadores:</t>
  </si>
  <si>
    <t>Acatic</t>
  </si>
  <si>
    <t>Acatlán de Juárez</t>
  </si>
  <si>
    <t>Lagunas</t>
  </si>
  <si>
    <t>Administración de Estacionómetros para la Asistencia Social del Municipio de Zapotlán el Grande</t>
  </si>
  <si>
    <t>Sur</t>
  </si>
  <si>
    <t>Centro</t>
  </si>
  <si>
    <t>Ahualulco de Mercado</t>
  </si>
  <si>
    <t>Valles</t>
  </si>
  <si>
    <t>Amacueca</t>
  </si>
  <si>
    <t>Amatitán</t>
  </si>
  <si>
    <t>Ameca</t>
  </si>
  <si>
    <t>Arandas</t>
  </si>
  <si>
    <t>Asociación Intermunicipal para la Protección del Medio Ambiente y el Desarrollo Sustentable del Lago de Chapala</t>
  </si>
  <si>
    <t>Ciénega</t>
  </si>
  <si>
    <t>Atemajac de Brizuela</t>
  </si>
  <si>
    <t>Atengo</t>
  </si>
  <si>
    <t>Sierra de Amula</t>
  </si>
  <si>
    <t>Atenguillo</t>
  </si>
  <si>
    <t>Costa Sierra Occidente</t>
  </si>
  <si>
    <t>Atotonilco el Alto</t>
  </si>
  <si>
    <t>Atoyac</t>
  </si>
  <si>
    <t>Autlán de Navarro</t>
  </si>
  <si>
    <t>Ayotlán</t>
  </si>
  <si>
    <t>Ayutla</t>
  </si>
  <si>
    <t>Bolaños</t>
  </si>
  <si>
    <t>Norte</t>
  </si>
  <si>
    <t>Cabo Corrientes</t>
  </si>
  <si>
    <t>Cañadas de Obregón</t>
  </si>
  <si>
    <t>Casimiro Castillo</t>
  </si>
  <si>
    <t>Centro de Estimulación para Personas con Discapacidad Intelectual de Tlajomulco de Zúñiga</t>
  </si>
  <si>
    <t>Chapala</t>
  </si>
  <si>
    <t>Sureste</t>
  </si>
  <si>
    <t>Chimaltitán</t>
  </si>
  <si>
    <t>Chiquilistlán</t>
  </si>
  <si>
    <t>Cihuatlán</t>
  </si>
  <si>
    <t>Cocula</t>
  </si>
  <si>
    <t>Colotlán</t>
  </si>
  <si>
    <t>Concepción de Buenos Aires</t>
  </si>
  <si>
    <t>Consejo Municipal contra las Adicciones en San Pedro Tlaquepaque</t>
  </si>
  <si>
    <t>NA</t>
  </si>
  <si>
    <t>Consejo Municipal del Deporte de Ahualulco de Mercado</t>
  </si>
  <si>
    <t>Consejo Municipal del Deporte de Degollado, Jalisco</t>
  </si>
  <si>
    <t>Consejo Municipal del Deporte de Guadalajara</t>
  </si>
  <si>
    <t>Consejo Municipal del Deporte de Jocotepec</t>
  </si>
  <si>
    <t>Consejo Municipal del Deporte de La Barca</t>
  </si>
  <si>
    <t>Consejo Municipal del Deporte de San Pedro Tlaquepaque</t>
  </si>
  <si>
    <t>Consejo Municipal del Deporte de Tonalá</t>
  </si>
  <si>
    <t xml:space="preserve">Altos Sur </t>
  </si>
  <si>
    <t>Consejo Social de Cooperación para el Desarrollo Urbano de Guadalajara</t>
  </si>
  <si>
    <t>Cuautitlán de García Barragán</t>
  </si>
  <si>
    <t>Costa Sur</t>
  </si>
  <si>
    <t>Cuautla</t>
  </si>
  <si>
    <t>Cuquío</t>
  </si>
  <si>
    <t>Degollado</t>
  </si>
  <si>
    <t>Altos Sur</t>
  </si>
  <si>
    <t>Costa Sierra Occidental</t>
  </si>
  <si>
    <t xml:space="preserve">Ciénega </t>
  </si>
  <si>
    <t xml:space="preserve">Altos Norte  </t>
  </si>
  <si>
    <t>Ejutla</t>
  </si>
  <si>
    <t>El Arenal</t>
  </si>
  <si>
    <t>El Grullo</t>
  </si>
  <si>
    <t>El Limón</t>
  </si>
  <si>
    <t>El Salto</t>
  </si>
  <si>
    <t>Encarnación de Díaz</t>
  </si>
  <si>
    <t>Etzatlán</t>
  </si>
  <si>
    <t>Fideicomiso Coeficiente de Utilización del Suelo</t>
  </si>
  <si>
    <t>Fideicomiso de Equipamiento e Infraestructura Urbana y Vial en la Zona del Bajío</t>
  </si>
  <si>
    <t>Fideicomiso de Turismo de Puerto Vallarta</t>
  </si>
  <si>
    <t>Fideicomiso Irrevocable de Garantía, Administración y Fuente de Pago (Zapopan)</t>
  </si>
  <si>
    <t>Fideicomiso Revocable de Administración, Inversión y Fuente de Pago "Av. Juan Palomar Arias"</t>
  </si>
  <si>
    <t>Gómez Farías</t>
  </si>
  <si>
    <t>Guachinango</t>
  </si>
  <si>
    <t>Guadalajara</t>
  </si>
  <si>
    <t>Hostotipaquillo</t>
  </si>
  <si>
    <t>Huejúcar</t>
  </si>
  <si>
    <t>Huejuquilla el Alto</t>
  </si>
  <si>
    <t>Instituto de Alternativas para los Jóvenes de Tlajomulco de Zúñiga</t>
  </si>
  <si>
    <t>Instituto de Alternativas para los Jóvenes de Tonalá</t>
  </si>
  <si>
    <t>Instituto de Atención a la Juventud Teocaltichense</t>
  </si>
  <si>
    <t>Instituto de Cultura, Recreación y Deporte del Municipio de Tlajomulco de Zúñiga</t>
  </si>
  <si>
    <t>Instituto de la Mujer Tenamaxtlán</t>
  </si>
  <si>
    <t>Instituto de las Mujeres de Cuquío</t>
  </si>
  <si>
    <t>Instituto Municipal de Atención a la Juventud de Guadalajara</t>
  </si>
  <si>
    <t>Instituto Municipal de la Juventud en San Pedro Tlaquepaque</t>
  </si>
  <si>
    <t>Instituto Municipal de la Juventud Mazamitla</t>
  </si>
  <si>
    <t>Instituto Municipal de la Mujer de Tonalá</t>
  </si>
  <si>
    <t>Instituto Municipal de la Mujer de Zapotitlán de Vadillo</t>
  </si>
  <si>
    <t>Instituto Municipal de la Mujer del Municipio de Autlán de Navarro</t>
  </si>
  <si>
    <t>Instituto Municipal de la Mujer en La Barca</t>
  </si>
  <si>
    <t>Instituto Municipal de la Mujer en San Diego de Alejandría</t>
  </si>
  <si>
    <t>Instituto Municipal de la Mujer Tlajomulquense de Tlajomulco de Zúñiga</t>
  </si>
  <si>
    <t>Instituto Municipal de la Vivienda de Guadalajara</t>
  </si>
  <si>
    <t>Instituto Municipal de las Mujeres de El Grullo</t>
  </si>
  <si>
    <t>Instituto Municipal de las Mujeres de Mazamitla</t>
  </si>
  <si>
    <t>Instituto Municipal de las Mujeres de San Julián</t>
  </si>
  <si>
    <t>Instituto Municipal de las Mujeres en Guadalajara</t>
  </si>
  <si>
    <t>Instituto Municipal de las Mujeres Tamazulenses</t>
  </si>
  <si>
    <t>Instituto Municipal de las Mujeres Zapopanas para la Igualdad Sustantiva</t>
  </si>
  <si>
    <t>Instituto Municipal de Planeación de Lagos de Moreno</t>
  </si>
  <si>
    <t>Instituto Tecalitlense de la Mujer</t>
  </si>
  <si>
    <t>Instituto Vallartense de Cultura</t>
  </si>
  <si>
    <t>Ixtlahuacán de los Membrillos</t>
  </si>
  <si>
    <t>Ixtlahuacán del Río</t>
  </si>
  <si>
    <t>Jalostotitlán</t>
  </si>
  <si>
    <t>Jamay</t>
  </si>
  <si>
    <t>Jesús María</t>
  </si>
  <si>
    <t>Jilotlán de los Dolores</t>
  </si>
  <si>
    <t>Jocotepec</t>
  </si>
  <si>
    <t>Juanacatlán</t>
  </si>
  <si>
    <t>Juchitlán</t>
  </si>
  <si>
    <t>Junta Intermunicipal de Medio Ambiente Altos Sur</t>
  </si>
  <si>
    <t>Junta Intermunicipal de Medio Ambiente de la Costa Sur</t>
  </si>
  <si>
    <t>Junta Intermunicipal de Medio Ambiente de Sierra Occidental y Costa</t>
  </si>
  <si>
    <t>La Barca</t>
  </si>
  <si>
    <t>La Huerta</t>
  </si>
  <si>
    <t>La Manzanilla de la Paz</t>
  </si>
  <si>
    <t>Lagos de Moreno</t>
  </si>
  <si>
    <t>Magdalena</t>
  </si>
  <si>
    <t>Mascota</t>
  </si>
  <si>
    <t>Mazamitla</t>
  </si>
  <si>
    <t>Mexticacán</t>
  </si>
  <si>
    <t>Mezquitic</t>
  </si>
  <si>
    <t>Mixtlán</t>
  </si>
  <si>
    <t>Ocotlán</t>
  </si>
  <si>
    <t>Ojuelos de Jalisco</t>
  </si>
  <si>
    <t>Patronato de las Instalaciones de la Feria de Lagos de Moreno</t>
  </si>
  <si>
    <t>Patronato del Centro Histórico y Barrios Tradicionales de Tonalá, Jalisco "Tonalá Mágico"</t>
  </si>
  <si>
    <t>Patronato del Centro Histórico y Franja Turística de Puerto Vallarta</t>
  </si>
  <si>
    <t>Patronato del Centro Histórico, Barrios y Zonas Tradicionales de la ciudad de Guadalajara</t>
  </si>
  <si>
    <t>Patronato Nacional de la Cerámica</t>
  </si>
  <si>
    <t>Pihuamo</t>
  </si>
  <si>
    <t>Poncitlán</t>
  </si>
  <si>
    <t>Puerto Vallarta</t>
  </si>
  <si>
    <t>Quitupan</t>
  </si>
  <si>
    <t>San Cristóbal de la Barranca</t>
  </si>
  <si>
    <t>San Diego de Alejandría</t>
  </si>
  <si>
    <t>San Gabriel</t>
  </si>
  <si>
    <t>San Ignacio Cerro Gordo</t>
  </si>
  <si>
    <t>San Juan de los Lagos</t>
  </si>
  <si>
    <t>San Juanito de Escobedo</t>
  </si>
  <si>
    <t>San Julián</t>
  </si>
  <si>
    <t>San Marcos</t>
  </si>
  <si>
    <t>San Martín de Bolaños</t>
  </si>
  <si>
    <t>San Martín Hidalgo</t>
  </si>
  <si>
    <t>San Miguel el Alto</t>
  </si>
  <si>
    <t>San Pedro Tlaquepaque</t>
  </si>
  <si>
    <t>San Sebastián del Oeste</t>
  </si>
  <si>
    <t>Santa María de los Ángeles</t>
  </si>
  <si>
    <t>Santa María del Oro</t>
  </si>
  <si>
    <t>Sayula</t>
  </si>
  <si>
    <t>Sistema Administrativo Municipal de Agua Potable y Alcantarillado de Ixtlahuacán de los Membrillos</t>
  </si>
  <si>
    <t>Sistema de Agua Potable y Alcantarillado de Mascota</t>
  </si>
  <si>
    <t>Sistema de Agua Potable y Alcantarillado del Municipio de Unión de Tula</t>
  </si>
  <si>
    <t>Sistema de Agua Potable, Alcantarillado y Saneamiento de Magdalena</t>
  </si>
  <si>
    <t>Sistema de Agua Potable, Alcantarillado y Saneamiento del Municipio de Atotonilco el Alto (SAPAMA)</t>
  </si>
  <si>
    <t>Sistema de Agua Potable, Alcantarillado y Saneamiento del Municipio de Degollado (SIAPADEG)</t>
  </si>
  <si>
    <t>Sistema de Agua Potable, Alcantarillado y Saneamiento del Municipio de Jamay (SIMAPAS)</t>
  </si>
  <si>
    <t>Sistema de Agua Potable, Alcantarillado y Saneamiento del Municipio de San Ignacio Cerro Gordo</t>
  </si>
  <si>
    <t>Sistema de Agua Potable, Alcantarillado y Saneamiento del Municipio de San Julián (SAPAJ)</t>
  </si>
  <si>
    <t>Sistema de Agua Potable, Alcantarillado y Saneamiento del Municipio de Tototlán</t>
  </si>
  <si>
    <t>Sistema de Agua Potable, Alcantarillado y Saneamiento del Municipio de Zapotlán el Grande</t>
  </si>
  <si>
    <t>Sistema Integral de Agua de Tapalpa</t>
  </si>
  <si>
    <t>Sistema Intermunicipal de Manejo de Residuos Lagunas (SIMAR Lagunas)</t>
  </si>
  <si>
    <t>Sistema Intermunicipal de Manejo de Residuos Sur-Sureste (SIMAR Sur-Sureste)</t>
  </si>
  <si>
    <t>Tala</t>
  </si>
  <si>
    <t>Talpa de Allende</t>
  </si>
  <si>
    <t>Tamazula de Gordiano</t>
  </si>
  <si>
    <t>Tapalpa</t>
  </si>
  <si>
    <t>Tecalitlán</t>
  </si>
  <si>
    <t>Techaluta de Montenegro</t>
  </si>
  <si>
    <t>Tecolotlán</t>
  </si>
  <si>
    <t>Tenamaxtlán</t>
  </si>
  <si>
    <t>Teocaltiche</t>
  </si>
  <si>
    <t>Teocuitatlán de Corona</t>
  </si>
  <si>
    <t>Tepatitlán de Morelos</t>
  </si>
  <si>
    <t>Tequila</t>
  </si>
  <si>
    <t>Teuchitlán</t>
  </si>
  <si>
    <t>Tizapán el Alto</t>
  </si>
  <si>
    <t>Tlajomulco de Zúñiga</t>
  </si>
  <si>
    <t>Tolimán</t>
  </si>
  <si>
    <t>Tomatlán</t>
  </si>
  <si>
    <t>Tonalá</t>
  </si>
  <si>
    <t>Tonaya</t>
  </si>
  <si>
    <t>Tonila</t>
  </si>
  <si>
    <t>Totatiche</t>
  </si>
  <si>
    <t>Tototlán</t>
  </si>
  <si>
    <t>Tuxcacuesco</t>
  </si>
  <si>
    <t>Tuxcueca</t>
  </si>
  <si>
    <t>Tuxpan</t>
  </si>
  <si>
    <t>Unión de San Antonio</t>
  </si>
  <si>
    <t>Unión de Tula</t>
  </si>
  <si>
    <t>Valle de Guadalupe</t>
  </si>
  <si>
    <t>Valle de Juárez</t>
  </si>
  <si>
    <t>Villa Corona</t>
  </si>
  <si>
    <t>Villa Guerrero</t>
  </si>
  <si>
    <t>Villa Hidalgo</t>
  </si>
  <si>
    <t>Villa Purificación</t>
  </si>
  <si>
    <t>Yahualica de González Gallo</t>
  </si>
  <si>
    <t>Zacoalco de Torres</t>
  </si>
  <si>
    <t>Zapopan</t>
  </si>
  <si>
    <t>Zapotiltic</t>
  </si>
  <si>
    <t>Zapotitlán de Vadillo</t>
  </si>
  <si>
    <t>Zapotlán del Rey</t>
  </si>
  <si>
    <t>Zapotlán el Grande</t>
  </si>
  <si>
    <t>Zapotlanejo</t>
  </si>
  <si>
    <t xml:space="preserve">Dietas </t>
  </si>
  <si>
    <t>DIF Municipal de Amacueca</t>
  </si>
  <si>
    <t>DIF Municipal de Chimaltitán</t>
  </si>
  <si>
    <t>DIF Municipal de Guachinango</t>
  </si>
  <si>
    <t>DIF Municipal de Mexticacán</t>
  </si>
  <si>
    <t>DIF Municipal de Pihuamo</t>
  </si>
  <si>
    <t>DIF Municipal de San Marcos</t>
  </si>
  <si>
    <t>DIF Municipal de San Martín de Bolaños</t>
  </si>
  <si>
    <t>DIF Municipal de Techaluta de Montenegro</t>
  </si>
  <si>
    <t>DIF Municipal de Tepatitlán de Morelos</t>
  </si>
  <si>
    <t>DIF Municipal de Villa Purificación</t>
  </si>
  <si>
    <t>Instituto Para la Igualdad Sustantiva entre Hombres y Mujeres de Jocotepec</t>
  </si>
  <si>
    <t>Junta Intermunicipal de Medio Ambiente Lagunas</t>
  </si>
  <si>
    <t>Organismo Público Descentralizado Servicios de Salud del Municipio de Zapopan</t>
  </si>
  <si>
    <t>Organismo Público Descentralizado Zoológico Guadalajara</t>
  </si>
  <si>
    <t>Sistema de Agua Potable y Alcantarillado de Tamazula de Gordiano</t>
  </si>
  <si>
    <t>FF</t>
  </si>
  <si>
    <t>Transferencias y asignaciones (Con ingresos etiquetados federales)</t>
  </si>
  <si>
    <t>Transferencias y asignaciones (Con ingresos etiquetados estatales)</t>
  </si>
  <si>
    <t>Subsidios y subvenciones (Con ingresos etiquetados federales)</t>
  </si>
  <si>
    <t>Subsidios y subvenciones (Con ingresos etiquetados estatales)</t>
  </si>
  <si>
    <t>No. medio electrónico</t>
  </si>
  <si>
    <t>No. de documentos</t>
  </si>
  <si>
    <t>OBSERVACIONES</t>
  </si>
  <si>
    <t>ente</t>
  </si>
  <si>
    <t>ámbito</t>
  </si>
  <si>
    <t>activo</t>
  </si>
  <si>
    <t>ente_mayor</t>
  </si>
  <si>
    <t>tema</t>
  </si>
  <si>
    <t>Tipo</t>
  </si>
  <si>
    <t>Año de creación</t>
  </si>
  <si>
    <t>Año de cierre</t>
  </si>
  <si>
    <t>clv_2019</t>
  </si>
  <si>
    <t>Sí</t>
  </si>
  <si>
    <t>Gobierno</t>
  </si>
  <si>
    <t>Ejecutivo</t>
  </si>
  <si>
    <t>Economía</t>
  </si>
  <si>
    <t>Dependencia</t>
  </si>
  <si>
    <t>Medio ambiente</t>
  </si>
  <si>
    <t>Asistencia social</t>
  </si>
  <si>
    <t>Seguridad</t>
  </si>
  <si>
    <t>Otro</t>
  </si>
  <si>
    <t>Fideicomiso</t>
  </si>
  <si>
    <t>Intermunicipal</t>
  </si>
  <si>
    <t>Municipal</t>
  </si>
  <si>
    <t>F/2177</t>
  </si>
  <si>
    <t>F2001817</t>
  </si>
  <si>
    <t>F/00111</t>
  </si>
  <si>
    <t>106807-3</t>
  </si>
  <si>
    <t>co-001/2015</t>
  </si>
  <si>
    <t xml:space="preserve">Agencia Metropolitana de Servicios de Infraestructura para la Movilidad del Área Metropolitana de Guadalajara </t>
  </si>
  <si>
    <t xml:space="preserve">Agencia Metropolitana de Bosques Urbanos del Área Metropolitana de Guadalajara </t>
  </si>
  <si>
    <t>Junta Intermunicipal de Medio Ambiente del Ayuquila Alto (JIMA Ayuquila Alto)</t>
  </si>
  <si>
    <t>Municipio</t>
  </si>
  <si>
    <t>Región</t>
  </si>
  <si>
    <t>Altos Norte</t>
  </si>
  <si>
    <t>Primer informe de avances de gestión financiera</t>
  </si>
  <si>
    <t>Segundo informe de avances de gestión financiera</t>
  </si>
  <si>
    <t>Modificación al presupuesto No. 1</t>
  </si>
  <si>
    <t>1M</t>
  </si>
  <si>
    <t>2M</t>
  </si>
  <si>
    <t>Modificación al presupuesto No. 2</t>
  </si>
  <si>
    <t>Modificación al presupuesto No. 3</t>
  </si>
  <si>
    <t>Modificación al presupuesto No. 4</t>
  </si>
  <si>
    <t>Modificación al presupuesto No. 5</t>
  </si>
  <si>
    <t>Modificación al presupuesto No. 6</t>
  </si>
  <si>
    <t>Modificación al presupuesto No. 7</t>
  </si>
  <si>
    <t>Modificación al presupuesto No. 8</t>
  </si>
  <si>
    <t>Modificación al presupuesto No. 9</t>
  </si>
  <si>
    <t>Modificación al presupuesto No. 10</t>
  </si>
  <si>
    <t>Modificación al presupuesto No. 11</t>
  </si>
  <si>
    <t>Modificación al presupuesto No. 12</t>
  </si>
  <si>
    <t>Modificación al presupuesto No. 13</t>
  </si>
  <si>
    <t>Modificación al presupuesto No. 14</t>
  </si>
  <si>
    <t>Modificación al presupuesto No. 15</t>
  </si>
  <si>
    <t>Modificación al presupuesto No. 16</t>
  </si>
  <si>
    <t>Modificación al presupuesto No. 17</t>
  </si>
  <si>
    <t>Modificación al presupuesto No. 18</t>
  </si>
  <si>
    <t>Modificación al presupuesto No. 19</t>
  </si>
  <si>
    <t>Modificación al presupuesto No. 20</t>
  </si>
  <si>
    <t>Modificación al presupuesto No. 21</t>
  </si>
  <si>
    <t>Modificación al presupuesto No. 22</t>
  </si>
  <si>
    <t>Modificación al presupuesto No. 23</t>
  </si>
  <si>
    <t>Modificación al presupuesto No. 24</t>
  </si>
  <si>
    <t>Modificación al presupuesto No. 25</t>
  </si>
  <si>
    <t>Modificación al presupuesto No. 26</t>
  </si>
  <si>
    <t>Modificación al presupuesto No. 27</t>
  </si>
  <si>
    <t>Modificación al presupuesto No. 28</t>
  </si>
  <si>
    <t>Modificación al presupuesto No. 29</t>
  </si>
  <si>
    <t>Modificación al presupuesto No. 30</t>
  </si>
  <si>
    <t>3M</t>
  </si>
  <si>
    <t>4M</t>
  </si>
  <si>
    <t>5M</t>
  </si>
  <si>
    <t>6M</t>
  </si>
  <si>
    <t>7M</t>
  </si>
  <si>
    <t>8M</t>
  </si>
  <si>
    <t>9M</t>
  </si>
  <si>
    <t>10M</t>
  </si>
  <si>
    <t>11M</t>
  </si>
  <si>
    <t>12M</t>
  </si>
  <si>
    <t>13M</t>
  </si>
  <si>
    <t>14M</t>
  </si>
  <si>
    <t>15M</t>
  </si>
  <si>
    <t>16M</t>
  </si>
  <si>
    <t>17M</t>
  </si>
  <si>
    <t>18M</t>
  </si>
  <si>
    <t>19M</t>
  </si>
  <si>
    <t>20M</t>
  </si>
  <si>
    <t>21M</t>
  </si>
  <si>
    <t>22M</t>
  </si>
  <si>
    <t>23M</t>
  </si>
  <si>
    <t>24M</t>
  </si>
  <si>
    <t>25M</t>
  </si>
  <si>
    <t>26M</t>
  </si>
  <si>
    <t>27M</t>
  </si>
  <si>
    <t>28M</t>
  </si>
  <si>
    <t>29M</t>
  </si>
  <si>
    <t>30M</t>
  </si>
  <si>
    <t>Concepto</t>
  </si>
  <si>
    <t>Complementaria al primer informe de avances de gestión financiera</t>
  </si>
  <si>
    <t>Complementaria al segundo informe de avances de gestión financiera</t>
  </si>
  <si>
    <t>C1M</t>
  </si>
  <si>
    <t>C2M</t>
  </si>
  <si>
    <t>C3M</t>
  </si>
  <si>
    <t>C4M</t>
  </si>
  <si>
    <t>C5M</t>
  </si>
  <si>
    <t>C6M</t>
  </si>
  <si>
    <t>C7M</t>
  </si>
  <si>
    <t>C8M</t>
  </si>
  <si>
    <t>C9M</t>
  </si>
  <si>
    <t>C10M</t>
  </si>
  <si>
    <t>C11M</t>
  </si>
  <si>
    <t>C12M</t>
  </si>
  <si>
    <t>C13M</t>
  </si>
  <si>
    <t>C14M</t>
  </si>
  <si>
    <t>C15M</t>
  </si>
  <si>
    <t>C16M</t>
  </si>
  <si>
    <t>C17M</t>
  </si>
  <si>
    <t>C18M</t>
  </si>
  <si>
    <t>C19M</t>
  </si>
  <si>
    <t>C20M</t>
  </si>
  <si>
    <t>C21M</t>
  </si>
  <si>
    <t>C22M</t>
  </si>
  <si>
    <t>C23M</t>
  </si>
  <si>
    <t>C24M</t>
  </si>
  <si>
    <t>C25M</t>
  </si>
  <si>
    <t>C26M</t>
  </si>
  <si>
    <t>C27M</t>
  </si>
  <si>
    <t>C28M</t>
  </si>
  <si>
    <t>C29M</t>
  </si>
  <si>
    <t>C30M</t>
  </si>
  <si>
    <t>MCA</t>
  </si>
  <si>
    <t>MCS</t>
  </si>
  <si>
    <t>MCM</t>
  </si>
  <si>
    <t>DV</t>
  </si>
  <si>
    <t>EF</t>
  </si>
  <si>
    <t>Modificación cuenta detallada de movimientos de fondos mensual</t>
  </si>
  <si>
    <t>Modificación corte semestral</t>
  </si>
  <si>
    <t>Modificación corte anual</t>
  </si>
  <si>
    <t>Documento diverso</t>
  </si>
  <si>
    <t>Informe anual de desempeño</t>
  </si>
  <si>
    <t>IAD</t>
  </si>
  <si>
    <t>Estados financieros</t>
  </si>
  <si>
    <t>CIAD</t>
  </si>
  <si>
    <t>Complementaria al informe anual de desempeño</t>
  </si>
  <si>
    <t>CEF</t>
  </si>
  <si>
    <t>Complementaria a los estados financieros</t>
  </si>
  <si>
    <t>PAI</t>
  </si>
  <si>
    <t>1GF</t>
  </si>
  <si>
    <t>2GF</t>
  </si>
  <si>
    <t>CPAI</t>
  </si>
  <si>
    <t>C1GF</t>
  </si>
  <si>
    <t>C2GF</t>
  </si>
  <si>
    <t>CÓDIGO</t>
  </si>
  <si>
    <t>ÁMBITO</t>
  </si>
  <si>
    <t>ACTIVO</t>
  </si>
  <si>
    <t>TEMA</t>
  </si>
  <si>
    <t>AÑO DE CREACIÓN</t>
  </si>
  <si>
    <t>AÑO DE CIERRE</t>
  </si>
  <si>
    <t>TIPO</t>
  </si>
  <si>
    <t>CLASE</t>
  </si>
  <si>
    <t>Clase</t>
  </si>
  <si>
    <t>REGIÓN</t>
  </si>
  <si>
    <t>ANÁLISIS DE LA INFORMACIÓN</t>
  </si>
  <si>
    <t xml:space="preserve">Informe sobre estudios actuariales - LDF. </t>
  </si>
  <si>
    <t>L.C.P. Manuel Fonseca Villaseñor</t>
  </si>
  <si>
    <t>Código ente</t>
  </si>
  <si>
    <t>Nombre</t>
  </si>
  <si>
    <t>Ámbito</t>
  </si>
  <si>
    <t>Activo</t>
  </si>
  <si>
    <t>Tema</t>
  </si>
  <si>
    <t>No. Oficialía</t>
  </si>
  <si>
    <t>Fecha oficialía</t>
  </si>
  <si>
    <t>Fecha oficio</t>
  </si>
  <si>
    <t>No. Documentos</t>
  </si>
  <si>
    <t>No. Medio electronico</t>
  </si>
  <si>
    <t>Nombre remitente</t>
  </si>
  <si>
    <t>Cargo remitente</t>
  </si>
  <si>
    <t>Codigo de obligación</t>
  </si>
  <si>
    <t>Obligación</t>
  </si>
  <si>
    <t>Ejercicio obligación</t>
  </si>
  <si>
    <t>Fecha acuerdo</t>
  </si>
  <si>
    <t>No. Acuerdo</t>
  </si>
  <si>
    <t>$ según acta</t>
  </si>
  <si>
    <t>$ según formatos</t>
  </si>
  <si>
    <t>Resultado y proyección ingresos</t>
  </si>
  <si>
    <t>Estimación ingresos</t>
  </si>
  <si>
    <t>Resultado y proyección egresos</t>
  </si>
  <si>
    <t>Egresos COG-CFF</t>
  </si>
  <si>
    <t>Egresos CTG-FF-OG</t>
  </si>
  <si>
    <t>CFG</t>
  </si>
  <si>
    <t>EA</t>
  </si>
  <si>
    <t>Plantilla</t>
  </si>
  <si>
    <t>MIR</t>
  </si>
  <si>
    <t>Elaboró</t>
  </si>
  <si>
    <t>Según Acta</t>
  </si>
  <si>
    <t>Según Formato</t>
  </si>
  <si>
    <t>Presupuesto inicial</t>
  </si>
  <si>
    <t>Complementaria al presupuesto inicial</t>
  </si>
  <si>
    <t>Complementaria a la modificación al presupuesto No. 1</t>
  </si>
  <si>
    <t>Complementaria a la modificación al presupuesto No. 2</t>
  </si>
  <si>
    <t>Complementaria a la modificación al presupuesto No. 3</t>
  </si>
  <si>
    <t>Complementaria a la modificación al presupuesto No. 4</t>
  </si>
  <si>
    <t>Complementaria a la modificación al presupuesto No. 5</t>
  </si>
  <si>
    <t>Complementaria a la modificación al presupuesto No. 6</t>
  </si>
  <si>
    <t>Complementaria a la modificación al presupuesto No. 7</t>
  </si>
  <si>
    <t>Complementaria a la modificación al presupuesto No. 8</t>
  </si>
  <si>
    <t>Complementaria a la modificación al presupuesto No. 9</t>
  </si>
  <si>
    <t>Complementaria a la modificación al presupuesto No. 10</t>
  </si>
  <si>
    <t>Complementaria a la modificación al presupuesto No. 11</t>
  </si>
  <si>
    <t>Complementaria a la modificación al presupuesto No. 12</t>
  </si>
  <si>
    <t>Complementaria a la modificación al presupuesto No. 13</t>
  </si>
  <si>
    <t>Complementaria a la modificación al presupuesto No. 14</t>
  </si>
  <si>
    <t>Complementaria a la modificación al presupuesto No. 15</t>
  </si>
  <si>
    <t>Complementaria a la modificación al presupuesto No. 16</t>
  </si>
  <si>
    <t>Complementaria a la modificación al presupuesto No. 17</t>
  </si>
  <si>
    <t>Complementaria a la modificación al presupuesto No. 18</t>
  </si>
  <si>
    <t>Complementaria a la modificación al presupuesto No. 19</t>
  </si>
  <si>
    <t>Complementaria a la modificación al presupuesto No. 20</t>
  </si>
  <si>
    <t>Complementaria a la modificación al presupuesto No. 21</t>
  </si>
  <si>
    <t>Complementaria a la modificación al presupuesto No. 22</t>
  </si>
  <si>
    <t>Complementaria a la modificación al presupuesto No. 23</t>
  </si>
  <si>
    <t>Complementaria a la modificación al presupuesto No. 24</t>
  </si>
  <si>
    <t>Complementaria a la modificación al presupuesto No. 25</t>
  </si>
  <si>
    <t>Complementaria a la modificación al presupuesto No. 26</t>
  </si>
  <si>
    <t>Complementaria a la modificación al presupuesto No. 27</t>
  </si>
  <si>
    <t>Complementaria a la modificación al presupuesto No. 28</t>
  </si>
  <si>
    <t>Complementaria a la modificación al presupuesto No. 29</t>
  </si>
  <si>
    <t>Complementaria a la modificación al presupuesto No. 30</t>
  </si>
  <si>
    <t>Clave</t>
  </si>
  <si>
    <t>MONTO DE APROBACIÓN</t>
  </si>
  <si>
    <t>Población 2015</t>
  </si>
  <si>
    <t>Población 2020</t>
  </si>
  <si>
    <t>POBLACIÓN 2015</t>
  </si>
  <si>
    <t>Pob 2015</t>
  </si>
  <si>
    <t>Pob 2020</t>
  </si>
  <si>
    <t>POBLACIÓN 2020</t>
  </si>
  <si>
    <t>Acta / Sesión</t>
  </si>
  <si>
    <t>OPD</t>
  </si>
  <si>
    <t>Convenio de creación</t>
  </si>
  <si>
    <t>Convenio de creación número 19. Sección II Tomo CCCLXXVI</t>
  </si>
  <si>
    <t>Convenio de creación número 31. Sección IV Tomo CCCLXXIX</t>
  </si>
  <si>
    <t>Junta Intermunicipal de Medio Ambiente para la Gestión Integral de la Región Norte del Estado de Jalisco (JINOR)</t>
  </si>
  <si>
    <t>Convenio de creación número 17. Sección IV Tomo CCCLXXXIX</t>
  </si>
  <si>
    <t>Junta Intermunicipal de Medio Ambiente para la Gestión Integral de la Región Valles (JIMAV)</t>
  </si>
  <si>
    <t>Decreto número 12780</t>
  </si>
  <si>
    <t>Decreto N.° 12473</t>
  </si>
  <si>
    <t>Sistema para el Desarrollo Integral de la Familia del municipio de Amatitán, Jalisco</t>
  </si>
  <si>
    <t>Decreto número 12472</t>
  </si>
  <si>
    <t xml:space="preserve">Sistema para el Desarrollo Integral de la Familia del municipio de Ameca, Jalisco </t>
  </si>
  <si>
    <t>Decreto número 12023</t>
  </si>
  <si>
    <t>Sistema de Agua Potable, Alcantarillado y Saneamiento del Municipio de Ameca</t>
  </si>
  <si>
    <t>Gaceta Edicición No. 3</t>
  </si>
  <si>
    <t>Sistema para el Desarrollo Integral de la Familia del municipio de Arandas, Jalisco</t>
  </si>
  <si>
    <t>Decreto número 12417</t>
  </si>
  <si>
    <t>Sistema de Agua Potable, Alcantarillado y Saneamiento del Municipio de Arandas Jalisco (SIMAPAAJAJ)</t>
  </si>
  <si>
    <t xml:space="preserve">Decreto N.° 12471  </t>
  </si>
  <si>
    <t>Sistema para el Desarrollo Integral de la Familia del municipio de Atotonilco el Alto, Jalisco</t>
  </si>
  <si>
    <t>Decreto número 12336</t>
  </si>
  <si>
    <t>Sistema para el Desarrollo Integral de la Familia del municipio de Atoyac, Jalisco</t>
  </si>
  <si>
    <t>Decreto número 12361</t>
  </si>
  <si>
    <t xml:space="preserve">Sistema para el Desarrollo Integral de la Familia del municipio de Autlán de Navarro, Jal. </t>
  </si>
  <si>
    <t>Decreto Número 12024</t>
  </si>
  <si>
    <t>AA/20110427/O/002</t>
  </si>
  <si>
    <t>Sistema para el Desarrollo Integral de la Familia del municipio de Ayotlán, Jalisco</t>
  </si>
  <si>
    <t>Decreto N.° 12522</t>
  </si>
  <si>
    <t>Sistema Integral del Agua de Ayotlán (SIAA)</t>
  </si>
  <si>
    <t>Certificación del Acta Ordinaria No. 13</t>
  </si>
  <si>
    <t>Sistema para el Desarrollo Integral de la Familia del municipio de Ayutla, Jalisco</t>
  </si>
  <si>
    <t>Decreto número 12337</t>
  </si>
  <si>
    <t xml:space="preserve">Decreto N.° 12025  </t>
  </si>
  <si>
    <t xml:space="preserve">Sistema Barquense de Agua Potable, Alcantarillado y Saneamiento (SIBAPAS) </t>
  </si>
  <si>
    <t>Gaceta Núm. 9</t>
  </si>
  <si>
    <t>Instituto Municipal de la Mujer Zapotlense en Zapotlán el Grande</t>
  </si>
  <si>
    <t>Gaceta Num. 3</t>
  </si>
  <si>
    <t>Gaceta Num. 42</t>
  </si>
  <si>
    <t>Comité de Feria de Zapotlán el Grande, Jalisco</t>
  </si>
  <si>
    <t>Gaceta Num. 6, Año 2</t>
  </si>
  <si>
    <t>Sistema para el Desarrollo Integral de la Familia del municipio de Colotlán, Jalisco</t>
  </si>
  <si>
    <t>Sistema de Agua Potable, Alcantarillado y Saneamiento del Municipio de Colotlán, Jalisco (SAPASCO)</t>
  </si>
  <si>
    <t>Certificación del Acta de Cabildo. No. 18</t>
  </si>
  <si>
    <t>Albergue Las Cuadritas "Fray Antonio Alcalde"</t>
  </si>
  <si>
    <t>Acuerdo</t>
  </si>
  <si>
    <t>Certificación del Acta no. 26</t>
  </si>
  <si>
    <t>Sistema de Agua Potable, Alcantarillado y Saneamiento del Municipio de La Huerta</t>
  </si>
  <si>
    <t>Instituto Municipal de las Mujeres de Jilotlán</t>
  </si>
  <si>
    <t>Gaceta Acta No. 45/.5/.2012</t>
  </si>
  <si>
    <t>Decreto N.° 12035</t>
  </si>
  <si>
    <t>Decreto N. °12470</t>
  </si>
  <si>
    <t>Sistema para el Desarrollo Integral de la Familia del municipio de Mascota, Jalisco</t>
  </si>
  <si>
    <t>Decreto 12388</t>
  </si>
  <si>
    <t>Sistema para el Desarrollo Integral de la Familia del municipio de Mixtlán, Jalisco</t>
  </si>
  <si>
    <t>Decreto número 12719</t>
  </si>
  <si>
    <t>Sistema para el Desarrollo Integral de la Familia del municipio de Ocotlán, Jalisco</t>
  </si>
  <si>
    <t>Decreto número 12474</t>
  </si>
  <si>
    <t>Instituto Municipal de la Mujer Pihuamense</t>
  </si>
  <si>
    <t>Acta de ayuntamiento Quincuagésima Quinta Sesión Ordinaria</t>
  </si>
  <si>
    <t>Decreto número 13079</t>
  </si>
  <si>
    <t>Gaceta Municipal No. 20. Año 3</t>
  </si>
  <si>
    <t>Sistema para el Desarrollo Integral de la Familia del municipio de San Miguel el Alto, Jalisco</t>
  </si>
  <si>
    <t>Decreto número 12449</t>
  </si>
  <si>
    <t>Sistema de Agua Potable, Alcantarillado y Saneamiento del Municipio de San Miguel el Alto, Jalisco (SAPASMA)</t>
  </si>
  <si>
    <t>Gaceta municipal, Año 2, No. 15, Epoca II</t>
  </si>
  <si>
    <t>Sistema para el Desarrollo Integral de la Familia del municipio de San Sebastián del Oeste, Jalisco</t>
  </si>
  <si>
    <t>Decreto número 12381</t>
  </si>
  <si>
    <t>Comité del Carnaval Sayula</t>
  </si>
  <si>
    <t>Gaceta Municipal No. 1, Año 3, Epoca II</t>
  </si>
  <si>
    <t>Acuerdo. Periódico Número 11. Sección II, Tomo CCCLXXXV</t>
  </si>
  <si>
    <t>Instituto Tecalitlense de la Juventud</t>
  </si>
  <si>
    <t>Gaceta Dic 2015 - Feb 2016</t>
  </si>
  <si>
    <t>Agua y Saneamiento del Municipio de Tepatitlán de Morelos, Jalisco (ASTEPA)</t>
  </si>
  <si>
    <t>Acuerdo #294-2007/2009</t>
  </si>
  <si>
    <t>Sistema para el Desarrollo Integral de la Familia del municipio de Tequila, Jalisco</t>
  </si>
  <si>
    <t>Decreto número 12447</t>
  </si>
  <si>
    <t>Sistema para el Desarrollo Integral de la Familia del municipio de Tizapán el Alto, Jalisco</t>
  </si>
  <si>
    <t>Decreto número 12722</t>
  </si>
  <si>
    <t>Acuerdo no. 1285</t>
  </si>
  <si>
    <t>Acuerdo de ayuntamiento No. 641</t>
  </si>
  <si>
    <t>Decreto N.° 12475</t>
  </si>
  <si>
    <t>Decreto número 13091</t>
  </si>
  <si>
    <t>Sistema de Agua Potable, Alcantarillado y Saneamiento del Municipio de Villa Hidalgo, Jalisco</t>
  </si>
  <si>
    <t>Acuerdo de ayuntamiento (acta 006/2008)</t>
  </si>
  <si>
    <t>Sistema para el Desarrollo Integral de la Familia del municipio de Cañadas de Obregón, Jalisco</t>
  </si>
  <si>
    <t>Decreto N.° 12721</t>
  </si>
  <si>
    <t>Consejo Municipal del Deporte de Yahualica</t>
  </si>
  <si>
    <t>Gaceta Municipal edición especial</t>
  </si>
  <si>
    <t>Decreto N.° 12036</t>
  </si>
  <si>
    <t>Consejo Municipal del Deporte de Zapopan, Jalisco</t>
  </si>
  <si>
    <t>Decreto número 17191</t>
  </si>
  <si>
    <t>Decreto Número 12814</t>
  </si>
  <si>
    <t>Sistema para el desarrollo Integral de la Familia del municipio de Zapotlán del Rey, Jalisco</t>
  </si>
  <si>
    <t>Decreto número 13080</t>
  </si>
  <si>
    <t>Sistema de Agua Potable, Alcantarillado y Saneamiento del Municipio de Chapala, Jalisco (SIMAPA)</t>
  </si>
  <si>
    <t xml:space="preserve">Acuerdo de ayuntamiento </t>
  </si>
  <si>
    <t xml:space="preserve">Organismo Público Descentralizado Sierra de Quila (OPD Sierra de Quila) </t>
  </si>
  <si>
    <t>Poder</t>
  </si>
  <si>
    <t xml:space="preserve">Junta Intermunicipal del Medio Ambiente para la Gestión Integral de la Cuenca Baja del Río Ayuquila </t>
  </si>
  <si>
    <t>Convenio de creación. Periódico número 33. Sección II Tomo CCCLVIII</t>
  </si>
  <si>
    <t>Sistema Intermunicipal de Manejo de Residuos Sureste (SIMAR Sureste)</t>
  </si>
  <si>
    <t>Instituto de Planeación y Gestión del Desarrollo</t>
  </si>
  <si>
    <t>Junta Intermunicipal de Medio Ambiente para la Gestión Integral de la Cuenca del Río Coahuayana (JIRCO)</t>
  </si>
  <si>
    <t>Convenio de creación. Periódico número 47. Sección II Tomo CCCLXIV</t>
  </si>
  <si>
    <t>Sistema Intermunicipal de los Servicios de Agua Potable y Alcantarillado (SIAPA)</t>
  </si>
  <si>
    <t>Decreto número 24805/LX/13</t>
  </si>
  <si>
    <t>Convenio de creación. Periódico número 18. Sección IIi Tomo CCCLXV</t>
  </si>
  <si>
    <t>Convenio de creación. Periódico número 13. Sección II Tomo CCCLXXIII</t>
  </si>
  <si>
    <t>Convenio de creación. Periódico número 14. Sección IV Tomo CCCXCVI</t>
  </si>
  <si>
    <t>Periódico Número 47. Sección IV. Tomo CCCXCV</t>
  </si>
  <si>
    <t>Periódico Número 39. Sección XI. Tomo CCCXCVII</t>
  </si>
  <si>
    <t>Sistema Intermunicipal de Manejo de Residuos Ayuquila Valles (SIMAR Ayuquila Valles)</t>
  </si>
  <si>
    <t>Convenio de creación. Periódico Número 42. Sección II. Tomo CCCLX</t>
  </si>
  <si>
    <t>Sistema Intermunicipal de Manejo de Residuos Ayuquila - Llano (SIMAR Ayuquila - Llano)</t>
  </si>
  <si>
    <t>Convenio de creación. Periódico Número 42. Sección III. Tomo CCCLX</t>
  </si>
  <si>
    <t>Sistema para el Desarrollo Integral de la Familia del municipio de Acatic</t>
  </si>
  <si>
    <t>Sistema para el Desarrollo Integral de la Familia del municipio de Acatlán de Juárez</t>
  </si>
  <si>
    <t>Decreto número 12107</t>
  </si>
  <si>
    <t>Sistema para el Desarrollo Integral de la Familia del municipio Ahualulco de Mercado</t>
  </si>
  <si>
    <t>Decreto número 12456</t>
  </si>
  <si>
    <t>Decreto número 18977. Periódico número 8. Sección II Tomo CCCXXXVIII</t>
  </si>
  <si>
    <t>Sistema para el Desarrollo Integral de la Familia del municipio de San Juanito de Escobedo</t>
  </si>
  <si>
    <t>Sistema para el Desarrollo Integral de la Familia del municipio de El Arenal</t>
  </si>
  <si>
    <t>Decreto número 12479</t>
  </si>
  <si>
    <t>Sistema para el Desarrollo Integral de la Familia del municipio de Atemajac de Brizuela</t>
  </si>
  <si>
    <t>Sistema para el Desarrollo Integral de la Familia del municipio de Atengo</t>
  </si>
  <si>
    <t>Decreto número 12408</t>
  </si>
  <si>
    <t>Sistema para el Desarrollo Integral de la Familia del municipio de Atenguillo</t>
  </si>
  <si>
    <t>Decreto número 12520</t>
  </si>
  <si>
    <t>Sistema para el Desarrollo Integral de la Familia del municipio de La Barca, Jalisco</t>
  </si>
  <si>
    <t>Sistema para el Desarrollo Integral de la Familia del municipio de Bolaños</t>
  </si>
  <si>
    <t>Decreto número 13260</t>
  </si>
  <si>
    <t>Sistema para el Desarrollo Integral de la Familia del municipio de Cabo Corrientes</t>
  </si>
  <si>
    <t>Decreto número 12489</t>
  </si>
  <si>
    <t>Sistema para el Desarrollo Integral de la Familia del municipio de Casimiro Castillo</t>
  </si>
  <si>
    <t>Decreto número 12426</t>
  </si>
  <si>
    <t>Sistema para el Desarrollo Integral de la Familia del municipio de Cihuatlán</t>
  </si>
  <si>
    <t>Decreto número 12501</t>
  </si>
  <si>
    <t>Sistema para el Desarrollo Integral de la Familia del municipio de Ciudad Guzmán, Jalisco</t>
  </si>
  <si>
    <t>Decreto número 12021</t>
  </si>
  <si>
    <t xml:space="preserve">Instituto Zapotlense de la Juventud del municipio de Zapotlán el Grande, Jalisco </t>
  </si>
  <si>
    <t xml:space="preserve">Gaceta edición especial. Epoca 1. Año 3. </t>
  </si>
  <si>
    <t>Sistema para el Desarrollo Integral de la Familia del municipio de Cocula</t>
  </si>
  <si>
    <t>Decreto número 12359</t>
  </si>
  <si>
    <t>Decreto número 12037</t>
  </si>
  <si>
    <t>Sistema para el Desarrollo Integral de la Familia del municipio de Concepción de Buenos Aires</t>
  </si>
  <si>
    <t>Decreto número 12990</t>
  </si>
  <si>
    <t>Sistema para el Desarrollo Integral de la Familia del municipio de Cuautitlán de García Barragán</t>
  </si>
  <si>
    <t>Sistema para el Desarrollo Integral de la Familia del municipio de Cuautla</t>
  </si>
  <si>
    <t>Sistema para el Desarrollo Integral de la Familia del municipio de Cuquío</t>
  </si>
  <si>
    <t>Decreto número 12506</t>
  </si>
  <si>
    <t>Sistema para el Desarrollo Integral de la Familia del municipio de Chapala</t>
  </si>
  <si>
    <t>Decreto número 12338</t>
  </si>
  <si>
    <t>Decreto número 13192</t>
  </si>
  <si>
    <t>Sistema para el Desarrollo Integral de la Familia del municipio de Chiquilistlán</t>
  </si>
  <si>
    <t>Decreto número 13575</t>
  </si>
  <si>
    <t>Sistema para el Desarrollo Integral de la Familia del municipio de Degollado</t>
  </si>
  <si>
    <t>Decreto número 14841</t>
  </si>
  <si>
    <t>Decreto número 16158</t>
  </si>
  <si>
    <t>Sistema para el Desarrollo Integral de la Familia del municipio de Ejutla</t>
  </si>
  <si>
    <t>Decreto número 13028</t>
  </si>
  <si>
    <t>Sistema para el Desarrollo Integral de la Familia del municipio de Encarnación de Díaz</t>
  </si>
  <si>
    <t>Decreto número 12106</t>
  </si>
  <si>
    <t>Sistema para el Desarrollo Integral de la Familia del municipio de Etzatlán</t>
  </si>
  <si>
    <t>Decreto número 12419</t>
  </si>
  <si>
    <t>Sistema para el Desarrollo Integral de la Familia del municipio de El Grullo</t>
  </si>
  <si>
    <t>Decreto número 12526</t>
  </si>
  <si>
    <t>Decreto número 12808</t>
  </si>
  <si>
    <t>Sistema para el Desarrollo Integral de la Familia del Municipio de Guadalajara</t>
  </si>
  <si>
    <t>Gaceta municipal Tomo III, Ejemplar 4 Sección primera
Decreto N.° 12027</t>
  </si>
  <si>
    <t>Gaceta municipal de julio
Decreto número 17190</t>
  </si>
  <si>
    <t>Gaceta municipal Tomo III, Ejemplar 4 Sección primera
Decreto número 13144</t>
  </si>
  <si>
    <t>Gaceta Tomo I. Año 87.</t>
  </si>
  <si>
    <t>Sistema para el Desarrollo Integral de la Familia del municipio de Hostotipaquillo</t>
  </si>
  <si>
    <t>Decreto número 13119</t>
  </si>
  <si>
    <t>Sistema para el Desarrollo Integral de la Familia del municipio de Huejúcar</t>
  </si>
  <si>
    <t>Decreto número 13108</t>
  </si>
  <si>
    <t>Sistema para el Desarrollo Integral de la Familia del municipio de Huejuquilla el Alto</t>
  </si>
  <si>
    <t>Decreto número 13276</t>
  </si>
  <si>
    <t>Sistema para el Desarrollo Integral de la Familia del municipio de La Huerta</t>
  </si>
  <si>
    <t>Decreto número 12505</t>
  </si>
  <si>
    <t>Sistema para el Desarrollo Integral de la Familia del municipio de Ixtlahuacán de los Membrillos</t>
  </si>
  <si>
    <t>Decreto número 12739</t>
  </si>
  <si>
    <t>Acuerdo de ayuntamiento de sesión ordinaria 25</t>
  </si>
  <si>
    <t>Sistema para el Desarrollo Integral de la Familia del municipio de Ixtlahuacán del Río</t>
  </si>
  <si>
    <t>Decreto número 13573</t>
  </si>
  <si>
    <t>Sistema para el Desarrollo Integral de la Familia del municipio de Jalostotitlán</t>
  </si>
  <si>
    <t>Decreto No. 12407</t>
  </si>
  <si>
    <t>Sistema para el Desarrollo Integral de la Familia del municipio de Jamay</t>
  </si>
  <si>
    <t>Decreto número 13120</t>
  </si>
  <si>
    <t>Sistema para el Desarrollo Integral de la Familia del municipio de Jesús María</t>
  </si>
  <si>
    <t>Decreto número 12398</t>
  </si>
  <si>
    <t>Sistema para el Desarrollo Integral de la Familia del municipio de Jilotlán de los Dolores</t>
  </si>
  <si>
    <t>Decreto número 12399</t>
  </si>
  <si>
    <t>Sistema para el Desarrollo Integral de la Familia del municipio de Jocotepec</t>
  </si>
  <si>
    <t>Decreto número 12448</t>
  </si>
  <si>
    <t>Sistema para el Desarrollo Integral de la Familia del municipio de Juanacatlán</t>
  </si>
  <si>
    <t>Decreto número 12815</t>
  </si>
  <si>
    <t>Sistema para el Desarrollo Integral de la Familia del municipio de Juchitlán</t>
  </si>
  <si>
    <t>Decreto número 13574</t>
  </si>
  <si>
    <t>Sistema para el Desarrollo Integral de la Familia del municipio de Lagos de Moreno</t>
  </si>
  <si>
    <t>Acta de sesión número 9</t>
  </si>
  <si>
    <t>Sistema para el Desarrollo Integral de la Familia del municipio de El Limón</t>
  </si>
  <si>
    <t>Decreto número 12507</t>
  </si>
  <si>
    <t>Sistema para el Desarrollo Integral de la Familia del municipio de Magdalena</t>
  </si>
  <si>
    <t>Sistema para el Desarrollo Integral de la Familia del municipio de Santa María del Oro</t>
  </si>
  <si>
    <t>Sistema para el Desarrollo Integral de la Familia del municipio de La Manzanilla de la Paz</t>
  </si>
  <si>
    <t>Decreto número 13756</t>
  </si>
  <si>
    <t>Sistema para el Desarrollo Integral de la Familia del municipio de Mazamitla</t>
  </si>
  <si>
    <t>Decreto número 13614</t>
  </si>
  <si>
    <t>Decreto número 12822</t>
  </si>
  <si>
    <t>Sistema para el Desarrollo Integral de la Familia del municipio de Mezquitic</t>
  </si>
  <si>
    <t>Decreto número 12395</t>
  </si>
  <si>
    <t>Sistema de Agua Potable, Alcantarillados y Saneamiento del Municipio de Mezquitic</t>
  </si>
  <si>
    <t>Sistema para el Desarrollo Integral de la Familia del municipio de Ojuelos de Jalisco</t>
  </si>
  <si>
    <t>Decreto número 16579</t>
  </si>
  <si>
    <t>Decreto número 12429</t>
  </si>
  <si>
    <t>Sistema para el Desarrollo Integral de la Familia del municipio de Poncitlán</t>
  </si>
  <si>
    <t>Decreto número 12141</t>
  </si>
  <si>
    <t>Sistema para el Desarrollo Integral de la Familia del municipio de Puerto Vallarta</t>
  </si>
  <si>
    <t>Decreto número 12019</t>
  </si>
  <si>
    <t>Decreto número 12425</t>
  </si>
  <si>
    <t>Sistema para el Desarrollo Integral de la Familia del municipio de Quitupan</t>
  </si>
  <si>
    <t>Decreto número 13081</t>
  </si>
  <si>
    <t>Sistema para el Desarrollo Integral de la Familia del municipio de El Salto</t>
  </si>
  <si>
    <t>Decreto número 12026</t>
  </si>
  <si>
    <t>Sistema para el Desarrollo Integral de la Familia del municipio de San Cristóbal de la Barranca</t>
  </si>
  <si>
    <t>Sistema para el Desarrollo Integral de la Familia del municipio de San Diego de Alejandría</t>
  </si>
  <si>
    <t>Decreto número 12781</t>
  </si>
  <si>
    <t>Sistema para el Desarrollo Integral de la Familia del municipio de San Juan de los Lagos</t>
  </si>
  <si>
    <t>Decreto número 12120</t>
  </si>
  <si>
    <t>Sistema para el Desarrollo Integral de la Familia del municipio de San Julián</t>
  </si>
  <si>
    <t>Decreto número 12992</t>
  </si>
  <si>
    <t>Decreto número 12418</t>
  </si>
  <si>
    <t>Decreto número 13029</t>
  </si>
  <si>
    <t>Decreto número 12396</t>
  </si>
  <si>
    <t>Sistema de Agua Potable, Alcantarillado y Saneamiento del Municipio de San Martín de Hidalgo, Jalisco</t>
  </si>
  <si>
    <t>Gaceta edición 5</t>
  </si>
  <si>
    <t>Sistema para el Desarrollo Integral de la Familia del municipio de Gómez Farías</t>
  </si>
  <si>
    <t>Decreto número 12848</t>
  </si>
  <si>
    <t>Sistema para el Desarrollo Integral de la Familia del municipio de Santa María de los Ángeles</t>
  </si>
  <si>
    <t>Decreto número 13092</t>
  </si>
  <si>
    <t>Sistema para el Desarrollo Integral de la Familia del municipio de Sayula</t>
  </si>
  <si>
    <t>Decreto número 12428</t>
  </si>
  <si>
    <t>Sistema para el Desarrollo Integral de la Familia del municipio de Tala</t>
  </si>
  <si>
    <t>Decreto número 12339</t>
  </si>
  <si>
    <t>Sistema para el Desarrollo Integral de la Familia del municipio de Talpa de Allende</t>
  </si>
  <si>
    <t>Decreto número 12397</t>
  </si>
  <si>
    <t>Sistema para el Desarrollo Integral de la Familia del municipio de Tamazula de Gordiano</t>
  </si>
  <si>
    <t>Decreto número 12022</t>
  </si>
  <si>
    <t>Sistema para el Desarrollo Integral de la Familia del municipio de Tapalpa</t>
  </si>
  <si>
    <t>Decreto número 13134</t>
  </si>
  <si>
    <t>Sistema para el Desarrollo Integral de la Familia del municipio de Tecalitlán</t>
  </si>
  <si>
    <t>Decreto número 12809</t>
  </si>
  <si>
    <t>Sistema para el Desarrollo Integral de la Familia del municipio de Tecolotlán</t>
  </si>
  <si>
    <t>Decreto número 12468</t>
  </si>
  <si>
    <t>Decreto número 13030</t>
  </si>
  <si>
    <t>Sistema para el Desarrollo Integral de la Familia del municipio de Tenamaxtlán</t>
  </si>
  <si>
    <t>Decreto número 12454</t>
  </si>
  <si>
    <t>Sistema para el Desarrollo Integral de la Familia del municipio de Teocaltiche</t>
  </si>
  <si>
    <t>Decreto número 12849</t>
  </si>
  <si>
    <t>Sistema para el Desarrollo Integral de la Familia del municipio de Teocuitatlán de Corona</t>
  </si>
  <si>
    <t>Decreto número 13625</t>
  </si>
  <si>
    <t>Decreto número 12821</t>
  </si>
  <si>
    <t>Sistema para el Desarrollo Integral de la Familia del municipio de Teuchitlán</t>
  </si>
  <si>
    <t>Decreto número 12720</t>
  </si>
  <si>
    <t>Sistema para el Desarrollo Integral de la Familia del municipio de Tlajomulco de Zúñiga</t>
  </si>
  <si>
    <t>Decreto número 12020</t>
  </si>
  <si>
    <t>Sistema para el Desarrollo Integral de la Familia del municipio de San Pedro Tlaquepaque</t>
  </si>
  <si>
    <t>Instituto de las Mujeres y para la Igualdad Sustantiva del Municipio de San Pedro Tlaquepaque</t>
  </si>
  <si>
    <t>Acta de sesión ordinaria número 03</t>
  </si>
  <si>
    <t>Sistema para el Desarrollo Integral de la Familia del municipio de Tolimán</t>
  </si>
  <si>
    <t>Decreto número 12991</t>
  </si>
  <si>
    <t>Sistema para el Desarrollo Integral de la Familia del municipio de Tomatlán</t>
  </si>
  <si>
    <t>Decreto número 13106</t>
  </si>
  <si>
    <t>Sistema para el Desarrollo Integral de la Familia del municipio de Tonalá</t>
  </si>
  <si>
    <t>Decreto número 12029</t>
  </si>
  <si>
    <t>Acuerdo no. 1083</t>
  </si>
  <si>
    <t>Sistema para el Desarrollo Integral de la Familia del municipio de Tonaya</t>
  </si>
  <si>
    <t>Decreto número 12458</t>
  </si>
  <si>
    <t>Instituto Municipal de las Mujeres Tonayenses</t>
  </si>
  <si>
    <t>Acuerdo de sesión 16 de julio del 2012</t>
  </si>
  <si>
    <t>Sistema para el Desarrollo Integral de la Familia del municipio de Tonila</t>
  </si>
  <si>
    <t>Decreto número 12382</t>
  </si>
  <si>
    <t>Sistema para el Desarrollo Integral de la Familia del municipio de Totatiche</t>
  </si>
  <si>
    <t>Decreto número 13193</t>
  </si>
  <si>
    <t>Sistema para el Desarrollo Integral de la Familia del municipio de Tototlán</t>
  </si>
  <si>
    <t>Sistema para el Desarrollo Integral de la Familia del municipio de Tuxcacuesco</t>
  </si>
  <si>
    <t>Decreto número 13425</t>
  </si>
  <si>
    <t>Sistema para el Desarrollo Integral de la Familia del municipio de Tuxcueca</t>
  </si>
  <si>
    <t>Sistema para el Desarrollo Integral de la Familia del municipio de Tuxpan</t>
  </si>
  <si>
    <t>Decreto número 12340</t>
  </si>
  <si>
    <t>Sistema para el Desarrollo Integral de la Familia del municipio de Unión de San Antonio</t>
  </si>
  <si>
    <t>Decreto número 12313</t>
  </si>
  <si>
    <t>Sistema para el Desarrollo Integral de la Familia del municipio de Unión de Tula</t>
  </si>
  <si>
    <t>Decreto número 12502</t>
  </si>
  <si>
    <t>Decreto número 16186</t>
  </si>
  <si>
    <t>Sistema para el Desarrollo Integral de la Familia del municipio de Valle de Guadalupe</t>
  </si>
  <si>
    <t>Decreto número 12455</t>
  </si>
  <si>
    <t>Sistema para el Desarrollo Integral de la Familia del municipio de Valle de Juárez</t>
  </si>
  <si>
    <t>Decreto número 12469</t>
  </si>
  <si>
    <t>Sistema para el Desarrollo Integral de la Familia del municipio de San Gabriel</t>
  </si>
  <si>
    <t>Sistema para el Desarrollo Integral de la Familia del municipio de Villa Corona</t>
  </si>
  <si>
    <t>Decreto número 12108</t>
  </si>
  <si>
    <t>Sistema para el Desarrollo Integral de la Familia del municipio de Villa Guerrero</t>
  </si>
  <si>
    <t>Decreto número 12389</t>
  </si>
  <si>
    <t>Sistema para el Desarrollo Integral de la Familia del municipio de Villa Hidalgo</t>
  </si>
  <si>
    <t>Decreto número 12360</t>
  </si>
  <si>
    <t>Sistema para el Desarrollo Integral de la Familia del municipio de Yahualica de González Gallo</t>
  </si>
  <si>
    <t>Decreto número 12467</t>
  </si>
  <si>
    <t>Sistema para el Desarrollo Integral de la Familia del municipio de Zacoalco de Torres</t>
  </si>
  <si>
    <t>Decreto número 12850</t>
  </si>
  <si>
    <t>Sistema para el Desarrollo Integral de la Familia del municipio de Zapopan</t>
  </si>
  <si>
    <t>F/2001817</t>
  </si>
  <si>
    <t>Fideicomiso Maestro de Fomento Económico para el Municipio de Zapopan (FIMAFEZ)</t>
  </si>
  <si>
    <t>Fideicomiso Público de Administración, Garantía y Fuente de Pago para la Concesión de Alumbrado Público del Municipio de Zapopan, Jalisco</t>
  </si>
  <si>
    <t>Sistema para el Desarrollo Integral de la Familia del municipio de Zapotiltic</t>
  </si>
  <si>
    <t>Decreto número 12130</t>
  </si>
  <si>
    <t>Sistema para el Desarrollo Integral de la Familia del municipio de Zapotitlán de Vadillo</t>
  </si>
  <si>
    <t>Sistema para el Desarrollo Integral de la Familia del municipio de Zapotlanejo</t>
  </si>
  <si>
    <t>Decreto número 12109</t>
  </si>
  <si>
    <t>Sistema de Agua Potable y Alcantarillado de Zapotlanejo, Jalisco</t>
  </si>
  <si>
    <t>Decreto número 14591</t>
  </si>
  <si>
    <t>Sistema para el Desarrollo Integral de la Familia del municipio de San Ignacio Cerro Gordo</t>
  </si>
  <si>
    <t xml:space="preserve">Acuerdo #011-2007/2009 de sesión extraordinaria </t>
  </si>
  <si>
    <t>REMANENTE RECURSOS FISCALES</t>
  </si>
  <si>
    <t>REMANENTE FINANCIAMIENTO INTERNO</t>
  </si>
  <si>
    <t>REMANENTE INGRESOS PROPIOS</t>
  </si>
  <si>
    <t>REMANENTE RECURSOS ESTATALES</t>
  </si>
  <si>
    <t>REMANENTE OTROS RECURSOS DE LIBRE DISPOSICIÓN</t>
  </si>
  <si>
    <t>REMANENTE RECURSOS FEDERALES</t>
  </si>
  <si>
    <t>REMANENTE OTROS RECURSOS FEDERALES ETIQUETADOS</t>
  </si>
  <si>
    <t>SUMA ESTIMACIÓN DE INGRESOS + REMANENTES</t>
  </si>
  <si>
    <t>Función</t>
  </si>
  <si>
    <t>Sub-función</t>
  </si>
  <si>
    <t>Fin</t>
  </si>
  <si>
    <t>1. Gobierno</t>
  </si>
  <si>
    <t>1.1. Legislación</t>
  </si>
  <si>
    <t>1.1.1 Legislación</t>
  </si>
  <si>
    <t>1.1.2 Fiscalización</t>
  </si>
  <si>
    <t>1.2. Justicia</t>
  </si>
  <si>
    <t>1.3.1 Presidencia / Gubernatura</t>
  </si>
  <si>
    <t>1.3.7 Población</t>
  </si>
  <si>
    <t>1.3.8 Territorio</t>
  </si>
  <si>
    <t>1.7.1 Policía</t>
  </si>
  <si>
    <t>1.8.5 Otros</t>
  </si>
  <si>
    <t>2.2.1 Urbanización</t>
  </si>
  <si>
    <t>2.2.5 Vivienda</t>
  </si>
  <si>
    <t>2.4.2 Cultura</t>
  </si>
  <si>
    <t>2.5.4 Posgrado</t>
  </si>
  <si>
    <t>2.6.4 Desempleo</t>
  </si>
  <si>
    <t>2.6.7 Indígenas</t>
  </si>
  <si>
    <t>3.2.1 Agropecuaria</t>
  </si>
  <si>
    <t>3.2.2 Silvicultura</t>
  </si>
  <si>
    <t>3.2.4 Agroindustrial</t>
  </si>
  <si>
    <t>3.2.5 Hidroagrícola</t>
  </si>
  <si>
    <t>3.3.5 Electricidad</t>
  </si>
  <si>
    <t>3.4.2 Manufacturas</t>
  </si>
  <si>
    <t>3.4.3 Construcción</t>
  </si>
  <si>
    <t>3.6.1 Comunicaciones</t>
  </si>
  <si>
    <t>3.7.1 Turismo</t>
  </si>
  <si>
    <t>3.8.4 Innovación</t>
  </si>
  <si>
    <t>4.3.2 Apoyos IPAB</t>
  </si>
  <si>
    <t>4.3.4 Apoyo a los programas de reestructura en unidades de inversión (UDIS)</t>
  </si>
  <si>
    <t>2. Desarrollo social</t>
  </si>
  <si>
    <t>3. Desarrollo económico</t>
  </si>
  <si>
    <t>1.4. Relaciones exteriores</t>
  </si>
  <si>
    <t>1.5. Asuntos financieros y hacendarios</t>
  </si>
  <si>
    <t>1.7. Asuntos de orden público y seguridad interior</t>
  </si>
  <si>
    <t>1.8. Otros servicios generales</t>
  </si>
  <si>
    <t>1.3. Coordinación política de gobierno</t>
  </si>
  <si>
    <t>1.2.1 Impartición de justicia</t>
  </si>
  <si>
    <t>1.2.2 Procuración de justicia</t>
  </si>
  <si>
    <t>1.2.3 Reclusión y readaptación social</t>
  </si>
  <si>
    <t>1.2.4 Derechos humanos</t>
  </si>
  <si>
    <t>1.3.2 Política interior</t>
  </si>
  <si>
    <t>1.3.3 Preservación y cuidado del patrimonio público</t>
  </si>
  <si>
    <t>1.3.4 Función pública</t>
  </si>
  <si>
    <t>1.3.5 Asuntos jurídicos</t>
  </si>
  <si>
    <t>1.3.6 Organización de procesos electorales</t>
  </si>
  <si>
    <t>1.4.1 Relaciones exteriores</t>
  </si>
  <si>
    <t>1.5.1 Asuntos financieros</t>
  </si>
  <si>
    <t>1.5.2 Asuntos hacendarios</t>
  </si>
  <si>
    <t>1.7.2 Protección civil</t>
  </si>
  <si>
    <t>1.7.3 Otros asuntos de orden público y seguridad</t>
  </si>
  <si>
    <t>1.7.4 Sistema nacional de seguridad pública</t>
  </si>
  <si>
    <t>1.8.1 Servicios registrales, administrativos y patrimoniales</t>
  </si>
  <si>
    <t>1.8.2 Servicios estadísticos</t>
  </si>
  <si>
    <t>1.8.3 Servicios de comunicación y medios</t>
  </si>
  <si>
    <t>1.8.4 Acceso a la información pública gubernamental</t>
  </si>
  <si>
    <t>1.3.9 Otros</t>
  </si>
  <si>
    <t>1.6 Seguridad nacional</t>
  </si>
  <si>
    <t>1.6.1 Defensa</t>
  </si>
  <si>
    <t>1.6.2 Marina</t>
  </si>
  <si>
    <t>1.6.3 Inteligencia para la preservación de la seguridad nacional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</si>
  <si>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</si>
  <si>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</si>
  <si>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</si>
  <si>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</si>
  <si>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</si>
  <si>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</si>
  <si>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</si>
  <si>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</si>
  <si>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2.2.2 Desarrollo comunitario</t>
  </si>
  <si>
    <t>2.2.3 Abastecimiento de agua</t>
  </si>
  <si>
    <t>2.2.4 Alumbrado público</t>
  </si>
  <si>
    <t>2.2.6 Servicios comunales</t>
  </si>
  <si>
    <t>2.2.7 Desarrollo regional</t>
  </si>
  <si>
    <t>2.3. Salud</t>
  </si>
  <si>
    <t>2.3.1 Prestación de servicios de aalud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</si>
  <si>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</si>
  <si>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</si>
  <si>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</si>
  <si>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</si>
  <si>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</si>
  <si>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</si>
  <si>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2.4.3 Radio, televisión y editoriales</t>
  </si>
  <si>
    <t>2.4.4 Asuntos religiosos y otras manifestaciones sociales</t>
  </si>
  <si>
    <t>2.5. Educación</t>
  </si>
  <si>
    <t>2.5.1 Educación básica</t>
  </si>
  <si>
    <t>2.5.2 Educación media superior</t>
  </si>
  <si>
    <t>2.5.3 Educación superior</t>
  </si>
  <si>
    <t>2.5.5 Educación para adultos</t>
  </si>
  <si>
    <t>2.5.6 Otros servicios educativos y actividades inherentes</t>
  </si>
  <si>
    <t>2.6. Protección social</t>
  </si>
  <si>
    <t>2.6.1 Enfermedad e incapacidad</t>
  </si>
  <si>
    <t>2.6.2 Edad avanzada</t>
  </si>
  <si>
    <t>2.6.3 Familia e hijos</t>
  </si>
  <si>
    <t>2.6.5 Alimentación y nutrición</t>
  </si>
  <si>
    <t>2.6.6 Apoyo social para la vivienda</t>
  </si>
  <si>
    <t>2.6.8 Otros grupos vulnerables</t>
  </si>
  <si>
    <t>2.6.9 Otros de seguridad social y asistencia social</t>
  </si>
  <si>
    <t>2.7.1 Otros asuntos sociales</t>
  </si>
  <si>
    <t>3.1.1 Asuntos económicos y comerciales en general</t>
  </si>
  <si>
    <t>3.1.2 Asuntos laborales generales</t>
  </si>
  <si>
    <t>2.7. Otros asuntos sociales</t>
  </si>
  <si>
    <t>3.1. Asuntos económicos comerciales y laborales generales</t>
  </si>
  <si>
    <t>3.2.3 Acuacultura, pesca y caza</t>
  </si>
  <si>
    <t>3.2.6 Apoyo financiero a la banca y seguro agropecuario</t>
  </si>
  <si>
    <t>3.2. Agropecuaria silvicultura pesca y caza</t>
  </si>
  <si>
    <t>3.3. Combustibles y energía</t>
  </si>
  <si>
    <t>3.3.1 Carbón y otros combustibles minerales sólidos</t>
  </si>
  <si>
    <t>3.3.2 Petróleo y gas natural (Hidrocarburos)</t>
  </si>
  <si>
    <t>3.3.3 Combustibles nucleares</t>
  </si>
  <si>
    <t>3.3.4 Otros combustibles</t>
  </si>
  <si>
    <t>3.3.6 Energía no eléctrica</t>
  </si>
  <si>
    <t>3.4. Minería manufacturas y construcción</t>
  </si>
  <si>
    <t>3.4.1 Extracción de recursos minerales excepto los combustibles minerales</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</si>
  <si>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</si>
  <si>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</si>
  <si>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</si>
  <si>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</si>
  <si>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</si>
  <si>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</si>
  <si>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</si>
  <si>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</si>
  <si>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3.7. Turismo</t>
  </si>
  <si>
    <t>3.7.2 Hoteles y restaurantes</t>
  </si>
  <si>
    <t>3.8. Ciencia tecnología e innovación</t>
  </si>
  <si>
    <t>3.8.1 Investigación científica</t>
  </si>
  <si>
    <t>3.8.2 Desarrollo tecnológico</t>
  </si>
  <si>
    <t>3.8.3 Servicios científicos y tecnológicos</t>
  </si>
  <si>
    <t>3.9. Otras industrias y otros asuntos económicos</t>
  </si>
  <si>
    <t>3.9.1 Comercio, distribución, almacenamiento y depósito</t>
  </si>
  <si>
    <t>3.9.2 Otras industrias</t>
  </si>
  <si>
    <t>3.9.3 Otros asuntos económicos</t>
  </si>
  <si>
    <t>4. Otros no clasificadas en funciones anteriores</t>
  </si>
  <si>
    <t>4.1. Transacciones de la deuda financiera y costo financiero deuda</t>
  </si>
  <si>
    <t>4.1.1 Deuda pública interna</t>
  </si>
  <si>
    <t>4.1.2 Deuda pública externa</t>
  </si>
  <si>
    <t>4.2. Transferencias, participaciones y aportaciones entre diferentes niveles y ordenes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</si>
  <si>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</si>
  <si>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</si>
  <si>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</si>
  <si>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</si>
  <si>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</si>
  <si>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4.3.3 Banca de desarrollo</t>
  </si>
  <si>
    <t>4.4. Adeudos de ejercicios fiscales anteriores</t>
  </si>
  <si>
    <t>4.4.1 Adeudos de ejercicios fiscales anteriores</t>
  </si>
  <si>
    <t>Eficiencia</t>
  </si>
  <si>
    <t>Eficacia</t>
  </si>
  <si>
    <t>Calidad</t>
  </si>
  <si>
    <t>Econocmía</t>
  </si>
  <si>
    <t>Dimención del indicador</t>
  </si>
  <si>
    <t>Gestión</t>
  </si>
  <si>
    <t>Estatégico</t>
  </si>
  <si>
    <t>Tipo de indicador</t>
  </si>
  <si>
    <t>Finalidad</t>
  </si>
  <si>
    <t>Tipo de programa</t>
  </si>
  <si>
    <t>Denominación del programa</t>
  </si>
  <si>
    <t>Indicador de gestión</t>
  </si>
  <si>
    <t>Nivel de MIR</t>
  </si>
  <si>
    <t>FIN</t>
  </si>
  <si>
    <t>PROPÓSITO</t>
  </si>
  <si>
    <t>COMPONENTE</t>
  </si>
  <si>
    <t>ACTIVIDAD</t>
  </si>
  <si>
    <t>INDICADOR DE GESTIÓN</t>
  </si>
  <si>
    <t>Frecuencia</t>
  </si>
  <si>
    <t>Mensual</t>
  </si>
  <si>
    <t>Trimestral</t>
  </si>
  <si>
    <t>Semestral</t>
  </si>
  <si>
    <t>Anual</t>
  </si>
  <si>
    <t>Bienal</t>
  </si>
  <si>
    <t>Bimestral</t>
  </si>
  <si>
    <t>Cuatrimestral</t>
  </si>
  <si>
    <t>Tasa</t>
  </si>
  <si>
    <t>Razón</t>
  </si>
  <si>
    <t>Tasa de variación</t>
  </si>
  <si>
    <t>Porcentaje</t>
  </si>
  <si>
    <t>Matriz de indicadores para resultados y/o Indicadores de gestión.</t>
  </si>
  <si>
    <t xml:space="preserve">Matriz de indicadores para resultados y/o Indicadores de gestión. </t>
  </si>
  <si>
    <t>Inconsistencia relacionada con el monto presupuestado y la MIR y/o Indicadores de gestión:</t>
  </si>
  <si>
    <t>N/A</t>
  </si>
  <si>
    <t>Cumplimiento</t>
  </si>
  <si>
    <t>Incluir cuando menos objetivos anuales, estrategias y metas</t>
  </si>
  <si>
    <t>Fundamento</t>
  </si>
  <si>
    <t>Integra Matriz de indicadores para resultados (MIR) y/o Indicadores de gestión</t>
  </si>
  <si>
    <t>Mecanismo de verificación</t>
  </si>
  <si>
    <t>Semáf.</t>
  </si>
  <si>
    <t>Monto</t>
  </si>
  <si>
    <t>%</t>
  </si>
  <si>
    <t>Comentario</t>
  </si>
  <si>
    <t>Contiene propuesta de riesgos en las finanzas públicas</t>
  </si>
  <si>
    <t>Art. 18, fracción II LDF</t>
  </si>
  <si>
    <t>Integra documento que contiene descripción de riesgos y propuesta de acciones, así como deuda contingente</t>
  </si>
  <si>
    <t>La estimación de las participaciones federales son congruentes</t>
  </si>
  <si>
    <t>La estimación de las aportaciones federales etiquetadas son congruentes</t>
  </si>
  <si>
    <t>Integra resultado y proyección de ingresos</t>
  </si>
  <si>
    <t>Art. 18, segundo párrafo LDF</t>
  </si>
  <si>
    <t>La estimación en participaciones federales es igual o menor a la publicada en el periódico "El Estado de Jalisco"</t>
  </si>
  <si>
    <t>Publicación</t>
  </si>
  <si>
    <t>Cumple la proyección con los Criterios Generales de Política Económica (CGPE)</t>
  </si>
  <si>
    <t>Art. 18, fracción I LDF</t>
  </si>
  <si>
    <t>La contratación de obligaciones de financiamiento cumplen con el parámetro del techo financiero neto establecidos por la LDF y Sistema de Alertas (SA)</t>
  </si>
  <si>
    <t>Art. 46 LDF</t>
  </si>
  <si>
    <t>Ingresos de libre disposición</t>
  </si>
  <si>
    <t>Estimación</t>
  </si>
  <si>
    <t>Comentarios adicionales</t>
  </si>
  <si>
    <t>JEFE DE DEPARTAMENTO</t>
  </si>
  <si>
    <t>FORMATOS E INFORMES PRESPUESTARIOS</t>
  </si>
  <si>
    <t>INCONSISTENCIAS A FORMATOS E INFORMES PRESPUESTARIOS</t>
  </si>
  <si>
    <t>Integra resultado y proyección de egresos</t>
  </si>
  <si>
    <t>Presenta estudio actuarial</t>
  </si>
  <si>
    <t>Art. 18, fracción IV LDF</t>
  </si>
  <si>
    <t>Integra formato del CONAC del estudio actuarial, el cual no debe ser mayor a 4 años de elaboración.</t>
  </si>
  <si>
    <t>Cumple con un balance presupuestario sostenible</t>
  </si>
  <si>
    <t>Art. 19 LDF</t>
  </si>
  <si>
    <t>Ingresos totales menos gastos totales (sin incluir la amortización de la deuda) debe ser igual o mayor a cero.</t>
  </si>
  <si>
    <t>Ingresos</t>
  </si>
  <si>
    <t>Egresos</t>
  </si>
  <si>
    <t>Los Adeudo de Ejercicios Fiscales Anteriores (ADEFAS) previstos en el presupuesto no supere el porcentaje establecido en la LDF</t>
  </si>
  <si>
    <t>Cumple con el límite establecido en el incremento asignado a servicios personales</t>
  </si>
  <si>
    <t>Art. 10, fracción I
en cumplimiento del 21 LDF y transitorio sexto</t>
  </si>
  <si>
    <t>Presenta el desglose de las percepciones ordinarias y extraordinarias de los servidores públicos</t>
  </si>
  <si>
    <t>Integra formato elaborado de plantilla de personal</t>
  </si>
  <si>
    <t>Art. 10, fracción II
inciso b) en cumplimiento del 21 LDF</t>
  </si>
  <si>
    <t>Integra previsión para pagos de compromisos por contratos de Asociación Público Privado (APP)</t>
  </si>
  <si>
    <r>
      <t xml:space="preserve">Identificar en el RPU y REO que el ente tiene APP y corroborar la previsión en el presupuesto de egresos, identificando la fuente de financiamiento
</t>
    </r>
    <r>
      <rPr>
        <sz val="7"/>
        <color theme="1"/>
        <rFont val="Arial"/>
        <family val="2"/>
      </rPr>
      <t>RPU: Registro Público Único
REO: Registro Estatal de Obligaciones</t>
    </r>
  </si>
  <si>
    <r>
      <t>Integra formato del CONAC de resultado y proyección de ingresos</t>
    </r>
    <r>
      <rPr>
        <sz val="7"/>
        <color theme="1"/>
        <rFont val="Arial"/>
        <family val="2"/>
      </rPr>
      <t xml:space="preserve">
Nota: En entidades menores a 200,000 habitantes, el resultado y proyección debe ser como mínimo de 1 año, de lo contrario será de 3 años en cada uno.</t>
    </r>
  </si>
  <si>
    <t>Conforme al color que obtuvo la entidad en el SA del último trimestre del ejercicio anterior, comparar con el porcentaje resultante de dividir el monto del financiamiento interno y los ingresos de libre disposición multiplicados por cien, no rebase los parámetros siguientes:
• Rojo (elevado) 0%
• Amarillo (observación) 5%
• Verde (sostenible) 15%</t>
  </si>
  <si>
    <t>La previsión en ADEFAS es igual o mayor al 0.0% y menor o igual al 2.5%</t>
  </si>
  <si>
    <t>Art. 20 LDF</t>
  </si>
  <si>
    <t>Integra aplicación de los recursos por clasificador administrativo emitido por el CONAC</t>
  </si>
  <si>
    <t>Integra aplicación de los recursos por clasificador funcional emitido por el CONAC</t>
  </si>
  <si>
    <t>Integra aplicación de los recursos por clasificador tipo de gasto (económico) emitido por el CONAC</t>
  </si>
  <si>
    <t>Integra aplicación de los recursos por clasificador por objeto del gasto (económico) emitido por el CONAC</t>
  </si>
  <si>
    <t>Art. 18, primer párrafo LDF, Art. 61, fracción II, inciso a) y b) LGCG</t>
  </si>
  <si>
    <t>Art. 11 en cumplimiento del 21 LDF,
Art. 61, fracción II, inciso a) LGCG</t>
  </si>
  <si>
    <t>Convenio de creación. Periódico número 42. Sección II Tomo CCCLXI
Acuerdo modificatorio. Periódico número 19. Sección II Tomo CCCLXV</t>
  </si>
  <si>
    <t>Escritura pública 9522 nueve mil quinientos veintidós, tomo XIII, libro diez.
Convenio modificatorio. Periódico número 47. Sección IV Tomo CCCLXXXII</t>
  </si>
  <si>
    <t>Convenio de creación. Periódico número 21. Sección III Tomo CCCLXXVI
Adenda al convenio. Periódico número 37. Sección X Tomo CCCLXXVIII</t>
  </si>
  <si>
    <t>Policía Metropolitana de Guadalajara</t>
  </si>
  <si>
    <t xml:space="preserve">Reglamento municipal </t>
  </si>
  <si>
    <t>Decreto número 18029</t>
  </si>
  <si>
    <t>Decreto sin número</t>
  </si>
  <si>
    <t>Instituto Municipal de Atención a la Juventud de Jocotepec, Jalisco</t>
  </si>
  <si>
    <t>Sistema de Agua Potable, Alcantarillado y Saneamiento del Municipio de Mazamitla Jalisco</t>
  </si>
  <si>
    <t xml:space="preserve">Acta de sesión ordinaria no. 17 </t>
  </si>
  <si>
    <t>Consejo Municipal del Deporte de Ocotlán, Jalisco</t>
  </si>
  <si>
    <t>Consejo Municipal del Deporte de Puerto Vallarta</t>
  </si>
  <si>
    <t xml:space="preserve">Sistema para el Desarrollo Integral de la Familia de San Martín Hidalgo, Jalisco </t>
  </si>
  <si>
    <t xml:space="preserve">Gaceta municipal número: Ejemplar 1 ordinario </t>
  </si>
  <si>
    <t>Instituto Municipal de las Mujeres de Teocaltiche</t>
  </si>
  <si>
    <t>Sesión Extraordinaria. Acta número 9 del 18 de mayo de 2010</t>
  </si>
  <si>
    <t>Decreto 20371. Periódico número 32. Sección IX. Tomo CCCXLVI</t>
  </si>
  <si>
    <t>Acuerdo #207-2007/2009
sesión extraordinaria</t>
  </si>
  <si>
    <t xml:space="preserve">Número de contrato/soporte (Creación) </t>
  </si>
  <si>
    <t>Número de contrato/soporte (cierre)</t>
  </si>
  <si>
    <t>https://transparencia.info.jalisco.gob.mx/transparencia/informacion-fundamental/12185</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</si>
  <si>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</si>
  <si>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</si>
  <si>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</si>
  <si>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</si>
  <si>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</si>
  <si>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</si>
  <si>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</si>
  <si>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</si>
  <si>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</si>
  <si>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</si>
  <si>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</si>
  <si>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</si>
  <si>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</si>
  <si>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</si>
  <si>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</si>
  <si>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</si>
  <si>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</si>
  <si>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</si>
  <si>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</si>
  <si>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</si>
  <si>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</si>
  <si>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</si>
  <si>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</si>
  <si>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</si>
  <si>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</si>
  <si>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</si>
  <si>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</si>
  <si>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</si>
  <si>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</si>
  <si>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</si>
  <si>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</si>
  <si>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</si>
  <si>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</si>
  <si>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</si>
  <si>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</si>
  <si>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</si>
  <si>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</si>
  <si>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</si>
  <si>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</si>
  <si>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</si>
  <si>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</si>
  <si>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</si>
  <si>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</si>
  <si>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</si>
  <si>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</si>
  <si>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</si>
  <si>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</si>
  <si>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</si>
  <si>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</si>
  <si>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</si>
  <si>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</si>
  <si>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</si>
  <si>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</si>
  <si>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</si>
  <si>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</si>
  <si>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</si>
  <si>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</si>
  <si>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</si>
  <si>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</si>
  <si>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</si>
  <si>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</si>
  <si>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</si>
  <si>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</si>
  <si>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</si>
  <si>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</si>
  <si>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</si>
  <si>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</si>
  <si>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</si>
  <si>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</si>
  <si>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</si>
  <si>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</si>
  <si>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</si>
  <si>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</si>
  <si>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</si>
  <si>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</si>
  <si>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</si>
  <si>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</si>
  <si>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</si>
  <si>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</si>
  <si>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</si>
  <si>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</si>
  <si>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</si>
  <si>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</si>
  <si>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</si>
  <si>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</si>
  <si>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</si>
  <si>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</si>
  <si>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</si>
  <si>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</si>
  <si>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</si>
  <si>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</si>
  <si>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</si>
  <si>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</si>
  <si>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</si>
  <si>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</si>
  <si>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</si>
  <si>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</si>
  <si>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</si>
  <si>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</si>
  <si>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</si>
  <si>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</si>
  <si>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</si>
  <si>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</si>
  <si>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</si>
  <si>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</si>
  <si>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</si>
  <si>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</si>
  <si>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</si>
  <si>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</si>
  <si>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</si>
  <si>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</si>
  <si>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</si>
  <si>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</si>
  <si>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</si>
  <si>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</si>
  <si>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</si>
  <si>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</si>
  <si>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</si>
  <si>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</si>
  <si>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</si>
  <si>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</si>
  <si>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</si>
  <si>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</si>
  <si>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</si>
  <si>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</si>
  <si>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Estado</t>
  </si>
  <si>
    <t>Art. 61, fracción I, inciso a) LGCG</t>
  </si>
  <si>
    <t>La estimación de la ley de ingresos y los integrados en el presupuesto son iguales</t>
  </si>
  <si>
    <t>Ley de Ingresos</t>
  </si>
  <si>
    <t>Integra aplicación de los recursos por clasificador por fuente de financiamiento emitido por el CONAC</t>
  </si>
  <si>
    <t>Art. 61, fracción II, inciso c) en concordancia con el Art. 41 LGCG</t>
  </si>
  <si>
    <t>Art. 61, fracción I, inciso a) en concordancia con el Art. 41 LGCG</t>
  </si>
  <si>
    <t>Integra estimación utilizando el clasificador por rubro de ingresos emitido por el CONAC</t>
  </si>
  <si>
    <t>Identificar en la estimación de ingresos los recursos de libre disposición (etiquetados) y los no etiquetados</t>
  </si>
  <si>
    <t>En los ingresos del ejercicio la entidad estima recaudación en los rubros siguiente:</t>
  </si>
  <si>
    <t>El incremento o disminución al total del presupuesto de egresos del ejercicio, con relación al del ejercicio inmediato anterior es de:</t>
  </si>
  <si>
    <t>Nivel señalado
 en el SA</t>
  </si>
  <si>
    <t>Art. 22 LDF</t>
  </si>
  <si>
    <t>Inversión pública productiva</t>
  </si>
  <si>
    <t>No. Acuerdo / Orden</t>
  </si>
  <si>
    <t>Presupuesto</t>
  </si>
  <si>
    <t>El importe total del presupuesto entre el número de habitantes de la entidad es:</t>
  </si>
  <si>
    <t>Verificar los montos estimados en la ley de ingresos respectiva y los integrados en el presupuesto</t>
  </si>
  <si>
    <t>El destino del financiamiento es a la inversión pública productiva</t>
  </si>
  <si>
    <t>Conforme al presupuesto de egresos por clasificación de fuente de financiamiento verificar que el destino de la nueva deuda es una inversión pública productiva (Capítulo 5000, 6000 o 7000)</t>
  </si>
  <si>
    <t>Art. 10, fracción II
inciso a) en cumplimiento del 21 LDF
Art. 61, fracción II, inciso a) LGCG</t>
  </si>
  <si>
    <t>En el presupuesto de egresos la entidad estima gasto en las partidas siguientes:</t>
  </si>
  <si>
    <t>Valor per cápita</t>
  </si>
  <si>
    <t>El presupuesto se elaboró con base en los clasificadores del egresos aprobados por el CONAC</t>
  </si>
  <si>
    <t>La estimación de ingresos se elaboró con los clasificadores del ingreso aprobados por el CONAC</t>
  </si>
  <si>
    <t>Ofelia Nuño Rivera</t>
  </si>
  <si>
    <t>L.C.P. Teresa de Jesús Casillas Gómez</t>
  </si>
  <si>
    <t>Mtro. Edgar Gerardo Arellano Guzmán</t>
  </si>
  <si>
    <t>Mtra. Lucila López Virgen</t>
  </si>
  <si>
    <t>Inconsist 1</t>
  </si>
  <si>
    <t>Inconsist 2</t>
  </si>
  <si>
    <t>Inconsist 3</t>
  </si>
  <si>
    <t>Inconsist 4</t>
  </si>
  <si>
    <t>Inconsist 5</t>
  </si>
  <si>
    <t>Inconsist 6</t>
  </si>
  <si>
    <t>Inconsist 7</t>
  </si>
  <si>
    <t>Inconsist 8</t>
  </si>
  <si>
    <t>Inconsist 9</t>
  </si>
  <si>
    <t>Inconsist 10</t>
  </si>
  <si>
    <t>Inconsist 11</t>
  </si>
  <si>
    <t>Inconsist 12</t>
  </si>
  <si>
    <t>Inconsist 13</t>
  </si>
  <si>
    <t>Inconsist 14</t>
  </si>
  <si>
    <t>Inconsist 15</t>
  </si>
  <si>
    <t>Inconsist 16</t>
  </si>
  <si>
    <t>Inconsist 17</t>
  </si>
  <si>
    <t>Inconsist 18</t>
  </si>
  <si>
    <t>Inconsist 19</t>
  </si>
  <si>
    <t>Inconsist 20</t>
  </si>
  <si>
    <t>Inconsist 21</t>
  </si>
  <si>
    <t>Inconsist 22</t>
  </si>
  <si>
    <t>Inconsist 23</t>
  </si>
  <si>
    <t>Inconsist 24</t>
  </si>
  <si>
    <t>Inconsist 25</t>
  </si>
  <si>
    <t>Inconsist 26</t>
  </si>
  <si>
    <t>Inconsist 27</t>
  </si>
  <si>
    <t>Anali. 1A</t>
  </si>
  <si>
    <t>Anali. 1B</t>
  </si>
  <si>
    <t>Anali. 1C</t>
  </si>
  <si>
    <t>Anali.1D</t>
  </si>
  <si>
    <t>Anali.2A</t>
  </si>
  <si>
    <t>Anali.2B</t>
  </si>
  <si>
    <t>Anali.2C</t>
  </si>
  <si>
    <t>Anali.2D</t>
  </si>
  <si>
    <t>Anali.3A</t>
  </si>
  <si>
    <t>Anali.3B1</t>
  </si>
  <si>
    <t>Anali.3B2</t>
  </si>
  <si>
    <t>Anali.3C</t>
  </si>
  <si>
    <t>Anali.3D</t>
  </si>
  <si>
    <t>Anali.4A</t>
  </si>
  <si>
    <t>Anali.4B1</t>
  </si>
  <si>
    <t>Anali.4B2</t>
  </si>
  <si>
    <t>Anali.4C</t>
  </si>
  <si>
    <t>Anali.4D</t>
  </si>
  <si>
    <t>Anali.5A</t>
  </si>
  <si>
    <t>Anali.5B1</t>
  </si>
  <si>
    <t>Anali.5B2</t>
  </si>
  <si>
    <t>Anali.5C</t>
  </si>
  <si>
    <t>Anali.6A</t>
  </si>
  <si>
    <t>Anali.6B</t>
  </si>
  <si>
    <t>Anali.6C</t>
  </si>
  <si>
    <t>Anali.6D</t>
  </si>
  <si>
    <t>Anali.7A1</t>
  </si>
  <si>
    <t>Anali.7A2</t>
  </si>
  <si>
    <t>Anali.7A3</t>
  </si>
  <si>
    <t>Anali.7B1</t>
  </si>
  <si>
    <t>Anali.7B2</t>
  </si>
  <si>
    <t>Anali.7B3</t>
  </si>
  <si>
    <t>Anali.7C1</t>
  </si>
  <si>
    <t>Anali.7C2</t>
  </si>
  <si>
    <t>Anali.7C3</t>
  </si>
  <si>
    <t>Anali.7D</t>
  </si>
  <si>
    <t>Anali.8A1</t>
  </si>
  <si>
    <t>Anali.8A2</t>
  </si>
  <si>
    <t>Anali.8B1</t>
  </si>
  <si>
    <t>Anali.8B2</t>
  </si>
  <si>
    <t>Anali.8C1</t>
  </si>
  <si>
    <t>Anali.8C2</t>
  </si>
  <si>
    <t>Anali.8D1</t>
  </si>
  <si>
    <t>Anali.8D2</t>
  </si>
  <si>
    <t>Anali.9A</t>
  </si>
  <si>
    <t>Anali.9B1</t>
  </si>
  <si>
    <t>Anali.9B2</t>
  </si>
  <si>
    <t>Anali.9B3</t>
  </si>
  <si>
    <t>Anali.9C</t>
  </si>
  <si>
    <t>Anali.9D</t>
  </si>
  <si>
    <t>Anali.10A</t>
  </si>
  <si>
    <t>Anali.10B1</t>
  </si>
  <si>
    <t>Anali.10B2</t>
  </si>
  <si>
    <t>Anali.10C</t>
  </si>
  <si>
    <t>Anali.10D</t>
  </si>
  <si>
    <t>Anali.11A</t>
  </si>
  <si>
    <t>Anali.11B</t>
  </si>
  <si>
    <t>Anali.11C</t>
  </si>
  <si>
    <t>Anali.11D</t>
  </si>
  <si>
    <t>Anali.12A1</t>
  </si>
  <si>
    <t>Anali.12A2</t>
  </si>
  <si>
    <t>Anali.12A3</t>
  </si>
  <si>
    <t>Anali.12B1</t>
  </si>
  <si>
    <t>Anali.12B2</t>
  </si>
  <si>
    <t>Anali.12B3</t>
  </si>
  <si>
    <t>Anali.12C1</t>
  </si>
  <si>
    <t>Anali.12C2</t>
  </si>
  <si>
    <t>Anali.12C3</t>
  </si>
  <si>
    <t>Anali.12D</t>
  </si>
  <si>
    <t>Anali.13A1</t>
  </si>
  <si>
    <t>Anali.13A2</t>
  </si>
  <si>
    <t>Anali.13A3</t>
  </si>
  <si>
    <t>Anali.13A4</t>
  </si>
  <si>
    <t>Anali.13A5</t>
  </si>
  <si>
    <t>Anali.13B1</t>
  </si>
  <si>
    <t>Anali.13B2</t>
  </si>
  <si>
    <t>Anali.13B3</t>
  </si>
  <si>
    <t>Anali.13B4</t>
  </si>
  <si>
    <t>Anali.13B5</t>
  </si>
  <si>
    <t>Anali.13C1</t>
  </si>
  <si>
    <t>Anali.13C2</t>
  </si>
  <si>
    <t>Anali.13C3</t>
  </si>
  <si>
    <t>Anali.13C4</t>
  </si>
  <si>
    <t>Anali.13C5</t>
  </si>
  <si>
    <t>Anali.14A</t>
  </si>
  <si>
    <t>Anali.14B</t>
  </si>
  <si>
    <t>Anali.14C</t>
  </si>
  <si>
    <t>Anali.14D</t>
  </si>
  <si>
    <t>Anali.15A</t>
  </si>
  <si>
    <t>Anali.15B1</t>
  </si>
  <si>
    <t>Anali.15B2</t>
  </si>
  <si>
    <t>Anali.15C</t>
  </si>
  <si>
    <t>Anali.15D</t>
  </si>
  <si>
    <t>Anali.16A</t>
  </si>
  <si>
    <t>Anali.16B1</t>
  </si>
  <si>
    <t>Anali.16B2</t>
  </si>
  <si>
    <t>Anali.16C</t>
  </si>
  <si>
    <t>Anali.17A</t>
  </si>
  <si>
    <t>Anali.17C</t>
  </si>
  <si>
    <t>Anali.17D</t>
  </si>
  <si>
    <t>Anali.18A</t>
  </si>
  <si>
    <t>Anali.18B</t>
  </si>
  <si>
    <t>Anali.18C</t>
  </si>
  <si>
    <t>Anali.18D</t>
  </si>
  <si>
    <t>Anali.19A</t>
  </si>
  <si>
    <t>Anali.19B</t>
  </si>
  <si>
    <t>Anali.19C</t>
  </si>
  <si>
    <t>Anali.19D</t>
  </si>
  <si>
    <t>Anali.20A</t>
  </si>
  <si>
    <t>Anali.20B</t>
  </si>
  <si>
    <t>Anali.13D1</t>
  </si>
  <si>
    <t>Anali.13D2</t>
  </si>
  <si>
    <t>Anali.13D3</t>
  </si>
  <si>
    <t>Anali.13D4</t>
  </si>
  <si>
    <t>Anali.13D5</t>
  </si>
  <si>
    <t>Anali.17B1</t>
  </si>
  <si>
    <t>Anali.17B2</t>
  </si>
  <si>
    <t>Anali.20C</t>
  </si>
  <si>
    <t>Anali.20D</t>
  </si>
  <si>
    <t>Obs.1</t>
  </si>
  <si>
    <t>Obs.2</t>
  </si>
  <si>
    <t>Obs.3</t>
  </si>
  <si>
    <t>Obs.4</t>
  </si>
  <si>
    <t>Obs.5</t>
  </si>
  <si>
    <t>Obs.6</t>
  </si>
  <si>
    <t>Obs.7</t>
  </si>
  <si>
    <t>Obs.8</t>
  </si>
  <si>
    <t>Obs.9</t>
  </si>
  <si>
    <t>Obs.10</t>
  </si>
  <si>
    <t>Obs.11</t>
  </si>
  <si>
    <t>Obs.12</t>
  </si>
  <si>
    <t>Obs.13</t>
  </si>
  <si>
    <t>Obs.14</t>
  </si>
  <si>
    <t>Obs.15</t>
  </si>
  <si>
    <t>Obs.16</t>
  </si>
  <si>
    <t>Obs.17</t>
  </si>
  <si>
    <t>Obs.18</t>
  </si>
  <si>
    <t>Obs.19</t>
  </si>
  <si>
    <t>Obs.20</t>
  </si>
  <si>
    <t>Obs.21</t>
  </si>
  <si>
    <t>Obs.22</t>
  </si>
  <si>
    <t>Obs.23</t>
  </si>
  <si>
    <t>Obs.24</t>
  </si>
  <si>
    <t>Obs.25</t>
  </si>
  <si>
    <t>Obs.26</t>
  </si>
  <si>
    <t>Obs.27</t>
  </si>
  <si>
    <t>Fecha</t>
  </si>
  <si>
    <t>Jefe Dpto.</t>
  </si>
  <si>
    <t>PROPOSITO</t>
  </si>
  <si>
    <t>Inconsist 28</t>
  </si>
  <si>
    <t>Inconsist 29</t>
  </si>
  <si>
    <t>Inconsist 30</t>
  </si>
  <si>
    <t>Inconsist 31</t>
  </si>
  <si>
    <t>Instituto Metropolitano de Planeación
Año de creación: 2011
Decreto 23486/LIX/10 Periódico Número 48. Sección V Tomo CCCLXVIII
Instituto de Planeación y Gestión del Desarrollo
Año 2020
Decreto número 27808/LXII/20</t>
  </si>
  <si>
    <t>2009 /2013</t>
  </si>
  <si>
    <t>NA
2018</t>
  </si>
  <si>
    <t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t>
  </si>
  <si>
    <t xml:space="preserve">San Juanito de Escobedo
Decreto número 17112. 
Antonio Escobedo
Decreto número 4499. </t>
  </si>
  <si>
    <t>Sistema para el Desarrollo Integral de la Familia del municipio de Antonio Escobedo
Decreto número 12427</t>
  </si>
  <si>
    <t>Sistema Municipal de Agua Potable y Alcantarillado de Arandas, Jalisco
Acuerdo de la sesión ordinaria del 13 de febrero del 2006</t>
  </si>
  <si>
    <t xml:space="preserve">Zapotlán el Grande
Decreto número 16474
Ciudad Guzmán
Decreto número </t>
  </si>
  <si>
    <t>Sistema para el Desarrollo Integral de la Familia del municipio de Cuautitlán
Decreto número 13427</t>
  </si>
  <si>
    <t>Red de Bosques Urbanos de Guadalajara
Año de inicio: 2016
Agencia Metropolitana de Bosques Urbanos del Área Metropolitana de Guadalajara
Año de inicio: 2019
Número 47. Sección IV. Tomo CCCXCV</t>
  </si>
  <si>
    <t>Santa María del Oro
Decreto 17837
Manuel M. Diéguez
Decreto</t>
  </si>
  <si>
    <t>Sistema para el Desarrollo Integral de la Familia del municipio de Santa María del Oro
Decreto
Sistema para el Desarrollo Integral de la Familia del municipio de Manuel M. Diéguez
Decreto 13774 del 09/12/1989</t>
  </si>
  <si>
    <t>San Pedro Tlaquepaque
Decreto 23598/LIX/11. Periódico número 10. Sección III Tomo CCCLXXI</t>
  </si>
  <si>
    <t>Sistema para el Desarrollo Integral de la Familia del municipio de Tlaquepaque, Jalisco
Decreto N.° 12028</t>
  </si>
  <si>
    <t>Consejo Municipal contra las Adicciones en San Pedro Tlaquepaque
Gaceta diciembre de 2012. Año 01. Número 03
Consejo Municipal contra las Adicciones en Tlaquepaque
Gaceta marzo 2010. Acta de sesión ordinaria número 5.</t>
  </si>
  <si>
    <t>Instituto Municipal de la Juventud en San Pedro Tlaquepaque
Gaceta diciembre 2012. Año 01. Número 3
Instituto Municipal de la Juventud en Tlaquepaque
Acta de sesión ordinaria 09 de agosto de 2010</t>
  </si>
  <si>
    <t>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t>
  </si>
  <si>
    <t>Sistema para el Desarrollo Integral de la Familia del municipio de Venustiano Carranza
Decreto número 13426</t>
  </si>
  <si>
    <t>Art. 18, fracción I, III y IV último párrafo LDF</t>
  </si>
  <si>
    <t>Considera el ente previsiones salariales y económicas de los servicios personales</t>
  </si>
  <si>
    <t>Derivado del resultado al análisis en servicios personales, identificar si existe un incremento en el capítulo 1000</t>
  </si>
  <si>
    <t>L.C.P. Gisela Gabriela Casillas García</t>
  </si>
  <si>
    <t>Lic. Soledad Rizo Orozco</t>
  </si>
  <si>
    <t>2365-2</t>
  </si>
  <si>
    <t>2546-9</t>
  </si>
  <si>
    <t>La estimación en aportaciones federales es igual o menor a la publicada en el periódico "El Estado de Jalisco"</t>
  </si>
  <si>
    <t>Síndico</t>
  </si>
  <si>
    <t>Descripción</t>
  </si>
  <si>
    <t>Total</t>
  </si>
  <si>
    <t>Remanente recursos estatales</t>
  </si>
  <si>
    <t>Total de egresos</t>
  </si>
  <si>
    <t>Suma</t>
  </si>
  <si>
    <t>Sistema de Agua Potable, Alcantarillado y Saneamiento del Municipio de Talpa de Allende (SIAPAS-TALPA)</t>
  </si>
  <si>
    <t>Acuerdo de creación publicado en gaceta municipal</t>
  </si>
  <si>
    <t>Organismo Municipal del Agua y Saneamiento de Tala (OMAST)</t>
  </si>
  <si>
    <t>Acuerdo de la Sesión Ordinaria de Ayuntamiento número 25 de fecha 08 de agosto de 2019</t>
  </si>
  <si>
    <t>2019
2016</t>
  </si>
  <si>
    <t>PRESUPUESTO DE EGRESOS Y SUS MODIFICACIONES</t>
  </si>
  <si>
    <t>Enero</t>
  </si>
  <si>
    <t>Febrero</t>
  </si>
  <si>
    <t>Marzo</t>
  </si>
  <si>
    <t>Abril</t>
  </si>
  <si>
    <t>Mayo</t>
  </si>
  <si>
    <t>Junio</t>
  </si>
  <si>
    <t>Julio</t>
  </si>
  <si>
    <t>Agosto</t>
  </si>
  <si>
    <t>Septiembre</t>
  </si>
  <si>
    <t>Octubre</t>
  </si>
  <si>
    <t>Noviembre</t>
  </si>
  <si>
    <t>Diciembre</t>
  </si>
  <si>
    <t xml:space="preserve">Ingresos por venta de bienes, prestación de servicios y otros ingresos </t>
  </si>
  <si>
    <t xml:space="preserve">Participaciones, aportaciones, convenios, incentivos derivados de la colaboración fiscal y fondos distintos de las aportaciones </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</si>
  <si>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</si>
  <si>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</si>
  <si>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</si>
  <si>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</si>
  <si>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</si>
  <si>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</si>
  <si>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</si>
  <si>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</si>
  <si>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</si>
  <si>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</si>
  <si>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</si>
  <si>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 xml:space="preserve">Transferencias , asignaciones, subsidios y subvenciones y pensiones y jubilaciones </t>
  </si>
  <si>
    <t>Estimación de ingresos</t>
  </si>
  <si>
    <t>Remanente de recursos fiscales</t>
  </si>
  <si>
    <t>Remanente financiamiento interno</t>
  </si>
  <si>
    <t>Remanente ingresos propios</t>
  </si>
  <si>
    <t>Remanente recursos fiscales</t>
  </si>
  <si>
    <t>Remanente otros recursos de libre disposición</t>
  </si>
  <si>
    <t>Remanente recursos federales</t>
  </si>
  <si>
    <t>Remanente otros recursos federales etiquetados</t>
  </si>
  <si>
    <t xml:space="preserve">Suma estimación de ingresos + remanentes                                                                                                                                                   </t>
  </si>
  <si>
    <t>DOCUMENTOS</t>
  </si>
  <si>
    <t>Integra formato del CONAC de resultado y proyección de egresos
Nota: En entidades menores a 200,000 habitantes, el resultado y proyección debe ser como mínimo de 1 año, de lo contrario será de 3 años en cada uno.</t>
  </si>
  <si>
    <t>Presupuesto año anterior</t>
  </si>
  <si>
    <t>Diferencia</t>
  </si>
  <si>
    <t>Obs.28</t>
  </si>
  <si>
    <t>Impuestos no comprendidos en la ley de ingresos vigente, causados en ejercicios fiscales anteriores pendientes de liquidación o pago</t>
  </si>
  <si>
    <t>Contribuciones de mejoras no comprendidos en la ley de ingresos vigente, causados en ejercicios fiscales anteriores pendientes de liquidación o pago</t>
  </si>
  <si>
    <t>Derechos no comprendidos en la ley de ingresos vigente, causados en ejercicios fiscales anteriores pendientes de liquidación o pago</t>
  </si>
  <si>
    <t>Productos no comprendidos en la ley de ingresos vigente, causados en ejercicios fiscales anteriores pendientes de liquidación o pago</t>
  </si>
  <si>
    <t>Aprovechamientos no comprendidos en la ley de ingresos vigente, causados en ejercicios fiscales anteriores pendientes de liquidación o pago</t>
  </si>
  <si>
    <t>ID</t>
  </si>
  <si>
    <t>Nivel MIR</t>
  </si>
  <si>
    <t>Código del nivel MIR</t>
  </si>
  <si>
    <t>Resumen narrativo (Objetivos)</t>
  </si>
  <si>
    <t>Nombre del indicador</t>
  </si>
  <si>
    <t>Método de cálculo del indicador</t>
  </si>
  <si>
    <t>Valor meta programado 1 (Numerador)</t>
  </si>
  <si>
    <t>Valor meta programado 2 (Denominador)</t>
  </si>
  <si>
    <t>Frecuencia de medición del indicador</t>
  </si>
  <si>
    <t>Capítulo 1000
(Aprobado)</t>
  </si>
  <si>
    <t>Capítulo 2000
(Aprobado)</t>
  </si>
  <si>
    <t>Capítulo 3000
(Aprobado)</t>
  </si>
  <si>
    <t>Capítulo 4000
(Aprobado)</t>
  </si>
  <si>
    <t>Capítulo 5000
(Aprobado)</t>
  </si>
  <si>
    <t>Capítulo 6000
(Aprobado)</t>
  </si>
  <si>
    <t>Capítulo 7000
(Aprobado)</t>
  </si>
  <si>
    <t>Capítulo 8000
(Aprobado)</t>
  </si>
  <si>
    <t>Capítulo 9000
(Aprobado)</t>
  </si>
  <si>
    <t>UE</t>
  </si>
  <si>
    <t>Nombre de la unidad ejecutora</t>
  </si>
  <si>
    <t>Total anual</t>
  </si>
  <si>
    <t>Riesgos de trabajo</t>
  </si>
  <si>
    <t>Invalidez y vida</t>
  </si>
  <si>
    <t>Otras prestaciones sociales</t>
  </si>
  <si>
    <t>Nombre de la plaza</t>
  </si>
  <si>
    <t>Adscripción</t>
  </si>
  <si>
    <t>Partida genérica</t>
  </si>
  <si>
    <t>111-113
Dietas y sueldo base</t>
  </si>
  <si>
    <t>Prima vacacional y dominical</t>
  </si>
  <si>
    <t>Gratificación de fin de año
(Aguinaldo)</t>
  </si>
  <si>
    <t>Otras prestaciones</t>
  </si>
  <si>
    <t>Suma total de remuneraciones</t>
  </si>
  <si>
    <t>Ingresos etiquetados</t>
  </si>
  <si>
    <t>11
Recursos fiscales</t>
  </si>
  <si>
    <t>12
Financiamientos internos</t>
  </si>
  <si>
    <t>13
Financiamientos externos</t>
  </si>
  <si>
    <t>14
Ingresos propios</t>
  </si>
  <si>
    <t>15
Recursos federales</t>
  </si>
  <si>
    <t>16
Recursos estatales</t>
  </si>
  <si>
    <t>17
Otros recursos de libre disposición</t>
  </si>
  <si>
    <t>25
Recursos federales</t>
  </si>
  <si>
    <t>26
Recursos estatales</t>
  </si>
  <si>
    <t>27
Otros recursos de transferencias federales</t>
  </si>
  <si>
    <t>Capítulo 1000</t>
  </si>
  <si>
    <t>Capítulo 2000</t>
  </si>
  <si>
    <t>Capítulo 3000</t>
  </si>
  <si>
    <t>Capítulo 4000</t>
  </si>
  <si>
    <t>Capítulo 5000</t>
  </si>
  <si>
    <t>Capítulo 6000</t>
  </si>
  <si>
    <t>Capítulo 7000</t>
  </si>
  <si>
    <t>Capítulo 8000</t>
  </si>
  <si>
    <t>Capítulo 9000</t>
  </si>
  <si>
    <t>Contribuciones de mejoras</t>
  </si>
  <si>
    <t xml:space="preserve">Servicios personales </t>
  </si>
  <si>
    <t>Remuneraciones al personal de carácter permanente</t>
  </si>
  <si>
    <t>Dietas</t>
  </si>
  <si>
    <t>Remuneraciones al personal de carácter transitorio</t>
  </si>
  <si>
    <t>Remuneraciones adicionales y especiales</t>
  </si>
  <si>
    <t>Seguridad social</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</si>
  <si>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</si>
  <si>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</si>
  <si>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</si>
  <si>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</si>
  <si>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</si>
  <si>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</si>
  <si>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 farmacéuticos y de laboratorio</t>
  </si>
  <si>
    <t>Vestuario, blancos, prendas de protección y artículos deportivos</t>
  </si>
  <si>
    <t>Materiales y suministros de seguridad</t>
  </si>
  <si>
    <t>Herramientas, refacciones  y accesorios menores</t>
  </si>
  <si>
    <t>Servicios generales</t>
  </si>
  <si>
    <t>Servicios básicos</t>
  </si>
  <si>
    <t>Gas</t>
  </si>
  <si>
    <t>Servicios de arrendamiento</t>
  </si>
  <si>
    <t>Servicios profesionales, científicos , técnicos y otros servicios</t>
  </si>
  <si>
    <t>Servicios de instalación, reparación, mantenimiento y conservación</t>
  </si>
  <si>
    <t>Servicios de comunicación social y publicidad</t>
  </si>
  <si>
    <t>Servicios de traslado y viáticos</t>
  </si>
  <si>
    <t>Viáticos en el extranjero</t>
  </si>
  <si>
    <t>Servicios oficiales</t>
  </si>
  <si>
    <t>Transferencias,asignaciones, subsidios y otras ayudas</t>
  </si>
  <si>
    <t>Trransferencias internas  y asignaciones al sector público</t>
  </si>
  <si>
    <t>Transferencias al resto del sector público</t>
  </si>
  <si>
    <t>Transferencias otorgadas para instituciones paraestatales públicas financieras</t>
  </si>
  <si>
    <t>Subsidios a la vivienda</t>
  </si>
  <si>
    <t>Ayudas sociales</t>
  </si>
  <si>
    <t>Ayudas sociales a personas</t>
  </si>
  <si>
    <t>Transferencias a fideicomisos, mandatos y otros análogos</t>
  </si>
  <si>
    <t>Otras transferencias a fideicomisos</t>
  </si>
  <si>
    <t>Trransferencias a la seguridad social</t>
  </si>
  <si>
    <t>Donativos</t>
  </si>
  <si>
    <t>Donativos a entidades federativas</t>
  </si>
  <si>
    <t>Transferencias al exterior</t>
  </si>
  <si>
    <t>Bienes muebles,inmuebles e intangibles</t>
  </si>
  <si>
    <t>Mobiliario y equipo de adminitración</t>
  </si>
  <si>
    <t>Muebles de oficina y estantería</t>
  </si>
  <si>
    <t>Mobiliario y equipo educacional y recreativo</t>
  </si>
  <si>
    <t>Otro mobiliario y equipo educacional y recreativo</t>
  </si>
  <si>
    <t>Equipo e instrumental médico y de laboratorio</t>
  </si>
  <si>
    <t>Vehículos y equipo de transporte terrestre</t>
  </si>
  <si>
    <t>Maquinaria, otros equipos y herramientas</t>
  </si>
  <si>
    <t>Activos biológicos</t>
  </si>
  <si>
    <t>Ovinos y caprinos</t>
  </si>
  <si>
    <t>Bienes inmuebles</t>
  </si>
  <si>
    <t>Viviendas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</si>
  <si>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</si>
  <si>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</si>
  <si>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</si>
  <si>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</si>
  <si>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</si>
  <si>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</si>
  <si>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</si>
  <si>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</si>
  <si>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</si>
  <si>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</si>
  <si>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Innversiones en fideicomisos, mandatos y otros análogos</t>
  </si>
  <si>
    <t>Inversiones en fideicomisos públicos financieros</t>
  </si>
  <si>
    <t>Otras inversiones financieras</t>
  </si>
  <si>
    <t>Provisones y otras erogaciones especiales</t>
  </si>
  <si>
    <t>Participaciones y aportaciones</t>
  </si>
  <si>
    <t>Deuda pública</t>
  </si>
  <si>
    <t>Amortización de la deuda pública</t>
  </si>
  <si>
    <t>Amortización de la deuda externa con instituciones de crédito</t>
  </si>
  <si>
    <t>Intereses de la deuda pública</t>
  </si>
  <si>
    <t>Intereses de la deuda externa con instituciones de crédito</t>
  </si>
  <si>
    <t>Intereses de la deuda bilateral</t>
  </si>
  <si>
    <t>Comisiones de la deuda pública</t>
  </si>
  <si>
    <t>Gastos de la deuda pública</t>
  </si>
  <si>
    <t>Costo por coberturas</t>
  </si>
  <si>
    <t>Apoyos financieros</t>
  </si>
  <si>
    <t>Adeudos de ejercicios fiscales anteriores (ADEFAS)</t>
  </si>
  <si>
    <t>Ingresos por venta de bienes y prestación de servicios</t>
  </si>
  <si>
    <t>Otros ingresos de libre disposición</t>
  </si>
  <si>
    <t>Total de ingresos de libre disposición</t>
  </si>
  <si>
    <t>Remanente de ingresos de libre disposición</t>
  </si>
  <si>
    <t xml:space="preserve">Total de ingresos + remanente </t>
  </si>
  <si>
    <t>Transferencias federales etiquetadas</t>
  </si>
  <si>
    <t>Transferencias, asignaciones, subsidios y subvenciones y pensiones y jubilaciones</t>
  </si>
  <si>
    <t>Otras transferencias federales etiquetadas</t>
  </si>
  <si>
    <t>Total de ingresos etiquetados</t>
  </si>
  <si>
    <t>Remanente de ingresos etiquetados</t>
  </si>
  <si>
    <t>Ingresos derivados de financiamientos</t>
  </si>
  <si>
    <t>Total de ingresos</t>
  </si>
  <si>
    <t>Remanente</t>
  </si>
  <si>
    <t>Total ingresos + remanente</t>
  </si>
  <si>
    <t>Datos informativos</t>
  </si>
  <si>
    <t>Ingresos derivados de financiamientos con fuente de pago de recursos de libre disposición</t>
  </si>
  <si>
    <t>Ingresos derivados de financiamientos con fuente de pago de transferencias federales etiquetadas</t>
  </si>
  <si>
    <t>Gasto no etiquetado</t>
  </si>
  <si>
    <t>Servicios personales</t>
  </si>
  <si>
    <t>Transferencias, asignaciones, subsidios y otras ayudas</t>
  </si>
  <si>
    <t>Bienes muebles, inmuebles e intangibles</t>
  </si>
  <si>
    <t>Total de gasto no etiquetado</t>
  </si>
  <si>
    <t>Gasto etiquetado</t>
  </si>
  <si>
    <t>Total de gasto etiquetado</t>
  </si>
  <si>
    <t>Sector público municipal</t>
  </si>
  <si>
    <t>Gobierno general municipal</t>
  </si>
  <si>
    <t>Gobierno Municipal</t>
  </si>
  <si>
    <t>Tipo de sistema</t>
  </si>
  <si>
    <t>Prestación laboral o fondo general para trabajadores del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</si>
  <si>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</si>
  <si>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</si>
  <si>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</si>
  <si>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</si>
  <si>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</si>
  <si>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</si>
  <si>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</si>
  <si>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</si>
  <si>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</si>
  <si>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Aportación individual al plan de pensión como % del salario</t>
  </si>
  <si>
    <t>Aportación del ente público al plan de pensión como % del salario</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</si>
  <si>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</si>
  <si>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</si>
  <si>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</si>
  <si>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</si>
  <si>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</si>
  <si>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</si>
  <si>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</si>
  <si>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Pensiones y jubilados</t>
  </si>
  <si>
    <t>Beneficiarios de pensionados y jubilados</t>
  </si>
  <si>
    <t>Monto mensual por pensión</t>
  </si>
  <si>
    <t>Máximo</t>
  </si>
  <si>
    <t>Mínimo</t>
  </si>
  <si>
    <t>Monto de la reserva</t>
  </si>
  <si>
    <t>Valor presente de las obligaciones</t>
  </si>
  <si>
    <t>Pensiones y jubilaciones en curso de pago</t>
  </si>
  <si>
    <t>Generaciones futuras</t>
  </si>
  <si>
    <t>Valor presente de las contribuciones asociadas a los sueldos futuros de cotización X%</t>
  </si>
  <si>
    <t>Déficit/superávit actuarial</t>
  </si>
  <si>
    <t>Periodo de suficiencia</t>
  </si>
  <si>
    <t>Año de descapitalización</t>
  </si>
  <si>
    <t>Tasa de rendimiento</t>
  </si>
  <si>
    <t>Estudio actuarial</t>
  </si>
  <si>
    <t>Año de elaboración del estudio actuarial</t>
  </si>
  <si>
    <t>Empresa que elaboró el estudio actuarial</t>
  </si>
  <si>
    <t>Arovechamientos</t>
  </si>
  <si>
    <t>Ingresos por venta de bienes, prestación de servicios y otros ingresos</t>
  </si>
  <si>
    <t xml:space="preserve">Participaciones,aportaciones,convenios,incentivos derivados de la colaboración fiscal y fondos distintos de las aportaciones </t>
  </si>
  <si>
    <t>Otros convenios y subsidios</t>
  </si>
  <si>
    <t xml:space="preserve">Transferencias,asignaciones, subsidios y subvenciones y pensiones y jubilaciones </t>
  </si>
  <si>
    <t>Transferencias al resto del sector público (Derogado)</t>
  </si>
  <si>
    <t>Ayudas sociales (Derogado)</t>
  </si>
  <si>
    <t>Transferencias a fideicomisos, mandatos y análogos (Derogado)</t>
  </si>
  <si>
    <t>Total de estimación de ingresos + remanente</t>
  </si>
  <si>
    <t>1  No etiquetado</t>
  </si>
  <si>
    <t>2  Etiquetado</t>
  </si>
  <si>
    <t>Previsiones</t>
  </si>
  <si>
    <t>Materiales y sumistros</t>
  </si>
  <si>
    <t>Materiales de administración , emisión de documentos y artículos oficiales</t>
  </si>
  <si>
    <t>Materiales y artículos de construcción y reparación</t>
  </si>
  <si>
    <t xml:space="preserve">Productos químicos, farmacéuticos y de laboratorio </t>
  </si>
  <si>
    <t xml:space="preserve">Combustibles , lubricantes y aditivos </t>
  </si>
  <si>
    <t xml:space="preserve">Vestuario, blancos, prendas de protección y artículos deportivos </t>
  </si>
  <si>
    <t xml:space="preserve">Materiales y suministros para seguridad </t>
  </si>
  <si>
    <t xml:space="preserve">Herramientas, refacciones y accesorios menores </t>
  </si>
  <si>
    <t>Servicios profesionales , científicos, técnicos y otros servicios</t>
  </si>
  <si>
    <t>Servicios financieros, bancarios y comerciales</t>
  </si>
  <si>
    <t>Servicios de instalación , reparación, mantenimiento y conservación</t>
  </si>
  <si>
    <t xml:space="preserve">Servicios de comunicación social y publicidad </t>
  </si>
  <si>
    <t xml:space="preserve">Trasferencias , asignaciones, subsidios y otras ayudas </t>
  </si>
  <si>
    <t>Transferecnias internas y asignaciones al sector público</t>
  </si>
  <si>
    <t xml:space="preserve">Transferecias al resto del sector público </t>
  </si>
  <si>
    <t xml:space="preserve">Pensiones y jubilaciones </t>
  </si>
  <si>
    <t xml:space="preserve">Transferencias a fideicomisos, mandatos y otros análogos </t>
  </si>
  <si>
    <t>Transferencias a la seguridad social</t>
  </si>
  <si>
    <t xml:space="preserve">Transferencias al exterior </t>
  </si>
  <si>
    <t xml:space="preserve">Mobiliario y equipo de administración </t>
  </si>
  <si>
    <t xml:space="preserve">Vehículos y equipo de transporte </t>
  </si>
  <si>
    <t xml:space="preserve">Maquinaria, otros equipos y herramientas </t>
  </si>
  <si>
    <t xml:space="preserve">Activos biológicos </t>
  </si>
  <si>
    <t xml:space="preserve">Bienes inmuebles </t>
  </si>
  <si>
    <t xml:space="preserve">Activos intangibles </t>
  </si>
  <si>
    <t xml:space="preserve">Obra pública en bienes de dominio público </t>
  </si>
  <si>
    <t xml:space="preserve">Proyectos productivos y acciones de fomento </t>
  </si>
  <si>
    <t xml:space="preserve">Inversiones financieras y otras provisiones </t>
  </si>
  <si>
    <t xml:space="preserve">Inversiones para el fomento de actividades productivas </t>
  </si>
  <si>
    <t xml:space="preserve">Concesión de préstamos </t>
  </si>
  <si>
    <t xml:space="preserve">Inversiones en fideicomisos, mandatos y otros análogos </t>
  </si>
  <si>
    <t xml:space="preserve">Provisiones para contingencias y otras erogaciones especiales </t>
  </si>
  <si>
    <t xml:space="preserve">Participaciones </t>
  </si>
  <si>
    <t xml:space="preserve">Amortización de la deuda pública </t>
  </si>
  <si>
    <t xml:space="preserve">Comisiones de la deuda pública </t>
  </si>
  <si>
    <t xml:space="preserve">Gastos de la deuda pública </t>
  </si>
  <si>
    <t xml:space="preserve">Costo por coberturas </t>
  </si>
  <si>
    <t xml:space="preserve">Apoyos financieros </t>
  </si>
  <si>
    <t>Adeudos de ejerciofiscales anteriores  (ADEFAS)</t>
  </si>
  <si>
    <t>27
Otros recursos de transferencias federales etiquetadas</t>
  </si>
  <si>
    <t>Gasto corriente</t>
  </si>
  <si>
    <t>Gasto de capital</t>
  </si>
  <si>
    <t>Amortización de la deuda y disminución de pasivos</t>
  </si>
  <si>
    <t>Justicia</t>
  </si>
  <si>
    <t>Coordinación de la política de gobierno</t>
  </si>
  <si>
    <t>Asuntos financieros y hacendarios</t>
  </si>
  <si>
    <t>Asuntos financieros</t>
  </si>
  <si>
    <t>Seguridad nacional</t>
  </si>
  <si>
    <t>Asuntos de orden público y de seguridad interior</t>
  </si>
  <si>
    <t>Desarrollo social</t>
  </si>
  <si>
    <t>Protección ambiental</t>
  </si>
  <si>
    <t>Vivienda y servicios a la comunidad</t>
  </si>
  <si>
    <t>Recreación,  cultura y otras manifestaciones sociales</t>
  </si>
  <si>
    <t>Educación</t>
  </si>
  <si>
    <t>Protección social</t>
  </si>
  <si>
    <t>Desarrollo económico</t>
  </si>
  <si>
    <t>Asuntos económicos, comerciales y laborales en general</t>
  </si>
  <si>
    <t xml:space="preserve">Agropecuaría,silvicultura , pesca y caza </t>
  </si>
  <si>
    <t>Combustible y energía</t>
  </si>
  <si>
    <t>Petróleo y gas natural (Hidrocarburos)</t>
  </si>
  <si>
    <t>Combustibles nucleares</t>
  </si>
  <si>
    <t>Energía no eléctrica</t>
  </si>
  <si>
    <t>Minería, manufacturas y construcción</t>
  </si>
  <si>
    <t>Transporte</t>
  </si>
  <si>
    <t>Ciencia, tecnología e innovación</t>
  </si>
  <si>
    <t xml:space="preserve">Otras industrias y otros asuntos económicos </t>
  </si>
  <si>
    <t>Otras industrias</t>
  </si>
  <si>
    <t>Otras no clasificadas en funciones anteriores</t>
  </si>
  <si>
    <t>Transacciones de la deuda pública/costo financiero de la deuda</t>
  </si>
  <si>
    <t>Transferencias, participaciones y aportaciones entre diferentes niveles y ordenes de gobierno</t>
  </si>
  <si>
    <t xml:space="preserve">Adeudos de ejercicios fiscales anteriores (ADEFAS) </t>
  </si>
  <si>
    <t>Adeudos de ejercicios fiscales anteriores</t>
  </si>
  <si>
    <t>Sistema de los Servicios de Agua Potable, Drenaje y Alcantarillado de Puerto Vallarta, Jalisco</t>
  </si>
  <si>
    <t>No</t>
  </si>
  <si>
    <t>Decreto número 9608</t>
  </si>
  <si>
    <t>Consejo Municipal del Deporte de Ayutla</t>
  </si>
  <si>
    <t>Decreto número 18028</t>
  </si>
  <si>
    <t>Instituto Municipal de la Mujer Yahualicense de Yahualica de González Gallo</t>
  </si>
  <si>
    <t>Centro Ferial de Guadalajara</t>
  </si>
  <si>
    <t>Decreto municipal número D100/26/06 Gaceta Tomo I. Año 90. 26 de febrero de 2007</t>
  </si>
  <si>
    <t>Sistema de Agua Potable, Alcantarillado y Saneamiento del Municipio de Amacueca, Jalisco (SAPASA)</t>
  </si>
  <si>
    <t>Sesión ordinaria de Ayuntamiento</t>
  </si>
  <si>
    <t>Sistema Municipal de Agua El Arenal (SIMAARE)</t>
  </si>
  <si>
    <t>Sesión ordinaria de Ayuntamiento (Novena)</t>
  </si>
  <si>
    <t>Instituto Municipal de las Mujeres en Jamay, Jalisco</t>
  </si>
  <si>
    <t>Acta de creación 11/11/2008</t>
  </si>
  <si>
    <t>Instituto Municipal de las Mujeres de San Ignacio Cerro Gordo</t>
  </si>
  <si>
    <t>Acta de sesión 101-2009</t>
  </si>
  <si>
    <t>Sistema Intermunicipal de Manejo de Residuos sólidos urbanos Sierra Sur (SIMAR Sierra Sur)</t>
  </si>
  <si>
    <t>Convenio de creación. Periódico número 11. Sección II. Tomo CCCLXXI</t>
  </si>
  <si>
    <t>Instituto de la Juventud San Gabriel</t>
  </si>
  <si>
    <t>Fideicomiso Hecho por Mujeres de Zapopan</t>
  </si>
  <si>
    <t>Instituto de la Juventud de La Barca</t>
  </si>
  <si>
    <t>NF</t>
  </si>
  <si>
    <t>Patronato del Museo de Periodismo y Artes Gráficas</t>
  </si>
  <si>
    <t>Decreto número 15425</t>
  </si>
  <si>
    <t>Junta Intermunicipal de Medio Ambiente de Altos Norte (JIAN)</t>
  </si>
  <si>
    <t>Periódico Número 20. Sección III. Tomo CCCXCIX</t>
  </si>
  <si>
    <t xml:space="preserve">MATRIZ DE INDICADORES PARA RESULTADOS / INDICADORES DE GESTIÓN
</t>
  </si>
  <si>
    <t>Instituto Municipal de las Mujeres de Ixtlahuacán de los Membrillos</t>
  </si>
  <si>
    <t>Acuerdo de ayuntamiento segunda sesión ordinaria del día 25 de enero del 2010</t>
  </si>
  <si>
    <t>Gaceta municipal. Suplemento. Tomo III. Ejemplar 5 
Decreto número 15305</t>
  </si>
  <si>
    <t>Sistema Intermunicipal de Manejo de Residuos Sierra de Amula (SIMAR Sierra de Amula)</t>
  </si>
  <si>
    <t>Convenio de creación. Periódico número 41. Sección VII Tomo CDXI</t>
  </si>
  <si>
    <t xml:space="preserve">ESTIMACIÓN DE INGRESOS BASE MENSUAL (CLASIFICACIÓN POR RUBRO DE INGRESOS)
</t>
  </si>
  <si>
    <t xml:space="preserve">PRESUPUESTO DE EGRESOS BASE MENSUAL (CLASIFICADOR POR OBJETO DEL GASTO)
</t>
  </si>
  <si>
    <t>RESULTADO Y PROYECCIÓN DE INGRESOS - LDF</t>
  </si>
  <si>
    <t>RESULTADO Y PROYECCIÓN DE EGRESOS - LDF</t>
  </si>
  <si>
    <t xml:space="preserve">PRESUPUESTO DE EGRESOS (CLASIFICACIÓN ADMINISTRATIVA)
</t>
  </si>
  <si>
    <t xml:space="preserve"> INFORME SOBRE ESTUDIOS ACTUARIALES - LDF
</t>
  </si>
  <si>
    <t xml:space="preserve">PLANTILLA DE PERSONAL DE CARACTER PERMANENTE
</t>
  </si>
  <si>
    <t>ESTIMACIÓN DE INGRESOS
(CLASIFICACIÓN POR RUBRO DE INGRESOS EN RECURSOS DE LIBRE DISPOSICIÓN Y ETIQUETADOS)</t>
  </si>
  <si>
    <t>PRESUPUESTO DE EGRESOS (CLASIFICADOR POR OBJETO DEL GASTO Y FUENTE DE FINANCIAMIENTO)</t>
  </si>
  <si>
    <t>PRESUPUESTO DE EGRESOS (CLASIFICADOR POR TIPO DE GASTO Y FUENTE DE FINANCIAMIENTO)</t>
  </si>
  <si>
    <t>PRESUPUESTO DE EGRESOS (CLASIFICACIÓN FUNCIONAL DEL GASTO)</t>
  </si>
  <si>
    <t>FORMATOS DEL PRESPUESTO MUNICIPAL</t>
  </si>
  <si>
    <t>Directora general</t>
  </si>
  <si>
    <t>Auxiliar de direccion</t>
  </si>
  <si>
    <t>Direccion</t>
  </si>
  <si>
    <t>Promotora del programa alimentario PAAP</t>
  </si>
  <si>
    <t>Promotora del programa alimentación escolar</t>
  </si>
  <si>
    <t>Promotora del programa "Los primeros 1000 días"</t>
  </si>
  <si>
    <t>Promotora de desarrollo comunitario</t>
  </si>
  <si>
    <t>Chofer</t>
  </si>
  <si>
    <t>Auxiliar del programa PAAP</t>
  </si>
  <si>
    <t>Terapeuta UBR</t>
  </si>
  <si>
    <t>Psicologa</t>
  </si>
  <si>
    <t>Trabajador social</t>
  </si>
  <si>
    <t>Auxiliar administrativo de dirección</t>
  </si>
  <si>
    <t>Auxiliar administrativo de presidencia</t>
  </si>
  <si>
    <t>Auxiliar UBR</t>
  </si>
  <si>
    <t>Secretaria de UBR</t>
  </si>
  <si>
    <t>Encargada de aseguramiento de calidad alimentaria</t>
  </si>
  <si>
    <t>Intendente interior</t>
  </si>
  <si>
    <t>Intendente exterior</t>
  </si>
  <si>
    <t>Promotor comunitario</t>
  </si>
  <si>
    <t>Descargador despensa</t>
  </si>
  <si>
    <t>Promoción</t>
  </si>
  <si>
    <t>Administracion</t>
  </si>
  <si>
    <t>Rehabilitacion</t>
  </si>
  <si>
    <t>Psicología</t>
  </si>
  <si>
    <t>Trabajo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</si>
</sst>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0000"/>
    <numFmt numFmtId="165" formatCode="[$-F800]dddd\,\ mmmm\ dd\,\ yyyy"/>
    <numFmt numFmtId="166" formatCode="00\-00"/>
    <numFmt numFmtId="167" formatCode="_-* #,##0.00_-;\-* #,##0.00_-;_-* &quot;-&quot;_-;_-@_-"/>
    <numFmt numFmtId="168" formatCode="000000"/>
    <numFmt numFmtId="169" formatCode="0_ ;\-0\ "/>
    <numFmt numFmtId="170" formatCode="#,##0_ ;\-#,##0\ "/>
    <numFmt numFmtId="171" formatCode="[$-80A]d&quot; de &quot;mmmm&quot; de &quot;yyyy;@"/>
    <numFmt numFmtId="172" formatCode="000"/>
    <numFmt numFmtId="173" formatCode="yyyy\-m"/>
  </numFmts>
  <fonts count="48" x14ac:knownFonts="1">
    <font>
      <sz val="11"/>
      <color theme="1"/>
      <name val="Calibri"/>
      <family val="2"/>
      <scheme val="minor"/>
    </font>
    <font>
      <sz val="11"/>
      <color theme="1"/>
      <name val="Calibri"/>
      <family val="2"/>
      <scheme val="minor"/>
    </font>
    <font>
      <sz val="10"/>
      <name val="Arial"/>
      <family val="2"/>
    </font>
    <font>
      <b/>
      <i/>
      <sz val="8"/>
      <color theme="0"/>
      <name val="Arial"/>
      <family val="2"/>
    </font>
    <font>
      <sz val="8"/>
      <color theme="1"/>
      <name val="Arial"/>
      <family val="2"/>
    </font>
    <font>
      <b/>
      <sz val="8"/>
      <color theme="0"/>
      <name val="Arial"/>
      <family val="2"/>
    </font>
    <font>
      <b/>
      <sz val="8"/>
      <color theme="1"/>
      <name val="Arial"/>
      <family val="2"/>
    </font>
    <font>
      <b/>
      <sz val="9"/>
      <color theme="1"/>
      <name val="Arial"/>
      <family val="2"/>
    </font>
    <font>
      <b/>
      <sz val="10"/>
      <color theme="1"/>
      <name val="Arial"/>
      <family val="2"/>
    </font>
    <font>
      <b/>
      <sz val="11"/>
      <color theme="1"/>
      <name val="Arial"/>
      <family val="2"/>
    </font>
    <font>
      <b/>
      <sz val="12"/>
      <color theme="1"/>
      <name val="Arial"/>
      <family val="2"/>
    </font>
    <font>
      <sz val="7"/>
      <color theme="1"/>
      <name val="Arial"/>
      <family val="2"/>
    </font>
    <font>
      <b/>
      <sz val="11"/>
      <color theme="0"/>
      <name val="Calibri"/>
      <family val="2"/>
      <scheme val="minor"/>
    </font>
    <font>
      <b/>
      <sz val="11"/>
      <color theme="1"/>
      <name val="Calibri"/>
      <family val="2"/>
      <scheme val="minor"/>
    </font>
    <font>
      <b/>
      <i/>
      <sz val="12"/>
      <color theme="0"/>
      <name val="Calibri"/>
      <family val="2"/>
      <scheme val="minor"/>
    </font>
    <font>
      <sz val="12"/>
      <color theme="0"/>
      <name val="Calibri"/>
      <family val="2"/>
      <scheme val="minor"/>
    </font>
    <font>
      <b/>
      <i/>
      <sz val="11"/>
      <color theme="1"/>
      <name val="Calibri"/>
      <family val="2"/>
      <scheme val="minor"/>
    </font>
    <font>
      <b/>
      <i/>
      <sz val="11"/>
      <color theme="0"/>
      <name val="Calibri"/>
      <family val="2"/>
      <scheme val="minor"/>
    </font>
    <font>
      <b/>
      <sz val="10"/>
      <color theme="0"/>
      <name val="Calibri"/>
      <family val="2"/>
      <scheme val="minor"/>
    </font>
    <font>
      <b/>
      <sz val="9"/>
      <color indexed="81"/>
      <name val="Tahoma"/>
      <family val="2"/>
    </font>
    <font>
      <sz val="9"/>
      <color indexed="81"/>
      <name val="Tahoma"/>
      <family val="2"/>
    </font>
    <font>
      <b/>
      <sz val="12"/>
      <color theme="1"/>
      <name val="Calibri"/>
      <family val="2"/>
      <scheme val="minor"/>
    </font>
    <font>
      <b/>
      <sz val="14"/>
      <color theme="1"/>
      <name val="Calibri"/>
      <family val="2"/>
      <scheme val="minor"/>
    </font>
    <font>
      <sz val="11"/>
      <color theme="1"/>
      <name val="Arial"/>
      <family val="2"/>
    </font>
    <font>
      <b/>
      <sz val="8"/>
      <name val="Arial"/>
      <family val="2"/>
    </font>
    <font>
      <sz val="8"/>
      <name val="Arial"/>
      <family val="2"/>
    </font>
    <font>
      <sz val="8"/>
      <color theme="0"/>
      <name val="Arial"/>
      <family val="2"/>
    </font>
    <font>
      <sz val="12"/>
      <color theme="1"/>
      <name val="Calibri"/>
      <family val="2"/>
      <scheme val="minor"/>
    </font>
    <font>
      <sz val="14"/>
      <color theme="1"/>
      <name val="Arial"/>
      <family val="2"/>
    </font>
    <font>
      <sz val="10"/>
      <color rgb="FF000000"/>
      <name val="Arial"/>
      <family val="2"/>
    </font>
    <font>
      <b/>
      <sz val="12"/>
      <color rgb="FF000000"/>
      <name val="Roboto"/>
    </font>
    <font>
      <b/>
      <sz val="12"/>
      <name val="Roboto"/>
    </font>
    <font>
      <b/>
      <sz val="10"/>
      <name val="Arial"/>
      <family val="2"/>
    </font>
    <font>
      <sz val="12"/>
      <color rgb="FF000000"/>
      <name val="Roboto"/>
    </font>
    <font>
      <sz val="12"/>
      <name val="Roboto"/>
    </font>
    <font>
      <sz val="10"/>
      <name val="Arial"/>
      <family val="2"/>
    </font>
    <font>
      <u/>
      <sz val="10"/>
      <color rgb="FF1155CC"/>
      <name val="Arial"/>
      <family val="2"/>
    </font>
    <font>
      <sz val="11"/>
      <color rgb="FF000000"/>
      <name val="Calibri"/>
      <family val="2"/>
      <scheme val="minor"/>
    </font>
    <font>
      <b/>
      <sz val="11"/>
      <color rgb="FF000000"/>
      <name val="Calibri"/>
      <family val="2"/>
      <scheme val="minor"/>
    </font>
    <font>
      <b/>
      <sz val="11"/>
      <name val="Calibri"/>
      <family val="2"/>
      <scheme val="minor"/>
    </font>
    <font>
      <b/>
      <sz val="10"/>
      <color rgb="FF000000"/>
      <name val="Arial"/>
      <family val="2"/>
    </font>
    <font>
      <sz val="11"/>
      <name val="Calibri"/>
      <family val="2"/>
      <scheme val="minor"/>
    </font>
    <font>
      <sz val="10"/>
      <color rgb="FF000000"/>
      <name val="Arial"/>
      <family val="2"/>
    </font>
    <font>
      <b/>
      <sz val="16"/>
      <color theme="1"/>
      <name val="Calibri"/>
      <family val="2"/>
      <scheme val="minor"/>
    </font>
    <font>
      <sz val="9.5"/>
      <color theme="1"/>
      <name val="Calibri"/>
      <family val="2"/>
      <scheme val="minor"/>
    </font>
    <font>
      <sz val="26"/>
      <color theme="1"/>
      <name val="Calibri"/>
      <family val="2"/>
      <scheme val="minor"/>
    </font>
    <font>
      <b/>
      <sz val="26"/>
      <color theme="1"/>
      <name val="Calibri"/>
      <family val="2"/>
      <scheme val="minor"/>
    </font>
    <font>
      <b/>
      <i/>
      <sz val="12"/>
      <name val="Calibri"/>
      <family val="2"/>
      <scheme val="minor"/>
    </font>
  </fonts>
  <fills count="19">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9" tint="0.79998168889431442"/>
        <bgColor rgb="FFEAD1DC"/>
      </patternFill>
    </fill>
    <fill>
      <patternFill patternType="solid">
        <fgColor theme="9" tint="0.79998168889431442"/>
        <bgColor rgb="FFCCCCCC"/>
      </patternFill>
    </fill>
    <fill>
      <patternFill patternType="solid">
        <fgColor theme="9" tint="0.79998168889431442"/>
        <bgColor rgb="FFFFFFFF"/>
      </patternFill>
    </fill>
    <fill>
      <patternFill patternType="solid">
        <fgColor theme="9" tint="0.79998168889431442"/>
        <bgColor rgb="FFF3F3F3"/>
      </patternFill>
    </fill>
    <fill>
      <patternFill patternType="solid">
        <fgColor theme="9" tint="0.79998168889431442"/>
        <bgColor rgb="FFEFEFEF"/>
      </patternFill>
    </fill>
    <fill>
      <patternFill patternType="solid">
        <fgColor theme="9" tint="0.79998168889431442"/>
        <bgColor rgb="FFFFFF00"/>
      </patternFill>
    </fill>
  </fills>
  <borders count="4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theme="9" tint="-0.499984740745262"/>
      </right>
      <top style="thin">
        <color theme="9" tint="-0.499984740745262"/>
      </top>
      <bottom style="thin">
        <color theme="9" tint="-0.499984740745262"/>
      </bottom>
      <diagonal/>
    </border>
    <border>
      <left/>
      <right/>
      <top/>
      <bottom style="medium">
        <color indexed="64"/>
      </bottom>
      <diagonal/>
    </border>
    <border>
      <left style="thin">
        <color theme="0"/>
      </left>
      <right style="thin">
        <color theme="0"/>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style="thin">
        <color theme="9" tint="-0.499984740745262"/>
      </left>
      <right/>
      <top style="thin">
        <color indexed="64"/>
      </top>
      <bottom/>
      <diagonal/>
    </border>
    <border>
      <left/>
      <right style="thin">
        <color theme="9" tint="-0.499984740745262"/>
      </right>
      <top style="thin">
        <color indexed="64"/>
      </top>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style="thin">
        <color auto="1"/>
      </left>
      <right style="thin">
        <color theme="0"/>
      </right>
      <top/>
      <bottom style="thin">
        <color auto="1"/>
      </bottom>
      <diagonal/>
    </border>
    <border>
      <left style="thin">
        <color indexed="64"/>
      </left>
      <right style="thin">
        <color theme="0"/>
      </right>
      <top style="thin">
        <color indexed="64"/>
      </top>
      <bottom style="thin">
        <color indexed="64"/>
      </bottom>
      <diagonal/>
    </border>
    <border>
      <left style="thin">
        <color theme="0"/>
      </left>
      <right/>
      <top/>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bottom/>
      <diagonal/>
    </border>
  </borders>
  <cellStyleXfs count="8">
    <xf numFmtId="0" fontId="0" fillId="0" borderId="0"/>
    <xf numFmtId="0" fontId="1" fillId="0" borderId="0"/>
    <xf numFmtId="0" fontId="2" fillId="0" borderId="0"/>
    <xf numFmtId="43" fontId="1" fillId="0" borderId="0" applyFont="0" applyFill="0" applyBorder="0" applyAlignment="0" applyProtection="0"/>
    <xf numFmtId="0" fontId="23" fillId="0" borderId="0"/>
    <xf numFmtId="9" fontId="1" fillId="0" borderId="0" applyFont="0" applyFill="0" applyBorder="0" applyAlignment="0" applyProtection="0"/>
    <xf numFmtId="0" fontId="27" fillId="0" borderId="0"/>
    <xf numFmtId="0" fontId="29" fillId="0" borderId="0"/>
  </cellStyleXfs>
  <cellXfs count="615">
    <xf numFmtId="0" fontId="0" fillId="0" borderId="0" xfId="0"/>
    <xf numFmtId="166" fontId="12" fillId="2" borderId="2" xfId="0" applyNumberFormat="1"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1" fontId="13" fillId="6" borderId="2" xfId="0" applyNumberFormat="1" applyFont="1" applyFill="1" applyBorder="1" applyAlignment="1">
      <alignment horizontal="left" vertical="center"/>
    </xf>
    <xf numFmtId="1" fontId="13" fillId="6" borderId="3" xfId="0" applyNumberFormat="1" applyFont="1" applyFill="1" applyBorder="1" applyAlignment="1">
      <alignment vertical="center"/>
    </xf>
    <xf numFmtId="41" fontId="13" fillId="6" borderId="7" xfId="0" applyNumberFormat="1" applyFont="1" applyFill="1" applyBorder="1" applyAlignment="1">
      <alignment vertical="center"/>
    </xf>
    <xf numFmtId="1" fontId="13" fillId="7" borderId="2" xfId="0" applyNumberFormat="1" applyFont="1" applyFill="1" applyBorder="1" applyAlignment="1">
      <alignment horizontal="center" vertical="center"/>
    </xf>
    <xf numFmtId="1" fontId="13" fillId="7" borderId="3" xfId="0" applyNumberFormat="1" applyFont="1" applyFill="1" applyBorder="1" applyAlignment="1">
      <alignment vertical="center"/>
    </xf>
    <xf numFmtId="41" fontId="13" fillId="7" borderId="7" xfId="0" applyNumberFormat="1" applyFont="1" applyFill="1" applyBorder="1" applyAlignment="1">
      <alignment vertical="center"/>
    </xf>
    <xf numFmtId="1" fontId="0" fillId="0" borderId="2" xfId="0" applyNumberFormat="1" applyBorder="1" applyAlignment="1">
      <alignment horizontal="right" vertical="center"/>
    </xf>
    <xf numFmtId="1" fontId="0" fillId="0" borderId="4" xfId="0" applyNumberFormat="1" applyBorder="1" applyAlignment="1">
      <alignment wrapText="1"/>
    </xf>
    <xf numFmtId="41" fontId="0" fillId="0" borderId="7" xfId="0" applyNumberFormat="1" applyBorder="1" applyAlignment="1" applyProtection="1">
      <alignment horizontal="right" vertical="center"/>
      <protection locked="0"/>
    </xf>
    <xf numFmtId="41" fontId="0" fillId="0" borderId="7" xfId="0" applyNumberFormat="1" applyBorder="1" applyAlignment="1">
      <alignment vertical="center"/>
    </xf>
    <xf numFmtId="1" fontId="13" fillId="7" borderId="3" xfId="0" applyNumberFormat="1" applyFont="1" applyFill="1" applyBorder="1"/>
    <xf numFmtId="41" fontId="0" fillId="7" borderId="7" xfId="0" applyNumberFormat="1" applyFill="1" applyBorder="1" applyAlignment="1">
      <alignment vertical="center"/>
    </xf>
    <xf numFmtId="0" fontId="13" fillId="7" borderId="3" xfId="0" applyFont="1" applyFill="1" applyBorder="1"/>
    <xf numFmtId="0" fontId="0" fillId="0" borderId="4" xfId="0" applyBorder="1" applyAlignment="1">
      <alignment wrapText="1"/>
    </xf>
    <xf numFmtId="0" fontId="13" fillId="6" borderId="3" xfId="0" applyFont="1" applyFill="1" applyBorder="1"/>
    <xf numFmtId="0" fontId="13" fillId="7" borderId="3" xfId="0" applyFont="1" applyFill="1" applyBorder="1" applyAlignment="1">
      <alignment wrapText="1"/>
    </xf>
    <xf numFmtId="0" fontId="13" fillId="6" borderId="3" xfId="0" applyFont="1" applyFill="1" applyBorder="1" applyAlignment="1">
      <alignment wrapText="1"/>
    </xf>
    <xf numFmtId="0" fontId="0" fillId="0" borderId="4" xfId="0" applyBorder="1" applyAlignment="1">
      <alignment horizontal="left" wrapText="1"/>
    </xf>
    <xf numFmtId="0" fontId="13" fillId="6" borderId="3" xfId="0" applyFont="1" applyFill="1" applyBorder="1" applyAlignment="1">
      <alignment vertical="center" wrapText="1"/>
    </xf>
    <xf numFmtId="164" fontId="13" fillId="6" borderId="2" xfId="0" applyNumberFormat="1" applyFont="1" applyFill="1" applyBorder="1" applyAlignment="1">
      <alignment horizontal="left" vertical="center"/>
    </xf>
    <xf numFmtId="164" fontId="13" fillId="7" borderId="2" xfId="0" applyNumberFormat="1" applyFont="1" applyFill="1" applyBorder="1" applyAlignment="1">
      <alignment horizontal="center" vertical="center"/>
    </xf>
    <xf numFmtId="164" fontId="0" fillId="0" borderId="2" xfId="0" applyNumberFormat="1" applyBorder="1" applyAlignment="1">
      <alignment horizontal="right" vertical="center"/>
    </xf>
    <xf numFmtId="41" fontId="15" fillId="2" borderId="7" xfId="0" applyNumberFormat="1" applyFont="1" applyFill="1" applyBorder="1"/>
    <xf numFmtId="166" fontId="0" fillId="0" borderId="0" xfId="0" applyNumberFormat="1" applyAlignment="1">
      <alignment horizontal="center" vertical="center"/>
    </xf>
    <xf numFmtId="0" fontId="0" fillId="0" borderId="0" xfId="0" applyAlignment="1">
      <alignment wrapText="1"/>
    </xf>
    <xf numFmtId="0" fontId="13" fillId="6" borderId="2" xfId="0" applyFont="1" applyFill="1" applyBorder="1" applyAlignment="1">
      <alignment horizontal="left" vertical="center"/>
    </xf>
    <xf numFmtId="41" fontId="13" fillId="6" borderId="3" xfId="0" applyNumberFormat="1" applyFont="1" applyFill="1" applyBorder="1" applyAlignment="1">
      <alignment vertical="center"/>
    </xf>
    <xf numFmtId="41" fontId="13" fillId="6" borderId="4" xfId="0" applyNumberFormat="1" applyFont="1" applyFill="1" applyBorder="1" applyAlignment="1">
      <alignment vertical="center"/>
    </xf>
    <xf numFmtId="0" fontId="0" fillId="0" borderId="7" xfId="0" applyBorder="1" applyAlignment="1">
      <alignment horizontal="left" vertical="center"/>
    </xf>
    <xf numFmtId="41" fontId="13" fillId="0" borderId="7" xfId="0" applyNumberFormat="1" applyFont="1" applyBorder="1" applyAlignment="1" applyProtection="1">
      <alignment vertical="center"/>
      <protection hidden="1"/>
    </xf>
    <xf numFmtId="0" fontId="0" fillId="0" borderId="0" xfId="0" applyAlignment="1">
      <alignment vertical="center"/>
    </xf>
    <xf numFmtId="0" fontId="0" fillId="0" borderId="7" xfId="0" applyBorder="1" applyAlignment="1">
      <alignment horizontal="left" vertical="center" wrapText="1"/>
    </xf>
    <xf numFmtId="0" fontId="0" fillId="0" borderId="7" xfId="0" applyBorder="1" applyAlignment="1">
      <alignment vertical="center" wrapText="1"/>
    </xf>
    <xf numFmtId="0" fontId="16" fillId="7" borderId="7" xfId="0" applyFont="1" applyFill="1" applyBorder="1" applyAlignment="1">
      <alignment horizontal="right" wrapText="1"/>
    </xf>
    <xf numFmtId="41" fontId="13" fillId="7" borderId="7" xfId="0" applyNumberFormat="1" applyFont="1" applyFill="1" applyBorder="1" applyAlignment="1" applyProtection="1">
      <alignment vertical="center"/>
      <protection hidden="1"/>
    </xf>
    <xf numFmtId="0" fontId="0" fillId="5" borderId="7" xfId="0" applyFill="1" applyBorder="1" applyAlignment="1">
      <alignment horizontal="left" vertical="center" wrapText="1"/>
    </xf>
    <xf numFmtId="41" fontId="0" fillId="5" borderId="7" xfId="0" applyNumberFormat="1" applyFill="1" applyBorder="1" applyAlignment="1" applyProtection="1">
      <alignment horizontal="right" vertical="center"/>
      <protection locked="0"/>
    </xf>
    <xf numFmtId="41" fontId="13" fillId="0" borderId="3" xfId="0" applyNumberFormat="1" applyFont="1" applyBorder="1" applyAlignment="1">
      <alignment vertical="center"/>
    </xf>
    <xf numFmtId="41" fontId="13" fillId="0" borderId="4" xfId="0" applyNumberFormat="1" applyFont="1" applyBorder="1" applyAlignment="1">
      <alignment vertical="center"/>
    </xf>
    <xf numFmtId="0" fontId="17" fillId="2" borderId="7" xfId="0" applyFont="1" applyFill="1" applyBorder="1" applyAlignment="1">
      <alignment horizontal="right" wrapText="1"/>
    </xf>
    <xf numFmtId="41" fontId="12" fillId="2" borderId="7" xfId="0" applyNumberFormat="1" applyFont="1" applyFill="1" applyBorder="1" applyAlignment="1">
      <alignment vertical="center"/>
    </xf>
    <xf numFmtId="0" fontId="0" fillId="0" borderId="3" xfId="0" applyBorder="1" applyAlignment="1">
      <alignment horizontal="left" wrapText="1"/>
    </xf>
    <xf numFmtId="41" fontId="13" fillId="0" borderId="6" xfId="0" applyNumberFormat="1" applyFont="1" applyBorder="1" applyAlignment="1">
      <alignment vertical="center"/>
    </xf>
    <xf numFmtId="0" fontId="13" fillId="0" borderId="2" xfId="0" applyFont="1" applyBorder="1" applyAlignment="1">
      <alignment horizontal="left" wrapText="1"/>
    </xf>
    <xf numFmtId="0" fontId="0" fillId="0" borderId="7" xfId="0" applyBorder="1" applyAlignment="1">
      <alignment horizontal="left" wrapText="1"/>
    </xf>
    <xf numFmtId="0" fontId="16" fillId="4" borderId="7" xfId="0" applyFont="1" applyFill="1" applyBorder="1" applyAlignment="1">
      <alignment horizontal="right" wrapText="1"/>
    </xf>
    <xf numFmtId="41" fontId="13" fillId="4" borderId="7" xfId="0" applyNumberFormat="1" applyFont="1" applyFill="1" applyBorder="1" applyAlignment="1" applyProtection="1">
      <alignment vertical="center"/>
      <protection hidden="1"/>
    </xf>
    <xf numFmtId="166" fontId="13" fillId="6" borderId="2" xfId="0" applyNumberFormat="1" applyFont="1" applyFill="1" applyBorder="1" applyAlignment="1">
      <alignment horizontal="center" vertical="center"/>
    </xf>
    <xf numFmtId="41" fontId="13" fillId="6" borderId="7" xfId="0" applyNumberFormat="1" applyFont="1" applyFill="1" applyBorder="1" applyAlignment="1" applyProtection="1">
      <alignment vertical="center"/>
      <protection hidden="1"/>
    </xf>
    <xf numFmtId="166" fontId="13" fillId="7" borderId="2" xfId="0" applyNumberFormat="1" applyFont="1" applyFill="1" applyBorder="1" applyAlignment="1">
      <alignment horizontal="center" vertical="center"/>
    </xf>
    <xf numFmtId="41" fontId="0" fillId="0" borderId="7" xfId="0" applyNumberFormat="1" applyBorder="1" applyAlignment="1" applyProtection="1">
      <alignment horizontal="right" vertical="center"/>
      <protection hidden="1"/>
    </xf>
    <xf numFmtId="41" fontId="0" fillId="0" borderId="7" xfId="0" applyNumberFormat="1" applyBorder="1" applyAlignment="1" applyProtection="1">
      <alignment vertical="center"/>
      <protection hidden="1"/>
    </xf>
    <xf numFmtId="41" fontId="0" fillId="7" borderId="7" xfId="0" applyNumberFormat="1" applyFill="1" applyBorder="1" applyAlignment="1" applyProtection="1">
      <alignment vertical="center"/>
      <protection hidden="1"/>
    </xf>
    <xf numFmtId="166" fontId="13" fillId="7" borderId="2" xfId="0" applyNumberFormat="1" applyFont="1" applyFill="1" applyBorder="1" applyAlignment="1">
      <alignment horizontal="left" vertical="center"/>
    </xf>
    <xf numFmtId="166" fontId="13" fillId="7" borderId="2" xfId="0" applyNumberFormat="1" applyFont="1" applyFill="1" applyBorder="1" applyAlignment="1">
      <alignment vertical="center"/>
    </xf>
    <xf numFmtId="41" fontId="15" fillId="2" borderId="7" xfId="0" applyNumberFormat="1" applyFont="1" applyFill="1" applyBorder="1" applyProtection="1">
      <protection hidden="1"/>
    </xf>
    <xf numFmtId="0" fontId="0" fillId="0" borderId="0" xfId="0" applyAlignment="1">
      <alignment horizontal="center" vertical="center"/>
    </xf>
    <xf numFmtId="41" fontId="13" fillId="6" borderId="4" xfId="0" applyNumberFormat="1" applyFont="1" applyFill="1" applyBorder="1" applyAlignment="1" applyProtection="1">
      <alignment vertical="center"/>
      <protection hidden="1"/>
    </xf>
    <xf numFmtId="0" fontId="13" fillId="7" borderId="2" xfId="0" applyFont="1" applyFill="1" applyBorder="1" applyAlignment="1">
      <alignment horizontal="center" vertical="center"/>
    </xf>
    <xf numFmtId="41" fontId="13" fillId="7" borderId="4" xfId="0" applyNumberFormat="1" applyFont="1" applyFill="1" applyBorder="1" applyAlignment="1" applyProtection="1">
      <alignment vertical="center"/>
      <protection hidden="1"/>
    </xf>
    <xf numFmtId="0" fontId="0" fillId="0" borderId="2" xfId="0" applyBorder="1" applyAlignment="1">
      <alignment horizontal="right" vertical="center"/>
    </xf>
    <xf numFmtId="0" fontId="0" fillId="0" borderId="4" xfId="0" applyBorder="1" applyAlignment="1">
      <alignment vertical="center" wrapText="1"/>
    </xf>
    <xf numFmtId="41" fontId="0" fillId="0" borderId="4" xfId="0" applyNumberFormat="1" applyBorder="1" applyAlignment="1" applyProtection="1">
      <alignment horizontal="right" vertical="center"/>
      <protection locked="0"/>
    </xf>
    <xf numFmtId="41" fontId="13" fillId="8" borderId="4" xfId="3" applyNumberFormat="1" applyFont="1" applyFill="1" applyBorder="1" applyAlignment="1" applyProtection="1">
      <alignment horizontal="right" vertical="center"/>
      <protection hidden="1"/>
    </xf>
    <xf numFmtId="41" fontId="13" fillId="8" borderId="7" xfId="3" applyNumberFormat="1" applyFont="1" applyFill="1" applyBorder="1" applyAlignment="1" applyProtection="1">
      <alignment vertical="center"/>
      <protection hidden="1"/>
    </xf>
    <xf numFmtId="41" fontId="13" fillId="8" borderId="7" xfId="3" applyNumberFormat="1" applyFont="1" applyFill="1" applyBorder="1" applyAlignment="1" applyProtection="1">
      <alignment horizontal="right" vertical="center"/>
      <protection hidden="1"/>
    </xf>
    <xf numFmtId="41" fontId="13" fillId="9" borderId="4" xfId="3" applyNumberFormat="1" applyFont="1" applyFill="1" applyBorder="1" applyAlignment="1" applyProtection="1">
      <alignment vertical="center"/>
      <protection hidden="1"/>
    </xf>
    <xf numFmtId="41" fontId="13" fillId="9" borderId="7" xfId="3" applyNumberFormat="1" applyFont="1" applyFill="1" applyBorder="1" applyAlignment="1" applyProtection="1">
      <alignment vertical="center"/>
      <protection hidden="1"/>
    </xf>
    <xf numFmtId="41" fontId="13" fillId="9" borderId="4" xfId="0" applyNumberFormat="1" applyFont="1" applyFill="1" applyBorder="1" applyAlignment="1" applyProtection="1">
      <alignment vertical="center"/>
      <protection hidden="1"/>
    </xf>
    <xf numFmtId="41" fontId="13" fillId="9" borderId="7" xfId="0" applyNumberFormat="1" applyFont="1" applyFill="1" applyBorder="1" applyAlignment="1" applyProtection="1">
      <alignment vertical="center"/>
      <protection hidden="1"/>
    </xf>
    <xf numFmtId="0" fontId="13" fillId="9" borderId="2" xfId="0" applyFont="1" applyFill="1" applyBorder="1" applyAlignment="1">
      <alignment horizontal="center" vertical="center"/>
    </xf>
    <xf numFmtId="0" fontId="13" fillId="8" borderId="2" xfId="0" applyFont="1" applyFill="1" applyBorder="1" applyAlignment="1">
      <alignment horizontal="left" vertical="center"/>
    </xf>
    <xf numFmtId="41" fontId="13" fillId="8" borderId="4" xfId="0" applyNumberFormat="1" applyFont="1" applyFill="1" applyBorder="1" applyAlignment="1" applyProtection="1">
      <alignment vertical="center"/>
      <protection hidden="1"/>
    </xf>
    <xf numFmtId="41" fontId="13" fillId="8" borderId="7" xfId="0" applyNumberFormat="1" applyFont="1" applyFill="1" applyBorder="1" applyAlignment="1" applyProtection="1">
      <alignment vertical="center"/>
      <protection hidden="1"/>
    </xf>
    <xf numFmtId="0" fontId="13" fillId="0" borderId="0" xfId="0" applyFont="1" applyAlignment="1">
      <alignment horizontal="right" vertical="center" wrapText="1"/>
    </xf>
    <xf numFmtId="0" fontId="16" fillId="7" borderId="7" xfId="0" applyFont="1" applyFill="1" applyBorder="1" applyAlignment="1">
      <alignment horizontal="right" vertical="center" wrapText="1"/>
    </xf>
    <xf numFmtId="0" fontId="17" fillId="2" borderId="7" xfId="0" applyFont="1" applyFill="1" applyBorder="1" applyAlignment="1">
      <alignment horizontal="right" vertical="center" wrapText="1"/>
    </xf>
    <xf numFmtId="41" fontId="12" fillId="2" borderId="7" xfId="0" applyNumberFormat="1" applyFont="1" applyFill="1" applyBorder="1" applyAlignment="1" applyProtection="1">
      <alignment vertical="center"/>
      <protection hidden="1"/>
    </xf>
    <xf numFmtId="0" fontId="0" fillId="0" borderId="6" xfId="0" applyBorder="1" applyAlignment="1">
      <alignment horizontal="left" wrapText="1"/>
    </xf>
    <xf numFmtId="41" fontId="13" fillId="6" borderId="15" xfId="0" applyNumberFormat="1" applyFont="1" applyFill="1" applyBorder="1" applyAlignment="1" applyProtection="1">
      <alignment vertical="center"/>
      <protection hidden="1"/>
    </xf>
    <xf numFmtId="0" fontId="18" fillId="2" borderId="23" xfId="0" applyFont="1" applyFill="1" applyBorder="1" applyAlignment="1" applyProtection="1">
      <alignment horizontal="center" vertical="center" wrapText="1"/>
      <protection hidden="1"/>
    </xf>
    <xf numFmtId="0" fontId="18" fillId="2" borderId="22" xfId="0" applyFont="1" applyFill="1" applyBorder="1" applyAlignment="1" applyProtection="1">
      <alignment horizontal="center" vertical="center" wrapText="1"/>
      <protection hidden="1"/>
    </xf>
    <xf numFmtId="0" fontId="18" fillId="2" borderId="21" xfId="0" applyFont="1" applyFill="1" applyBorder="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4" xfId="0" applyBorder="1" applyAlignment="1" applyProtection="1">
      <alignment vertical="center" wrapText="1"/>
      <protection hidden="1"/>
    </xf>
    <xf numFmtId="0" fontId="0" fillId="0" borderId="0" xfId="0" applyAlignment="1" applyProtection="1">
      <alignment vertical="center"/>
      <protection hidden="1"/>
    </xf>
    <xf numFmtId="0" fontId="13" fillId="0" borderId="0" xfId="0" applyFont="1" applyAlignment="1" applyProtection="1">
      <alignment horizontal="right" vertical="center" wrapText="1"/>
      <protection hidden="1"/>
    </xf>
    <xf numFmtId="41" fontId="13" fillId="0" borderId="0" xfId="0" applyNumberFormat="1" applyFont="1" applyAlignment="1" applyProtection="1">
      <alignment vertical="center"/>
      <protection hidden="1"/>
    </xf>
    <xf numFmtId="0" fontId="0" fillId="0" borderId="0" xfId="0" applyProtection="1">
      <protection hidden="1"/>
    </xf>
    <xf numFmtId="166" fontId="12" fillId="2" borderId="1" xfId="0" applyNumberFormat="1" applyFont="1" applyFill="1" applyBorder="1" applyAlignment="1" applyProtection="1">
      <alignment horizontal="center" vertical="center"/>
      <protection hidden="1"/>
    </xf>
    <xf numFmtId="0" fontId="18" fillId="2" borderId="25" xfId="0" applyFont="1" applyFill="1" applyBorder="1" applyAlignment="1" applyProtection="1">
      <alignment horizontal="center" vertical="center"/>
      <protection hidden="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7" xfId="0" applyBorder="1" applyAlignment="1" applyProtection="1">
      <alignment vertical="center"/>
      <protection locked="0"/>
    </xf>
    <xf numFmtId="167" fontId="0" fillId="0" borderId="7" xfId="0" applyNumberFormat="1" applyBorder="1" applyAlignment="1" applyProtection="1">
      <alignment horizontal="right" vertical="center"/>
      <protection locked="0"/>
    </xf>
    <xf numFmtId="164" fontId="0" fillId="0" borderId="4" xfId="0" applyNumberFormat="1" applyBorder="1" applyAlignment="1" applyProtection="1">
      <alignment horizontal="center" vertical="center"/>
      <protection locked="0"/>
    </xf>
    <xf numFmtId="0" fontId="0" fillId="0" borderId="7" xfId="0" applyBorder="1" applyAlignment="1" applyProtection="1">
      <alignment vertical="center" wrapText="1"/>
      <protection locked="0"/>
    </xf>
    <xf numFmtId="167" fontId="0" fillId="0" borderId="7" xfId="0" applyNumberFormat="1" applyBorder="1" applyAlignment="1" applyProtection="1">
      <alignment vertical="center"/>
      <protection locked="0"/>
    </xf>
    <xf numFmtId="167" fontId="1" fillId="0" borderId="7" xfId="3" applyNumberFormat="1" applyFont="1" applyFill="1" applyBorder="1" applyAlignment="1" applyProtection="1">
      <alignment vertical="center"/>
      <protection locked="0"/>
    </xf>
    <xf numFmtId="167" fontId="13" fillId="0" borderId="7" xfId="0" applyNumberFormat="1" applyFont="1" applyBorder="1" applyAlignment="1" applyProtection="1">
      <alignment vertical="center"/>
      <protection hidden="1"/>
    </xf>
    <xf numFmtId="0" fontId="0" fillId="0" borderId="7" xfId="0" applyBorder="1"/>
    <xf numFmtId="41" fontId="0" fillId="0" borderId="7" xfId="0" applyNumberFormat="1" applyBorder="1" applyAlignment="1" applyProtection="1">
      <alignment vertical="center"/>
      <protection locked="0"/>
    </xf>
    <xf numFmtId="41" fontId="1" fillId="0" borderId="7" xfId="3" applyNumberFormat="1" applyFont="1" applyFill="1" applyBorder="1" applyAlignment="1" applyProtection="1">
      <alignment vertical="center"/>
      <protection locked="0"/>
    </xf>
    <xf numFmtId="41" fontId="0" fillId="0" borderId="0" xfId="0" applyNumberFormat="1" applyAlignment="1">
      <alignment wrapText="1"/>
    </xf>
    <xf numFmtId="41" fontId="0" fillId="0" borderId="0" xfId="0" applyNumberFormat="1"/>
    <xf numFmtId="0" fontId="0" fillId="0" borderId="4" xfId="0" applyBorder="1" applyAlignment="1">
      <alignment horizontal="center" vertical="center" wrapText="1"/>
    </xf>
    <xf numFmtId="0" fontId="13" fillId="6" borderId="2" xfId="0" applyFont="1" applyFill="1" applyBorder="1" applyAlignment="1" applyProtection="1">
      <alignment horizontal="left" vertical="center"/>
      <protection hidden="1"/>
    </xf>
    <xf numFmtId="0" fontId="13" fillId="8" borderId="4" xfId="0" applyFont="1" applyFill="1" applyBorder="1" applyAlignment="1" applyProtection="1">
      <alignment vertical="center" wrapText="1"/>
      <protection hidden="1"/>
    </xf>
    <xf numFmtId="0" fontId="13" fillId="7" borderId="2" xfId="0" applyFont="1" applyFill="1" applyBorder="1" applyAlignment="1" applyProtection="1">
      <alignment horizontal="center" vertical="center"/>
      <protection hidden="1"/>
    </xf>
    <xf numFmtId="0" fontId="13" fillId="7" borderId="4" xfId="0" applyFont="1" applyFill="1" applyBorder="1" applyAlignment="1" applyProtection="1">
      <alignment vertical="center" wrapText="1"/>
      <protection hidden="1"/>
    </xf>
    <xf numFmtId="0" fontId="0" fillId="0" borderId="2" xfId="0" applyBorder="1" applyAlignment="1" applyProtection="1">
      <alignment horizontal="right" vertical="center"/>
      <protection hidden="1"/>
    </xf>
    <xf numFmtId="41" fontId="0" fillId="0" borderId="4" xfId="0" applyNumberFormat="1" applyBorder="1" applyAlignment="1" applyProtection="1">
      <alignment horizontal="right" vertical="center"/>
      <protection hidden="1"/>
    </xf>
    <xf numFmtId="0" fontId="13" fillId="8" borderId="17" xfId="0" applyFont="1" applyFill="1" applyBorder="1" applyAlignment="1" applyProtection="1">
      <alignment horizontal="left" vertical="center"/>
      <protection hidden="1"/>
    </xf>
    <xf numFmtId="0" fontId="13" fillId="8" borderId="20" xfId="0" applyFont="1" applyFill="1" applyBorder="1" applyAlignment="1" applyProtection="1">
      <alignment vertical="center" wrapText="1"/>
      <protection hidden="1"/>
    </xf>
    <xf numFmtId="0" fontId="0" fillId="0" borderId="5" xfId="0" applyBorder="1" applyAlignment="1" applyProtection="1">
      <alignment horizontal="right" vertical="center"/>
      <protection hidden="1"/>
    </xf>
    <xf numFmtId="0" fontId="0" fillId="0" borderId="14" xfId="0" applyBorder="1" applyAlignment="1" applyProtection="1">
      <alignment vertical="center" wrapText="1"/>
      <protection hidden="1"/>
    </xf>
    <xf numFmtId="0" fontId="13" fillId="9" borderId="2" xfId="0" applyFont="1" applyFill="1" applyBorder="1" applyAlignment="1" applyProtection="1">
      <alignment horizontal="center" vertical="center"/>
      <protection hidden="1"/>
    </xf>
    <xf numFmtId="0" fontId="13" fillId="9" borderId="4" xfId="0" applyFont="1" applyFill="1" applyBorder="1" applyAlignment="1" applyProtection="1">
      <alignment vertical="center" wrapText="1"/>
      <protection hidden="1"/>
    </xf>
    <xf numFmtId="0" fontId="13" fillId="8" borderId="2" xfId="0" applyFont="1" applyFill="1" applyBorder="1" applyAlignment="1" applyProtection="1">
      <alignment horizontal="left" vertical="center"/>
      <protection hidden="1"/>
    </xf>
    <xf numFmtId="169" fontId="0" fillId="0" borderId="15" xfId="0" applyNumberFormat="1" applyBorder="1" applyAlignment="1" applyProtection="1">
      <alignment horizontal="center" vertical="center"/>
      <protection locked="0"/>
    </xf>
    <xf numFmtId="169" fontId="0" fillId="0" borderId="7" xfId="0" applyNumberFormat="1" applyBorder="1" applyAlignment="1" applyProtection="1">
      <alignment horizontal="center" vertical="center"/>
      <protection locked="0"/>
    </xf>
    <xf numFmtId="169" fontId="1" fillId="0" borderId="7" xfId="3" applyNumberFormat="1" applyFont="1" applyFill="1" applyBorder="1" applyAlignment="1" applyProtection="1">
      <alignment horizontal="center" vertical="center"/>
      <protection locked="0"/>
    </xf>
    <xf numFmtId="169" fontId="0" fillId="0" borderId="15" xfId="0" applyNumberFormat="1" applyBorder="1" applyAlignment="1">
      <alignment horizontal="center" vertical="center"/>
    </xf>
    <xf numFmtId="169" fontId="0" fillId="0" borderId="7" xfId="0" applyNumberFormat="1" applyBorder="1" applyAlignment="1">
      <alignment horizontal="center" vertical="center"/>
    </xf>
    <xf numFmtId="170" fontId="13" fillId="0" borderId="7" xfId="0" applyNumberFormat="1" applyFont="1" applyBorder="1" applyAlignment="1">
      <alignment horizontal="center" vertical="center"/>
    </xf>
    <xf numFmtId="0" fontId="13" fillId="8" borderId="7" xfId="0" applyFont="1" applyFill="1" applyBorder="1" applyAlignment="1">
      <alignment horizontal="left" vertical="center" wrapText="1"/>
    </xf>
    <xf numFmtId="0" fontId="0" fillId="8" borderId="16" xfId="0" applyFill="1" applyBorder="1" applyAlignment="1" applyProtection="1">
      <alignment vertical="center"/>
      <protection locked="0"/>
    </xf>
    <xf numFmtId="0" fontId="13" fillId="8" borderId="7" xfId="0" applyFont="1" applyFill="1" applyBorder="1" applyAlignment="1">
      <alignment vertical="center" wrapText="1"/>
    </xf>
    <xf numFmtId="0" fontId="0" fillId="8" borderId="13" xfId="0" applyFill="1" applyBorder="1" applyAlignment="1" applyProtection="1">
      <alignment vertical="center"/>
      <protection locked="0"/>
    </xf>
    <xf numFmtId="0" fontId="0" fillId="8" borderId="7" xfId="0" applyFill="1" applyBorder="1" applyAlignment="1" applyProtection="1">
      <alignment vertical="center"/>
      <protection locked="0"/>
    </xf>
    <xf numFmtId="0" fontId="21" fillId="0" borderId="0" xfId="0" applyFont="1" applyAlignment="1">
      <alignment vertical="center"/>
    </xf>
    <xf numFmtId="170" fontId="0" fillId="0" borderId="15" xfId="0" applyNumberFormat="1" applyBorder="1" applyAlignment="1" applyProtection="1">
      <alignment vertical="center"/>
      <protection locked="0"/>
    </xf>
    <xf numFmtId="170" fontId="0" fillId="0" borderId="7" xfId="0" applyNumberFormat="1" applyBorder="1" applyAlignment="1" applyProtection="1">
      <alignment vertical="center"/>
      <protection locked="0"/>
    </xf>
    <xf numFmtId="170" fontId="0" fillId="0" borderId="7" xfId="0" applyNumberFormat="1" applyBorder="1" applyAlignment="1" applyProtection="1">
      <alignment horizontal="right" vertical="center"/>
      <protection locked="0"/>
    </xf>
    <xf numFmtId="170" fontId="1" fillId="0" borderId="7" xfId="3" applyNumberFormat="1" applyFont="1" applyFill="1" applyBorder="1" applyAlignment="1" applyProtection="1">
      <alignment vertical="center"/>
      <protection locked="0"/>
    </xf>
    <xf numFmtId="170" fontId="0" fillId="0" borderId="15" xfId="0" applyNumberFormat="1" applyBorder="1" applyAlignment="1">
      <alignment vertical="center"/>
    </xf>
    <xf numFmtId="170" fontId="13" fillId="0" borderId="7" xfId="0" applyNumberFormat="1" applyFont="1" applyBorder="1" applyAlignment="1">
      <alignment vertical="center"/>
    </xf>
    <xf numFmtId="1" fontId="13" fillId="6" borderId="3" xfId="0" applyNumberFormat="1" applyFont="1" applyFill="1" applyBorder="1" applyAlignment="1">
      <alignment horizontal="center" vertical="center"/>
    </xf>
    <xf numFmtId="1" fontId="13" fillId="7" borderId="3" xfId="0" applyNumberFormat="1" applyFont="1" applyFill="1" applyBorder="1" applyAlignment="1">
      <alignment horizontal="center" vertical="center"/>
    </xf>
    <xf numFmtId="0" fontId="13" fillId="6" borderId="3" xfId="0" applyFont="1" applyFill="1" applyBorder="1" applyAlignment="1">
      <alignment horizontal="center" vertical="center" wrapText="1"/>
    </xf>
    <xf numFmtId="166" fontId="14" fillId="2" borderId="4" xfId="0" applyNumberFormat="1" applyFont="1" applyFill="1" applyBorder="1" applyAlignment="1">
      <alignment horizontal="center" vertical="center"/>
    </xf>
    <xf numFmtId="1" fontId="0" fillId="0" borderId="4" xfId="0" applyNumberFormat="1" applyBorder="1" applyAlignment="1">
      <alignment horizontal="center" vertical="center" wrapText="1"/>
    </xf>
    <xf numFmtId="0" fontId="13" fillId="7" borderId="3" xfId="0" applyFont="1" applyFill="1" applyBorder="1" applyAlignment="1">
      <alignment horizontal="center" vertical="center"/>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wrapText="1"/>
    </xf>
    <xf numFmtId="0" fontId="0" fillId="0" borderId="0" xfId="0" applyAlignment="1">
      <alignment horizontal="center" vertical="center" wrapText="1"/>
    </xf>
    <xf numFmtId="41" fontId="0" fillId="0" borderId="4" xfId="0" applyNumberFormat="1" applyBorder="1" applyAlignment="1" applyProtection="1">
      <alignment vertical="center"/>
      <protection hidden="1"/>
    </xf>
    <xf numFmtId="0" fontId="13" fillId="6" borderId="7" xfId="0" applyFont="1" applyFill="1" applyBorder="1" applyAlignment="1">
      <alignment vertical="center"/>
    </xf>
    <xf numFmtId="0" fontId="4" fillId="0" borderId="0" xfId="0" applyFont="1" applyAlignment="1" applyProtection="1">
      <alignment vertical="center"/>
      <protection hidden="1"/>
    </xf>
    <xf numFmtId="0" fontId="11"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12" fillId="2" borderId="7" xfId="0" applyFont="1" applyFill="1" applyBorder="1" applyAlignment="1" applyProtection="1">
      <alignment horizontal="center" vertical="center"/>
      <protection hidden="1"/>
    </xf>
    <xf numFmtId="166" fontId="12" fillId="2" borderId="2" xfId="0" applyNumberFormat="1"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wrapText="1"/>
      <protection hidden="1"/>
    </xf>
    <xf numFmtId="0" fontId="12" fillId="2" borderId="7" xfId="0" applyFont="1" applyFill="1" applyBorder="1" applyAlignment="1" applyProtection="1">
      <alignment horizontal="center" vertical="center" wrapText="1"/>
      <protection hidden="1"/>
    </xf>
    <xf numFmtId="0" fontId="0" fillId="0" borderId="7" xfId="0" applyBorder="1" applyProtection="1">
      <protection hidden="1"/>
    </xf>
    <xf numFmtId="0" fontId="17" fillId="2" borderId="3" xfId="0" applyFont="1" applyFill="1" applyBorder="1" applyAlignment="1">
      <alignment horizontal="right" wrapText="1"/>
    </xf>
    <xf numFmtId="0" fontId="17" fillId="2" borderId="2" xfId="0" applyFont="1" applyFill="1" applyBorder="1" applyAlignment="1">
      <alignment horizontal="right" wrapText="1"/>
    </xf>
    <xf numFmtId="0" fontId="17" fillId="2" borderId="4" xfId="0" applyFont="1" applyFill="1" applyBorder="1" applyAlignment="1">
      <alignment horizontal="right" wrapText="1"/>
    </xf>
    <xf numFmtId="41" fontId="15" fillId="11" borderId="11" xfId="0" applyNumberFormat="1" applyFont="1" applyFill="1" applyBorder="1"/>
    <xf numFmtId="41" fontId="15" fillId="11" borderId="6" xfId="0" applyNumberFormat="1" applyFont="1" applyFill="1" applyBorder="1"/>
    <xf numFmtId="41" fontId="15" fillId="11" borderId="12" xfId="0" applyNumberFormat="1" applyFont="1" applyFill="1" applyBorder="1"/>
    <xf numFmtId="41" fontId="15" fillId="11" borderId="17" xfId="0" applyNumberFormat="1" applyFont="1" applyFill="1" applyBorder="1"/>
    <xf numFmtId="41" fontId="15" fillId="11" borderId="0" xfId="0" applyNumberFormat="1" applyFont="1" applyFill="1"/>
    <xf numFmtId="41" fontId="15" fillId="11" borderId="20" xfId="0" applyNumberFormat="1" applyFont="1" applyFill="1" applyBorder="1"/>
    <xf numFmtId="41" fontId="15" fillId="11" borderId="5" xfId="0" applyNumberFormat="1" applyFont="1" applyFill="1" applyBorder="1"/>
    <xf numFmtId="41" fontId="15" fillId="11" borderId="1" xfId="0" applyNumberFormat="1" applyFont="1" applyFill="1" applyBorder="1"/>
    <xf numFmtId="41" fontId="15" fillId="11" borderId="14" xfId="0" applyNumberFormat="1" applyFont="1" applyFill="1" applyBorder="1"/>
    <xf numFmtId="0" fontId="16" fillId="7" borderId="2" xfId="0" applyFont="1" applyFill="1" applyBorder="1" applyAlignment="1">
      <alignment horizontal="right" wrapText="1"/>
    </xf>
    <xf numFmtId="41" fontId="13" fillId="7" borderId="3" xfId="0" applyNumberFormat="1" applyFont="1" applyFill="1" applyBorder="1" applyAlignment="1" applyProtection="1">
      <alignment vertical="center"/>
      <protection hidden="1"/>
    </xf>
    <xf numFmtId="41" fontId="13" fillId="7" borderId="2" xfId="0" applyNumberFormat="1" applyFont="1" applyFill="1" applyBorder="1" applyAlignment="1" applyProtection="1">
      <alignment vertical="center"/>
      <protection hidden="1"/>
    </xf>
    <xf numFmtId="0" fontId="16" fillId="7" borderId="3" xfId="0" applyFont="1" applyFill="1" applyBorder="1" applyAlignment="1">
      <alignment horizontal="right" wrapText="1"/>
    </xf>
    <xf numFmtId="0" fontId="16" fillId="7" borderId="4" xfId="0" applyFont="1" applyFill="1" applyBorder="1" applyAlignment="1">
      <alignment horizontal="right" wrapText="1"/>
    </xf>
    <xf numFmtId="0" fontId="27" fillId="0" borderId="7" xfId="6" applyBorder="1" applyProtection="1">
      <protection locked="0"/>
    </xf>
    <xf numFmtId="0" fontId="27" fillId="0" borderId="0" xfId="6" applyProtection="1">
      <protection hidden="1"/>
    </xf>
    <xf numFmtId="172" fontId="27" fillId="0" borderId="7" xfId="6" applyNumberFormat="1" applyBorder="1" applyAlignment="1" applyProtection="1">
      <alignment horizontal="center"/>
      <protection hidden="1"/>
    </xf>
    <xf numFmtId="0" fontId="27" fillId="0" borderId="7" xfId="6" applyBorder="1" applyProtection="1">
      <protection hidden="1"/>
    </xf>
    <xf numFmtId="0" fontId="27" fillId="0" borderId="0" xfId="6" applyAlignment="1" applyProtection="1">
      <alignment horizontal="center"/>
      <protection hidden="1"/>
    </xf>
    <xf numFmtId="0" fontId="27" fillId="0" borderId="7" xfId="6" applyBorder="1" applyAlignment="1" applyProtection="1">
      <alignment horizontal="center"/>
      <protection locked="0"/>
    </xf>
    <xf numFmtId="4" fontId="27" fillId="0" borderId="7" xfId="6" applyNumberFormat="1" applyBorder="1" applyProtection="1">
      <protection locked="0"/>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lignment horizontal="left" vertical="center"/>
    </xf>
    <xf numFmtId="0" fontId="31" fillId="0" borderId="0" xfId="7" applyFont="1" applyAlignment="1">
      <alignment horizontal="left" vertical="center" wrapText="1"/>
    </xf>
    <xf numFmtId="0" fontId="32" fillId="0" borderId="0" xfId="7" applyFont="1" applyAlignment="1">
      <alignment vertical="center"/>
    </xf>
    <xf numFmtId="0" fontId="29" fillId="0" borderId="0" xfId="7"/>
    <xf numFmtId="0" fontId="35" fillId="0" borderId="0" xfId="7" applyFont="1" applyAlignment="1">
      <alignment vertical="center"/>
    </xf>
    <xf numFmtId="0" fontId="36" fillId="0" borderId="0" xfId="7" applyFont="1" applyAlignment="1">
      <alignment vertical="center"/>
    </xf>
    <xf numFmtId="0" fontId="35" fillId="0" borderId="0" xfId="7" applyFont="1" applyAlignment="1">
      <alignment vertical="center" wrapText="1"/>
    </xf>
    <xf numFmtId="0" fontId="37" fillId="0" borderId="0" xfId="7" applyFont="1"/>
    <xf numFmtId="0" fontId="37" fillId="0" borderId="0" xfId="7" applyFont="1" applyAlignment="1">
      <alignment horizontal="center"/>
    </xf>
    <xf numFmtId="0" fontId="38" fillId="0" borderId="0" xfId="7" applyFont="1" applyAlignment="1">
      <alignment horizontal="left" vertical="center"/>
    </xf>
    <xf numFmtId="0" fontId="39" fillId="0" borderId="0" xfId="7" applyFont="1" applyAlignment="1">
      <alignment horizontal="left" vertical="center"/>
    </xf>
    <xf numFmtId="0" fontId="39" fillId="0" borderId="0" xfId="7" applyFont="1" applyAlignment="1">
      <alignment vertical="center"/>
    </xf>
    <xf numFmtId="0" fontId="40" fillId="0" borderId="0" xfId="7" applyFont="1"/>
    <xf numFmtId="3" fontId="40" fillId="0" borderId="0" xfId="7" applyNumberFormat="1" applyFont="1" applyAlignment="1">
      <alignment horizontal="right"/>
    </xf>
    <xf numFmtId="0" fontId="37" fillId="0" borderId="0" xfId="7" applyFont="1" applyAlignment="1">
      <alignment horizontal="left" vertical="center"/>
    </xf>
    <xf numFmtId="0" fontId="41" fillId="0" borderId="0" xfId="7" applyFont="1" applyAlignment="1">
      <alignment vertical="center"/>
    </xf>
    <xf numFmtId="3" fontId="41" fillId="0" borderId="0" xfId="7" applyNumberFormat="1" applyFont="1" applyAlignment="1">
      <alignment horizontal="right" vertical="center"/>
    </xf>
    <xf numFmtId="3" fontId="37" fillId="0" borderId="0" xfId="7" applyNumberFormat="1" applyFont="1" applyAlignment="1">
      <alignment horizontal="right"/>
    </xf>
    <xf numFmtId="3" fontId="40" fillId="0" borderId="0" xfId="7" applyNumberFormat="1" applyFont="1"/>
    <xf numFmtId="49" fontId="42" fillId="0" borderId="0" xfId="7" applyNumberFormat="1" applyFont="1"/>
    <xf numFmtId="3" fontId="29" fillId="0" borderId="0" xfId="7" applyNumberFormat="1"/>
    <xf numFmtId="0" fontId="42" fillId="0" borderId="0" xfId="7" applyFont="1"/>
    <xf numFmtId="0" fontId="33" fillId="12" borderId="7" xfId="7" applyFont="1" applyFill="1" applyBorder="1" applyAlignment="1">
      <alignment horizontal="left" vertical="center" wrapText="1"/>
    </xf>
    <xf numFmtId="0" fontId="33" fillId="12" borderId="7" xfId="7" applyFont="1" applyFill="1" applyBorder="1" applyAlignment="1">
      <alignment horizontal="left" vertical="center"/>
    </xf>
    <xf numFmtId="0" fontId="34" fillId="12" borderId="7" xfId="7" applyFont="1" applyFill="1" applyBorder="1" applyAlignment="1">
      <alignment horizontal="left" vertical="center"/>
    </xf>
    <xf numFmtId="0" fontId="34" fillId="12" borderId="7" xfId="7" applyFont="1" applyFill="1" applyBorder="1" applyAlignment="1">
      <alignment horizontal="left" vertical="center" wrapText="1"/>
    </xf>
    <xf numFmtId="0" fontId="35" fillId="12" borderId="7" xfId="7" applyFont="1" applyFill="1" applyBorder="1" applyAlignment="1">
      <alignment vertical="center"/>
    </xf>
    <xf numFmtId="0" fontId="34" fillId="13" borderId="7" xfId="7" applyFont="1" applyFill="1" applyBorder="1" applyAlignment="1">
      <alignment horizontal="left" vertical="center" wrapText="1"/>
    </xf>
    <xf numFmtId="0" fontId="34" fillId="14" borderId="7" xfId="7" applyFont="1" applyFill="1" applyBorder="1" applyAlignment="1">
      <alignment horizontal="left" vertical="center" wrapText="1"/>
    </xf>
    <xf numFmtId="0" fontId="34" fillId="12" borderId="7" xfId="7" quotePrefix="1" applyFont="1" applyFill="1" applyBorder="1" applyAlignment="1">
      <alignment horizontal="left" vertical="center"/>
    </xf>
    <xf numFmtId="0" fontId="33" fillId="15" borderId="7" xfId="7" applyFont="1" applyFill="1" applyBorder="1" applyAlignment="1">
      <alignment horizontal="left" vertical="center" wrapText="1"/>
    </xf>
    <xf numFmtId="0" fontId="34" fillId="12" borderId="7" xfId="7" applyFont="1" applyFill="1" applyBorder="1" applyAlignment="1">
      <alignment vertical="center" wrapText="1"/>
    </xf>
    <xf numFmtId="0" fontId="34" fillId="12" borderId="7" xfId="7" applyFont="1" applyFill="1" applyBorder="1" applyAlignment="1">
      <alignment vertical="center"/>
    </xf>
    <xf numFmtId="0" fontId="34" fillId="12" borderId="7" xfId="7" quotePrefix="1" applyFont="1" applyFill="1" applyBorder="1" applyAlignment="1">
      <alignment vertical="center"/>
    </xf>
    <xf numFmtId="0" fontId="34" fillId="12" borderId="7" xfId="7" quotePrefix="1" applyFont="1" applyFill="1" applyBorder="1" applyAlignment="1">
      <alignment horizontal="left" vertical="center" wrapText="1"/>
    </xf>
    <xf numFmtId="173" fontId="34" fillId="12" borderId="7" xfId="7" applyNumberFormat="1" applyFont="1" applyFill="1" applyBorder="1" applyAlignment="1">
      <alignment horizontal="left" vertical="center" wrapText="1"/>
    </xf>
    <xf numFmtId="0" fontId="34" fillId="16" borderId="7" xfId="7" applyFont="1" applyFill="1" applyBorder="1" applyAlignment="1">
      <alignment horizontal="left" vertical="center" wrapText="1"/>
    </xf>
    <xf numFmtId="0" fontId="33" fillId="17" borderId="7" xfId="7" applyFont="1" applyFill="1" applyBorder="1" applyAlignment="1">
      <alignment horizontal="left" vertical="center"/>
    </xf>
    <xf numFmtId="0" fontId="33" fillId="16" borderId="7" xfId="7" applyFont="1" applyFill="1" applyBorder="1" applyAlignment="1">
      <alignment horizontal="left" vertical="center"/>
    </xf>
    <xf numFmtId="0" fontId="34" fillId="17" borderId="7" xfId="7" applyFont="1" applyFill="1" applyBorder="1" applyAlignment="1">
      <alignment horizontal="left" vertical="center"/>
    </xf>
    <xf numFmtId="0" fontId="34" fillId="18" borderId="7" xfId="7" applyFont="1" applyFill="1" applyBorder="1" applyAlignment="1">
      <alignment horizontal="left" vertical="center"/>
    </xf>
    <xf numFmtId="0" fontId="34" fillId="14" borderId="7" xfId="7" applyFont="1" applyFill="1" applyBorder="1" applyAlignment="1">
      <alignment vertical="center" wrapText="1"/>
    </xf>
    <xf numFmtId="0" fontId="33" fillId="17" borderId="7" xfId="7" applyFont="1" applyFill="1" applyBorder="1" applyAlignment="1">
      <alignment horizontal="left" vertical="center" wrapText="1"/>
    </xf>
    <xf numFmtId="0" fontId="33" fillId="18" borderId="7" xfId="7" applyFont="1" applyFill="1" applyBorder="1" applyAlignment="1">
      <alignment horizontal="left" vertical="center"/>
    </xf>
    <xf numFmtId="0" fontId="29" fillId="12" borderId="7" xfId="7" applyFill="1" applyBorder="1"/>
    <xf numFmtId="0" fontId="34" fillId="17" borderId="7" xfId="7" applyFont="1" applyFill="1" applyBorder="1" applyAlignment="1">
      <alignment horizontal="left" vertical="center" wrapText="1"/>
    </xf>
    <xf numFmtId="0" fontId="33" fillId="15" borderId="7" xfId="7" applyFont="1" applyFill="1" applyBorder="1" applyAlignment="1">
      <alignment horizontal="left" wrapText="1"/>
    </xf>
    <xf numFmtId="0" fontId="35" fillId="12" borderId="7" xfId="7" applyFont="1" applyFill="1" applyBorder="1" applyAlignment="1">
      <alignment vertical="center" wrapText="1"/>
    </xf>
    <xf numFmtId="0" fontId="40" fillId="0" borderId="0" xfId="7" applyFont="1" applyAlignment="1">
      <alignment horizontal="center"/>
    </xf>
    <xf numFmtId="0" fontId="29" fillId="0" borderId="0" xfId="7" applyAlignment="1">
      <alignment horizontal="center"/>
    </xf>
    <xf numFmtId="3" fontId="0" fillId="0" borderId="0" xfId="0" applyNumberFormat="1"/>
    <xf numFmtId="1" fontId="0" fillId="0" borderId="0" xfId="0" applyNumberFormat="1"/>
    <xf numFmtId="0" fontId="27" fillId="0" borderId="0" xfId="6" applyAlignment="1" applyProtection="1">
      <alignment horizontal="center" wrapText="1"/>
      <protection hidden="1"/>
    </xf>
    <xf numFmtId="4" fontId="27" fillId="0" borderId="0" xfId="6" applyNumberFormat="1" applyProtection="1">
      <protection hidden="1"/>
    </xf>
    <xf numFmtId="172" fontId="27" fillId="0" borderId="15" xfId="6" applyNumberFormat="1" applyBorder="1" applyAlignment="1" applyProtection="1">
      <alignment horizontal="center"/>
      <protection hidden="1"/>
    </xf>
    <xf numFmtId="0" fontId="27" fillId="0" borderId="15" xfId="6" applyBorder="1" applyProtection="1">
      <protection locked="0"/>
    </xf>
    <xf numFmtId="0" fontId="27" fillId="0" borderId="15" xfId="6" applyBorder="1" applyProtection="1">
      <protection hidden="1"/>
    </xf>
    <xf numFmtId="0" fontId="27" fillId="0" borderId="15" xfId="6" applyBorder="1" applyAlignment="1" applyProtection="1">
      <alignment horizontal="center"/>
      <protection locked="0"/>
    </xf>
    <xf numFmtId="4" fontId="27" fillId="0" borderId="15" xfId="6" applyNumberFormat="1" applyBorder="1" applyProtection="1">
      <protection locked="0"/>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2" fillId="2" borderId="34" xfId="6" applyFont="1" applyFill="1" applyBorder="1" applyAlignment="1" applyProtection="1">
      <alignment horizontal="center" vertical="center" wrapText="1"/>
      <protection hidden="1"/>
    </xf>
    <xf numFmtId="0" fontId="12" fillId="2" borderId="35" xfId="6" applyFont="1" applyFill="1" applyBorder="1" applyAlignment="1" applyProtection="1">
      <alignment horizontal="center" vertical="center" wrapText="1"/>
      <protection hidden="1"/>
    </xf>
    <xf numFmtId="4" fontId="12" fillId="2" borderId="34" xfId="6" applyNumberFormat="1" applyFont="1" applyFill="1" applyBorder="1" applyAlignment="1" applyProtection="1">
      <alignment horizontal="right" vertical="center" wrapText="1"/>
      <protection hidden="1"/>
    </xf>
    <xf numFmtId="4" fontId="12" fillId="2" borderId="35" xfId="6" applyNumberFormat="1" applyFont="1" applyFill="1" applyBorder="1" applyAlignment="1" applyProtection="1">
      <alignment horizontal="right" vertical="center" wrapText="1"/>
      <protection hidden="1"/>
    </xf>
    <xf numFmtId="0" fontId="12" fillId="2" borderId="37"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7" xfId="0" applyFont="1" applyFill="1" applyBorder="1" applyAlignment="1">
      <alignment horizontal="center" vertical="center"/>
    </xf>
    <xf numFmtId="166" fontId="12" fillId="2" borderId="37" xfId="0" applyNumberFormat="1" applyFont="1" applyFill="1" applyBorder="1" applyAlignment="1">
      <alignment horizontal="center" vertical="center"/>
    </xf>
    <xf numFmtId="0" fontId="12" fillId="2" borderId="35" xfId="0" applyFont="1" applyFill="1" applyBorder="1" applyAlignment="1">
      <alignment horizontal="center" vertical="center"/>
    </xf>
    <xf numFmtId="0" fontId="18" fillId="2" borderId="1" xfId="0" applyFont="1" applyFill="1" applyBorder="1" applyAlignment="1" applyProtection="1">
      <alignment horizontal="center" vertical="center" wrapText="1"/>
      <protection hidden="1"/>
    </xf>
    <xf numFmtId="0" fontId="18" fillId="2" borderId="40"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protection hidden="1"/>
    </xf>
    <xf numFmtId="0" fontId="27" fillId="0" borderId="0" xfId="0" applyFont="1"/>
    <xf numFmtId="0" fontId="21" fillId="0" borderId="7" xfId="0" applyFont="1" applyBorder="1" applyAlignment="1" applyProtection="1">
      <alignment horizontal="center" vertical="center"/>
      <protection hidden="1"/>
    </xf>
    <xf numFmtId="0" fontId="27" fillId="0" borderId="2" xfId="0" applyFont="1" applyBorder="1" applyAlignment="1">
      <alignment vertical="center"/>
    </xf>
    <xf numFmtId="0" fontId="27" fillId="0" borderId="3" xfId="0" applyFont="1" applyBorder="1" applyAlignment="1">
      <alignment vertical="center"/>
    </xf>
    <xf numFmtId="0" fontId="27" fillId="0" borderId="4" xfId="0" applyFont="1" applyBorder="1" applyAlignment="1">
      <alignment vertical="center"/>
    </xf>
    <xf numFmtId="0" fontId="27" fillId="0" borderId="0" xfId="0" applyFont="1" applyProtection="1">
      <protection hidden="1"/>
    </xf>
    <xf numFmtId="0" fontId="27" fillId="0" borderId="0" xfId="0" applyFont="1" applyAlignment="1" applyProtection="1">
      <alignment horizontal="justify" vertical="top" wrapText="1"/>
      <protection hidden="1"/>
    </xf>
    <xf numFmtId="0" fontId="44" fillId="0" borderId="2" xfId="0" applyFont="1" applyBorder="1" applyAlignment="1">
      <alignment vertical="center"/>
    </xf>
    <xf numFmtId="0" fontId="43" fillId="0" borderId="0" xfId="0" applyFont="1" applyAlignment="1">
      <alignment vertical="center"/>
    </xf>
    <xf numFmtId="0" fontId="43" fillId="0" borderId="0" xfId="0" applyFont="1" applyAlignment="1" applyProtection="1">
      <alignment vertical="center"/>
      <protection hidden="1"/>
    </xf>
    <xf numFmtId="0" fontId="4" fillId="0" borderId="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4" xfId="0" applyFont="1" applyBorder="1" applyAlignment="1" applyProtection="1">
      <alignment vertical="center"/>
      <protection hidden="1"/>
    </xf>
    <xf numFmtId="0" fontId="26" fillId="0" borderId="18"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1" fontId="4" fillId="0" borderId="7"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vertical="center"/>
      <protection hidden="1"/>
    </xf>
    <xf numFmtId="165" fontId="4" fillId="0" borderId="0" xfId="0" applyNumberFormat="1" applyFont="1" applyAlignment="1" applyProtection="1">
      <alignment vertical="center" wrapText="1"/>
      <protection hidden="1"/>
    </xf>
    <xf numFmtId="165" fontId="4" fillId="0" borderId="20" xfId="0" applyNumberFormat="1" applyFont="1" applyBorder="1" applyAlignment="1" applyProtection="1">
      <alignment vertical="center" wrapText="1"/>
      <protection hidden="1"/>
    </xf>
    <xf numFmtId="3" fontId="4" fillId="0" borderId="0" xfId="0" applyNumberFormat="1" applyFont="1" applyAlignment="1" applyProtection="1">
      <alignment vertical="center"/>
      <protection hidden="1"/>
    </xf>
    <xf numFmtId="41" fontId="4" fillId="0" borderId="0" xfId="0" applyNumberFormat="1" applyFont="1" applyAlignment="1" applyProtection="1">
      <alignment vertical="center"/>
      <protection hidden="1"/>
    </xf>
    <xf numFmtId="165" fontId="25" fillId="0" borderId="0" xfId="0" applyNumberFormat="1" applyFont="1" applyAlignment="1" applyProtection="1">
      <alignment horizontal="center" vertical="center" wrapText="1"/>
      <protection hidden="1"/>
    </xf>
    <xf numFmtId="165" fontId="25" fillId="0" borderId="17" xfId="0" applyNumberFormat="1" applyFont="1" applyBorder="1" applyAlignment="1" applyProtection="1">
      <alignment horizontal="center" vertical="center" wrapText="1"/>
      <protection hidden="1"/>
    </xf>
    <xf numFmtId="165" fontId="25" fillId="0" borderId="0" xfId="0" applyNumberFormat="1" applyFont="1" applyAlignment="1" applyProtection="1">
      <alignment horizontal="left" vertical="center"/>
      <protection hidden="1"/>
    </xf>
    <xf numFmtId="165" fontId="25" fillId="0" borderId="17" xfId="0" applyNumberFormat="1" applyFont="1" applyBorder="1" applyAlignment="1" applyProtection="1">
      <alignment horizontal="left" vertical="center"/>
      <protection hidden="1"/>
    </xf>
    <xf numFmtId="165" fontId="25" fillId="0" borderId="0" xfId="0" applyNumberFormat="1" applyFont="1" applyAlignment="1" applyProtection="1">
      <alignment vertical="center"/>
      <protection hidden="1"/>
    </xf>
    <xf numFmtId="165" fontId="25" fillId="0" borderId="17" xfId="0" applyNumberFormat="1" applyFont="1" applyBorder="1" applyAlignment="1" applyProtection="1">
      <alignment vertical="center"/>
      <protection hidden="1"/>
    </xf>
    <xf numFmtId="165" fontId="25" fillId="0" borderId="5" xfId="0" applyNumberFormat="1" applyFont="1" applyBorder="1" applyAlignment="1" applyProtection="1">
      <alignment vertical="center"/>
      <protection hidden="1"/>
    </xf>
    <xf numFmtId="165" fontId="25" fillId="0" borderId="1" xfId="0" applyNumberFormat="1" applyFont="1" applyBorder="1" applyAlignment="1" applyProtection="1">
      <alignment vertical="center"/>
      <protection hidden="1"/>
    </xf>
    <xf numFmtId="165" fontId="4" fillId="0" borderId="1" xfId="0" applyNumberFormat="1" applyFont="1" applyBorder="1" applyAlignment="1" applyProtection="1">
      <alignment vertical="center" wrapText="1"/>
      <protection hidden="1"/>
    </xf>
    <xf numFmtId="165" fontId="4" fillId="0" borderId="14" xfId="0" applyNumberFormat="1" applyFont="1" applyBorder="1" applyAlignment="1" applyProtection="1">
      <alignment vertical="center" wrapText="1"/>
      <protection hidden="1"/>
    </xf>
    <xf numFmtId="165" fontId="11" fillId="0" borderId="2" xfId="0" applyNumberFormat="1" applyFont="1" applyBorder="1" applyAlignment="1" applyProtection="1">
      <alignment horizontal="center" vertical="center" wrapText="1"/>
      <protection hidden="1"/>
    </xf>
    <xf numFmtId="165" fontId="7" fillId="0" borderId="0" xfId="0" applyNumberFormat="1" applyFont="1" applyAlignment="1" applyProtection="1">
      <alignment vertical="center"/>
      <protection hidden="1"/>
    </xf>
    <xf numFmtId="165" fontId="9" fillId="0" borderId="0" xfId="0" applyNumberFormat="1" applyFont="1" applyAlignment="1" applyProtection="1">
      <alignment horizontal="right" vertical="center"/>
      <protection hidden="1"/>
    </xf>
    <xf numFmtId="4" fontId="0" fillId="0" borderId="0" xfId="0" applyNumberFormat="1"/>
    <xf numFmtId="0" fontId="43" fillId="0" borderId="0" xfId="6" applyFont="1" applyProtection="1">
      <protection hidden="1"/>
    </xf>
    <xf numFmtId="0" fontId="22" fillId="0" borderId="0" xfId="6" applyFont="1" applyProtection="1">
      <protection hidden="1"/>
    </xf>
    <xf numFmtId="0" fontId="45" fillId="0" borderId="0" xfId="0" applyFont="1" applyAlignment="1">
      <alignment horizontal="right"/>
    </xf>
    <xf numFmtId="0" fontId="46" fillId="0" borderId="0" xfId="0" applyFont="1" applyAlignment="1">
      <alignment horizontal="right"/>
    </xf>
    <xf numFmtId="0" fontId="22" fillId="0" borderId="0" xfId="0" applyFont="1" applyAlignment="1">
      <alignment horizontal="right"/>
    </xf>
    <xf numFmtId="0" fontId="13" fillId="9" borderId="3" xfId="0" applyFont="1" applyFill="1" applyBorder="1" applyAlignment="1">
      <alignment vertical="center" wrapText="1"/>
    </xf>
    <xf numFmtId="0" fontId="13" fillId="9" borderId="4" xfId="0" applyFont="1" applyFill="1" applyBorder="1" applyAlignment="1">
      <alignment vertical="center" wrapText="1"/>
    </xf>
    <xf numFmtId="0" fontId="13" fillId="7" borderId="3" xfId="0" applyFont="1" applyFill="1" applyBorder="1" applyAlignment="1">
      <alignment vertical="center" wrapText="1"/>
    </xf>
    <xf numFmtId="0" fontId="13" fillId="7" borderId="4" xfId="0" applyFont="1" applyFill="1" applyBorder="1" applyAlignment="1">
      <alignment vertical="center" wrapText="1"/>
    </xf>
    <xf numFmtId="0" fontId="13" fillId="8" borderId="3" xfId="0" applyFont="1" applyFill="1" applyBorder="1" applyAlignment="1">
      <alignment vertical="center" wrapText="1"/>
    </xf>
    <xf numFmtId="0" fontId="13" fillId="8" borderId="4" xfId="0" applyFont="1" applyFill="1" applyBorder="1" applyAlignment="1">
      <alignment vertical="center" wrapText="1"/>
    </xf>
    <xf numFmtId="0" fontId="43" fillId="0" borderId="7" xfId="0" applyFont="1" applyBorder="1" applyAlignment="1" applyProtection="1">
      <alignment horizontal="center" vertical="center" wrapText="1"/>
      <protection locked="0"/>
    </xf>
    <xf numFmtId="0" fontId="22" fillId="0" borderId="0" xfId="0" applyFont="1" applyAlignment="1">
      <alignment horizontal="center" vertical="center"/>
    </xf>
    <xf numFmtId="0" fontId="47" fillId="2" borderId="2" xfId="0" applyFont="1" applyFill="1" applyBorder="1" applyAlignment="1">
      <alignment horizontal="center" vertical="center"/>
    </xf>
    <xf numFmtId="0" fontId="47" fillId="2" borderId="3" xfId="0" applyFont="1" applyFill="1" applyBorder="1" applyAlignment="1">
      <alignment horizontal="center" vertical="center"/>
    </xf>
    <xf numFmtId="0" fontId="47" fillId="2" borderId="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43" fillId="0" borderId="0" xfId="0" applyFont="1" applyAlignment="1" applyProtection="1">
      <alignment horizontal="center" vertical="center"/>
      <protection locked="0"/>
    </xf>
    <xf numFmtId="0" fontId="43" fillId="0" borderId="0" xfId="0" applyFont="1" applyAlignment="1">
      <alignment horizontal="right" vertical="center"/>
    </xf>
    <xf numFmtId="0" fontId="27" fillId="0" borderId="7" xfId="0" applyFont="1" applyBorder="1" applyAlignment="1" applyProtection="1">
      <alignment horizontal="justify" vertical="top" wrapText="1"/>
      <protection hidden="1"/>
    </xf>
    <xf numFmtId="0" fontId="14" fillId="10" borderId="2" xfId="0" applyFont="1" applyFill="1" applyBorder="1" applyAlignment="1">
      <alignment horizontal="center"/>
    </xf>
    <xf numFmtId="0" fontId="14" fillId="10" borderId="3" xfId="0" applyFont="1" applyFill="1" applyBorder="1" applyAlignment="1">
      <alignment horizontal="center"/>
    </xf>
    <xf numFmtId="0" fontId="14" fillId="10" borderId="4" xfId="0" applyFont="1" applyFill="1" applyBorder="1" applyAlignment="1">
      <alignment horizontal="center"/>
    </xf>
    <xf numFmtId="0" fontId="27" fillId="0" borderId="2" xfId="0" applyFont="1" applyBorder="1" applyAlignment="1" applyProtection="1">
      <alignment horizontal="left"/>
      <protection hidden="1"/>
    </xf>
    <xf numFmtId="0" fontId="27" fillId="0" borderId="3" xfId="0" applyFont="1" applyBorder="1" applyAlignment="1" applyProtection="1">
      <alignment horizontal="left"/>
      <protection hidden="1"/>
    </xf>
    <xf numFmtId="0" fontId="27" fillId="0" borderId="4" xfId="0" applyFont="1" applyBorder="1" applyAlignment="1" applyProtection="1">
      <alignment horizontal="left"/>
      <protection hidden="1"/>
    </xf>
    <xf numFmtId="0" fontId="14" fillId="10" borderId="2" xfId="0" applyFont="1" applyFill="1" applyBorder="1" applyAlignment="1" applyProtection="1">
      <alignment horizontal="center"/>
      <protection hidden="1"/>
    </xf>
    <xf numFmtId="0" fontId="14" fillId="10" borderId="3" xfId="0" applyFont="1" applyFill="1" applyBorder="1" applyAlignment="1" applyProtection="1">
      <alignment horizontal="center"/>
      <protection hidden="1"/>
    </xf>
    <xf numFmtId="0" fontId="14" fillId="10" borderId="4" xfId="0" applyFont="1" applyFill="1" applyBorder="1" applyAlignment="1" applyProtection="1">
      <alignment horizontal="center"/>
      <protection hidden="1"/>
    </xf>
    <xf numFmtId="0" fontId="14" fillId="2" borderId="7" xfId="0" applyFont="1" applyFill="1" applyBorder="1" applyAlignment="1">
      <alignment horizontal="center"/>
    </xf>
    <xf numFmtId="165" fontId="4" fillId="0" borderId="11" xfId="0" applyNumberFormat="1" applyFont="1" applyBorder="1" applyAlignment="1" applyProtection="1">
      <alignment horizontal="justify" vertical="center" wrapText="1"/>
      <protection locked="0"/>
    </xf>
    <xf numFmtId="165" fontId="4" fillId="0" borderId="6" xfId="0" applyNumberFormat="1" applyFont="1" applyBorder="1" applyAlignment="1" applyProtection="1">
      <alignment horizontal="justify" vertical="center" wrapText="1"/>
      <protection locked="0"/>
    </xf>
    <xf numFmtId="165" fontId="4" fillId="0" borderId="12" xfId="0" applyNumberFormat="1" applyFont="1" applyBorder="1" applyAlignment="1" applyProtection="1">
      <alignment horizontal="justify" vertical="center" wrapText="1"/>
      <protection locked="0"/>
    </xf>
    <xf numFmtId="165" fontId="4" fillId="0" borderId="17" xfId="0" applyNumberFormat="1" applyFont="1" applyBorder="1" applyAlignment="1" applyProtection="1">
      <alignment horizontal="justify" vertical="center" wrapText="1"/>
      <protection locked="0"/>
    </xf>
    <xf numFmtId="165" fontId="4" fillId="0" borderId="0" xfId="0" applyNumberFormat="1" applyFont="1" applyAlignment="1" applyProtection="1">
      <alignment horizontal="justify" vertical="center" wrapText="1"/>
      <protection locked="0"/>
    </xf>
    <xf numFmtId="165" fontId="4" fillId="0" borderId="20" xfId="0" applyNumberFormat="1" applyFont="1" applyBorder="1" applyAlignment="1" applyProtection="1">
      <alignment horizontal="justify" vertical="center" wrapText="1"/>
      <protection locked="0"/>
    </xf>
    <xf numFmtId="3" fontId="4" fillId="0" borderId="2" xfId="0" applyNumberFormat="1" applyFont="1" applyBorder="1" applyAlignment="1" applyProtection="1">
      <alignment horizontal="center" vertical="center" wrapText="1"/>
      <protection hidden="1"/>
    </xf>
    <xf numFmtId="3" fontId="4" fillId="0" borderId="3" xfId="0" applyNumberFormat="1" applyFont="1" applyBorder="1" applyAlignment="1" applyProtection="1">
      <alignment horizontal="center" vertical="center" wrapText="1"/>
      <protection hidden="1"/>
    </xf>
    <xf numFmtId="3" fontId="4" fillId="0" borderId="4" xfId="0" applyNumberFormat="1"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wrapText="1"/>
      <protection locked="0"/>
    </xf>
    <xf numFmtId="3" fontId="4" fillId="0" borderId="2" xfId="0" applyNumberFormat="1" applyFont="1" applyBorder="1" applyAlignment="1" applyProtection="1">
      <alignment horizontal="right" vertical="center" wrapText="1"/>
      <protection hidden="1"/>
    </xf>
    <xf numFmtId="3" fontId="4" fillId="0" borderId="3" xfId="0" applyNumberFormat="1" applyFont="1" applyBorder="1" applyAlignment="1" applyProtection="1">
      <alignment horizontal="right" vertical="center" wrapText="1"/>
      <protection hidden="1"/>
    </xf>
    <xf numFmtId="3" fontId="4" fillId="0" borderId="4" xfId="0" applyNumberFormat="1" applyFont="1" applyBorder="1" applyAlignment="1" applyProtection="1">
      <alignment horizontal="right" vertical="center" wrapText="1"/>
      <protection hidden="1"/>
    </xf>
    <xf numFmtId="165" fontId="4" fillId="0" borderId="11" xfId="0" applyNumberFormat="1" applyFont="1" applyBorder="1" applyAlignment="1" applyProtection="1">
      <alignment horizontal="center" vertical="center" wrapText="1"/>
      <protection hidden="1"/>
    </xf>
    <xf numFmtId="165" fontId="4" fillId="0" borderId="6" xfId="0" applyNumberFormat="1" applyFont="1" applyBorder="1" applyAlignment="1" applyProtection="1">
      <alignment horizontal="center" vertical="center" wrapText="1"/>
      <protection hidden="1"/>
    </xf>
    <xf numFmtId="165" fontId="4" fillId="0" borderId="12"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horizontal="center" vertical="center" wrapText="1"/>
      <protection hidden="1"/>
    </xf>
    <xf numFmtId="165" fontId="4" fillId="0" borderId="20" xfId="0" applyNumberFormat="1" applyFont="1" applyBorder="1" applyAlignment="1" applyProtection="1">
      <alignment horizontal="center" vertical="center" wrapText="1"/>
      <protection hidden="1"/>
    </xf>
    <xf numFmtId="165" fontId="4" fillId="0" borderId="5" xfId="0" applyNumberFormat="1" applyFont="1" applyBorder="1" applyAlignment="1" applyProtection="1">
      <alignment horizontal="center" vertical="center" wrapText="1"/>
      <protection hidden="1"/>
    </xf>
    <xf numFmtId="165" fontId="4" fillId="0" borderId="1" xfId="0" applyNumberFormat="1" applyFont="1" applyBorder="1" applyAlignment="1" applyProtection="1">
      <alignment horizontal="center" vertical="center" wrapText="1"/>
      <protection hidden="1"/>
    </xf>
    <xf numFmtId="165" fontId="4" fillId="0" borderId="14" xfId="0" applyNumberFormat="1" applyFont="1" applyBorder="1" applyAlignment="1" applyProtection="1">
      <alignment horizontal="center" vertical="center" wrapText="1"/>
      <protection hidden="1"/>
    </xf>
    <xf numFmtId="1" fontId="28" fillId="0" borderId="11" xfId="0" applyNumberFormat="1" applyFont="1" applyBorder="1" applyAlignment="1" applyProtection="1">
      <alignment horizontal="center" vertical="center" wrapText="1"/>
      <protection locked="0"/>
    </xf>
    <xf numFmtId="1" fontId="28" fillId="0" borderId="12" xfId="0" applyNumberFormat="1" applyFont="1" applyBorder="1" applyAlignment="1" applyProtection="1">
      <alignment horizontal="center" vertical="center" wrapText="1"/>
      <protection locked="0"/>
    </xf>
    <xf numFmtId="1" fontId="28" fillId="0" borderId="17" xfId="0" applyNumberFormat="1" applyFont="1" applyBorder="1" applyAlignment="1" applyProtection="1">
      <alignment horizontal="center" vertical="center" wrapText="1"/>
      <protection locked="0"/>
    </xf>
    <xf numFmtId="1" fontId="28" fillId="0" borderId="20" xfId="0" applyNumberFormat="1" applyFont="1" applyBorder="1" applyAlignment="1" applyProtection="1">
      <alignment horizontal="center" vertical="center" wrapText="1"/>
      <protection locked="0"/>
    </xf>
    <xf numFmtId="1" fontId="28" fillId="0" borderId="5" xfId="0" applyNumberFormat="1" applyFont="1" applyBorder="1" applyAlignment="1" applyProtection="1">
      <alignment horizontal="center" vertical="center" wrapText="1"/>
      <protection locked="0"/>
    </xf>
    <xf numFmtId="1" fontId="28" fillId="0" borderId="14" xfId="0" applyNumberFormat="1" applyFont="1" applyBorder="1" applyAlignment="1" applyProtection="1">
      <alignment horizontal="center" vertical="center" wrapText="1"/>
      <protection locked="0"/>
    </xf>
    <xf numFmtId="9" fontId="4" fillId="0" borderId="11" xfId="0" applyNumberFormat="1" applyFont="1" applyBorder="1" applyAlignment="1" applyProtection="1">
      <alignment horizontal="center" vertical="center" wrapText="1"/>
      <protection hidden="1"/>
    </xf>
    <xf numFmtId="9" fontId="4" fillId="0" borderId="12" xfId="0" applyNumberFormat="1" applyFont="1" applyBorder="1" applyAlignment="1" applyProtection="1">
      <alignment horizontal="center" vertical="center" wrapText="1"/>
      <protection hidden="1"/>
    </xf>
    <xf numFmtId="9" fontId="4" fillId="0" borderId="17" xfId="0" applyNumberFormat="1" applyFont="1" applyBorder="1" applyAlignment="1" applyProtection="1">
      <alignment horizontal="center" vertical="center" wrapText="1"/>
      <protection hidden="1"/>
    </xf>
    <xf numFmtId="9" fontId="4" fillId="0" borderId="20" xfId="0" applyNumberFormat="1" applyFont="1" applyBorder="1" applyAlignment="1" applyProtection="1">
      <alignment horizontal="center" vertical="center" wrapText="1"/>
      <protection hidden="1"/>
    </xf>
    <xf numFmtId="9" fontId="4" fillId="0" borderId="5" xfId="0" applyNumberFormat="1" applyFont="1" applyBorder="1" applyAlignment="1" applyProtection="1">
      <alignment horizontal="center" vertical="center" wrapText="1"/>
      <protection hidden="1"/>
    </xf>
    <xf numFmtId="9" fontId="4" fillId="0" borderId="14" xfId="0" applyNumberFormat="1" applyFont="1" applyBorder="1" applyAlignment="1" applyProtection="1">
      <alignment horizontal="center" vertical="center" wrapText="1"/>
      <protection hidden="1"/>
    </xf>
    <xf numFmtId="165" fontId="4" fillId="0" borderId="11" xfId="0" applyNumberFormat="1" applyFont="1" applyBorder="1" applyAlignment="1" applyProtection="1">
      <alignment horizontal="center" vertical="center" wrapText="1"/>
      <protection locked="0"/>
    </xf>
    <xf numFmtId="165" fontId="4" fillId="0" borderId="6" xfId="0" applyNumberFormat="1" applyFont="1" applyBorder="1" applyAlignment="1" applyProtection="1">
      <alignment horizontal="center" vertical="center" wrapText="1"/>
      <protection locked="0"/>
    </xf>
    <xf numFmtId="165" fontId="4" fillId="0" borderId="12" xfId="0" applyNumberFormat="1" applyFont="1" applyBorder="1" applyAlignment="1" applyProtection="1">
      <alignment horizontal="center" vertical="center" wrapText="1"/>
      <protection locked="0"/>
    </xf>
    <xf numFmtId="165" fontId="4" fillId="0" borderId="17" xfId="0" applyNumberFormat="1" applyFont="1" applyBorder="1" applyAlignment="1" applyProtection="1">
      <alignment horizontal="center" vertical="center" wrapText="1"/>
      <protection locked="0"/>
    </xf>
    <xf numFmtId="165" fontId="4" fillId="0" borderId="0" xfId="0" applyNumberFormat="1" applyFont="1" applyAlignment="1" applyProtection="1">
      <alignment horizontal="center" vertical="center" wrapText="1"/>
      <protection locked="0"/>
    </xf>
    <xf numFmtId="165" fontId="4" fillId="0" borderId="20" xfId="0" applyNumberFormat="1" applyFont="1" applyBorder="1" applyAlignment="1" applyProtection="1">
      <alignment horizontal="center" vertical="center" wrapText="1"/>
      <protection locked="0"/>
    </xf>
    <xf numFmtId="165" fontId="4" fillId="0" borderId="5" xfId="0" applyNumberFormat="1" applyFont="1" applyBorder="1" applyAlignment="1" applyProtection="1">
      <alignment horizontal="center" vertical="center" wrapText="1"/>
      <protection locked="0"/>
    </xf>
    <xf numFmtId="165" fontId="4" fillId="0" borderId="1" xfId="0" applyNumberFormat="1" applyFont="1" applyBorder="1" applyAlignment="1" applyProtection="1">
      <alignment horizontal="center" vertical="center" wrapText="1"/>
      <protection locked="0"/>
    </xf>
    <xf numFmtId="165" fontId="4" fillId="0" borderId="14" xfId="0" applyNumberFormat="1" applyFont="1" applyBorder="1" applyAlignment="1" applyProtection="1">
      <alignment horizontal="center" vertical="center" wrapText="1"/>
      <protection locked="0"/>
    </xf>
    <xf numFmtId="165" fontId="4" fillId="0" borderId="11" xfId="0" applyNumberFormat="1" applyFont="1" applyBorder="1" applyAlignment="1" applyProtection="1">
      <alignment horizontal="right" vertical="center" wrapText="1"/>
      <protection hidden="1"/>
    </xf>
    <xf numFmtId="165" fontId="4" fillId="0" borderId="6" xfId="0" applyNumberFormat="1" applyFont="1" applyBorder="1" applyAlignment="1" applyProtection="1">
      <alignment horizontal="right" vertical="center" wrapText="1"/>
      <protection hidden="1"/>
    </xf>
    <xf numFmtId="165" fontId="4" fillId="0" borderId="12" xfId="0" applyNumberFormat="1" applyFont="1" applyBorder="1" applyAlignment="1" applyProtection="1">
      <alignment horizontal="right" vertical="center" wrapText="1"/>
      <protection hidden="1"/>
    </xf>
    <xf numFmtId="165" fontId="4" fillId="0" borderId="5" xfId="0" applyNumberFormat="1" applyFont="1" applyBorder="1" applyAlignment="1" applyProtection="1">
      <alignment horizontal="right" vertical="center" wrapText="1"/>
      <protection hidden="1"/>
    </xf>
    <xf numFmtId="165" fontId="4" fillId="0" borderId="1" xfId="0" applyNumberFormat="1" applyFont="1" applyBorder="1" applyAlignment="1" applyProtection="1">
      <alignment horizontal="right" vertical="center" wrapText="1"/>
      <protection hidden="1"/>
    </xf>
    <xf numFmtId="165" fontId="4" fillId="0" borderId="14" xfId="0" applyNumberFormat="1" applyFont="1" applyBorder="1" applyAlignment="1" applyProtection="1">
      <alignment horizontal="right" vertical="center" wrapText="1"/>
      <protection hidden="1"/>
    </xf>
    <xf numFmtId="165" fontId="4" fillId="0" borderId="2" xfId="0" applyNumberFormat="1" applyFont="1" applyBorder="1" applyAlignment="1" applyProtection="1">
      <alignment horizontal="right" vertical="center" wrapText="1"/>
      <protection hidden="1"/>
    </xf>
    <xf numFmtId="165" fontId="4" fillId="0" borderId="3" xfId="0" applyNumberFormat="1" applyFont="1" applyBorder="1" applyAlignment="1" applyProtection="1">
      <alignment horizontal="right" vertical="center" wrapText="1"/>
      <protection hidden="1"/>
    </xf>
    <xf numFmtId="165" fontId="4" fillId="0" borderId="4" xfId="0" applyNumberFormat="1" applyFont="1" applyBorder="1" applyAlignment="1" applyProtection="1">
      <alignment horizontal="right" vertical="center" wrapText="1"/>
      <protection hidden="1"/>
    </xf>
    <xf numFmtId="4" fontId="4" fillId="0" borderId="5" xfId="0" applyNumberFormat="1" applyFont="1" applyBorder="1" applyAlignment="1" applyProtection="1">
      <alignment horizontal="right" vertical="center" wrapText="1"/>
      <protection hidden="1"/>
    </xf>
    <xf numFmtId="4" fontId="4" fillId="0" borderId="1" xfId="0" applyNumberFormat="1" applyFont="1" applyBorder="1" applyAlignment="1" applyProtection="1">
      <alignment horizontal="right" vertical="center" wrapText="1"/>
      <protection hidden="1"/>
    </xf>
    <xf numFmtId="4" fontId="4" fillId="0" borderId="14" xfId="0" applyNumberFormat="1" applyFont="1" applyBorder="1" applyAlignment="1" applyProtection="1">
      <alignment horizontal="right" vertical="center" wrapText="1"/>
      <protection hidden="1"/>
    </xf>
    <xf numFmtId="10" fontId="4" fillId="0" borderId="5" xfId="5" applyNumberFormat="1" applyFont="1" applyBorder="1" applyAlignment="1" applyProtection="1">
      <alignment horizontal="center" vertical="center" wrapText="1"/>
      <protection hidden="1"/>
    </xf>
    <xf numFmtId="10" fontId="4" fillId="0" borderId="1" xfId="5" applyNumberFormat="1" applyFont="1" applyBorder="1" applyAlignment="1" applyProtection="1">
      <alignment horizontal="center" vertical="center" wrapText="1"/>
      <protection hidden="1"/>
    </xf>
    <xf numFmtId="10" fontId="4" fillId="0" borderId="14" xfId="5" applyNumberFormat="1" applyFont="1" applyBorder="1" applyAlignment="1" applyProtection="1">
      <alignment horizontal="center" vertical="center" wrapText="1"/>
      <protection hidden="1"/>
    </xf>
    <xf numFmtId="1" fontId="4" fillId="0" borderId="3" xfId="0" applyNumberFormat="1" applyFont="1" applyBorder="1" applyAlignment="1" applyProtection="1">
      <alignment horizontal="center" vertical="center" wrapText="1"/>
      <protection hidden="1"/>
    </xf>
    <xf numFmtId="1" fontId="4" fillId="0" borderId="4" xfId="0" applyNumberFormat="1" applyFont="1" applyBorder="1" applyAlignment="1" applyProtection="1">
      <alignment horizontal="center" vertical="center" wrapText="1"/>
      <protection hidden="1"/>
    </xf>
    <xf numFmtId="9" fontId="4" fillId="0" borderId="11" xfId="0" applyNumberFormat="1" applyFont="1" applyBorder="1" applyAlignment="1" applyProtection="1">
      <alignment horizontal="center" vertical="center" textRotation="91" wrapText="1"/>
      <protection hidden="1"/>
    </xf>
    <xf numFmtId="9" fontId="4" fillId="0" borderId="12" xfId="0" applyNumberFormat="1" applyFont="1" applyBorder="1" applyAlignment="1" applyProtection="1">
      <alignment horizontal="center" vertical="center" textRotation="91" wrapText="1"/>
      <protection hidden="1"/>
    </xf>
    <xf numFmtId="9" fontId="4" fillId="0" borderId="17" xfId="0" applyNumberFormat="1" applyFont="1" applyBorder="1" applyAlignment="1" applyProtection="1">
      <alignment horizontal="center" vertical="center" textRotation="91" wrapText="1"/>
      <protection hidden="1"/>
    </xf>
    <xf numFmtId="9" fontId="4" fillId="0" borderId="20" xfId="0" applyNumberFormat="1" applyFont="1" applyBorder="1" applyAlignment="1" applyProtection="1">
      <alignment horizontal="center" vertical="center" textRotation="91" wrapText="1"/>
      <protection hidden="1"/>
    </xf>
    <xf numFmtId="9" fontId="4" fillId="0" borderId="5" xfId="0" applyNumberFormat="1" applyFont="1" applyBorder="1" applyAlignment="1" applyProtection="1">
      <alignment horizontal="center" vertical="center" textRotation="91" wrapText="1"/>
      <protection hidden="1"/>
    </xf>
    <xf numFmtId="9" fontId="4" fillId="0" borderId="14" xfId="0" applyNumberFormat="1" applyFont="1" applyBorder="1" applyAlignment="1" applyProtection="1">
      <alignment horizontal="center" vertical="center" textRotation="91" wrapText="1"/>
      <protection hidden="1"/>
    </xf>
    <xf numFmtId="4" fontId="4" fillId="0" borderId="5" xfId="0" applyNumberFormat="1" applyFont="1" applyBorder="1" applyAlignment="1" applyProtection="1">
      <alignment horizontal="center" vertical="center" wrapText="1"/>
      <protection hidden="1"/>
    </xf>
    <xf numFmtId="4" fontId="4" fillId="0" borderId="1" xfId="0" applyNumberFormat="1" applyFont="1" applyBorder="1" applyAlignment="1" applyProtection="1">
      <alignment horizontal="center" vertical="center" wrapText="1"/>
      <protection hidden="1"/>
    </xf>
    <xf numFmtId="4" fontId="4" fillId="0" borderId="14"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6"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4" fillId="0" borderId="17" xfId="0" applyNumberFormat="1" applyFont="1" applyBorder="1" applyAlignment="1" applyProtection="1">
      <alignment horizontal="center" vertical="center" wrapText="1"/>
      <protection hidden="1"/>
    </xf>
    <xf numFmtId="3" fontId="4" fillId="0" borderId="0" xfId="0" applyNumberFormat="1" applyFont="1" applyAlignment="1" applyProtection="1">
      <alignment horizontal="center" vertical="center" wrapText="1"/>
      <protection hidden="1"/>
    </xf>
    <xf numFmtId="3" fontId="4" fillId="0" borderId="20" xfId="0" applyNumberFormat="1" applyFont="1" applyBorder="1" applyAlignment="1" applyProtection="1">
      <alignment horizontal="center" vertical="center" wrapText="1"/>
      <protection hidden="1"/>
    </xf>
    <xf numFmtId="3" fontId="4" fillId="0" borderId="5" xfId="0" applyNumberFormat="1" applyFont="1" applyBorder="1" applyAlignment="1" applyProtection="1">
      <alignment horizontal="center" vertical="center" wrapText="1"/>
      <protection hidden="1"/>
    </xf>
    <xf numFmtId="3" fontId="4" fillId="0" borderId="1" xfId="0" applyNumberFormat="1" applyFont="1" applyBorder="1" applyAlignment="1" applyProtection="1">
      <alignment horizontal="center" vertical="center" wrapText="1"/>
      <protection hidden="1"/>
    </xf>
    <xf numFmtId="3" fontId="4" fillId="0" borderId="14" xfId="0" applyNumberFormat="1" applyFont="1" applyBorder="1" applyAlignment="1" applyProtection="1">
      <alignment horizontal="center" vertical="center" wrapText="1"/>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3" fontId="4" fillId="0" borderId="11" xfId="0" applyNumberFormat="1" applyFont="1" applyBorder="1" applyAlignment="1" applyProtection="1">
      <alignment horizontal="center" vertical="center" wrapText="1"/>
      <protection locked="0"/>
    </xf>
    <xf numFmtId="3" fontId="4" fillId="0" borderId="6" xfId="0" applyNumberFormat="1" applyFont="1" applyBorder="1" applyAlignment="1" applyProtection="1">
      <alignment horizontal="center" vertical="center" wrapText="1"/>
      <protection locked="0"/>
    </xf>
    <xf numFmtId="3" fontId="4" fillId="0" borderId="12" xfId="0" applyNumberFormat="1"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wrapText="1"/>
      <protection locked="0"/>
    </xf>
    <xf numFmtId="3" fontId="4" fillId="0" borderId="0" xfId="0" applyNumberFormat="1" applyFont="1" applyAlignment="1" applyProtection="1">
      <alignment horizontal="center" vertical="center" wrapText="1"/>
      <protection locked="0"/>
    </xf>
    <xf numFmtId="3" fontId="4" fillId="0" borderId="20" xfId="0" applyNumberFormat="1" applyFont="1" applyBorder="1" applyAlignment="1" applyProtection="1">
      <alignment horizontal="center" vertical="center" wrapText="1"/>
      <protection locked="0"/>
    </xf>
    <xf numFmtId="3" fontId="4" fillId="0" borderId="5"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1" fontId="28" fillId="0" borderId="11" xfId="0" applyNumberFormat="1" applyFont="1" applyBorder="1" applyAlignment="1" applyProtection="1">
      <alignment horizontal="center" vertical="center" wrapText="1"/>
      <protection hidden="1"/>
    </xf>
    <xf numFmtId="1" fontId="28" fillId="0" borderId="12" xfId="0" applyNumberFormat="1" applyFont="1" applyBorder="1" applyAlignment="1" applyProtection="1">
      <alignment horizontal="center" vertical="center" wrapText="1"/>
      <protection hidden="1"/>
    </xf>
    <xf numFmtId="1" fontId="28" fillId="0" borderId="17" xfId="0" applyNumberFormat="1" applyFont="1" applyBorder="1" applyAlignment="1" applyProtection="1">
      <alignment horizontal="center" vertical="center" wrapText="1"/>
      <protection hidden="1"/>
    </xf>
    <xf numFmtId="1" fontId="28" fillId="0" borderId="20" xfId="0" applyNumberFormat="1" applyFont="1" applyBorder="1" applyAlignment="1" applyProtection="1">
      <alignment horizontal="center" vertical="center" wrapText="1"/>
      <protection hidden="1"/>
    </xf>
    <xf numFmtId="1" fontId="28" fillId="0" borderId="5" xfId="0" applyNumberFormat="1" applyFont="1" applyBorder="1" applyAlignment="1" applyProtection="1">
      <alignment horizontal="center" vertical="center" wrapText="1"/>
      <protection hidden="1"/>
    </xf>
    <xf numFmtId="1" fontId="28" fillId="0" borderId="14" xfId="0" applyNumberFormat="1" applyFont="1" applyBorder="1" applyAlignment="1" applyProtection="1">
      <alignment horizontal="center" vertical="center" wrapText="1"/>
      <protection hidden="1"/>
    </xf>
    <xf numFmtId="10" fontId="4" fillId="0" borderId="11" xfId="0" applyNumberFormat="1" applyFont="1" applyBorder="1" applyAlignment="1" applyProtection="1">
      <alignment horizontal="center" vertical="center" wrapText="1"/>
      <protection hidden="1"/>
    </xf>
    <xf numFmtId="10" fontId="4" fillId="0" borderId="12" xfId="0" applyNumberFormat="1" applyFont="1" applyBorder="1" applyAlignment="1" applyProtection="1">
      <alignment horizontal="center" vertical="center" wrapText="1"/>
      <protection hidden="1"/>
    </xf>
    <xf numFmtId="10" fontId="4" fillId="0" borderId="17" xfId="0" applyNumberFormat="1" applyFont="1" applyBorder="1" applyAlignment="1" applyProtection="1">
      <alignment horizontal="center" vertical="center" wrapText="1"/>
      <protection hidden="1"/>
    </xf>
    <xf numFmtId="10" fontId="4" fillId="0" borderId="20" xfId="0" applyNumberFormat="1" applyFont="1" applyBorder="1" applyAlignment="1" applyProtection="1">
      <alignment horizontal="center" vertical="center" wrapText="1"/>
      <protection hidden="1"/>
    </xf>
    <xf numFmtId="10" fontId="4" fillId="0" borderId="5" xfId="0" applyNumberFormat="1" applyFont="1" applyBorder="1" applyAlignment="1" applyProtection="1">
      <alignment horizontal="center" vertical="center" wrapText="1"/>
      <protection hidden="1"/>
    </xf>
    <xf numFmtId="10" fontId="4" fillId="0" borderId="14" xfId="0" applyNumberFormat="1" applyFont="1" applyBorder="1" applyAlignment="1" applyProtection="1">
      <alignment horizontal="center" vertical="center" wrapText="1"/>
      <protection hidden="1"/>
    </xf>
    <xf numFmtId="10" fontId="4" fillId="0" borderId="11" xfId="0" applyNumberFormat="1" applyFont="1" applyBorder="1" applyAlignment="1" applyProtection="1">
      <alignment horizontal="center" vertical="center" textRotation="90" wrapText="1"/>
      <protection hidden="1"/>
    </xf>
    <xf numFmtId="10" fontId="4" fillId="0" borderId="12" xfId="0" applyNumberFormat="1" applyFont="1" applyBorder="1" applyAlignment="1" applyProtection="1">
      <alignment horizontal="center" vertical="center" textRotation="90" wrapText="1"/>
      <protection hidden="1"/>
    </xf>
    <xf numFmtId="10" fontId="4" fillId="0" borderId="17" xfId="0" applyNumberFormat="1" applyFont="1" applyBorder="1" applyAlignment="1" applyProtection="1">
      <alignment horizontal="center" vertical="center" textRotation="90" wrapText="1"/>
      <protection hidden="1"/>
    </xf>
    <xf numFmtId="10" fontId="4" fillId="0" borderId="20" xfId="0" applyNumberFormat="1" applyFont="1" applyBorder="1" applyAlignment="1" applyProtection="1">
      <alignment horizontal="center" vertical="center" textRotation="90" wrapText="1"/>
      <protection hidden="1"/>
    </xf>
    <xf numFmtId="10" fontId="4" fillId="0" borderId="5" xfId="0" applyNumberFormat="1" applyFont="1" applyBorder="1" applyAlignment="1" applyProtection="1">
      <alignment horizontal="center" vertical="center" textRotation="90" wrapText="1"/>
      <protection hidden="1"/>
    </xf>
    <xf numFmtId="10" fontId="4" fillId="0" borderId="14" xfId="0" applyNumberFormat="1" applyFont="1" applyBorder="1" applyAlignment="1" applyProtection="1">
      <alignment horizontal="center" vertical="center" textRotation="90" wrapText="1"/>
      <protection hidden="1"/>
    </xf>
    <xf numFmtId="3" fontId="4" fillId="0" borderId="2" xfId="0" applyNumberFormat="1" applyFont="1" applyBorder="1" applyAlignment="1" applyProtection="1">
      <alignment horizontal="right" vertical="center" wrapText="1"/>
      <protection locked="0"/>
    </xf>
    <xf numFmtId="3" fontId="4" fillId="0" borderId="3" xfId="0" applyNumberFormat="1" applyFont="1" applyBorder="1" applyAlignment="1" applyProtection="1">
      <alignment horizontal="right" vertical="center" wrapText="1"/>
      <protection locked="0"/>
    </xf>
    <xf numFmtId="3" fontId="4" fillId="0" borderId="4" xfId="0" applyNumberFormat="1" applyFont="1" applyBorder="1" applyAlignment="1" applyProtection="1">
      <alignment horizontal="right" vertical="center" wrapText="1"/>
      <protection locked="0"/>
    </xf>
    <xf numFmtId="3" fontId="4" fillId="0" borderId="11" xfId="0" applyNumberFormat="1" applyFont="1" applyBorder="1" applyAlignment="1" applyProtection="1">
      <alignment horizontal="center" vertical="center" textRotation="90" wrapText="1"/>
      <protection hidden="1"/>
    </xf>
    <xf numFmtId="3" fontId="4" fillId="0" borderId="12" xfId="0" applyNumberFormat="1" applyFont="1" applyBorder="1" applyAlignment="1" applyProtection="1">
      <alignment horizontal="center" vertical="center" textRotation="90" wrapText="1"/>
      <protection hidden="1"/>
    </xf>
    <xf numFmtId="3" fontId="4" fillId="0" borderId="17" xfId="0" applyNumberFormat="1" applyFont="1" applyBorder="1" applyAlignment="1" applyProtection="1">
      <alignment horizontal="center" vertical="center" textRotation="90" wrapText="1"/>
      <protection hidden="1"/>
    </xf>
    <xf numFmtId="3" fontId="4" fillId="0" borderId="20" xfId="0" applyNumberFormat="1" applyFont="1" applyBorder="1" applyAlignment="1" applyProtection="1">
      <alignment horizontal="center" vertical="center" textRotation="90" wrapText="1"/>
      <protection hidden="1"/>
    </xf>
    <xf numFmtId="3" fontId="4" fillId="0" borderId="5" xfId="0" applyNumberFormat="1" applyFont="1" applyBorder="1" applyAlignment="1" applyProtection="1">
      <alignment horizontal="center" vertical="center" textRotation="90" wrapText="1"/>
      <protection hidden="1"/>
    </xf>
    <xf numFmtId="3" fontId="4" fillId="0" borderId="14" xfId="0" applyNumberFormat="1" applyFont="1" applyBorder="1" applyAlignment="1" applyProtection="1">
      <alignment horizontal="center" vertical="center" textRotation="90" wrapText="1"/>
      <protection hidden="1"/>
    </xf>
    <xf numFmtId="2" fontId="28" fillId="0" borderId="2" xfId="0" applyNumberFormat="1" applyFont="1" applyBorder="1" applyAlignment="1" applyProtection="1">
      <alignment horizontal="center" vertical="center" wrapText="1"/>
      <protection hidden="1"/>
    </xf>
    <xf numFmtId="2" fontId="28" fillId="0" borderId="4" xfId="0" applyNumberFormat="1" applyFont="1" applyBorder="1" applyAlignment="1" applyProtection="1">
      <alignment horizontal="center" vertical="center" wrapText="1"/>
      <protection hidden="1"/>
    </xf>
    <xf numFmtId="9" fontId="4" fillId="0" borderId="2" xfId="5" applyFont="1" applyBorder="1" applyAlignment="1" applyProtection="1">
      <alignment horizontal="center" vertical="center" wrapText="1"/>
      <protection hidden="1"/>
    </xf>
    <xf numFmtId="9" fontId="4" fillId="0" borderId="4" xfId="5" applyFont="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0" fontId="5" fillId="3" borderId="3" xfId="0" applyFont="1" applyFill="1" applyBorder="1" applyAlignment="1" applyProtection="1">
      <alignment horizontal="center" vertical="center"/>
      <protection hidden="1"/>
    </xf>
    <xf numFmtId="0" fontId="5" fillId="3" borderId="4" xfId="0" applyFont="1" applyFill="1" applyBorder="1" applyAlignment="1" applyProtection="1">
      <alignment horizontal="center" vertical="center"/>
      <protection hidden="1"/>
    </xf>
    <xf numFmtId="0" fontId="5" fillId="3" borderId="2" xfId="0" applyFont="1" applyFill="1" applyBorder="1" applyAlignment="1" applyProtection="1">
      <alignment horizontal="center" vertical="center"/>
      <protection hidden="1"/>
    </xf>
    <xf numFmtId="168" fontId="5" fillId="3" borderId="2" xfId="0" applyNumberFormat="1" applyFont="1" applyFill="1" applyBorder="1" applyAlignment="1" applyProtection="1">
      <alignment horizontal="center" vertical="center"/>
      <protection hidden="1"/>
    </xf>
    <xf numFmtId="168" fontId="5" fillId="3" borderId="3" xfId="0" applyNumberFormat="1" applyFont="1" applyFill="1" applyBorder="1" applyAlignment="1" applyProtection="1">
      <alignment horizontal="center" vertical="center"/>
      <protection hidden="1"/>
    </xf>
    <xf numFmtId="168" fontId="4" fillId="0" borderId="2" xfId="0" applyNumberFormat="1" applyFont="1" applyBorder="1" applyAlignment="1" applyProtection="1">
      <alignment horizontal="center" vertical="center"/>
      <protection hidden="1"/>
    </xf>
    <xf numFmtId="168" fontId="4" fillId="0" borderId="3" xfId="0" applyNumberFormat="1" applyFont="1" applyBorder="1" applyAlignment="1" applyProtection="1">
      <alignment horizontal="center" vertical="center"/>
      <protection hidden="1"/>
    </xf>
    <xf numFmtId="0" fontId="5" fillId="3" borderId="6" xfId="0" applyFont="1" applyFill="1" applyBorder="1" applyAlignment="1" applyProtection="1">
      <alignment horizontal="center" vertical="center" wrapText="1"/>
      <protection hidden="1"/>
    </xf>
    <xf numFmtId="168" fontId="10" fillId="0" borderId="11" xfId="0" applyNumberFormat="1" applyFont="1" applyBorder="1" applyAlignment="1" applyProtection="1">
      <alignment horizontal="center" vertical="center"/>
      <protection hidden="1"/>
    </xf>
    <xf numFmtId="168" fontId="10" fillId="0" borderId="6" xfId="0" applyNumberFormat="1" applyFont="1" applyBorder="1" applyAlignment="1" applyProtection="1">
      <alignment horizontal="center" vertical="center"/>
      <protection hidden="1"/>
    </xf>
    <xf numFmtId="168" fontId="10" fillId="0" borderId="12" xfId="0" applyNumberFormat="1" applyFont="1" applyBorder="1" applyAlignment="1" applyProtection="1">
      <alignment horizontal="center" vertical="center"/>
      <protection hidden="1"/>
    </xf>
    <xf numFmtId="168" fontId="10" fillId="0" borderId="5" xfId="0" applyNumberFormat="1" applyFont="1" applyBorder="1" applyAlignment="1" applyProtection="1">
      <alignment horizontal="center" vertical="center"/>
      <protection hidden="1"/>
    </xf>
    <xf numFmtId="168" fontId="10" fillId="0" borderId="1" xfId="0" applyNumberFormat="1" applyFont="1" applyBorder="1" applyAlignment="1" applyProtection="1">
      <alignment horizontal="center" vertical="center"/>
      <protection hidden="1"/>
    </xf>
    <xf numFmtId="168" fontId="10" fillId="0" borderId="14" xfId="0" applyNumberFormat="1" applyFont="1" applyBorder="1" applyAlignment="1" applyProtection="1">
      <alignment horizontal="center" vertical="center"/>
      <protection hidden="1"/>
    </xf>
    <xf numFmtId="0" fontId="10" fillId="0" borderId="11" xfId="0"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0" fontId="4" fillId="0" borderId="19" xfId="0" applyFont="1" applyBorder="1" applyAlignment="1" applyProtection="1">
      <alignment horizontal="left" vertical="center"/>
      <protection hidden="1"/>
    </xf>
    <xf numFmtId="0" fontId="4" fillId="0" borderId="8" xfId="0" applyFont="1" applyBorder="1" applyAlignment="1" applyProtection="1">
      <alignment horizontal="left" vertical="center"/>
      <protection hidden="1"/>
    </xf>
    <xf numFmtId="0" fontId="4" fillId="0" borderId="19" xfId="0" applyFont="1" applyBorder="1" applyAlignment="1" applyProtection="1">
      <alignment horizontal="justify" vertical="top" wrapText="1"/>
      <protection hidden="1"/>
    </xf>
    <xf numFmtId="0" fontId="4" fillId="0" borderId="8" xfId="0" applyFont="1" applyBorder="1" applyAlignment="1" applyProtection="1">
      <alignment horizontal="justify" vertical="top" wrapText="1"/>
      <protection hidden="1"/>
    </xf>
    <xf numFmtId="0" fontId="4" fillId="0" borderId="9" xfId="0" applyFont="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4" fillId="0" borderId="19"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4" fillId="0" borderId="3" xfId="0" applyFont="1" applyBorder="1" applyAlignment="1" applyProtection="1">
      <alignment horizontal="center" vertical="center" wrapText="1"/>
      <protection hidden="1"/>
    </xf>
    <xf numFmtId="0" fontId="5" fillId="3" borderId="12"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7"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protection hidden="1"/>
    </xf>
    <xf numFmtId="3" fontId="4" fillId="0" borderId="3"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171" fontId="9" fillId="0" borderId="0" xfId="0" applyNumberFormat="1" applyFont="1" applyAlignment="1" applyProtection="1">
      <alignment horizontal="left" vertical="center"/>
      <protection hidden="1"/>
    </xf>
    <xf numFmtId="0" fontId="4" fillId="4" borderId="29" xfId="0" applyFont="1" applyFill="1" applyBorder="1" applyAlignment="1" applyProtection="1">
      <alignment horizontal="center" vertical="center"/>
      <protection hidden="1"/>
    </xf>
    <xf numFmtId="0" fontId="4" fillId="4" borderId="6" xfId="0" applyFont="1" applyFill="1" applyBorder="1" applyAlignment="1" applyProtection="1">
      <alignment horizontal="center" vertical="center"/>
      <protection hidden="1"/>
    </xf>
    <xf numFmtId="0" fontId="4" fillId="4" borderId="30" xfId="0" applyFont="1" applyFill="1" applyBorder="1" applyAlignment="1" applyProtection="1">
      <alignment horizontal="center" vertical="center"/>
      <protection hidden="1"/>
    </xf>
    <xf numFmtId="165" fontId="4" fillId="0" borderId="5" xfId="0" applyNumberFormat="1" applyFont="1" applyBorder="1" applyAlignment="1" applyProtection="1">
      <alignment horizontal="justify" vertical="center" wrapText="1"/>
      <protection locked="0"/>
    </xf>
    <xf numFmtId="165" fontId="4" fillId="0" borderId="1" xfId="0" applyNumberFormat="1" applyFont="1" applyBorder="1" applyAlignment="1" applyProtection="1">
      <alignment horizontal="justify" vertical="center" wrapText="1"/>
      <protection locked="0"/>
    </xf>
    <xf numFmtId="165" fontId="4" fillId="0" borderId="14" xfId="0" applyNumberFormat="1" applyFont="1" applyBorder="1" applyAlignment="1" applyProtection="1">
      <alignment horizontal="justify" vertical="center" wrapText="1"/>
      <protection locked="0"/>
    </xf>
    <xf numFmtId="0" fontId="24" fillId="0" borderId="7" xfId="0" applyFont="1" applyBorder="1" applyAlignment="1" applyProtection="1">
      <alignment horizontal="center" vertical="center"/>
      <protection hidden="1"/>
    </xf>
    <xf numFmtId="3" fontId="4" fillId="0" borderId="7" xfId="0" applyNumberFormat="1" applyFont="1" applyBorder="1" applyAlignment="1" applyProtection="1">
      <alignment horizontal="right" vertical="center"/>
      <protection locked="0"/>
    </xf>
    <xf numFmtId="14" fontId="4" fillId="0" borderId="7"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3" fillId="2" borderId="15" xfId="0" applyFont="1" applyFill="1" applyBorder="1" applyAlignment="1" applyProtection="1">
      <alignment horizontal="center" vertical="center"/>
      <protection hidden="1"/>
    </xf>
    <xf numFmtId="0" fontId="6" fillId="4" borderId="2" xfId="0" applyFont="1" applyFill="1" applyBorder="1" applyAlignment="1" applyProtection="1">
      <alignment horizontal="center" vertical="center"/>
      <protection hidden="1"/>
    </xf>
    <xf numFmtId="0" fontId="6" fillId="4" borderId="3" xfId="0" applyFont="1" applyFill="1" applyBorder="1" applyAlignment="1" applyProtection="1">
      <alignment horizontal="center" vertical="center"/>
      <protection hidden="1"/>
    </xf>
    <xf numFmtId="0" fontId="6" fillId="4" borderId="4" xfId="0" applyFont="1" applyFill="1" applyBorder="1" applyAlignment="1" applyProtection="1">
      <alignment horizontal="center" vertical="center"/>
      <protection hidden="1"/>
    </xf>
    <xf numFmtId="4" fontId="4" fillId="0" borderId="5" xfId="0" applyNumberFormat="1" applyFont="1" applyBorder="1" applyAlignment="1" applyProtection="1">
      <alignment horizontal="right" vertical="center" wrapText="1"/>
      <protection locked="0"/>
    </xf>
    <xf numFmtId="4" fontId="4" fillId="0" borderId="1" xfId="0" applyNumberFormat="1" applyFont="1" applyBorder="1" applyAlignment="1" applyProtection="1">
      <alignment horizontal="right" vertical="center" wrapText="1"/>
      <protection locked="0"/>
    </xf>
    <xf numFmtId="4" fontId="4" fillId="0" borderId="14" xfId="0" applyNumberFormat="1" applyFont="1" applyBorder="1" applyAlignment="1" applyProtection="1">
      <alignment horizontal="right" vertical="center" wrapText="1"/>
      <protection locked="0"/>
    </xf>
    <xf numFmtId="166" fontId="14" fillId="2" borderId="2" xfId="0" applyNumberFormat="1" applyFont="1" applyFill="1" applyBorder="1" applyAlignment="1">
      <alignment horizontal="right" vertical="center"/>
    </xf>
    <xf numFmtId="166" fontId="14" fillId="2" borderId="4" xfId="0" applyNumberFormat="1" applyFont="1" applyFill="1" applyBorder="1" applyAlignment="1">
      <alignment horizontal="right" vertical="center"/>
    </xf>
    <xf numFmtId="166" fontId="14" fillId="11" borderId="2" xfId="0" applyNumberFormat="1" applyFont="1" applyFill="1" applyBorder="1" applyAlignment="1">
      <alignment horizontal="right" vertical="center"/>
    </xf>
    <xf numFmtId="166" fontId="14" fillId="11" borderId="4" xfId="0" applyNumberFormat="1" applyFont="1" applyFill="1" applyBorder="1" applyAlignment="1">
      <alignment horizontal="right" vertical="center"/>
    </xf>
    <xf numFmtId="166" fontId="14" fillId="2" borderId="2" xfId="0" applyNumberFormat="1" applyFont="1" applyFill="1" applyBorder="1" applyAlignment="1">
      <alignment horizontal="right" vertical="center" wrapText="1"/>
    </xf>
    <xf numFmtId="0" fontId="12" fillId="2" borderId="32" xfId="6" applyFont="1" applyFill="1" applyBorder="1" applyAlignment="1" applyProtection="1">
      <alignment horizontal="center" vertical="center" wrapText="1"/>
      <protection hidden="1"/>
    </xf>
    <xf numFmtId="0" fontId="12" fillId="2" borderId="31" xfId="6" applyFont="1" applyFill="1" applyBorder="1" applyAlignment="1" applyProtection="1">
      <alignment horizontal="center" vertical="center" wrapText="1"/>
      <protection hidden="1"/>
    </xf>
    <xf numFmtId="0" fontId="12" fillId="2" borderId="33" xfId="6" applyFont="1" applyFill="1" applyBorder="1" applyAlignment="1" applyProtection="1">
      <alignment horizontal="center" vertical="center" wrapText="1"/>
      <protection hidden="1"/>
    </xf>
    <xf numFmtId="0" fontId="12" fillId="2" borderId="36" xfId="6" applyFont="1" applyFill="1" applyBorder="1" applyAlignment="1" applyProtection="1">
      <alignment horizontal="center" vertical="center" wrapText="1"/>
      <protection hidden="1"/>
    </xf>
    <xf numFmtId="0" fontId="0" fillId="0" borderId="7" xfId="0" applyBorder="1" applyAlignment="1" applyProtection="1">
      <alignment vertical="center"/>
      <protection locked="0"/>
    </xf>
    <xf numFmtId="0" fontId="13" fillId="0" borderId="6" xfId="0" applyFont="1" applyBorder="1" applyAlignment="1">
      <alignment horizontal="right" vertical="center" wrapText="1"/>
    </xf>
    <xf numFmtId="0" fontId="13" fillId="0" borderId="12" xfId="0" applyFont="1" applyBorder="1" applyAlignment="1">
      <alignment horizontal="right" vertical="center" wrapText="1"/>
    </xf>
    <xf numFmtId="0" fontId="18" fillId="2" borderId="27"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 xfId="0" applyFont="1" applyFill="1" applyBorder="1" applyAlignment="1">
      <alignment horizontal="center" vertical="center" wrapText="1"/>
    </xf>
    <xf numFmtId="0" fontId="0" fillId="0" borderId="7" xfId="0" applyBorder="1" applyAlignment="1">
      <alignment vertical="center"/>
    </xf>
    <xf numFmtId="166" fontId="18" fillId="2" borderId="0" xfId="0" applyNumberFormat="1" applyFont="1" applyFill="1" applyAlignment="1">
      <alignment horizontal="center" vertical="center"/>
    </xf>
    <xf numFmtId="166" fontId="18" fillId="2" borderId="1" xfId="0" applyNumberFormat="1"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0" fillId="0" borderId="12"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xf numFmtId="0" fontId="0" fillId="0" borderId="11" xfId="0" applyBorder="1" applyAlignment="1">
      <alignment horizontal="right" vertical="center"/>
    </xf>
    <xf numFmtId="0" fontId="0" fillId="0" borderId="17" xfId="0" applyBorder="1" applyAlignment="1">
      <alignment horizontal="right" vertical="center"/>
    </xf>
    <xf numFmtId="0" fontId="0" fillId="0" borderId="5" xfId="0" applyBorder="1" applyAlignment="1">
      <alignment horizontal="right" vertical="center"/>
    </xf>
    <xf numFmtId="0" fontId="0" fillId="0" borderId="12" xfId="0" applyBorder="1" applyAlignment="1">
      <alignment horizontal="left" vertical="center" wrapText="1"/>
    </xf>
    <xf numFmtId="0" fontId="0" fillId="0" borderId="20"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13" fillId="8" borderId="3" xfId="0" applyFont="1" applyFill="1" applyBorder="1" applyAlignment="1" applyProtection="1">
      <alignment horizontal="left" vertical="center" wrapText="1"/>
      <protection hidden="1"/>
    </xf>
    <xf numFmtId="0" fontId="13" fillId="8" borderId="4" xfId="0" applyFont="1" applyFill="1" applyBorder="1" applyAlignment="1" applyProtection="1">
      <alignment horizontal="left" vertical="center" wrapText="1"/>
      <protection hidden="1"/>
    </xf>
    <xf numFmtId="0" fontId="13" fillId="7" borderId="3" xfId="0" applyFont="1" applyFill="1" applyBorder="1" applyAlignment="1" applyProtection="1">
      <alignment horizontal="left" vertical="center" wrapText="1"/>
      <protection hidden="1"/>
    </xf>
    <xf numFmtId="0" fontId="13" fillId="7" borderId="4" xfId="0" applyFont="1" applyFill="1" applyBorder="1" applyAlignment="1" applyProtection="1">
      <alignment horizontal="left" vertical="center" wrapText="1"/>
      <protection hidden="1"/>
    </xf>
    <xf numFmtId="0" fontId="0" fillId="0" borderId="11" xfId="0" applyBorder="1" applyAlignment="1" applyProtection="1">
      <alignment horizontal="right" vertical="center"/>
      <protection hidden="1"/>
    </xf>
    <xf numFmtId="0" fontId="0" fillId="0" borderId="17" xfId="0" applyBorder="1" applyAlignment="1" applyProtection="1">
      <alignment horizontal="right" vertical="center"/>
      <protection hidden="1"/>
    </xf>
    <xf numFmtId="0" fontId="43" fillId="0" borderId="0" xfId="6" applyFont="1" applyAlignment="1" applyProtection="1">
      <alignment horizontal="center" wrapText="1"/>
      <protection hidden="1"/>
    </xf>
    <xf numFmtId="0" fontId="43" fillId="0" borderId="0" xfId="6" applyFont="1" applyAlignment="1" applyProtection="1">
      <alignment horizontal="center"/>
      <protection hidden="1"/>
    </xf>
    <xf numFmtId="0" fontId="22" fillId="0" borderId="0" xfId="6" applyFont="1" applyAlignment="1" applyProtection="1">
      <alignment horizontal="center"/>
      <protection hidden="1"/>
    </xf>
    <xf numFmtId="166" fontId="12" fillId="2" borderId="37" xfId="0" applyNumberFormat="1" applyFont="1" applyFill="1" applyBorder="1" applyAlignment="1">
      <alignment horizontal="center" vertical="center"/>
    </xf>
    <xf numFmtId="166" fontId="12" fillId="2" borderId="28" xfId="0" applyNumberFormat="1" applyFont="1" applyFill="1" applyBorder="1" applyAlignment="1">
      <alignment horizontal="center" vertical="center"/>
    </xf>
    <xf numFmtId="166" fontId="12" fillId="2" borderId="31" xfId="0" applyNumberFormat="1" applyFont="1" applyFill="1" applyBorder="1" applyAlignment="1">
      <alignment horizontal="center" vertical="center"/>
    </xf>
    <xf numFmtId="0" fontId="12" fillId="2" borderId="28"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8" xfId="0" applyFont="1" applyFill="1" applyBorder="1" applyAlignment="1">
      <alignment horizontal="center" vertical="center"/>
    </xf>
    <xf numFmtId="0" fontId="12" fillId="2" borderId="25" xfId="0" applyFont="1" applyFill="1" applyBorder="1" applyAlignment="1">
      <alignment horizontal="center" vertical="center"/>
    </xf>
    <xf numFmtId="0" fontId="43" fillId="0" borderId="0" xfId="6" applyFont="1" applyAlignment="1" applyProtection="1">
      <alignment horizontal="center" vertical="center" wrapText="1"/>
      <protection hidden="1"/>
    </xf>
    <xf numFmtId="0" fontId="13" fillId="7" borderId="3" xfId="0" applyFont="1" applyFill="1" applyBorder="1" applyAlignment="1">
      <alignment horizontal="left" wrapText="1"/>
    </xf>
    <xf numFmtId="0" fontId="13" fillId="7" borderId="4" xfId="0" applyFont="1" applyFill="1" applyBorder="1" applyAlignment="1">
      <alignment horizontal="left" wrapText="1"/>
    </xf>
    <xf numFmtId="166" fontId="0" fillId="0" borderId="2" xfId="0" applyNumberFormat="1" applyBorder="1" applyAlignment="1">
      <alignment horizontal="center" vertical="center"/>
    </xf>
    <xf numFmtId="166" fontId="0" fillId="0" borderId="3" xfId="0" applyNumberFormat="1" applyBorder="1" applyAlignment="1">
      <alignment horizontal="center" vertical="center"/>
    </xf>
    <xf numFmtId="166" fontId="14" fillId="2" borderId="3" xfId="0" applyNumberFormat="1" applyFont="1" applyFill="1" applyBorder="1" applyAlignment="1">
      <alignment horizontal="right" vertical="center"/>
    </xf>
    <xf numFmtId="166" fontId="0" fillId="0" borderId="2" xfId="0" applyNumberFormat="1" applyBorder="1" applyAlignment="1">
      <alignment horizontal="right" vertical="center"/>
    </xf>
    <xf numFmtId="166" fontId="0" fillId="0" borderId="3" xfId="0" applyNumberFormat="1" applyBorder="1" applyAlignment="1">
      <alignment horizontal="right" vertical="center"/>
    </xf>
    <xf numFmtId="0" fontId="13" fillId="6" borderId="3" xfId="0" applyFont="1" applyFill="1" applyBorder="1" applyAlignment="1">
      <alignment horizontal="left" wrapText="1"/>
    </xf>
    <xf numFmtId="0" fontId="13" fillId="6" borderId="4" xfId="0" applyFont="1" applyFill="1" applyBorder="1" applyAlignment="1">
      <alignment horizontal="left"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7" borderId="3" xfId="0" applyFont="1" applyFill="1" applyBorder="1" applyAlignment="1">
      <alignment horizontal="left"/>
    </xf>
    <xf numFmtId="0" fontId="13" fillId="7" borderId="4" xfId="0" applyFont="1" applyFill="1" applyBorder="1" applyAlignment="1">
      <alignment horizontal="left"/>
    </xf>
    <xf numFmtId="0" fontId="13" fillId="6" borderId="3" xfId="0" applyFont="1" applyFill="1" applyBorder="1" applyAlignment="1">
      <alignment horizontal="left"/>
    </xf>
    <xf numFmtId="0" fontId="13" fillId="6" borderId="4" xfId="0" applyFont="1" applyFill="1" applyBorder="1" applyAlignment="1">
      <alignment horizontal="left"/>
    </xf>
    <xf numFmtId="0" fontId="43" fillId="0" borderId="0" xfId="6" applyFont="1" applyAlignment="1" applyProtection="1">
      <alignment horizontal="center" vertical="top" wrapText="1"/>
      <protection hidden="1"/>
    </xf>
    <xf numFmtId="0" fontId="12" fillId="2" borderId="34" xfId="0" applyFont="1" applyFill="1" applyBorder="1" applyAlignment="1">
      <alignment horizontal="center" vertical="center" wrapText="1"/>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3" fillId="7" borderId="3" xfId="0" applyFont="1" applyFill="1" applyBorder="1" applyAlignment="1">
      <alignment horizontal="left" vertical="center"/>
    </xf>
    <xf numFmtId="0" fontId="13" fillId="7" borderId="4" xfId="0" applyFont="1" applyFill="1" applyBorder="1" applyAlignment="1">
      <alignment horizontal="left" vertical="center"/>
    </xf>
    <xf numFmtId="166" fontId="12" fillId="2" borderId="0" xfId="0" applyNumberFormat="1" applyFont="1" applyFill="1" applyAlignment="1" applyProtection="1">
      <alignment horizontal="center" vertical="center"/>
      <protection hidden="1"/>
    </xf>
    <xf numFmtId="166" fontId="12" fillId="2" borderId="1"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41" fontId="18" fillId="2" borderId="39"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18" fillId="2" borderId="1" xfId="0" applyFont="1" applyFill="1" applyBorder="1" applyAlignment="1" applyProtection="1">
      <alignment horizontal="center" vertical="center"/>
      <protection hidden="1"/>
    </xf>
    <xf numFmtId="0" fontId="12" fillId="2" borderId="28" xfId="0" applyFont="1" applyFill="1" applyBorder="1" applyAlignment="1" applyProtection="1">
      <alignment horizontal="center" vertical="center" wrapText="1"/>
      <protection hidden="1"/>
    </xf>
    <xf numFmtId="0" fontId="12" fillId="2" borderId="31" xfId="0" applyFont="1" applyFill="1" applyBorder="1" applyAlignment="1" applyProtection="1">
      <alignment horizontal="center" vertical="center" wrapText="1"/>
      <protection hidden="1"/>
    </xf>
    <xf numFmtId="166" fontId="12" fillId="2" borderId="41" xfId="0" applyNumberFormat="1" applyFont="1" applyFill="1" applyBorder="1" applyAlignment="1" applyProtection="1">
      <alignment horizontal="center" vertical="center"/>
      <protection hidden="1"/>
    </xf>
    <xf numFmtId="166" fontId="12" fillId="2" borderId="24"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protection hidden="1"/>
    </xf>
    <xf numFmtId="0" fontId="12" fillId="2" borderId="25" xfId="0" applyFont="1" applyFill="1" applyBorder="1" applyAlignment="1" applyProtection="1">
      <alignment horizontal="center" vertical="center"/>
      <protection hidden="1"/>
    </xf>
  </cellXfs>
  <cellStyles count="8">
    <cellStyle name="Millares" xfId="3" builtinId="3"/>
    <cellStyle name="Normal" xfId="0" builtinId="0"/>
    <cellStyle name="Normal 2" xfId="2" xr:uid="{00000000-0005-0000-0000-000002000000}"/>
    <cellStyle name="Normal 3" xfId="1" xr:uid="{00000000-0005-0000-0000-000003000000}"/>
    <cellStyle name="Normal 4" xfId="4" xr:uid="{00000000-0005-0000-0000-000004000000}"/>
    <cellStyle name="Normal 5" xfId="6" xr:uid="{00000000-0005-0000-0000-000005000000}"/>
    <cellStyle name="Normal 6" xfId="7" xr:uid="{00000000-0005-0000-0000-000006000000}"/>
    <cellStyle name="Porcentaje" xfId="5" builtinId="5"/>
  </cellStyles>
  <dxfs count="247">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strike/>
        <color rgb="FFFF0000"/>
      </font>
      <fill>
        <patternFill patternType="lightHorizontal">
          <bgColor theme="1" tint="0.24994659260841701"/>
        </patternFill>
      </fill>
      <border>
        <left style="thin">
          <color theme="1" tint="0.24994659260841701"/>
        </left>
        <right style="thin">
          <color theme="1" tint="0.24994659260841701"/>
        </right>
        <top/>
        <bottom/>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8C8"/>
        </patternFill>
      </fill>
    </dxf>
    <dxf>
      <fill>
        <patternFill>
          <bgColor rgb="FFFFC8C8"/>
        </patternFill>
      </fill>
    </dxf>
    <dxf>
      <font>
        <color auto="1"/>
      </font>
      <fill>
        <patternFill>
          <bgColor rgb="FFFFC8C8"/>
        </patternFill>
      </fill>
    </dxf>
    <dxf>
      <fill>
        <patternFill>
          <bgColor theme="7" tint="0.79998168889431442"/>
        </patternFill>
      </fill>
    </dxf>
    <dxf>
      <fill>
        <patternFill>
          <bgColor rgb="FFFFC8C8"/>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C8C8"/>
      <color rgb="FFFFC1C1"/>
      <color rgb="FFFFCDCD"/>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Estimación</a:t>
            </a:r>
            <a:r>
              <a:rPr lang="es-MX" baseline="0"/>
              <a:t> de ingresos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solidFill>
              <a:schemeClr val="accent1"/>
            </a:solidFill>
            <a:ln>
              <a:noFill/>
            </a:ln>
            <a:effectLst/>
          </c:spPr>
          <c:invertIfNegative val="0"/>
          <c:cat>
            <c:strRef>
              <c:f>FU!$D$162:$D$171</c:f>
              <c:strCache>
                <c:ptCount val="10"/>
                <c:pt idx="0">
                  <c:v>Ingresos derivados de financiamiento</c:v>
                </c:pt>
                <c:pt idx="1">
                  <c:v>Transferencias , asignaciones, subsidios y subvenciones y pensiones y jubilaciones </c:v>
                </c:pt>
                <c:pt idx="2">
                  <c:v>Participaciones, aportaciones, convenios, incentivos derivados de la colaboración fiscal y fondos distintos de las aportaciones </c:v>
                </c:pt>
                <c:pt idx="3">
                  <c:v>Ingresos por venta de bienes, prestación de servicios y otros ingresos </c:v>
                </c:pt>
                <c:pt idx="4">
                  <c:v>Aprovechamientos</c:v>
                </c:pt>
                <c:pt idx="5">
                  <c:v>Productos</c:v>
                </c:pt>
                <c:pt idx="6">
                  <c:v>Derechos</c:v>
                </c:pt>
                <c:pt idx="7">
                  <c:v>Contribuciones de mejoras</c:v>
                </c:pt>
                <c:pt idx="8">
                  <c:v>Cuotas y aportaciones de seguridad social</c:v>
                </c:pt>
                <c:pt idx="9">
                  <c:v>Impuestos</c:v>
                </c:pt>
              </c:strCache>
            </c:strRef>
          </c:cat>
          <c:val>
            <c:numRef>
              <c:f>FU!$E$162:$E$171</c:f>
              <c:numCache>
                <c:formatCode>_(* #,##0_);_(* \(#,##0\);_(* "-"_);_(@_)</c:formatCode>
                <c:ptCount val="10"/>
                <c:pt idx="0">
                  <c:v>0</c:v>
                </c:pt>
                <c:pt idx="1">
                  <c:v>6000000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655-4D2E-B007-EF10099D3D9E}"/>
            </c:ext>
          </c:extLst>
        </c:ser>
        <c:dLbls>
          <c:showLegendKey val="0"/>
          <c:showVal val="0"/>
          <c:showCatName val="0"/>
          <c:showSerName val="0"/>
          <c:showPercent val="0"/>
          <c:showBubbleSize val="0"/>
        </c:dLbls>
        <c:gapWidth val="50"/>
        <c:axId val="1670966560"/>
        <c:axId val="1670966976"/>
      </c:barChart>
      <c:catAx>
        <c:axId val="1670966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670966976"/>
        <c:crosses val="autoZero"/>
        <c:auto val="1"/>
        <c:lblAlgn val="ctr"/>
        <c:lblOffset val="100"/>
        <c:noMultiLvlLbl val="0"/>
      </c:catAx>
      <c:valAx>
        <c:axId val="1670966976"/>
        <c:scaling>
          <c:orientation val="minMax"/>
        </c:scaling>
        <c:delete val="1"/>
        <c:axPos val="b"/>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crossAx val="1670966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Presupuesto</a:t>
            </a:r>
            <a:r>
              <a:rPr lang="en-US" baseline="0"/>
              <a:t> de egresos</a:t>
            </a:r>
            <a:endParaRPr lang="en-US"/>
          </a:p>
        </c:rich>
      </c:tx>
      <c:layout>
        <c:manualLayout>
          <c:xMode val="edge"/>
          <c:yMode val="edge"/>
          <c:x val="0.5054884500693958"/>
          <c:y val="0.9181636726546905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F1B-4373-B45D-A1591D85E9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F1B-4373-B45D-A1591D85E9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F1B-4373-B45D-A1591D85E97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F1B-4373-B45D-A1591D85E97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F1B-4373-B45D-A1591D85E97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F1B-4373-B45D-A1591D85E97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F1B-4373-B45D-A1591D85E97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F1B-4373-B45D-A1591D85E97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F1B-4373-B45D-A1591D85E974}"/>
              </c:ext>
            </c:extLst>
          </c:dPt>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lumMod val="75000"/>
                        <a:lumOff val="25000"/>
                      </a:schemeClr>
                    </a:solidFill>
                    <a:latin typeface="+mn-lt"/>
                    <a:ea typeface="+mn-ea"/>
                    <a:cs typeface="+mn-cs"/>
                  </a:defRPr>
                </a:pPr>
                <a:endParaRPr lang="es-US"/>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FU!$V$163:$V$171</c:f>
              <c:strCache>
                <c:ptCount val="9"/>
                <c:pt idx="0">
                  <c:v>Servicios personales </c:v>
                </c:pt>
                <c:pt idx="1">
                  <c:v>Materiales y suministros</c:v>
                </c:pt>
                <c:pt idx="2">
                  <c:v>Servicios generales</c:v>
                </c:pt>
                <c:pt idx="3">
                  <c:v>Transferencias,asignaciones, subsidios y otras ayudas</c:v>
                </c:pt>
                <c:pt idx="4">
                  <c:v>Bienes muebles,inmuebles e intangibles</c:v>
                </c:pt>
                <c:pt idx="5">
                  <c:v>Inversión pública</c:v>
                </c:pt>
                <c:pt idx="6">
                  <c:v>Inversiones financieras y otras provisiones</c:v>
                </c:pt>
                <c:pt idx="7">
                  <c:v>Participaciones y aportaciones</c:v>
                </c:pt>
                <c:pt idx="8">
                  <c:v>Deuda pública</c:v>
                </c:pt>
              </c:strCache>
            </c:strRef>
          </c:cat>
          <c:val>
            <c:numRef>
              <c:f>FU!$W$163:$W$171</c:f>
              <c:numCache>
                <c:formatCode>#,##0</c:formatCode>
                <c:ptCount val="9"/>
                <c:pt idx="0">
                  <c:v>2600500</c:v>
                </c:pt>
                <c:pt idx="1">
                  <c:v>480000</c:v>
                </c:pt>
                <c:pt idx="2">
                  <c:v>366000</c:v>
                </c:pt>
                <c:pt idx="3">
                  <c:v>2416500</c:v>
                </c:pt>
                <c:pt idx="4">
                  <c:v>77000</c:v>
                </c:pt>
                <c:pt idx="5">
                  <c:v>0</c:v>
                </c:pt>
                <c:pt idx="6">
                  <c:v>0</c:v>
                </c:pt>
                <c:pt idx="7">
                  <c:v>0</c:v>
                </c:pt>
                <c:pt idx="8">
                  <c:v>0</c:v>
                </c:pt>
              </c:numCache>
            </c:numRef>
          </c:val>
          <c:extLst>
            <c:ext xmlns:c16="http://schemas.microsoft.com/office/drawing/2014/chart" uri="{C3380CC4-5D6E-409C-BE32-E72D297353CC}">
              <c16:uniqueId val="{00000012-1F1B-4373-B45D-A1591D85E974}"/>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124692</xdr:colOff>
      <xdr:row>0</xdr:row>
      <xdr:rowOff>72118</xdr:rowOff>
    </xdr:from>
    <xdr:ext cx="1435677" cy="590550"/>
    <xdr:pic>
      <xdr:nvPicPr>
        <xdr:cNvPr id="2" name="Imagen 1">
          <a:extLst>
            <a:ext uri="{FF2B5EF4-FFF2-40B4-BE49-F238E27FC236}">
              <a16:creationId xmlns:a16="http://schemas.microsoft.com/office/drawing/2014/main" id="{CA797F38-F6A6-45F6-9B4C-DEFEF0FED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192" y="262618"/>
          <a:ext cx="1435677" cy="590550"/>
        </a:xfrm>
        <a:prstGeom prst="rect">
          <a:avLst/>
        </a:prstGeom>
      </xdr:spPr>
    </xdr:pic>
    <xdr:clientData/>
  </xdr:oneCellAnchor>
  <xdr:twoCellAnchor>
    <xdr:from>
      <xdr:col>1</xdr:col>
      <xdr:colOff>26670</xdr:colOff>
      <xdr:row>160</xdr:row>
      <xdr:rowOff>20955</xdr:rowOff>
    </xdr:from>
    <xdr:to>
      <xdr:col>20</xdr:col>
      <xdr:colOff>45720</xdr:colOff>
      <xdr:row>176</xdr:row>
      <xdr:rowOff>173355</xdr:rowOff>
    </xdr:to>
    <xdr:graphicFrame macro="">
      <xdr:nvGraphicFramePr>
        <xdr:cNvPr id="9" name="Gráfico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156210</xdr:colOff>
      <xdr:row>160</xdr:row>
      <xdr:rowOff>40005</xdr:rowOff>
    </xdr:from>
    <xdr:to>
      <xdr:col>38</xdr:col>
      <xdr:colOff>175260</xdr:colOff>
      <xdr:row>176</xdr:row>
      <xdr:rowOff>163830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441960</xdr:colOff>
      <xdr:row>0</xdr:row>
      <xdr:rowOff>83820</xdr:rowOff>
    </xdr:from>
    <xdr:to>
      <xdr:col>1</xdr:col>
      <xdr:colOff>11430</xdr:colOff>
      <xdr:row>37</xdr:row>
      <xdr:rowOff>120650</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441960" y="83820"/>
          <a:ext cx="361950" cy="7092950"/>
          <a:chOff x="0" y="0"/>
          <a:chExt cx="228600" cy="9144000"/>
        </a:xfrm>
        <a:solidFill>
          <a:srgbClr val="00736F"/>
        </a:solidFill>
      </xdr:grpSpPr>
      <xdr:sp macro="" textlink="">
        <xdr:nvSpPr>
          <xdr:cNvPr id="3" name="Rectángulo 2">
            <a:extLst>
              <a:ext uri="{FF2B5EF4-FFF2-40B4-BE49-F238E27FC236}">
                <a16:creationId xmlns:a16="http://schemas.microsoft.com/office/drawing/2014/main" id="{00000000-0008-0000-0500-000003000000}"/>
              </a:ext>
            </a:extLst>
          </xdr:cNvPr>
          <xdr:cNvSpPr/>
        </xdr:nvSpPr>
        <xdr:spPr>
          <a:xfrm>
            <a:off x="0" y="0"/>
            <a:ext cx="228600" cy="878205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sp macro="" textlink="">
        <xdr:nvSpPr>
          <xdr:cNvPr id="4" name="Rectángulo 3">
            <a:extLst>
              <a:ext uri="{FF2B5EF4-FFF2-40B4-BE49-F238E27FC236}">
                <a16:creationId xmlns:a16="http://schemas.microsoft.com/office/drawing/2014/main" id="{00000000-0008-0000-0500-000004000000}"/>
              </a:ext>
            </a:extLst>
          </xdr:cNvPr>
          <xdr:cNvSpPr>
            <a:spLocks noChangeAspect="1"/>
          </xdr:cNvSpPr>
        </xdr:nvSpPr>
        <xdr:spPr>
          <a:xfrm>
            <a:off x="0" y="8915400"/>
            <a:ext cx="228600" cy="228600"/>
          </a:xfrm>
          <a:prstGeom prst="rect">
            <a:avLst/>
          </a:prstGeom>
          <a:solidFill>
            <a:srgbClr val="00A7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asej\DT-Dpto%20I.A.N.T\Users\jesus.rivera\Downloads\SI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
      <sheetName val="MIR"/>
      <sheetName val="SinMatriz"/>
      <sheetName val="Listas"/>
      <sheetName val="Base"/>
    </sheetNames>
    <sheetDataSet>
      <sheetData sheetId="0"/>
      <sheetData sheetId="1"/>
      <sheetData sheetId="2"/>
      <sheetData sheetId="3">
        <row r="3">
          <cell r="U3" t="str">
            <v>Eficacia</v>
          </cell>
          <cell r="V3" t="str">
            <v>Estratégico</v>
          </cell>
          <cell r="Y3" t="str">
            <v>Mensual</v>
          </cell>
        </row>
        <row r="4">
          <cell r="U4" t="str">
            <v>Eficiencia</v>
          </cell>
          <cell r="V4" t="str">
            <v>Gestión</v>
          </cell>
          <cell r="Y4" t="str">
            <v>Bimestral</v>
          </cell>
        </row>
        <row r="5">
          <cell r="U5" t="str">
            <v>Economía</v>
          </cell>
          <cell r="Y5" t="str">
            <v>Trimestral</v>
          </cell>
        </row>
        <row r="6">
          <cell r="U6" t="str">
            <v>Calidad</v>
          </cell>
          <cell r="Y6" t="str">
            <v>Semestral</v>
          </cell>
        </row>
        <row r="7">
          <cell r="Y7" t="str">
            <v>Anual</v>
          </cell>
        </row>
        <row r="8">
          <cell r="Y8" t="str">
            <v>Bianual</v>
          </cell>
        </row>
        <row r="9">
          <cell r="Y9" t="str">
            <v>Bienal</v>
          </cell>
        </row>
        <row r="10">
          <cell r="Y10" t="str">
            <v>Periodo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info.jalisco.gob.mx/transparencia/informacion-fundamental/1218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outlinePr summaryBelow="0" summaryRight="0"/>
  </sheetPr>
  <dimension ref="A1:O1016"/>
  <sheetViews>
    <sheetView workbookViewId="0">
      <pane xSplit="1" ySplit="1" topLeftCell="B2" activePane="bottomRight" state="frozen"/>
      <selection activeCell="A2" sqref="A2"/>
      <selection pane="topRight" activeCell="A2" sqref="A2"/>
      <selection pane="bottomLeft" activeCell="A2" sqref="A2"/>
      <selection pane="bottomRight" activeCell="A2" sqref="A2"/>
    </sheetView>
  </sheetViews>
  <sheetFormatPr baseColWidth="10" defaultColWidth="14.44140625" defaultRowHeight="15.75" customHeight="1" x14ac:dyDescent="0.25"/>
  <cols>
    <col min="1" max="1" width="107.109375" style="191" customWidth="1"/>
    <col min="2" max="2" width="22.88671875" style="191" bestFit="1" customWidth="1"/>
    <col min="3" max="3" width="10.109375" style="191" bestFit="1" customWidth="1"/>
    <col min="4" max="4" width="16.44140625" style="191" bestFit="1" customWidth="1"/>
    <col min="5" max="5" width="23" style="191" bestFit="1" customWidth="1"/>
    <col min="6" max="6" width="12" style="191" bestFit="1" customWidth="1"/>
    <col min="7" max="7" width="15.44140625" style="191" bestFit="1" customWidth="1"/>
    <col min="8" max="8" width="21.33203125" style="191" bestFit="1" customWidth="1"/>
    <col min="9" max="9" width="18" style="191" bestFit="1" customWidth="1"/>
    <col min="10" max="10" width="48.5546875" style="191" customWidth="1"/>
    <col min="11" max="11" width="13" style="191" bestFit="1" customWidth="1"/>
    <col min="12" max="12" width="48.109375" style="191" bestFit="1" customWidth="1"/>
    <col min="13" max="16384" width="14.44140625" style="191"/>
  </cols>
  <sheetData>
    <row r="1" spans="1:15" ht="25.5" customHeight="1" x14ac:dyDescent="0.25">
      <c r="A1" s="186" t="s">
        <v>983</v>
      </c>
      <c r="B1" s="187" t="s">
        <v>984</v>
      </c>
      <c r="C1" s="187" t="s">
        <v>985</v>
      </c>
      <c r="D1" s="188" t="s">
        <v>986</v>
      </c>
      <c r="E1" s="187" t="s">
        <v>987</v>
      </c>
      <c r="F1" s="188" t="s">
        <v>1314</v>
      </c>
      <c r="G1" s="188" t="s">
        <v>988</v>
      </c>
      <c r="H1" s="188" t="s">
        <v>989</v>
      </c>
      <c r="I1" s="188" t="s">
        <v>990</v>
      </c>
      <c r="J1" s="189" t="s">
        <v>1803</v>
      </c>
      <c r="K1" s="188" t="s">
        <v>991</v>
      </c>
      <c r="L1" s="189" t="s">
        <v>1804</v>
      </c>
      <c r="M1" s="190"/>
      <c r="N1" s="190"/>
      <c r="O1" s="190"/>
    </row>
    <row r="2" spans="1:15" ht="15.6" x14ac:dyDescent="0.25">
      <c r="A2" s="210" t="s">
        <v>754</v>
      </c>
      <c r="B2" s="211" t="s">
        <v>1003</v>
      </c>
      <c r="C2" s="211" t="s">
        <v>992</v>
      </c>
      <c r="D2" s="212">
        <v>1</v>
      </c>
      <c r="E2" s="211" t="s">
        <v>993</v>
      </c>
      <c r="F2" s="212" t="s">
        <v>994</v>
      </c>
      <c r="G2" s="212" t="s">
        <v>996</v>
      </c>
      <c r="H2" s="212">
        <v>1824</v>
      </c>
      <c r="I2" s="212" t="s">
        <v>793</v>
      </c>
      <c r="J2" s="213" t="s">
        <v>793</v>
      </c>
      <c r="K2" s="212">
        <v>700100</v>
      </c>
      <c r="L2" s="214"/>
      <c r="M2" s="192"/>
      <c r="N2" s="192"/>
      <c r="O2" s="192"/>
    </row>
    <row r="3" spans="1:15" ht="15.6" x14ac:dyDescent="0.25">
      <c r="A3" s="210" t="s">
        <v>755</v>
      </c>
      <c r="B3" s="211" t="s">
        <v>1003</v>
      </c>
      <c r="C3" s="211" t="s">
        <v>992</v>
      </c>
      <c r="D3" s="212">
        <v>2</v>
      </c>
      <c r="E3" s="211" t="s">
        <v>993</v>
      </c>
      <c r="F3" s="212" t="s">
        <v>994</v>
      </c>
      <c r="G3" s="212" t="s">
        <v>996</v>
      </c>
      <c r="H3" s="212">
        <v>1891</v>
      </c>
      <c r="I3" s="212" t="s">
        <v>793</v>
      </c>
      <c r="J3" s="213" t="s">
        <v>793</v>
      </c>
      <c r="K3" s="212">
        <v>700200</v>
      </c>
      <c r="L3" s="213"/>
      <c r="M3" s="192"/>
      <c r="N3" s="192"/>
      <c r="O3" s="192"/>
    </row>
    <row r="4" spans="1:15" ht="15.6" x14ac:dyDescent="0.25">
      <c r="A4" s="210" t="s">
        <v>757</v>
      </c>
      <c r="B4" s="211" t="s">
        <v>1003</v>
      </c>
      <c r="C4" s="211" t="s">
        <v>992</v>
      </c>
      <c r="D4" s="212">
        <v>23</v>
      </c>
      <c r="E4" s="211" t="s">
        <v>454</v>
      </c>
      <c r="F4" s="212" t="s">
        <v>994</v>
      </c>
      <c r="G4" s="212" t="s">
        <v>1217</v>
      </c>
      <c r="H4" s="212">
        <v>2013</v>
      </c>
      <c r="I4" s="212" t="s">
        <v>793</v>
      </c>
      <c r="J4" s="213" t="s">
        <v>1254</v>
      </c>
      <c r="K4" s="212">
        <v>702305</v>
      </c>
      <c r="L4" s="214"/>
      <c r="M4" s="192"/>
      <c r="N4" s="192"/>
      <c r="O4" s="192"/>
    </row>
    <row r="5" spans="1:15" ht="109.2" x14ac:dyDescent="0.25">
      <c r="A5" s="210" t="s">
        <v>1010</v>
      </c>
      <c r="B5" s="211" t="s">
        <v>1003</v>
      </c>
      <c r="C5" s="211" t="s">
        <v>992</v>
      </c>
      <c r="D5" s="212">
        <v>39</v>
      </c>
      <c r="E5" s="211" t="s">
        <v>997</v>
      </c>
      <c r="F5" s="212" t="s">
        <v>994</v>
      </c>
      <c r="G5" s="212" t="s">
        <v>1217</v>
      </c>
      <c r="H5" s="212">
        <v>2016</v>
      </c>
      <c r="I5" s="212" t="s">
        <v>793</v>
      </c>
      <c r="J5" s="213" t="s">
        <v>2149</v>
      </c>
      <c r="K5" s="212">
        <v>703910</v>
      </c>
      <c r="L5" s="214"/>
      <c r="M5" s="192"/>
      <c r="N5" s="192"/>
      <c r="O5" s="192"/>
    </row>
    <row r="6" spans="1:15" ht="31.2" x14ac:dyDescent="0.25">
      <c r="A6" s="210" t="s">
        <v>1009</v>
      </c>
      <c r="B6" s="211" t="s">
        <v>1002</v>
      </c>
      <c r="C6" s="211" t="s">
        <v>992</v>
      </c>
      <c r="D6" s="212">
        <v>999</v>
      </c>
      <c r="E6" s="211" t="s">
        <v>454</v>
      </c>
      <c r="F6" s="212" t="s">
        <v>994</v>
      </c>
      <c r="G6" s="212" t="s">
        <v>1217</v>
      </c>
      <c r="H6" s="212">
        <v>2019</v>
      </c>
      <c r="I6" s="212" t="s">
        <v>793</v>
      </c>
      <c r="J6" s="213" t="s">
        <v>1326</v>
      </c>
      <c r="K6" s="212">
        <v>700016</v>
      </c>
      <c r="L6" s="214"/>
      <c r="M6" s="192"/>
      <c r="N6" s="192"/>
      <c r="O6" s="192"/>
    </row>
    <row r="7" spans="1:15" ht="15.6" x14ac:dyDescent="0.25">
      <c r="A7" s="210" t="s">
        <v>1289</v>
      </c>
      <c r="B7" s="211" t="s">
        <v>1003</v>
      </c>
      <c r="C7" s="211" t="s">
        <v>992</v>
      </c>
      <c r="D7" s="212">
        <v>93</v>
      </c>
      <c r="E7" s="211" t="s">
        <v>997</v>
      </c>
      <c r="F7" s="212" t="s">
        <v>994</v>
      </c>
      <c r="G7" s="212" t="s">
        <v>1217</v>
      </c>
      <c r="H7" s="212">
        <v>2007</v>
      </c>
      <c r="I7" s="212" t="s">
        <v>793</v>
      </c>
      <c r="J7" s="213" t="s">
        <v>1290</v>
      </c>
      <c r="K7" s="212">
        <v>709302</v>
      </c>
      <c r="L7" s="214"/>
      <c r="M7" s="192"/>
      <c r="N7" s="192"/>
      <c r="O7" s="192"/>
    </row>
    <row r="8" spans="1:15" ht="15.6" x14ac:dyDescent="0.25">
      <c r="A8" s="210" t="s">
        <v>760</v>
      </c>
      <c r="B8" s="211" t="s">
        <v>1003</v>
      </c>
      <c r="C8" s="211" t="s">
        <v>992</v>
      </c>
      <c r="D8" s="212">
        <v>3</v>
      </c>
      <c r="E8" s="211" t="s">
        <v>993</v>
      </c>
      <c r="F8" s="212" t="s">
        <v>994</v>
      </c>
      <c r="G8" s="212" t="s">
        <v>996</v>
      </c>
      <c r="H8" s="212">
        <v>1844</v>
      </c>
      <c r="I8" s="212" t="s">
        <v>793</v>
      </c>
      <c r="J8" s="213" t="s">
        <v>793</v>
      </c>
      <c r="K8" s="212">
        <v>700300</v>
      </c>
      <c r="L8" s="214"/>
      <c r="M8" s="192"/>
      <c r="N8" s="192"/>
      <c r="O8" s="192"/>
    </row>
    <row r="9" spans="1:15" ht="15.6" x14ac:dyDescent="0.25">
      <c r="A9" s="210" t="s">
        <v>1260</v>
      </c>
      <c r="B9" s="211" t="s">
        <v>1003</v>
      </c>
      <c r="C9" s="211" t="s">
        <v>992</v>
      </c>
      <c r="D9" s="212">
        <v>39</v>
      </c>
      <c r="E9" s="211" t="s">
        <v>998</v>
      </c>
      <c r="F9" s="212" t="s">
        <v>994</v>
      </c>
      <c r="G9" s="212" t="s">
        <v>1217</v>
      </c>
      <c r="H9" s="212">
        <v>2002</v>
      </c>
      <c r="I9" s="212" t="s">
        <v>793</v>
      </c>
      <c r="J9" s="213" t="s">
        <v>1261</v>
      </c>
      <c r="K9" s="212">
        <v>703904</v>
      </c>
      <c r="L9" s="213"/>
      <c r="M9" s="192"/>
      <c r="N9" s="192"/>
      <c r="O9" s="192"/>
    </row>
    <row r="10" spans="1:15" ht="15.6" x14ac:dyDescent="0.25">
      <c r="A10" s="210" t="s">
        <v>762</v>
      </c>
      <c r="B10" s="211" t="s">
        <v>1003</v>
      </c>
      <c r="C10" s="211" t="s">
        <v>992</v>
      </c>
      <c r="D10" s="212">
        <v>4</v>
      </c>
      <c r="E10" s="211" t="s">
        <v>993</v>
      </c>
      <c r="F10" s="212" t="s">
        <v>994</v>
      </c>
      <c r="G10" s="212" t="s">
        <v>996</v>
      </c>
      <c r="H10" s="212">
        <v>1824</v>
      </c>
      <c r="I10" s="212" t="s">
        <v>793</v>
      </c>
      <c r="J10" s="213" t="s">
        <v>793</v>
      </c>
      <c r="K10" s="212">
        <v>700400</v>
      </c>
      <c r="L10" s="214"/>
      <c r="M10" s="192"/>
      <c r="N10" s="192"/>
      <c r="O10" s="192"/>
    </row>
    <row r="11" spans="1:15" ht="15.6" x14ac:dyDescent="0.25">
      <c r="A11" s="210" t="s">
        <v>763</v>
      </c>
      <c r="B11" s="211" t="s">
        <v>1003</v>
      </c>
      <c r="C11" s="211" t="s">
        <v>992</v>
      </c>
      <c r="D11" s="212">
        <v>5</v>
      </c>
      <c r="E11" s="211" t="s">
        <v>993</v>
      </c>
      <c r="F11" s="212" t="s">
        <v>994</v>
      </c>
      <c r="G11" s="212" t="s">
        <v>996</v>
      </c>
      <c r="H11" s="212">
        <v>1824</v>
      </c>
      <c r="I11" s="212" t="s">
        <v>793</v>
      </c>
      <c r="J11" s="213" t="s">
        <v>793</v>
      </c>
      <c r="K11" s="212">
        <v>700500</v>
      </c>
      <c r="L11" s="213"/>
      <c r="M11" s="192"/>
      <c r="N11" s="192"/>
      <c r="O11" s="192"/>
    </row>
    <row r="12" spans="1:15" ht="15.6" x14ac:dyDescent="0.25">
      <c r="A12" s="210" t="s">
        <v>764</v>
      </c>
      <c r="B12" s="211" t="s">
        <v>1003</v>
      </c>
      <c r="C12" s="211" t="s">
        <v>992</v>
      </c>
      <c r="D12" s="212">
        <v>6</v>
      </c>
      <c r="E12" s="211" t="s">
        <v>993</v>
      </c>
      <c r="F12" s="212" t="s">
        <v>994</v>
      </c>
      <c r="G12" s="212" t="s">
        <v>996</v>
      </c>
      <c r="H12" s="212">
        <v>1824</v>
      </c>
      <c r="I12" s="212" t="s">
        <v>793</v>
      </c>
      <c r="J12" s="213" t="s">
        <v>793</v>
      </c>
      <c r="K12" s="212">
        <v>700600</v>
      </c>
      <c r="L12" s="214"/>
      <c r="M12" s="192"/>
      <c r="N12" s="192"/>
      <c r="O12" s="192"/>
    </row>
    <row r="13" spans="1:15" ht="15.6" x14ac:dyDescent="0.25">
      <c r="A13" s="210" t="s">
        <v>765</v>
      </c>
      <c r="B13" s="211" t="s">
        <v>1003</v>
      </c>
      <c r="C13" s="211" t="s">
        <v>992</v>
      </c>
      <c r="D13" s="212">
        <v>8</v>
      </c>
      <c r="E13" s="211" t="s">
        <v>993</v>
      </c>
      <c r="F13" s="212" t="s">
        <v>994</v>
      </c>
      <c r="G13" s="212" t="s">
        <v>996</v>
      </c>
      <c r="H13" s="212">
        <v>1875</v>
      </c>
      <c r="I13" s="212" t="s">
        <v>793</v>
      </c>
      <c r="J13" s="213" t="s">
        <v>793</v>
      </c>
      <c r="K13" s="212">
        <v>700800</v>
      </c>
      <c r="L13" s="214"/>
      <c r="M13" s="192"/>
      <c r="N13" s="192"/>
      <c r="O13" s="192"/>
    </row>
    <row r="14" spans="1:15" ht="62.4" x14ac:dyDescent="0.25">
      <c r="A14" s="210" t="s">
        <v>766</v>
      </c>
      <c r="B14" s="211" t="s">
        <v>1002</v>
      </c>
      <c r="C14" s="211" t="s">
        <v>992</v>
      </c>
      <c r="D14" s="212">
        <v>999</v>
      </c>
      <c r="E14" s="211" t="s">
        <v>997</v>
      </c>
      <c r="F14" s="212" t="s">
        <v>994</v>
      </c>
      <c r="G14" s="212" t="s">
        <v>1217</v>
      </c>
      <c r="H14" s="212">
        <v>2009</v>
      </c>
      <c r="I14" s="212" t="s">
        <v>793</v>
      </c>
      <c r="J14" s="213" t="s">
        <v>1786</v>
      </c>
      <c r="K14" s="212">
        <v>700003</v>
      </c>
      <c r="L14" s="214"/>
      <c r="M14" s="192"/>
      <c r="N14" s="192"/>
      <c r="O14" s="192"/>
    </row>
    <row r="15" spans="1:15" ht="15.6" x14ac:dyDescent="0.25">
      <c r="A15" s="210" t="s">
        <v>768</v>
      </c>
      <c r="B15" s="211" t="s">
        <v>1003</v>
      </c>
      <c r="C15" s="211" t="s">
        <v>992</v>
      </c>
      <c r="D15" s="212">
        <v>10</v>
      </c>
      <c r="E15" s="211" t="s">
        <v>993</v>
      </c>
      <c r="F15" s="212" t="s">
        <v>994</v>
      </c>
      <c r="G15" s="212" t="s">
        <v>996</v>
      </c>
      <c r="H15" s="212">
        <v>1884</v>
      </c>
      <c r="I15" s="212" t="s">
        <v>793</v>
      </c>
      <c r="J15" s="213" t="s">
        <v>793</v>
      </c>
      <c r="K15" s="212">
        <v>701000</v>
      </c>
      <c r="L15" s="213"/>
      <c r="M15" s="192"/>
      <c r="N15" s="192"/>
      <c r="O15" s="192"/>
    </row>
    <row r="16" spans="1:15" ht="15.6" x14ac:dyDescent="0.25">
      <c r="A16" s="210" t="s">
        <v>769</v>
      </c>
      <c r="B16" s="211" t="s">
        <v>1003</v>
      </c>
      <c r="C16" s="211" t="s">
        <v>992</v>
      </c>
      <c r="D16" s="212">
        <v>11</v>
      </c>
      <c r="E16" s="211" t="s">
        <v>993</v>
      </c>
      <c r="F16" s="212" t="s">
        <v>994</v>
      </c>
      <c r="G16" s="212" t="s">
        <v>996</v>
      </c>
      <c r="H16" s="212">
        <v>1918</v>
      </c>
      <c r="I16" s="212" t="s">
        <v>793</v>
      </c>
      <c r="J16" s="213" t="s">
        <v>793</v>
      </c>
      <c r="K16" s="212">
        <v>701100</v>
      </c>
      <c r="L16" s="213"/>
      <c r="M16" s="192"/>
      <c r="N16" s="192"/>
      <c r="O16" s="192"/>
    </row>
    <row r="17" spans="1:15" ht="15.6" x14ac:dyDescent="0.25">
      <c r="A17" s="210" t="s">
        <v>771</v>
      </c>
      <c r="B17" s="211" t="s">
        <v>1003</v>
      </c>
      <c r="C17" s="211" t="s">
        <v>992</v>
      </c>
      <c r="D17" s="212">
        <v>12</v>
      </c>
      <c r="E17" s="211" t="s">
        <v>993</v>
      </c>
      <c r="F17" s="212" t="s">
        <v>994</v>
      </c>
      <c r="G17" s="212" t="s">
        <v>996</v>
      </c>
      <c r="H17" s="212">
        <v>1885</v>
      </c>
      <c r="I17" s="212" t="s">
        <v>793</v>
      </c>
      <c r="J17" s="213" t="s">
        <v>793</v>
      </c>
      <c r="K17" s="212">
        <v>701200</v>
      </c>
      <c r="L17" s="214"/>
      <c r="M17" s="192"/>
      <c r="N17" s="192"/>
      <c r="O17" s="192"/>
    </row>
    <row r="18" spans="1:15" ht="15.6" x14ac:dyDescent="0.25">
      <c r="A18" s="210" t="s">
        <v>773</v>
      </c>
      <c r="B18" s="211" t="s">
        <v>1003</v>
      </c>
      <c r="C18" s="211" t="s">
        <v>992</v>
      </c>
      <c r="D18" s="212">
        <v>13</v>
      </c>
      <c r="E18" s="211" t="s">
        <v>993</v>
      </c>
      <c r="F18" s="212" t="s">
        <v>994</v>
      </c>
      <c r="G18" s="212" t="s">
        <v>996</v>
      </c>
      <c r="H18" s="212">
        <v>1824</v>
      </c>
      <c r="I18" s="212" t="s">
        <v>793</v>
      </c>
      <c r="J18" s="215" t="s">
        <v>793</v>
      </c>
      <c r="K18" s="212">
        <v>701300</v>
      </c>
      <c r="L18" s="214"/>
      <c r="M18" s="192"/>
      <c r="N18" s="192"/>
      <c r="O18" s="192"/>
    </row>
    <row r="19" spans="1:15" ht="15.6" x14ac:dyDescent="0.25">
      <c r="A19" s="210" t="s">
        <v>774</v>
      </c>
      <c r="B19" s="211" t="s">
        <v>1003</v>
      </c>
      <c r="C19" s="211" t="s">
        <v>992</v>
      </c>
      <c r="D19" s="212">
        <v>14</v>
      </c>
      <c r="E19" s="211" t="s">
        <v>993</v>
      </c>
      <c r="F19" s="212" t="s">
        <v>994</v>
      </c>
      <c r="G19" s="212" t="s">
        <v>996</v>
      </c>
      <c r="H19" s="212">
        <v>1824</v>
      </c>
      <c r="I19" s="212" t="s">
        <v>793</v>
      </c>
      <c r="J19" s="216" t="s">
        <v>793</v>
      </c>
      <c r="K19" s="212">
        <v>701400</v>
      </c>
      <c r="L19" s="214"/>
      <c r="M19" s="192"/>
      <c r="N19" s="192"/>
      <c r="O19" s="192"/>
    </row>
    <row r="20" spans="1:15" ht="15.6" x14ac:dyDescent="0.25">
      <c r="A20" s="210" t="s">
        <v>775</v>
      </c>
      <c r="B20" s="211" t="s">
        <v>1003</v>
      </c>
      <c r="C20" s="211" t="s">
        <v>992</v>
      </c>
      <c r="D20" s="212">
        <v>15</v>
      </c>
      <c r="E20" s="211" t="s">
        <v>993</v>
      </c>
      <c r="F20" s="212" t="s">
        <v>994</v>
      </c>
      <c r="G20" s="212" t="s">
        <v>996</v>
      </c>
      <c r="H20" s="212">
        <v>1824</v>
      </c>
      <c r="I20" s="212" t="s">
        <v>793</v>
      </c>
      <c r="J20" s="216" t="s">
        <v>793</v>
      </c>
      <c r="K20" s="212">
        <v>701500</v>
      </c>
      <c r="L20" s="214"/>
      <c r="M20" s="192"/>
      <c r="N20" s="192"/>
      <c r="O20" s="192"/>
    </row>
    <row r="21" spans="1:15" ht="15.6" x14ac:dyDescent="0.25">
      <c r="A21" s="213" t="s">
        <v>776</v>
      </c>
      <c r="B21" s="212" t="s">
        <v>1003</v>
      </c>
      <c r="C21" s="212" t="s">
        <v>992</v>
      </c>
      <c r="D21" s="217">
        <v>16</v>
      </c>
      <c r="E21" s="212" t="s">
        <v>993</v>
      </c>
      <c r="F21" s="212" t="s">
        <v>994</v>
      </c>
      <c r="G21" s="212" t="s">
        <v>996</v>
      </c>
      <c r="H21" s="212">
        <v>1824</v>
      </c>
      <c r="I21" s="212" t="s">
        <v>793</v>
      </c>
      <c r="J21" s="213" t="s">
        <v>793</v>
      </c>
      <c r="K21" s="212">
        <v>701600</v>
      </c>
      <c r="L21" s="213"/>
      <c r="M21" s="192"/>
      <c r="N21" s="192"/>
      <c r="O21" s="192"/>
    </row>
    <row r="22" spans="1:15" ht="15.6" x14ac:dyDescent="0.25">
      <c r="A22" s="213" t="s">
        <v>777</v>
      </c>
      <c r="B22" s="212" t="s">
        <v>1003</v>
      </c>
      <c r="C22" s="212" t="s">
        <v>992</v>
      </c>
      <c r="D22" s="217">
        <v>17</v>
      </c>
      <c r="E22" s="212" t="s">
        <v>993</v>
      </c>
      <c r="F22" s="212" t="s">
        <v>994</v>
      </c>
      <c r="G22" s="212" t="s">
        <v>996</v>
      </c>
      <c r="H22" s="212">
        <v>1885</v>
      </c>
      <c r="I22" s="212" t="s">
        <v>793</v>
      </c>
      <c r="J22" s="213" t="s">
        <v>793</v>
      </c>
      <c r="K22" s="212">
        <v>701700</v>
      </c>
      <c r="L22" s="213"/>
      <c r="M22" s="192"/>
      <c r="N22" s="192"/>
      <c r="O22" s="192"/>
    </row>
    <row r="23" spans="1:15" ht="15.6" x14ac:dyDescent="0.25">
      <c r="A23" s="213" t="s">
        <v>778</v>
      </c>
      <c r="B23" s="212" t="s">
        <v>1003</v>
      </c>
      <c r="C23" s="212" t="s">
        <v>992</v>
      </c>
      <c r="D23" s="217">
        <v>19</v>
      </c>
      <c r="E23" s="212" t="s">
        <v>993</v>
      </c>
      <c r="F23" s="212" t="s">
        <v>994</v>
      </c>
      <c r="G23" s="212" t="s">
        <v>996</v>
      </c>
      <c r="H23" s="212">
        <v>1885</v>
      </c>
      <c r="I23" s="212" t="s">
        <v>793</v>
      </c>
      <c r="J23" s="213" t="s">
        <v>793</v>
      </c>
      <c r="K23" s="212">
        <v>701900</v>
      </c>
      <c r="L23" s="213"/>
      <c r="M23" s="192"/>
      <c r="N23" s="192"/>
      <c r="O23" s="192"/>
    </row>
    <row r="24" spans="1:15" ht="15.6" x14ac:dyDescent="0.25">
      <c r="A24" s="210" t="s">
        <v>780</v>
      </c>
      <c r="B24" s="211" t="s">
        <v>1003</v>
      </c>
      <c r="C24" s="211" t="s">
        <v>992</v>
      </c>
      <c r="D24" s="212">
        <v>20</v>
      </c>
      <c r="E24" s="211" t="s">
        <v>993</v>
      </c>
      <c r="F24" s="212" t="s">
        <v>994</v>
      </c>
      <c r="G24" s="212" t="s">
        <v>996</v>
      </c>
      <c r="H24" s="212">
        <v>1944</v>
      </c>
      <c r="I24" s="212" t="s">
        <v>793</v>
      </c>
      <c r="J24" s="213" t="s">
        <v>793</v>
      </c>
      <c r="K24" s="212">
        <v>702000</v>
      </c>
      <c r="L24" s="213"/>
      <c r="M24" s="192"/>
      <c r="N24" s="192"/>
      <c r="O24" s="192"/>
    </row>
    <row r="25" spans="1:15" ht="15.6" x14ac:dyDescent="0.25">
      <c r="A25" s="213" t="s">
        <v>781</v>
      </c>
      <c r="B25" s="212" t="s">
        <v>1003</v>
      </c>
      <c r="C25" s="212" t="s">
        <v>992</v>
      </c>
      <c r="D25" s="217">
        <v>117</v>
      </c>
      <c r="E25" s="212" t="s">
        <v>993</v>
      </c>
      <c r="F25" s="212" t="s">
        <v>994</v>
      </c>
      <c r="G25" s="212" t="s">
        <v>996</v>
      </c>
      <c r="H25" s="212">
        <v>1903</v>
      </c>
      <c r="I25" s="212" t="s">
        <v>793</v>
      </c>
      <c r="J25" s="213" t="s">
        <v>793</v>
      </c>
      <c r="K25" s="212">
        <v>711700</v>
      </c>
      <c r="L25" s="213"/>
      <c r="M25" s="192"/>
      <c r="N25" s="192"/>
      <c r="O25" s="192"/>
    </row>
    <row r="26" spans="1:15" ht="15.6" x14ac:dyDescent="0.25">
      <c r="A26" s="210" t="s">
        <v>782</v>
      </c>
      <c r="B26" s="211" t="s">
        <v>1003</v>
      </c>
      <c r="C26" s="211" t="s">
        <v>992</v>
      </c>
      <c r="D26" s="212">
        <v>21</v>
      </c>
      <c r="E26" s="211" t="s">
        <v>993</v>
      </c>
      <c r="F26" s="212" t="s">
        <v>994</v>
      </c>
      <c r="G26" s="212" t="s">
        <v>996</v>
      </c>
      <c r="H26" s="212">
        <v>1943</v>
      </c>
      <c r="I26" s="212" t="s">
        <v>793</v>
      </c>
      <c r="J26" s="213" t="s">
        <v>793</v>
      </c>
      <c r="K26" s="212">
        <v>702100</v>
      </c>
      <c r="L26" s="214"/>
      <c r="M26" s="192"/>
      <c r="N26" s="192"/>
      <c r="O26" s="192"/>
    </row>
    <row r="27" spans="1:15" ht="15.6" x14ac:dyDescent="0.25">
      <c r="A27" s="213" t="s">
        <v>783</v>
      </c>
      <c r="B27" s="212" t="s">
        <v>1003</v>
      </c>
      <c r="C27" s="212" t="s">
        <v>992</v>
      </c>
      <c r="D27" s="217">
        <v>97</v>
      </c>
      <c r="E27" s="212" t="s">
        <v>496</v>
      </c>
      <c r="F27" s="212" t="s">
        <v>994</v>
      </c>
      <c r="G27" s="212" t="s">
        <v>1217</v>
      </c>
      <c r="H27" s="212">
        <v>2013</v>
      </c>
      <c r="I27" s="212" t="s">
        <v>793</v>
      </c>
      <c r="J27" s="213" t="s">
        <v>793</v>
      </c>
      <c r="K27" s="212">
        <v>709704</v>
      </c>
      <c r="L27" s="213"/>
      <c r="M27" s="192"/>
      <c r="N27" s="192"/>
      <c r="O27" s="192"/>
    </row>
    <row r="28" spans="1:15" ht="31.2" x14ac:dyDescent="0.25">
      <c r="A28" s="210" t="s">
        <v>2507</v>
      </c>
      <c r="B28" s="211" t="s">
        <v>1003</v>
      </c>
      <c r="C28" s="211"/>
      <c r="D28" s="212">
        <v>39</v>
      </c>
      <c r="E28" s="211" t="s">
        <v>467</v>
      </c>
      <c r="F28" s="212" t="s">
        <v>994</v>
      </c>
      <c r="G28" s="212" t="s">
        <v>1217</v>
      </c>
      <c r="H28" s="212">
        <v>2007</v>
      </c>
      <c r="I28" s="212"/>
      <c r="J28" s="213" t="s">
        <v>2508</v>
      </c>
      <c r="K28" s="212">
        <v>703911</v>
      </c>
      <c r="L28" s="214"/>
      <c r="M28" s="192"/>
      <c r="N28" s="192"/>
      <c r="O28" s="192"/>
    </row>
    <row r="29" spans="1:15" ht="15.6" x14ac:dyDescent="0.25">
      <c r="A29" s="210" t="s">
        <v>784</v>
      </c>
      <c r="B29" s="211" t="s">
        <v>1003</v>
      </c>
      <c r="C29" s="211" t="s">
        <v>992</v>
      </c>
      <c r="D29" s="212">
        <v>30</v>
      </c>
      <c r="E29" s="211" t="s">
        <v>993</v>
      </c>
      <c r="F29" s="212" t="s">
        <v>994</v>
      </c>
      <c r="G29" s="212" t="s">
        <v>996</v>
      </c>
      <c r="H29" s="212">
        <v>1846</v>
      </c>
      <c r="I29" s="212" t="s">
        <v>793</v>
      </c>
      <c r="J29" s="213" t="s">
        <v>793</v>
      </c>
      <c r="K29" s="212">
        <v>703000</v>
      </c>
      <c r="L29" s="214"/>
      <c r="M29" s="192"/>
      <c r="N29" s="192"/>
      <c r="O29" s="192"/>
    </row>
    <row r="30" spans="1:15" ht="15.6" x14ac:dyDescent="0.25">
      <c r="A30" s="218" t="s">
        <v>786</v>
      </c>
      <c r="B30" s="211" t="s">
        <v>1003</v>
      </c>
      <c r="C30" s="211" t="s">
        <v>992</v>
      </c>
      <c r="D30" s="212">
        <v>31</v>
      </c>
      <c r="E30" s="211" t="s">
        <v>993</v>
      </c>
      <c r="F30" s="212" t="s">
        <v>994</v>
      </c>
      <c r="G30" s="212" t="s">
        <v>996</v>
      </c>
      <c r="H30" s="212">
        <v>1824</v>
      </c>
      <c r="I30" s="212" t="s">
        <v>793</v>
      </c>
      <c r="J30" s="213" t="s">
        <v>793</v>
      </c>
      <c r="K30" s="212">
        <v>703100</v>
      </c>
      <c r="L30" s="214"/>
      <c r="M30" s="192"/>
      <c r="N30" s="192"/>
      <c r="O30" s="192"/>
    </row>
    <row r="31" spans="1:15" ht="15.6" x14ac:dyDescent="0.25">
      <c r="A31" s="210" t="s">
        <v>787</v>
      </c>
      <c r="B31" s="211" t="s">
        <v>1003</v>
      </c>
      <c r="C31" s="211" t="s">
        <v>992</v>
      </c>
      <c r="D31" s="212">
        <v>32</v>
      </c>
      <c r="E31" s="211" t="s">
        <v>993</v>
      </c>
      <c r="F31" s="212" t="s">
        <v>994</v>
      </c>
      <c r="G31" s="212" t="s">
        <v>996</v>
      </c>
      <c r="H31" s="212">
        <v>1824</v>
      </c>
      <c r="I31" s="212" t="s">
        <v>793</v>
      </c>
      <c r="J31" s="213" t="s">
        <v>793</v>
      </c>
      <c r="K31" s="212">
        <v>703200</v>
      </c>
      <c r="L31" s="214"/>
      <c r="M31" s="192"/>
      <c r="N31" s="192"/>
      <c r="O31" s="192"/>
    </row>
    <row r="32" spans="1:15" ht="15.6" x14ac:dyDescent="0.25">
      <c r="A32" s="213" t="s">
        <v>788</v>
      </c>
      <c r="B32" s="212" t="s">
        <v>1003</v>
      </c>
      <c r="C32" s="212" t="s">
        <v>992</v>
      </c>
      <c r="D32" s="217">
        <v>22</v>
      </c>
      <c r="E32" s="212" t="s">
        <v>993</v>
      </c>
      <c r="F32" s="212" t="s">
        <v>994</v>
      </c>
      <c r="G32" s="212" t="s">
        <v>996</v>
      </c>
      <c r="H32" s="212">
        <v>1904</v>
      </c>
      <c r="I32" s="212" t="s">
        <v>793</v>
      </c>
      <c r="J32" s="213" t="s">
        <v>793</v>
      </c>
      <c r="K32" s="212">
        <v>702200</v>
      </c>
      <c r="L32" s="213"/>
      <c r="M32" s="192"/>
      <c r="N32" s="192"/>
      <c r="O32" s="192"/>
    </row>
    <row r="33" spans="1:15" ht="15.6" x14ac:dyDescent="0.25">
      <c r="A33" s="210" t="s">
        <v>789</v>
      </c>
      <c r="B33" s="211" t="s">
        <v>1003</v>
      </c>
      <c r="C33" s="211" t="s">
        <v>992</v>
      </c>
      <c r="D33" s="212">
        <v>24</v>
      </c>
      <c r="E33" s="211" t="s">
        <v>993</v>
      </c>
      <c r="F33" s="212" t="s">
        <v>994</v>
      </c>
      <c r="G33" s="212" t="s">
        <v>996</v>
      </c>
      <c r="H33" s="212">
        <v>1824</v>
      </c>
      <c r="I33" s="212" t="s">
        <v>793</v>
      </c>
      <c r="J33" s="213" t="s">
        <v>793</v>
      </c>
      <c r="K33" s="212">
        <v>702400</v>
      </c>
      <c r="L33" s="213"/>
      <c r="M33" s="192"/>
      <c r="N33" s="192"/>
      <c r="O33" s="192"/>
    </row>
    <row r="34" spans="1:15" ht="15.6" x14ac:dyDescent="0.25">
      <c r="A34" s="210" t="s">
        <v>790</v>
      </c>
      <c r="B34" s="211" t="s">
        <v>1003</v>
      </c>
      <c r="C34" s="211" t="s">
        <v>992</v>
      </c>
      <c r="D34" s="212">
        <v>25</v>
      </c>
      <c r="E34" s="211" t="s">
        <v>993</v>
      </c>
      <c r="F34" s="212" t="s">
        <v>994</v>
      </c>
      <c r="G34" s="212" t="s">
        <v>996</v>
      </c>
      <c r="H34" s="212">
        <v>1824</v>
      </c>
      <c r="I34" s="212" t="s">
        <v>793</v>
      </c>
      <c r="J34" s="213" t="s">
        <v>793</v>
      </c>
      <c r="K34" s="212">
        <v>702500</v>
      </c>
      <c r="L34" s="213"/>
      <c r="M34" s="192"/>
      <c r="N34" s="192"/>
      <c r="O34" s="192"/>
    </row>
    <row r="35" spans="1:15" ht="15.6" x14ac:dyDescent="0.25">
      <c r="A35" s="210" t="s">
        <v>1255</v>
      </c>
      <c r="B35" s="211" t="s">
        <v>1003</v>
      </c>
      <c r="C35" s="211" t="s">
        <v>992</v>
      </c>
      <c r="D35" s="212">
        <v>23</v>
      </c>
      <c r="E35" s="211" t="s">
        <v>467</v>
      </c>
      <c r="F35" s="212" t="s">
        <v>994</v>
      </c>
      <c r="G35" s="212" t="s">
        <v>1217</v>
      </c>
      <c r="H35" s="212">
        <v>2011</v>
      </c>
      <c r="I35" s="212" t="s">
        <v>793</v>
      </c>
      <c r="J35" s="213" t="s">
        <v>1256</v>
      </c>
      <c r="K35" s="212">
        <v>702306</v>
      </c>
      <c r="L35" s="213"/>
      <c r="M35" s="192"/>
      <c r="N35" s="192"/>
      <c r="O35" s="192"/>
    </row>
    <row r="36" spans="1:15" ht="15.6" x14ac:dyDescent="0.25">
      <c r="A36" s="210" t="s">
        <v>1284</v>
      </c>
      <c r="B36" s="211" t="s">
        <v>1003</v>
      </c>
      <c r="C36" s="211" t="s">
        <v>992</v>
      </c>
      <c r="D36" s="212">
        <v>82</v>
      </c>
      <c r="E36" s="211" t="s">
        <v>467</v>
      </c>
      <c r="F36" s="212" t="s">
        <v>994</v>
      </c>
      <c r="G36" s="212" t="s">
        <v>1217</v>
      </c>
      <c r="H36" s="212">
        <v>2018</v>
      </c>
      <c r="I36" s="212" t="s">
        <v>793</v>
      </c>
      <c r="J36" s="213" t="s">
        <v>1285</v>
      </c>
      <c r="K36" s="212">
        <v>708202</v>
      </c>
      <c r="L36" s="213"/>
      <c r="M36" s="192"/>
      <c r="N36" s="192"/>
      <c r="O36" s="192"/>
    </row>
    <row r="37" spans="1:15" ht="15.6" x14ac:dyDescent="0.25">
      <c r="A37" s="210" t="s">
        <v>791</v>
      </c>
      <c r="B37" s="211" t="s">
        <v>1003</v>
      </c>
      <c r="C37" s="211" t="s">
        <v>992</v>
      </c>
      <c r="D37" s="212">
        <v>26</v>
      </c>
      <c r="E37" s="211" t="s">
        <v>993</v>
      </c>
      <c r="F37" s="212" t="s">
        <v>994</v>
      </c>
      <c r="G37" s="212" t="s">
        <v>996</v>
      </c>
      <c r="H37" s="212">
        <v>1888</v>
      </c>
      <c r="I37" s="212" t="s">
        <v>793</v>
      </c>
      <c r="J37" s="213" t="s">
        <v>793</v>
      </c>
      <c r="K37" s="212">
        <v>702600</v>
      </c>
      <c r="L37" s="213"/>
      <c r="M37" s="192"/>
      <c r="N37" s="192"/>
      <c r="O37" s="192"/>
    </row>
    <row r="38" spans="1:15" ht="124.8" x14ac:dyDescent="0.25">
      <c r="A38" s="218" t="s">
        <v>792</v>
      </c>
      <c r="B38" s="211" t="s">
        <v>1003</v>
      </c>
      <c r="C38" s="211" t="s">
        <v>992</v>
      </c>
      <c r="D38" s="212">
        <v>98</v>
      </c>
      <c r="E38" s="211" t="s">
        <v>496</v>
      </c>
      <c r="F38" s="212" t="s">
        <v>994</v>
      </c>
      <c r="G38" s="212" t="s">
        <v>1217</v>
      </c>
      <c r="H38" s="212">
        <v>2010</v>
      </c>
      <c r="I38" s="212" t="s">
        <v>793</v>
      </c>
      <c r="J38" s="213" t="s">
        <v>2154</v>
      </c>
      <c r="K38" s="212">
        <v>709802</v>
      </c>
      <c r="L38" s="213"/>
      <c r="M38" s="192"/>
      <c r="N38" s="192"/>
      <c r="O38" s="192"/>
    </row>
    <row r="39" spans="1:15" ht="31.2" x14ac:dyDescent="0.25">
      <c r="A39" s="210" t="s">
        <v>794</v>
      </c>
      <c r="B39" s="211" t="s">
        <v>1003</v>
      </c>
      <c r="C39" s="211" t="s">
        <v>992</v>
      </c>
      <c r="D39" s="212">
        <v>3</v>
      </c>
      <c r="E39" s="211" t="s">
        <v>1000</v>
      </c>
      <c r="F39" s="212" t="s">
        <v>994</v>
      </c>
      <c r="G39" s="212" t="s">
        <v>1217</v>
      </c>
      <c r="H39" s="212">
        <v>2001</v>
      </c>
      <c r="I39" s="212" t="s">
        <v>793</v>
      </c>
      <c r="J39" s="213" t="s">
        <v>1337</v>
      </c>
      <c r="K39" s="212">
        <v>700302</v>
      </c>
      <c r="L39" s="213"/>
      <c r="M39" s="192"/>
      <c r="N39" s="192"/>
      <c r="O39" s="192"/>
    </row>
    <row r="40" spans="1:15" ht="15.6" x14ac:dyDescent="0.25">
      <c r="A40" s="210" t="s">
        <v>2504</v>
      </c>
      <c r="B40" s="211" t="s">
        <v>1003</v>
      </c>
      <c r="C40" s="211"/>
      <c r="D40" s="212">
        <v>17</v>
      </c>
      <c r="E40" s="211" t="s">
        <v>1000</v>
      </c>
      <c r="F40" s="212" t="s">
        <v>994</v>
      </c>
      <c r="G40" s="212" t="s">
        <v>1217</v>
      </c>
      <c r="H40" s="212">
        <v>1999</v>
      </c>
      <c r="I40" s="212" t="s">
        <v>793</v>
      </c>
      <c r="J40" s="213" t="s">
        <v>2505</v>
      </c>
      <c r="K40" s="212">
        <v>701802</v>
      </c>
      <c r="L40" s="213"/>
      <c r="M40" s="192"/>
      <c r="N40" s="192"/>
      <c r="O40" s="192"/>
    </row>
    <row r="41" spans="1:15" ht="15.6" x14ac:dyDescent="0.25">
      <c r="A41" s="210" t="s">
        <v>795</v>
      </c>
      <c r="B41" s="211" t="s">
        <v>1003</v>
      </c>
      <c r="C41" s="211" t="s">
        <v>992</v>
      </c>
      <c r="D41" s="212">
        <v>33</v>
      </c>
      <c r="E41" s="211" t="s">
        <v>1000</v>
      </c>
      <c r="F41" s="212" t="s">
        <v>994</v>
      </c>
      <c r="G41" s="212" t="s">
        <v>1217</v>
      </c>
      <c r="H41" s="212">
        <v>2011</v>
      </c>
      <c r="I41" s="212" t="s">
        <v>793</v>
      </c>
      <c r="J41" s="213" t="s">
        <v>793</v>
      </c>
      <c r="K41" s="212">
        <v>703302</v>
      </c>
      <c r="L41" s="213"/>
      <c r="M41" s="192"/>
      <c r="N41" s="192"/>
      <c r="O41" s="192"/>
    </row>
    <row r="42" spans="1:15" ht="46.8" x14ac:dyDescent="0.25">
      <c r="A42" s="210" t="s">
        <v>796</v>
      </c>
      <c r="B42" s="211" t="s">
        <v>1003</v>
      </c>
      <c r="C42" s="211" t="s">
        <v>992</v>
      </c>
      <c r="D42" s="212">
        <v>39</v>
      </c>
      <c r="E42" s="211" t="s">
        <v>1000</v>
      </c>
      <c r="F42" s="212" t="s">
        <v>994</v>
      </c>
      <c r="G42" s="212" t="s">
        <v>1217</v>
      </c>
      <c r="H42" s="212">
        <v>1998</v>
      </c>
      <c r="I42" s="212">
        <v>2007</v>
      </c>
      <c r="J42" s="213" t="s">
        <v>1387</v>
      </c>
      <c r="K42" s="212">
        <v>703902</v>
      </c>
      <c r="L42" s="213"/>
      <c r="M42" s="192"/>
      <c r="N42" s="192"/>
      <c r="O42" s="192"/>
    </row>
    <row r="43" spans="1:15" ht="15.6" x14ac:dyDescent="0.25">
      <c r="A43" s="210" t="s">
        <v>797</v>
      </c>
      <c r="B43" s="211" t="s">
        <v>1003</v>
      </c>
      <c r="C43" s="211" t="s">
        <v>992</v>
      </c>
      <c r="D43" s="212">
        <v>50</v>
      </c>
      <c r="E43" s="211" t="s">
        <v>1000</v>
      </c>
      <c r="F43" s="212" t="s">
        <v>994</v>
      </c>
      <c r="G43" s="212" t="s">
        <v>1217</v>
      </c>
      <c r="H43" s="212">
        <v>2007</v>
      </c>
      <c r="I43" s="212" t="s">
        <v>793</v>
      </c>
      <c r="J43" s="216" t="s">
        <v>793</v>
      </c>
      <c r="K43" s="212">
        <v>705002</v>
      </c>
      <c r="L43" s="213"/>
      <c r="M43" s="192"/>
      <c r="N43" s="192"/>
      <c r="O43" s="192"/>
    </row>
    <row r="44" spans="1:15" ht="15.6" x14ac:dyDescent="0.25">
      <c r="A44" s="219" t="s">
        <v>798</v>
      </c>
      <c r="B44" s="212" t="s">
        <v>1003</v>
      </c>
      <c r="C44" s="212" t="s">
        <v>992</v>
      </c>
      <c r="D44" s="217">
        <v>18</v>
      </c>
      <c r="E44" s="212" t="s">
        <v>1000</v>
      </c>
      <c r="F44" s="212" t="s">
        <v>994</v>
      </c>
      <c r="G44" s="212" t="s">
        <v>1217</v>
      </c>
      <c r="H44" s="212">
        <v>1999</v>
      </c>
      <c r="I44" s="212" t="s">
        <v>793</v>
      </c>
      <c r="J44" s="213" t="s">
        <v>1790</v>
      </c>
      <c r="K44" s="212">
        <v>701802</v>
      </c>
      <c r="L44" s="213"/>
      <c r="M44" s="192"/>
      <c r="N44" s="192"/>
      <c r="O44" s="192"/>
    </row>
    <row r="45" spans="1:15" ht="15.6" x14ac:dyDescent="0.25">
      <c r="A45" s="210" t="s">
        <v>1795</v>
      </c>
      <c r="B45" s="211" t="s">
        <v>1003</v>
      </c>
      <c r="C45" s="211" t="s">
        <v>992</v>
      </c>
      <c r="D45" s="212">
        <v>63</v>
      </c>
      <c r="E45" s="211" t="s">
        <v>1000</v>
      </c>
      <c r="F45" s="212" t="s">
        <v>994</v>
      </c>
      <c r="G45" s="212" t="s">
        <v>1217</v>
      </c>
      <c r="H45" s="212">
        <v>2000</v>
      </c>
      <c r="I45" s="212" t="s">
        <v>793</v>
      </c>
      <c r="J45" s="216" t="s">
        <v>1273</v>
      </c>
      <c r="K45" s="212">
        <v>706302</v>
      </c>
      <c r="L45" s="213"/>
      <c r="M45" s="192"/>
      <c r="N45" s="192"/>
      <c r="O45" s="192"/>
    </row>
    <row r="46" spans="1:15" ht="15.6" x14ac:dyDescent="0.25">
      <c r="A46" s="210" t="s">
        <v>1796</v>
      </c>
      <c r="B46" s="211" t="s">
        <v>1003</v>
      </c>
      <c r="C46" s="211" t="s">
        <v>992</v>
      </c>
      <c r="D46" s="212">
        <v>67</v>
      </c>
      <c r="E46" s="211" t="s">
        <v>1000</v>
      </c>
      <c r="F46" s="212" t="s">
        <v>994</v>
      </c>
      <c r="G46" s="212" t="s">
        <v>1217</v>
      </c>
      <c r="H46" s="212">
        <v>2007</v>
      </c>
      <c r="I46" s="212" t="s">
        <v>793</v>
      </c>
      <c r="J46" s="213" t="s">
        <v>793</v>
      </c>
      <c r="K46" s="212">
        <v>706705</v>
      </c>
      <c r="L46" s="213"/>
      <c r="M46" s="192"/>
      <c r="N46" s="192"/>
      <c r="O46" s="192"/>
    </row>
    <row r="47" spans="1:15" ht="15.6" x14ac:dyDescent="0.25">
      <c r="A47" s="210" t="s">
        <v>799</v>
      </c>
      <c r="B47" s="211" t="s">
        <v>1003</v>
      </c>
      <c r="C47" s="211" t="s">
        <v>992</v>
      </c>
      <c r="D47" s="212">
        <v>98</v>
      </c>
      <c r="E47" s="211" t="s">
        <v>1000</v>
      </c>
      <c r="F47" s="212" t="s">
        <v>994</v>
      </c>
      <c r="G47" s="212" t="s">
        <v>1217</v>
      </c>
      <c r="H47" s="212">
        <v>2012</v>
      </c>
      <c r="I47" s="212" t="s">
        <v>793</v>
      </c>
      <c r="J47" s="213" t="s">
        <v>1487</v>
      </c>
      <c r="K47" s="212">
        <v>709806</v>
      </c>
      <c r="L47" s="213"/>
      <c r="M47" s="192"/>
      <c r="N47" s="192"/>
      <c r="O47" s="192"/>
    </row>
    <row r="48" spans="1:15" ht="15.6" x14ac:dyDescent="0.25">
      <c r="A48" s="210" t="s">
        <v>800</v>
      </c>
      <c r="B48" s="211" t="s">
        <v>1003</v>
      </c>
      <c r="C48" s="211" t="s">
        <v>992</v>
      </c>
      <c r="D48" s="212">
        <v>101</v>
      </c>
      <c r="E48" s="211" t="s">
        <v>1000</v>
      </c>
      <c r="F48" s="212" t="s">
        <v>994</v>
      </c>
      <c r="G48" s="212" t="s">
        <v>1217</v>
      </c>
      <c r="H48" s="212">
        <v>2009</v>
      </c>
      <c r="I48" s="212" t="s">
        <v>793</v>
      </c>
      <c r="J48" s="213" t="s">
        <v>1295</v>
      </c>
      <c r="K48" s="212">
        <v>710103</v>
      </c>
      <c r="L48" s="213"/>
      <c r="M48" s="192"/>
      <c r="N48" s="192"/>
      <c r="O48" s="192"/>
    </row>
    <row r="49" spans="1:15" ht="15.6" x14ac:dyDescent="0.25">
      <c r="A49" s="210" t="s">
        <v>1303</v>
      </c>
      <c r="B49" s="211" t="s">
        <v>1003</v>
      </c>
      <c r="C49" s="211" t="s">
        <v>992</v>
      </c>
      <c r="D49" s="212">
        <v>118</v>
      </c>
      <c r="E49" s="211" t="s">
        <v>1000</v>
      </c>
      <c r="F49" s="212" t="s">
        <v>994</v>
      </c>
      <c r="G49" s="212" t="s">
        <v>1217</v>
      </c>
      <c r="H49" s="212">
        <v>2016</v>
      </c>
      <c r="I49" s="212" t="s">
        <v>793</v>
      </c>
      <c r="J49" s="213" t="s">
        <v>1304</v>
      </c>
      <c r="K49" s="212">
        <v>711802</v>
      </c>
      <c r="L49" s="213"/>
      <c r="M49" s="192"/>
      <c r="N49" s="192"/>
      <c r="O49" s="192"/>
    </row>
    <row r="50" spans="1:15" ht="15.6" x14ac:dyDescent="0.25">
      <c r="A50" s="210" t="s">
        <v>1306</v>
      </c>
      <c r="B50" s="211" t="s">
        <v>1003</v>
      </c>
      <c r="C50" s="211" t="s">
        <v>992</v>
      </c>
      <c r="D50" s="212">
        <v>120</v>
      </c>
      <c r="E50" s="211" t="s">
        <v>1000</v>
      </c>
      <c r="F50" s="212" t="s">
        <v>994</v>
      </c>
      <c r="G50" s="212" t="s">
        <v>1217</v>
      </c>
      <c r="H50" s="212">
        <v>1998</v>
      </c>
      <c r="I50" s="212" t="s">
        <v>793</v>
      </c>
      <c r="J50" s="213" t="s">
        <v>1307</v>
      </c>
      <c r="K50" s="212">
        <v>712002</v>
      </c>
      <c r="L50" s="213"/>
      <c r="M50" s="192"/>
      <c r="N50" s="192"/>
      <c r="O50" s="192"/>
    </row>
    <row r="51" spans="1:15" ht="15.6" x14ac:dyDescent="0.25">
      <c r="A51" s="210" t="s">
        <v>802</v>
      </c>
      <c r="B51" s="211" t="s">
        <v>1003</v>
      </c>
      <c r="C51" s="211" t="s">
        <v>992</v>
      </c>
      <c r="D51" s="212">
        <v>39</v>
      </c>
      <c r="E51" s="211" t="s">
        <v>454</v>
      </c>
      <c r="F51" s="212" t="s">
        <v>994</v>
      </c>
      <c r="G51" s="212" t="s">
        <v>1217</v>
      </c>
      <c r="H51" s="212">
        <v>2007</v>
      </c>
      <c r="I51" s="212" t="s">
        <v>793</v>
      </c>
      <c r="J51" s="213" t="s">
        <v>793</v>
      </c>
      <c r="K51" s="212">
        <v>703907</v>
      </c>
      <c r="L51" s="213"/>
      <c r="M51" s="192"/>
      <c r="N51" s="192"/>
      <c r="O51" s="192"/>
    </row>
    <row r="52" spans="1:15" ht="15.6" x14ac:dyDescent="0.25">
      <c r="A52" s="210" t="s">
        <v>803</v>
      </c>
      <c r="B52" s="211" t="s">
        <v>1003</v>
      </c>
      <c r="C52" s="211" t="s">
        <v>992</v>
      </c>
      <c r="D52" s="212">
        <v>27</v>
      </c>
      <c r="E52" s="211" t="s">
        <v>993</v>
      </c>
      <c r="F52" s="212" t="s">
        <v>994</v>
      </c>
      <c r="G52" s="212" t="s">
        <v>996</v>
      </c>
      <c r="H52" s="212">
        <v>1946</v>
      </c>
      <c r="I52" s="212" t="s">
        <v>793</v>
      </c>
      <c r="J52" s="213" t="s">
        <v>793</v>
      </c>
      <c r="K52" s="212">
        <v>702700</v>
      </c>
      <c r="L52" s="213"/>
      <c r="M52" s="192"/>
      <c r="N52" s="192"/>
      <c r="O52" s="192"/>
    </row>
    <row r="53" spans="1:15" ht="15.6" x14ac:dyDescent="0.25">
      <c r="A53" s="210" t="s">
        <v>805</v>
      </c>
      <c r="B53" s="211" t="s">
        <v>1003</v>
      </c>
      <c r="C53" s="211" t="s">
        <v>992</v>
      </c>
      <c r="D53" s="212">
        <v>28</v>
      </c>
      <c r="E53" s="211" t="s">
        <v>993</v>
      </c>
      <c r="F53" s="212" t="s">
        <v>994</v>
      </c>
      <c r="G53" s="212" t="s">
        <v>996</v>
      </c>
      <c r="H53" s="212">
        <v>1888</v>
      </c>
      <c r="I53" s="212" t="s">
        <v>793</v>
      </c>
      <c r="J53" s="213" t="s">
        <v>793</v>
      </c>
      <c r="K53" s="212">
        <v>702800</v>
      </c>
      <c r="L53" s="213"/>
      <c r="M53" s="192"/>
      <c r="N53" s="192"/>
      <c r="O53" s="192"/>
    </row>
    <row r="54" spans="1:15" ht="15.6" x14ac:dyDescent="0.25">
      <c r="A54" s="210" t="s">
        <v>806</v>
      </c>
      <c r="B54" s="211" t="s">
        <v>1003</v>
      </c>
      <c r="C54" s="211" t="s">
        <v>992</v>
      </c>
      <c r="D54" s="212">
        <v>29</v>
      </c>
      <c r="E54" s="211" t="s">
        <v>993</v>
      </c>
      <c r="F54" s="212" t="s">
        <v>994</v>
      </c>
      <c r="G54" s="212" t="s">
        <v>996</v>
      </c>
      <c r="H54" s="212">
        <v>1824</v>
      </c>
      <c r="I54" s="212" t="s">
        <v>793</v>
      </c>
      <c r="J54" s="213" t="s">
        <v>793</v>
      </c>
      <c r="K54" s="212">
        <v>702900</v>
      </c>
      <c r="L54" s="213"/>
      <c r="M54" s="192"/>
      <c r="N54" s="192"/>
      <c r="O54" s="192"/>
    </row>
    <row r="55" spans="1:15" ht="15.6" x14ac:dyDescent="0.25">
      <c r="A55" s="210" t="s">
        <v>807</v>
      </c>
      <c r="B55" s="211" t="s">
        <v>1003</v>
      </c>
      <c r="C55" s="212" t="s">
        <v>992</v>
      </c>
      <c r="D55" s="212">
        <v>33</v>
      </c>
      <c r="E55" s="211" t="s">
        <v>993</v>
      </c>
      <c r="F55" s="212" t="s">
        <v>994</v>
      </c>
      <c r="G55" s="212" t="s">
        <v>996</v>
      </c>
      <c r="H55" s="212">
        <v>1861</v>
      </c>
      <c r="I55" s="212" t="s">
        <v>793</v>
      </c>
      <c r="J55" s="213" t="s">
        <v>793</v>
      </c>
      <c r="K55" s="212">
        <v>703300</v>
      </c>
      <c r="L55" s="213"/>
      <c r="M55" s="192"/>
      <c r="N55" s="192"/>
      <c r="O55" s="192"/>
    </row>
    <row r="56" spans="1:15" ht="15.6" x14ac:dyDescent="0.25">
      <c r="A56" s="219" t="s">
        <v>960</v>
      </c>
      <c r="B56" s="212" t="s">
        <v>1003</v>
      </c>
      <c r="C56" s="212" t="s">
        <v>992</v>
      </c>
      <c r="D56" s="217">
        <v>4</v>
      </c>
      <c r="E56" s="212" t="s">
        <v>998</v>
      </c>
      <c r="F56" s="212" t="s">
        <v>994</v>
      </c>
      <c r="G56" s="212" t="s">
        <v>1217</v>
      </c>
      <c r="H56" s="212">
        <v>1986</v>
      </c>
      <c r="I56" s="212" t="s">
        <v>793</v>
      </c>
      <c r="J56" s="213" t="s">
        <v>1225</v>
      </c>
      <c r="K56" s="212">
        <v>700401</v>
      </c>
      <c r="L56" s="213"/>
      <c r="M56" s="192"/>
      <c r="N56" s="192"/>
      <c r="O56" s="192"/>
    </row>
    <row r="57" spans="1:15" ht="15.6" x14ac:dyDescent="0.25">
      <c r="A57" s="210" t="s">
        <v>961</v>
      </c>
      <c r="B57" s="211" t="s">
        <v>1003</v>
      </c>
      <c r="C57" s="211" t="s">
        <v>992</v>
      </c>
      <c r="D57" s="212">
        <v>31</v>
      </c>
      <c r="E57" s="211" t="s">
        <v>998</v>
      </c>
      <c r="F57" s="212" t="s">
        <v>994</v>
      </c>
      <c r="G57" s="212" t="s">
        <v>1217</v>
      </c>
      <c r="H57" s="212">
        <v>1988</v>
      </c>
      <c r="I57" s="212" t="s">
        <v>793</v>
      </c>
      <c r="J57" s="213" t="s">
        <v>1370</v>
      </c>
      <c r="K57" s="212">
        <v>703101</v>
      </c>
      <c r="L57" s="213"/>
      <c r="M57" s="192"/>
      <c r="N57" s="192"/>
      <c r="O57" s="192"/>
    </row>
    <row r="58" spans="1:15" ht="15.6" x14ac:dyDescent="0.25">
      <c r="A58" s="210" t="s">
        <v>962</v>
      </c>
      <c r="B58" s="211" t="s">
        <v>1003</v>
      </c>
      <c r="C58" s="211" t="s">
        <v>992</v>
      </c>
      <c r="D58" s="212">
        <v>38</v>
      </c>
      <c r="E58" s="211" t="s">
        <v>998</v>
      </c>
      <c r="F58" s="212" t="s">
        <v>994</v>
      </c>
      <c r="G58" s="212" t="s">
        <v>1217</v>
      </c>
      <c r="H58" s="212">
        <v>1987</v>
      </c>
      <c r="I58" s="212" t="s">
        <v>793</v>
      </c>
      <c r="J58" s="213" t="s">
        <v>1384</v>
      </c>
      <c r="K58" s="212">
        <v>703801</v>
      </c>
      <c r="L58" s="213"/>
      <c r="M58" s="192"/>
      <c r="N58" s="192"/>
      <c r="O58" s="192"/>
    </row>
    <row r="59" spans="1:15" ht="15.6" x14ac:dyDescent="0.25">
      <c r="A59" s="210" t="s">
        <v>963</v>
      </c>
      <c r="B59" s="211" t="s">
        <v>1003</v>
      </c>
      <c r="C59" s="211" t="s">
        <v>992</v>
      </c>
      <c r="D59" s="212">
        <v>60</v>
      </c>
      <c r="E59" s="211" t="s">
        <v>998</v>
      </c>
      <c r="F59" s="212" t="s">
        <v>994</v>
      </c>
      <c r="G59" s="212" t="s">
        <v>1217</v>
      </c>
      <c r="H59" s="212">
        <v>1987</v>
      </c>
      <c r="I59" s="212" t="s">
        <v>793</v>
      </c>
      <c r="J59" s="213" t="s">
        <v>1427</v>
      </c>
      <c r="K59" s="212">
        <v>706001</v>
      </c>
      <c r="L59" s="213"/>
      <c r="M59" s="192"/>
      <c r="N59" s="192"/>
      <c r="O59" s="192"/>
    </row>
    <row r="60" spans="1:15" ht="15.6" x14ac:dyDescent="0.25">
      <c r="A60" s="210" t="s">
        <v>964</v>
      </c>
      <c r="B60" s="211" t="s">
        <v>1003</v>
      </c>
      <c r="C60" s="211" t="s">
        <v>992</v>
      </c>
      <c r="D60" s="212">
        <v>65</v>
      </c>
      <c r="E60" s="211" t="s">
        <v>998</v>
      </c>
      <c r="F60" s="212" t="s">
        <v>994</v>
      </c>
      <c r="G60" s="212" t="s">
        <v>1217</v>
      </c>
      <c r="H60" s="212">
        <v>1986</v>
      </c>
      <c r="I60" s="212" t="s">
        <v>793</v>
      </c>
      <c r="J60" s="213" t="s">
        <v>1433</v>
      </c>
      <c r="K60" s="212">
        <v>706501</v>
      </c>
      <c r="L60" s="213"/>
      <c r="M60" s="192"/>
      <c r="N60" s="192"/>
      <c r="O60" s="192"/>
    </row>
    <row r="61" spans="1:15" ht="15.6" x14ac:dyDescent="0.25">
      <c r="A61" s="210" t="s">
        <v>965</v>
      </c>
      <c r="B61" s="211" t="s">
        <v>1003</v>
      </c>
      <c r="C61" s="211" t="s">
        <v>992</v>
      </c>
      <c r="D61" s="212">
        <v>75</v>
      </c>
      <c r="E61" s="211" t="s">
        <v>998</v>
      </c>
      <c r="F61" s="212" t="s">
        <v>994</v>
      </c>
      <c r="G61" s="212" t="s">
        <v>1217</v>
      </c>
      <c r="H61" s="212">
        <v>1986</v>
      </c>
      <c r="I61" s="212" t="s">
        <v>793</v>
      </c>
      <c r="J61" s="213" t="s">
        <v>1450</v>
      </c>
      <c r="K61" s="212">
        <v>707501</v>
      </c>
      <c r="L61" s="213"/>
      <c r="M61" s="192"/>
      <c r="N61" s="192"/>
      <c r="O61" s="192"/>
    </row>
    <row r="62" spans="1:15" ht="15.6" x14ac:dyDescent="0.25">
      <c r="A62" s="210" t="s">
        <v>966</v>
      </c>
      <c r="B62" s="211" t="s">
        <v>1003</v>
      </c>
      <c r="C62" s="211" t="s">
        <v>992</v>
      </c>
      <c r="D62" s="212">
        <v>76</v>
      </c>
      <c r="E62" s="211" t="s">
        <v>998</v>
      </c>
      <c r="F62" s="212" t="s">
        <v>994</v>
      </c>
      <c r="G62" s="212" t="s">
        <v>1217</v>
      </c>
      <c r="H62" s="212">
        <v>1987</v>
      </c>
      <c r="I62" s="212" t="s">
        <v>793</v>
      </c>
      <c r="J62" s="213" t="s">
        <v>1451</v>
      </c>
      <c r="K62" s="212">
        <v>707601</v>
      </c>
      <c r="L62" s="213"/>
      <c r="M62" s="192"/>
      <c r="N62" s="192"/>
      <c r="O62" s="192"/>
    </row>
    <row r="63" spans="1:15" ht="15.6" x14ac:dyDescent="0.25">
      <c r="A63" s="210" t="s">
        <v>967</v>
      </c>
      <c r="B63" s="211" t="s">
        <v>1003</v>
      </c>
      <c r="C63" s="211" t="s">
        <v>992</v>
      </c>
      <c r="D63" s="212">
        <v>89</v>
      </c>
      <c r="E63" s="211" t="s">
        <v>998</v>
      </c>
      <c r="F63" s="212" t="s">
        <v>994</v>
      </c>
      <c r="G63" s="212" t="s">
        <v>1217</v>
      </c>
      <c r="H63" s="212">
        <v>1987</v>
      </c>
      <c r="I63" s="212" t="s">
        <v>793</v>
      </c>
      <c r="J63" s="213" t="s">
        <v>1473</v>
      </c>
      <c r="K63" s="212">
        <v>708901</v>
      </c>
      <c r="L63" s="213"/>
      <c r="M63" s="192"/>
      <c r="N63" s="192"/>
      <c r="O63" s="192"/>
    </row>
    <row r="64" spans="1:15" ht="15.6" x14ac:dyDescent="0.25">
      <c r="A64" s="210" t="s">
        <v>968</v>
      </c>
      <c r="B64" s="211" t="s">
        <v>1003</v>
      </c>
      <c r="C64" s="211" t="s">
        <v>992</v>
      </c>
      <c r="D64" s="212">
        <v>93</v>
      </c>
      <c r="E64" s="211" t="s">
        <v>998</v>
      </c>
      <c r="F64" s="212" t="s">
        <v>994</v>
      </c>
      <c r="G64" s="212" t="s">
        <v>1217</v>
      </c>
      <c r="H64" s="212">
        <v>1987</v>
      </c>
      <c r="I64" s="212" t="s">
        <v>793</v>
      </c>
      <c r="J64" s="213" t="s">
        <v>1480</v>
      </c>
      <c r="K64" s="212">
        <v>709301</v>
      </c>
      <c r="L64" s="213"/>
      <c r="M64" s="192"/>
      <c r="N64" s="192"/>
      <c r="O64" s="192"/>
    </row>
    <row r="65" spans="1:15" ht="15.6" x14ac:dyDescent="0.25">
      <c r="A65" s="210" t="s">
        <v>969</v>
      </c>
      <c r="B65" s="211" t="s">
        <v>1003</v>
      </c>
      <c r="C65" s="211" t="s">
        <v>992</v>
      </c>
      <c r="D65" s="212">
        <v>68</v>
      </c>
      <c r="E65" s="211" t="s">
        <v>998</v>
      </c>
      <c r="F65" s="212" t="s">
        <v>994</v>
      </c>
      <c r="G65" s="212" t="s">
        <v>1217</v>
      </c>
      <c r="H65" s="212">
        <v>1986</v>
      </c>
      <c r="I65" s="212" t="s">
        <v>793</v>
      </c>
      <c r="J65" s="213" t="s">
        <v>1438</v>
      </c>
      <c r="K65" s="212">
        <v>706801</v>
      </c>
      <c r="L65" s="213"/>
      <c r="M65" s="192"/>
      <c r="N65" s="192"/>
      <c r="O65" s="192"/>
    </row>
    <row r="66" spans="1:15" ht="15.6" x14ac:dyDescent="0.25">
      <c r="A66" s="210" t="s">
        <v>812</v>
      </c>
      <c r="B66" s="211" t="s">
        <v>1003</v>
      </c>
      <c r="C66" s="211" t="s">
        <v>992</v>
      </c>
      <c r="D66" s="212">
        <v>34</v>
      </c>
      <c r="E66" s="211" t="s">
        <v>993</v>
      </c>
      <c r="F66" s="212" t="s">
        <v>994</v>
      </c>
      <c r="G66" s="212" t="s">
        <v>996</v>
      </c>
      <c r="H66" s="213">
        <v>1875</v>
      </c>
      <c r="I66" s="212" t="s">
        <v>793</v>
      </c>
      <c r="J66" s="213" t="s">
        <v>793</v>
      </c>
      <c r="K66" s="212">
        <v>703400</v>
      </c>
      <c r="L66" s="213"/>
      <c r="M66" s="192"/>
      <c r="N66" s="192"/>
      <c r="O66" s="192"/>
    </row>
    <row r="67" spans="1:15" ht="15.6" x14ac:dyDescent="0.25">
      <c r="A67" s="210" t="s">
        <v>813</v>
      </c>
      <c r="B67" s="211" t="s">
        <v>1003</v>
      </c>
      <c r="C67" s="211" t="s">
        <v>992</v>
      </c>
      <c r="D67" s="212">
        <v>9</v>
      </c>
      <c r="E67" s="211" t="s">
        <v>993</v>
      </c>
      <c r="F67" s="212" t="s">
        <v>994</v>
      </c>
      <c r="G67" s="212" t="s">
        <v>996</v>
      </c>
      <c r="H67" s="212">
        <v>1923</v>
      </c>
      <c r="I67" s="212" t="s">
        <v>793</v>
      </c>
      <c r="J67" s="213" t="s">
        <v>793</v>
      </c>
      <c r="K67" s="212">
        <v>700900</v>
      </c>
      <c r="L67" s="213"/>
      <c r="M67" s="192"/>
      <c r="N67" s="192"/>
      <c r="O67" s="192"/>
    </row>
    <row r="68" spans="1:15" ht="15.6" x14ac:dyDescent="0.25">
      <c r="A68" s="210" t="s">
        <v>814</v>
      </c>
      <c r="B68" s="211" t="s">
        <v>1003</v>
      </c>
      <c r="C68" s="211" t="s">
        <v>992</v>
      </c>
      <c r="D68" s="212">
        <v>37</v>
      </c>
      <c r="E68" s="211" t="s">
        <v>993</v>
      </c>
      <c r="F68" s="212" t="s">
        <v>994</v>
      </c>
      <c r="G68" s="212" t="s">
        <v>996</v>
      </c>
      <c r="H68" s="212">
        <v>1912</v>
      </c>
      <c r="I68" s="212" t="s">
        <v>793</v>
      </c>
      <c r="J68" s="213" t="s">
        <v>793</v>
      </c>
      <c r="K68" s="212">
        <v>703700</v>
      </c>
      <c r="L68" s="213"/>
      <c r="M68" s="192"/>
      <c r="N68" s="192"/>
      <c r="O68" s="192"/>
    </row>
    <row r="69" spans="1:15" ht="15.6" x14ac:dyDescent="0.25">
      <c r="A69" s="210" t="s">
        <v>815</v>
      </c>
      <c r="B69" s="211" t="s">
        <v>1003</v>
      </c>
      <c r="C69" s="211" t="s">
        <v>992</v>
      </c>
      <c r="D69" s="212">
        <v>54</v>
      </c>
      <c r="E69" s="211" t="s">
        <v>993</v>
      </c>
      <c r="F69" s="212" t="s">
        <v>994</v>
      </c>
      <c r="G69" s="212" t="s">
        <v>996</v>
      </c>
      <c r="H69" s="212">
        <v>1921</v>
      </c>
      <c r="I69" s="212" t="s">
        <v>793</v>
      </c>
      <c r="J69" s="213" t="s">
        <v>793</v>
      </c>
      <c r="K69" s="212">
        <v>705400</v>
      </c>
      <c r="L69" s="213"/>
      <c r="M69" s="192"/>
      <c r="N69" s="192"/>
      <c r="O69" s="192"/>
    </row>
    <row r="70" spans="1:15" ht="15.6" x14ac:dyDescent="0.25">
      <c r="A70" s="210" t="s">
        <v>816</v>
      </c>
      <c r="B70" s="211" t="s">
        <v>1003</v>
      </c>
      <c r="C70" s="211" t="s">
        <v>992</v>
      </c>
      <c r="D70" s="212">
        <v>70</v>
      </c>
      <c r="E70" s="211" t="s">
        <v>993</v>
      </c>
      <c r="F70" s="212" t="s">
        <v>994</v>
      </c>
      <c r="G70" s="212" t="s">
        <v>996</v>
      </c>
      <c r="H70" s="212">
        <v>1943</v>
      </c>
      <c r="I70" s="212" t="s">
        <v>793</v>
      </c>
      <c r="J70" s="213" t="s">
        <v>793</v>
      </c>
      <c r="K70" s="212">
        <v>707000</v>
      </c>
      <c r="L70" s="213"/>
      <c r="M70" s="192"/>
      <c r="N70" s="192"/>
      <c r="O70" s="192"/>
    </row>
    <row r="71" spans="1:15" ht="15.6" x14ac:dyDescent="0.25">
      <c r="A71" s="210" t="s">
        <v>817</v>
      </c>
      <c r="B71" s="211" t="s">
        <v>1003</v>
      </c>
      <c r="C71" s="211" t="s">
        <v>992</v>
      </c>
      <c r="D71" s="212">
        <v>35</v>
      </c>
      <c r="E71" s="211" t="s">
        <v>993</v>
      </c>
      <c r="F71" s="212" t="s">
        <v>994</v>
      </c>
      <c r="G71" s="212" t="s">
        <v>996</v>
      </c>
      <c r="H71" s="212">
        <v>1824</v>
      </c>
      <c r="I71" s="212" t="s">
        <v>793</v>
      </c>
      <c r="J71" s="216" t="s">
        <v>793</v>
      </c>
      <c r="K71" s="212">
        <v>703500</v>
      </c>
      <c r="L71" s="213"/>
      <c r="M71" s="192"/>
      <c r="N71" s="192"/>
      <c r="O71" s="192"/>
    </row>
    <row r="72" spans="1:15" ht="15.6" x14ac:dyDescent="0.25">
      <c r="A72" s="210" t="s">
        <v>818</v>
      </c>
      <c r="B72" s="211" t="s">
        <v>1003</v>
      </c>
      <c r="C72" s="211" t="s">
        <v>992</v>
      </c>
      <c r="D72" s="212">
        <v>36</v>
      </c>
      <c r="E72" s="211" t="s">
        <v>993</v>
      </c>
      <c r="F72" s="212" t="s">
        <v>994</v>
      </c>
      <c r="G72" s="212" t="s">
        <v>996</v>
      </c>
      <c r="H72" s="212">
        <v>1844</v>
      </c>
      <c r="I72" s="212" t="s">
        <v>793</v>
      </c>
      <c r="J72" s="213" t="s">
        <v>793</v>
      </c>
      <c r="K72" s="212">
        <v>703600</v>
      </c>
      <c r="L72" s="213"/>
      <c r="M72" s="192"/>
      <c r="N72" s="192"/>
      <c r="O72" s="192"/>
    </row>
    <row r="73" spans="1:15" ht="15.6" x14ac:dyDescent="0.25">
      <c r="A73" s="213" t="s">
        <v>819</v>
      </c>
      <c r="B73" s="212" t="s">
        <v>1003</v>
      </c>
      <c r="C73" s="212" t="s">
        <v>992</v>
      </c>
      <c r="D73" s="217">
        <v>120</v>
      </c>
      <c r="E73" s="212" t="s">
        <v>454</v>
      </c>
      <c r="F73" s="212" t="s">
        <v>994</v>
      </c>
      <c r="G73" s="212" t="s">
        <v>1001</v>
      </c>
      <c r="H73" s="212">
        <v>2016</v>
      </c>
      <c r="I73" s="212" t="s">
        <v>793</v>
      </c>
      <c r="J73" s="213" t="s">
        <v>2163</v>
      </c>
      <c r="K73" s="212">
        <v>712009</v>
      </c>
      <c r="L73" s="213"/>
      <c r="M73" s="192"/>
      <c r="N73" s="192"/>
      <c r="O73" s="192"/>
    </row>
    <row r="74" spans="1:15" ht="15.6" x14ac:dyDescent="0.25">
      <c r="A74" s="210" t="s">
        <v>820</v>
      </c>
      <c r="B74" s="211" t="s">
        <v>1003</v>
      </c>
      <c r="C74" s="211" t="s">
        <v>992</v>
      </c>
      <c r="D74" s="212">
        <v>120</v>
      </c>
      <c r="E74" s="211" t="s">
        <v>454</v>
      </c>
      <c r="F74" s="212" t="s">
        <v>994</v>
      </c>
      <c r="G74" s="212" t="s">
        <v>1001</v>
      </c>
      <c r="H74" s="212">
        <v>2010</v>
      </c>
      <c r="I74" s="212" t="s">
        <v>793</v>
      </c>
      <c r="J74" s="213" t="s">
        <v>1530</v>
      </c>
      <c r="K74" s="212">
        <v>712006</v>
      </c>
      <c r="L74" s="213"/>
      <c r="M74" s="192"/>
      <c r="N74" s="192"/>
      <c r="O74" s="192"/>
    </row>
    <row r="75" spans="1:15" ht="15.6" x14ac:dyDescent="0.25">
      <c r="A75" s="210" t="s">
        <v>821</v>
      </c>
      <c r="B75" s="211" t="s">
        <v>1003</v>
      </c>
      <c r="C75" s="211" t="s">
        <v>992</v>
      </c>
      <c r="D75" s="212">
        <v>67</v>
      </c>
      <c r="E75" s="211" t="s">
        <v>995</v>
      </c>
      <c r="F75" s="212" t="s">
        <v>994</v>
      </c>
      <c r="G75" s="212" t="s">
        <v>1001</v>
      </c>
      <c r="H75" s="212">
        <v>1996</v>
      </c>
      <c r="I75" s="212" t="s">
        <v>793</v>
      </c>
      <c r="J75" s="215" t="s">
        <v>1004</v>
      </c>
      <c r="K75" s="212">
        <v>706702</v>
      </c>
      <c r="L75" s="213"/>
      <c r="M75" s="192"/>
      <c r="N75" s="192"/>
      <c r="O75" s="192"/>
    </row>
    <row r="76" spans="1:15" ht="15.6" x14ac:dyDescent="0.25">
      <c r="A76" s="210" t="s">
        <v>2520</v>
      </c>
      <c r="B76" s="211" t="s">
        <v>1003</v>
      </c>
      <c r="C76" s="211" t="s">
        <v>2502</v>
      </c>
      <c r="D76" s="212">
        <v>120</v>
      </c>
      <c r="E76" s="211" t="s">
        <v>995</v>
      </c>
      <c r="F76" s="212" t="s">
        <v>994</v>
      </c>
      <c r="G76" s="212" t="s">
        <v>1001</v>
      </c>
      <c r="H76" s="212">
        <v>2016</v>
      </c>
      <c r="I76" s="212">
        <v>2018</v>
      </c>
      <c r="J76" s="213">
        <v>100323120</v>
      </c>
      <c r="K76" s="212">
        <v>712010</v>
      </c>
      <c r="L76" s="213"/>
      <c r="M76" s="192"/>
      <c r="N76" s="192"/>
      <c r="O76" s="192"/>
    </row>
    <row r="77" spans="1:15" ht="15.6" x14ac:dyDescent="0.25">
      <c r="A77" s="210" t="s">
        <v>822</v>
      </c>
      <c r="B77" s="211" t="s">
        <v>1003</v>
      </c>
      <c r="C77" s="211" t="s">
        <v>992</v>
      </c>
      <c r="D77" s="212">
        <v>120</v>
      </c>
      <c r="E77" s="211" t="s">
        <v>995</v>
      </c>
      <c r="F77" s="212" t="s">
        <v>994</v>
      </c>
      <c r="G77" s="212" t="s">
        <v>1001</v>
      </c>
      <c r="H77" s="212">
        <v>2005</v>
      </c>
      <c r="I77" s="212">
        <v>2018</v>
      </c>
      <c r="J77" s="213" t="s">
        <v>1006</v>
      </c>
      <c r="K77" s="212">
        <v>712004</v>
      </c>
      <c r="L77" s="213"/>
      <c r="M77" s="192"/>
      <c r="N77" s="192"/>
      <c r="O77" s="192"/>
    </row>
    <row r="78" spans="1:15" ht="15.6" x14ac:dyDescent="0.25">
      <c r="A78" s="210" t="s">
        <v>1531</v>
      </c>
      <c r="B78" s="211" t="s">
        <v>1003</v>
      </c>
      <c r="C78" s="211" t="s">
        <v>992</v>
      </c>
      <c r="D78" s="217">
        <v>120</v>
      </c>
      <c r="E78" s="211" t="s">
        <v>995</v>
      </c>
      <c r="F78" s="212" t="s">
        <v>994</v>
      </c>
      <c r="G78" s="212" t="s">
        <v>1001</v>
      </c>
      <c r="H78" s="212">
        <v>2010</v>
      </c>
      <c r="I78" s="212" t="s">
        <v>793</v>
      </c>
      <c r="J78" s="213" t="s">
        <v>1007</v>
      </c>
      <c r="K78" s="212">
        <v>712007</v>
      </c>
      <c r="L78" s="213"/>
      <c r="M78" s="192"/>
      <c r="N78" s="192"/>
      <c r="O78" s="192"/>
    </row>
    <row r="79" spans="1:15" ht="31.2" x14ac:dyDescent="0.25">
      <c r="A79" s="210" t="s">
        <v>1532</v>
      </c>
      <c r="B79" s="211" t="s">
        <v>1003</v>
      </c>
      <c r="C79" s="211" t="s">
        <v>992</v>
      </c>
      <c r="D79" s="212">
        <v>120</v>
      </c>
      <c r="E79" s="211" t="s">
        <v>454</v>
      </c>
      <c r="F79" s="212" t="s">
        <v>994</v>
      </c>
      <c r="G79" s="212" t="s">
        <v>1001</v>
      </c>
      <c r="H79" s="212">
        <v>2017</v>
      </c>
      <c r="I79" s="212" t="s">
        <v>793</v>
      </c>
      <c r="J79" s="213" t="s">
        <v>2164</v>
      </c>
      <c r="K79" s="212">
        <v>712011</v>
      </c>
      <c r="L79" s="213"/>
      <c r="M79" s="192"/>
      <c r="N79" s="192"/>
      <c r="O79" s="192"/>
    </row>
    <row r="80" spans="1:15" ht="15.6" x14ac:dyDescent="0.25">
      <c r="A80" s="210" t="s">
        <v>823</v>
      </c>
      <c r="B80" s="211" t="s">
        <v>1003</v>
      </c>
      <c r="C80" s="211" t="s">
        <v>992</v>
      </c>
      <c r="D80" s="212">
        <v>120</v>
      </c>
      <c r="E80" s="211" t="s">
        <v>454</v>
      </c>
      <c r="F80" s="212" t="s">
        <v>994</v>
      </c>
      <c r="G80" s="212" t="s">
        <v>1001</v>
      </c>
      <c r="H80" s="212">
        <v>2015</v>
      </c>
      <c r="I80" s="212" t="s">
        <v>793</v>
      </c>
      <c r="J80" s="213" t="s">
        <v>1008</v>
      </c>
      <c r="K80" s="212">
        <v>712008</v>
      </c>
      <c r="L80" s="213"/>
      <c r="M80" s="192"/>
      <c r="N80" s="192"/>
      <c r="O80" s="192"/>
    </row>
    <row r="81" spans="1:15" ht="15.6" x14ac:dyDescent="0.25">
      <c r="A81" s="210" t="s">
        <v>824</v>
      </c>
      <c r="B81" s="211" t="s">
        <v>1003</v>
      </c>
      <c r="C81" s="211" t="s">
        <v>992</v>
      </c>
      <c r="D81" s="212">
        <v>79</v>
      </c>
      <c r="E81" s="211" t="s">
        <v>993</v>
      </c>
      <c r="F81" s="212" t="s">
        <v>994</v>
      </c>
      <c r="G81" s="212" t="s">
        <v>996</v>
      </c>
      <c r="H81" s="212">
        <v>1869</v>
      </c>
      <c r="I81" s="212" t="s">
        <v>793</v>
      </c>
      <c r="J81" s="213" t="s">
        <v>793</v>
      </c>
      <c r="K81" s="212">
        <v>707900</v>
      </c>
      <c r="L81" s="213"/>
      <c r="M81" s="192"/>
      <c r="N81" s="192"/>
      <c r="O81" s="192"/>
    </row>
    <row r="82" spans="1:15" ht="15.6" x14ac:dyDescent="0.25">
      <c r="A82" s="210" t="s">
        <v>825</v>
      </c>
      <c r="B82" s="211" t="s">
        <v>1003</v>
      </c>
      <c r="C82" s="211" t="s">
        <v>992</v>
      </c>
      <c r="D82" s="212">
        <v>38</v>
      </c>
      <c r="E82" s="211" t="s">
        <v>993</v>
      </c>
      <c r="F82" s="212" t="s">
        <v>994</v>
      </c>
      <c r="G82" s="212" t="s">
        <v>996</v>
      </c>
      <c r="H82" s="212">
        <v>1885</v>
      </c>
      <c r="I82" s="212" t="s">
        <v>793</v>
      </c>
      <c r="J82" s="213" t="s">
        <v>793</v>
      </c>
      <c r="K82" s="212">
        <v>703800</v>
      </c>
      <c r="L82" s="213"/>
      <c r="M82" s="192"/>
      <c r="N82" s="192"/>
      <c r="O82" s="192"/>
    </row>
    <row r="83" spans="1:15" ht="15.6" x14ac:dyDescent="0.25">
      <c r="A83" s="213" t="s">
        <v>826</v>
      </c>
      <c r="B83" s="212" t="s">
        <v>1003</v>
      </c>
      <c r="C83" s="212" t="s">
        <v>992</v>
      </c>
      <c r="D83" s="217">
        <v>39</v>
      </c>
      <c r="E83" s="212" t="s">
        <v>993</v>
      </c>
      <c r="F83" s="212" t="s">
        <v>994</v>
      </c>
      <c r="G83" s="212" t="s">
        <v>996</v>
      </c>
      <c r="H83" s="212">
        <v>1824</v>
      </c>
      <c r="I83" s="212" t="s">
        <v>793</v>
      </c>
      <c r="J83" s="213" t="s">
        <v>793</v>
      </c>
      <c r="K83" s="212">
        <v>703900</v>
      </c>
      <c r="L83" s="213"/>
      <c r="M83" s="192"/>
      <c r="N83" s="192"/>
      <c r="O83" s="192"/>
    </row>
    <row r="84" spans="1:15" ht="15.6" x14ac:dyDescent="0.25">
      <c r="A84" s="210" t="s">
        <v>827</v>
      </c>
      <c r="B84" s="211" t="s">
        <v>1003</v>
      </c>
      <c r="C84" s="211" t="s">
        <v>992</v>
      </c>
      <c r="D84" s="212">
        <v>40</v>
      </c>
      <c r="E84" s="211" t="s">
        <v>993</v>
      </c>
      <c r="F84" s="212" t="s">
        <v>994</v>
      </c>
      <c r="G84" s="212" t="s">
        <v>996</v>
      </c>
      <c r="H84" s="212">
        <v>1824</v>
      </c>
      <c r="I84" s="212" t="s">
        <v>793</v>
      </c>
      <c r="J84" s="213" t="s">
        <v>793</v>
      </c>
      <c r="K84" s="212">
        <v>704000</v>
      </c>
      <c r="L84" s="213"/>
      <c r="M84" s="192"/>
      <c r="N84" s="192"/>
      <c r="O84" s="192"/>
    </row>
    <row r="85" spans="1:15" ht="15.6" x14ac:dyDescent="0.25">
      <c r="A85" s="210" t="s">
        <v>828</v>
      </c>
      <c r="B85" s="211" t="s">
        <v>1003</v>
      </c>
      <c r="C85" s="211" t="s">
        <v>992</v>
      </c>
      <c r="D85" s="212">
        <v>41</v>
      </c>
      <c r="E85" s="211" t="s">
        <v>993</v>
      </c>
      <c r="F85" s="212" t="s">
        <v>994</v>
      </c>
      <c r="G85" s="212" t="s">
        <v>996</v>
      </c>
      <c r="H85" s="212">
        <v>1861</v>
      </c>
      <c r="I85" s="212" t="s">
        <v>793</v>
      </c>
      <c r="J85" s="213" t="s">
        <v>793</v>
      </c>
      <c r="K85" s="212">
        <v>704100</v>
      </c>
      <c r="L85" s="213"/>
      <c r="M85" s="192"/>
      <c r="N85" s="192"/>
      <c r="O85" s="192"/>
    </row>
    <row r="86" spans="1:15" ht="15.6" x14ac:dyDescent="0.25">
      <c r="A86" s="210" t="s">
        <v>829</v>
      </c>
      <c r="B86" s="211" t="s">
        <v>1003</v>
      </c>
      <c r="C86" s="211" t="s">
        <v>992</v>
      </c>
      <c r="D86" s="212">
        <v>42</v>
      </c>
      <c r="E86" s="211" t="s">
        <v>993</v>
      </c>
      <c r="F86" s="212" t="s">
        <v>994</v>
      </c>
      <c r="G86" s="212" t="s">
        <v>996</v>
      </c>
      <c r="H86" s="212">
        <v>1861</v>
      </c>
      <c r="I86" s="212" t="s">
        <v>793</v>
      </c>
      <c r="J86" s="213" t="s">
        <v>793</v>
      </c>
      <c r="K86" s="212">
        <v>704200</v>
      </c>
      <c r="L86" s="213"/>
      <c r="M86" s="192"/>
      <c r="N86" s="192"/>
      <c r="O86" s="192"/>
    </row>
    <row r="87" spans="1:15" ht="15.6" x14ac:dyDescent="0.25">
      <c r="A87" s="210" t="s">
        <v>830</v>
      </c>
      <c r="B87" s="211" t="s">
        <v>1003</v>
      </c>
      <c r="C87" s="211" t="s">
        <v>992</v>
      </c>
      <c r="D87" s="212">
        <v>97</v>
      </c>
      <c r="E87" s="211" t="s">
        <v>998</v>
      </c>
      <c r="F87" s="212" t="s">
        <v>994</v>
      </c>
      <c r="G87" s="212" t="s">
        <v>1217</v>
      </c>
      <c r="H87" s="212">
        <v>2013</v>
      </c>
      <c r="I87" s="212" t="s">
        <v>793</v>
      </c>
      <c r="J87" s="213" t="s">
        <v>793</v>
      </c>
      <c r="K87" s="212">
        <v>709705</v>
      </c>
      <c r="L87" s="213"/>
      <c r="M87" s="192"/>
      <c r="N87" s="192"/>
      <c r="O87" s="192"/>
    </row>
    <row r="88" spans="1:15" ht="15.6" x14ac:dyDescent="0.25">
      <c r="A88" s="210" t="s">
        <v>831</v>
      </c>
      <c r="B88" s="211" t="s">
        <v>1003</v>
      </c>
      <c r="C88" s="211" t="s">
        <v>992</v>
      </c>
      <c r="D88" s="212">
        <v>101</v>
      </c>
      <c r="E88" s="211" t="s">
        <v>998</v>
      </c>
      <c r="F88" s="212" t="s">
        <v>994</v>
      </c>
      <c r="G88" s="212" t="s">
        <v>1217</v>
      </c>
      <c r="H88" s="212">
        <v>2008</v>
      </c>
      <c r="I88" s="212" t="s">
        <v>793</v>
      </c>
      <c r="J88" s="213" t="s">
        <v>793</v>
      </c>
      <c r="K88" s="212">
        <v>710102</v>
      </c>
      <c r="L88" s="213"/>
      <c r="M88" s="192"/>
      <c r="N88" s="192"/>
      <c r="O88" s="192"/>
    </row>
    <row r="89" spans="1:15" ht="31.2" x14ac:dyDescent="0.25">
      <c r="A89" s="210" t="s">
        <v>832</v>
      </c>
      <c r="B89" s="211" t="s">
        <v>1003</v>
      </c>
      <c r="C89" s="211" t="s">
        <v>992</v>
      </c>
      <c r="D89" s="217">
        <v>91</v>
      </c>
      <c r="E89" s="211" t="s">
        <v>998</v>
      </c>
      <c r="F89" s="212" t="s">
        <v>994</v>
      </c>
      <c r="G89" s="212" t="s">
        <v>1217</v>
      </c>
      <c r="H89" s="212">
        <v>2010</v>
      </c>
      <c r="I89" s="212" t="s">
        <v>793</v>
      </c>
      <c r="J89" s="213" t="s">
        <v>1798</v>
      </c>
      <c r="K89" s="212">
        <v>709102</v>
      </c>
      <c r="L89" s="213"/>
      <c r="M89" s="192"/>
      <c r="N89" s="192"/>
      <c r="O89" s="192"/>
    </row>
    <row r="90" spans="1:15" ht="15.6" x14ac:dyDescent="0.25">
      <c r="A90" s="210" t="s">
        <v>833</v>
      </c>
      <c r="B90" s="211" t="s">
        <v>1003</v>
      </c>
      <c r="C90" s="211" t="s">
        <v>992</v>
      </c>
      <c r="D90" s="212">
        <v>97</v>
      </c>
      <c r="E90" s="211" t="s">
        <v>467</v>
      </c>
      <c r="F90" s="212" t="s">
        <v>994</v>
      </c>
      <c r="G90" s="212" t="s">
        <v>1217</v>
      </c>
      <c r="H90" s="212">
        <v>2010</v>
      </c>
      <c r="I90" s="212" t="s">
        <v>793</v>
      </c>
      <c r="J90" s="213" t="s">
        <v>793</v>
      </c>
      <c r="K90" s="212">
        <v>709702</v>
      </c>
      <c r="L90" s="213"/>
      <c r="M90" s="192"/>
      <c r="N90" s="192"/>
      <c r="O90" s="192"/>
    </row>
    <row r="91" spans="1:15" ht="15.6" x14ac:dyDescent="0.25">
      <c r="A91" s="210" t="s">
        <v>2521</v>
      </c>
      <c r="B91" s="211" t="s">
        <v>1003</v>
      </c>
      <c r="C91" s="211" t="s">
        <v>793</v>
      </c>
      <c r="D91" s="212">
        <v>18</v>
      </c>
      <c r="E91" s="211" t="s">
        <v>998</v>
      </c>
      <c r="F91" s="212" t="s">
        <v>994</v>
      </c>
      <c r="G91" s="212" t="s">
        <v>793</v>
      </c>
      <c r="H91" s="212" t="s">
        <v>2522</v>
      </c>
      <c r="I91" s="212" t="s">
        <v>793</v>
      </c>
      <c r="J91" s="213" t="s">
        <v>793</v>
      </c>
      <c r="K91" s="212" t="s">
        <v>793</v>
      </c>
      <c r="L91" s="213"/>
      <c r="M91" s="192"/>
      <c r="N91" s="192"/>
      <c r="O91" s="192"/>
    </row>
    <row r="92" spans="1:15" ht="15.6" x14ac:dyDescent="0.25">
      <c r="A92" s="210" t="s">
        <v>2519</v>
      </c>
      <c r="B92" s="211" t="s">
        <v>1003</v>
      </c>
      <c r="C92" s="211" t="s">
        <v>793</v>
      </c>
      <c r="D92" s="212">
        <v>113</v>
      </c>
      <c r="E92" s="211" t="s">
        <v>998</v>
      </c>
      <c r="F92" s="212" t="s">
        <v>994</v>
      </c>
      <c r="G92" s="212" t="s">
        <v>1217</v>
      </c>
      <c r="H92" s="212">
        <v>2016</v>
      </c>
      <c r="I92" s="212" t="s">
        <v>793</v>
      </c>
      <c r="J92" s="213" t="s">
        <v>793</v>
      </c>
      <c r="K92" s="212">
        <v>711302</v>
      </c>
      <c r="L92" s="213"/>
      <c r="M92" s="192"/>
      <c r="N92" s="192"/>
      <c r="O92" s="192"/>
    </row>
    <row r="93" spans="1:15" ht="15.6" x14ac:dyDescent="0.25">
      <c r="A93" s="210" t="s">
        <v>834</v>
      </c>
      <c r="B93" s="211" t="s">
        <v>1003</v>
      </c>
      <c r="C93" s="211" t="s">
        <v>992</v>
      </c>
      <c r="D93" s="212">
        <v>90</v>
      </c>
      <c r="E93" s="211" t="s">
        <v>998</v>
      </c>
      <c r="F93" s="212" t="s">
        <v>994</v>
      </c>
      <c r="G93" s="212" t="s">
        <v>1217</v>
      </c>
      <c r="H93" s="212">
        <v>2015</v>
      </c>
      <c r="I93" s="212" t="s">
        <v>793</v>
      </c>
      <c r="J93" s="213" t="s">
        <v>793</v>
      </c>
      <c r="K93" s="212">
        <v>709002</v>
      </c>
      <c r="L93" s="213"/>
      <c r="M93" s="192"/>
      <c r="N93" s="192"/>
      <c r="O93" s="192"/>
    </row>
    <row r="94" spans="1:15" ht="15.6" x14ac:dyDescent="0.25">
      <c r="A94" s="210" t="s">
        <v>835</v>
      </c>
      <c r="B94" s="211" t="s">
        <v>1003</v>
      </c>
      <c r="C94" s="211" t="s">
        <v>992</v>
      </c>
      <c r="D94" s="212">
        <v>29</v>
      </c>
      <c r="E94" s="211" t="s">
        <v>998</v>
      </c>
      <c r="F94" s="212" t="s">
        <v>994</v>
      </c>
      <c r="G94" s="212" t="s">
        <v>793</v>
      </c>
      <c r="H94" s="212" t="s">
        <v>793</v>
      </c>
      <c r="I94" s="212">
        <v>2024</v>
      </c>
      <c r="J94" s="213"/>
      <c r="K94" s="212">
        <v>702902</v>
      </c>
      <c r="L94" s="213"/>
      <c r="M94" s="192"/>
      <c r="N94" s="192"/>
      <c r="O94" s="192"/>
    </row>
    <row r="95" spans="1:15" ht="218.4" x14ac:dyDescent="0.25">
      <c r="A95" s="210" t="s">
        <v>1486</v>
      </c>
      <c r="B95" s="211" t="s">
        <v>1003</v>
      </c>
      <c r="C95" s="211" t="s">
        <v>992</v>
      </c>
      <c r="D95" s="212">
        <v>98</v>
      </c>
      <c r="E95" s="211" t="s">
        <v>998</v>
      </c>
      <c r="F95" s="212" t="s">
        <v>994</v>
      </c>
      <c r="G95" s="212" t="s">
        <v>1217</v>
      </c>
      <c r="H95" s="212">
        <v>2010</v>
      </c>
      <c r="I95" s="212" t="s">
        <v>793</v>
      </c>
      <c r="J95" s="213" t="s">
        <v>2156</v>
      </c>
      <c r="K95" s="212">
        <v>709804</v>
      </c>
      <c r="L95" s="213"/>
      <c r="M95" s="192"/>
      <c r="N95" s="192"/>
      <c r="O95" s="192"/>
    </row>
    <row r="96" spans="1:15" ht="124.8" x14ac:dyDescent="0.25">
      <c r="A96" s="210" t="s">
        <v>1318</v>
      </c>
      <c r="B96" s="211" t="s">
        <v>1002</v>
      </c>
      <c r="C96" s="211" t="s">
        <v>992</v>
      </c>
      <c r="D96" s="212">
        <v>999</v>
      </c>
      <c r="E96" s="211" t="s">
        <v>454</v>
      </c>
      <c r="F96" s="212" t="s">
        <v>994</v>
      </c>
      <c r="G96" s="212" t="s">
        <v>1217</v>
      </c>
      <c r="H96" s="212">
        <v>2011</v>
      </c>
      <c r="I96" s="212" t="s">
        <v>793</v>
      </c>
      <c r="J96" s="213" t="s">
        <v>2140</v>
      </c>
      <c r="K96" s="212">
        <v>700004</v>
      </c>
      <c r="L96" s="213"/>
      <c r="M96" s="192"/>
      <c r="N96" s="192"/>
      <c r="O96" s="192"/>
    </row>
    <row r="97" spans="1:15" ht="15.6" x14ac:dyDescent="0.25">
      <c r="A97" s="210" t="s">
        <v>836</v>
      </c>
      <c r="B97" s="211" t="s">
        <v>1003</v>
      </c>
      <c r="C97" s="211" t="s">
        <v>2502</v>
      </c>
      <c r="D97" s="212">
        <v>39</v>
      </c>
      <c r="E97" s="211" t="s">
        <v>998</v>
      </c>
      <c r="F97" s="212" t="s">
        <v>994</v>
      </c>
      <c r="G97" s="212" t="s">
        <v>1217</v>
      </c>
      <c r="H97" s="212">
        <v>2004</v>
      </c>
      <c r="I97" s="212">
        <v>2021</v>
      </c>
      <c r="J97" s="213" t="s">
        <v>1389</v>
      </c>
      <c r="K97" s="212">
        <v>703906</v>
      </c>
      <c r="L97" s="213"/>
      <c r="M97" s="192"/>
      <c r="N97" s="192"/>
      <c r="O97" s="192"/>
    </row>
    <row r="98" spans="1:15" ht="15.6" x14ac:dyDescent="0.25">
      <c r="A98" s="210" t="s">
        <v>1792</v>
      </c>
      <c r="B98" s="211" t="s">
        <v>1003</v>
      </c>
      <c r="C98" s="211" t="s">
        <v>992</v>
      </c>
      <c r="D98" s="212">
        <v>50</v>
      </c>
      <c r="E98" s="211" t="s">
        <v>998</v>
      </c>
      <c r="F98" s="212" t="s">
        <v>994</v>
      </c>
      <c r="G98" s="212" t="s">
        <v>1217</v>
      </c>
      <c r="H98" s="212">
        <v>2008</v>
      </c>
      <c r="I98" s="212" t="s">
        <v>793</v>
      </c>
      <c r="J98" s="213"/>
      <c r="K98" s="212">
        <v>705004</v>
      </c>
      <c r="L98" s="213"/>
      <c r="M98" s="192"/>
      <c r="N98" s="192"/>
      <c r="O98" s="192"/>
    </row>
    <row r="99" spans="1:15" ht="109.2" x14ac:dyDescent="0.25">
      <c r="A99" s="210" t="s">
        <v>837</v>
      </c>
      <c r="B99" s="211" t="s">
        <v>1003</v>
      </c>
      <c r="C99" s="211" t="s">
        <v>992</v>
      </c>
      <c r="D99" s="217">
        <v>98</v>
      </c>
      <c r="E99" s="211" t="s">
        <v>998</v>
      </c>
      <c r="F99" s="212" t="s">
        <v>994</v>
      </c>
      <c r="G99" s="212" t="s">
        <v>1217</v>
      </c>
      <c r="H99" s="212">
        <v>2010</v>
      </c>
      <c r="I99" s="212" t="s">
        <v>793</v>
      </c>
      <c r="J99" s="213" t="s">
        <v>2155</v>
      </c>
      <c r="K99" s="212">
        <v>709803</v>
      </c>
      <c r="L99" s="213"/>
      <c r="M99" s="192"/>
      <c r="N99" s="192"/>
      <c r="O99" s="192"/>
    </row>
    <row r="100" spans="1:15" ht="15.6" x14ac:dyDescent="0.25">
      <c r="A100" s="210" t="s">
        <v>838</v>
      </c>
      <c r="B100" s="211" t="s">
        <v>1003</v>
      </c>
      <c r="C100" s="211" t="s">
        <v>992</v>
      </c>
      <c r="D100" s="212">
        <v>59</v>
      </c>
      <c r="E100" s="211" t="s">
        <v>998</v>
      </c>
      <c r="F100" s="212" t="s">
        <v>994</v>
      </c>
      <c r="G100" s="212" t="s">
        <v>793</v>
      </c>
      <c r="H100" s="212" t="s">
        <v>793</v>
      </c>
      <c r="I100" s="212" t="s">
        <v>793</v>
      </c>
      <c r="J100" s="213" t="s">
        <v>793</v>
      </c>
      <c r="K100" s="212" t="s">
        <v>793</v>
      </c>
      <c r="L100" s="213"/>
      <c r="M100" s="192"/>
      <c r="N100" s="192"/>
      <c r="O100" s="192"/>
    </row>
    <row r="101" spans="1:15" ht="15.6" x14ac:dyDescent="0.25">
      <c r="A101" s="210" t="s">
        <v>839</v>
      </c>
      <c r="B101" s="211" t="s">
        <v>1003</v>
      </c>
      <c r="C101" s="211" t="s">
        <v>992</v>
      </c>
      <c r="D101" s="212">
        <v>101</v>
      </c>
      <c r="E101" s="211" t="s">
        <v>998</v>
      </c>
      <c r="F101" s="212" t="s">
        <v>994</v>
      </c>
      <c r="G101" s="212" t="s">
        <v>1217</v>
      </c>
      <c r="H101" s="212">
        <v>2008</v>
      </c>
      <c r="I101" s="212" t="s">
        <v>793</v>
      </c>
      <c r="J101" s="213" t="s">
        <v>1296</v>
      </c>
      <c r="K101" s="212">
        <v>710104</v>
      </c>
      <c r="L101" s="213"/>
      <c r="M101" s="192"/>
      <c r="N101" s="192"/>
      <c r="O101" s="192"/>
    </row>
    <row r="102" spans="1:15" ht="15.6" x14ac:dyDescent="0.25">
      <c r="A102" s="210" t="s">
        <v>840</v>
      </c>
      <c r="B102" s="211" t="s">
        <v>1003</v>
      </c>
      <c r="C102" s="211" t="s">
        <v>992</v>
      </c>
      <c r="D102" s="212">
        <v>122</v>
      </c>
      <c r="E102" s="211" t="s">
        <v>998</v>
      </c>
      <c r="F102" s="212" t="s">
        <v>994</v>
      </c>
      <c r="G102" s="212" t="s">
        <v>793</v>
      </c>
      <c r="H102" s="212" t="s">
        <v>793</v>
      </c>
      <c r="I102" s="212" t="s">
        <v>793</v>
      </c>
      <c r="J102" s="213" t="s">
        <v>793</v>
      </c>
      <c r="K102" s="212" t="s">
        <v>793</v>
      </c>
      <c r="L102" s="213"/>
      <c r="M102" s="192"/>
      <c r="N102" s="192"/>
      <c r="O102" s="192"/>
    </row>
    <row r="103" spans="1:15" ht="15.6" x14ac:dyDescent="0.25">
      <c r="A103" s="210" t="s">
        <v>841</v>
      </c>
      <c r="B103" s="211" t="s">
        <v>1003</v>
      </c>
      <c r="C103" s="211" t="s">
        <v>992</v>
      </c>
      <c r="D103" s="212">
        <v>15</v>
      </c>
      <c r="E103" s="211" t="s">
        <v>998</v>
      </c>
      <c r="F103" s="212" t="s">
        <v>994</v>
      </c>
      <c r="G103" s="212" t="s">
        <v>1217</v>
      </c>
      <c r="H103" s="212">
        <v>2011</v>
      </c>
      <c r="I103" s="212" t="s">
        <v>793</v>
      </c>
      <c r="J103" s="213" t="s">
        <v>1242</v>
      </c>
      <c r="K103" s="212">
        <v>701502</v>
      </c>
      <c r="L103" s="213"/>
      <c r="M103" s="192"/>
      <c r="N103" s="192"/>
      <c r="O103" s="192"/>
    </row>
    <row r="104" spans="1:15" ht="15.6" x14ac:dyDescent="0.25">
      <c r="A104" s="210" t="s">
        <v>842</v>
      </c>
      <c r="B104" s="211" t="s">
        <v>1003</v>
      </c>
      <c r="C104" s="211" t="s">
        <v>992</v>
      </c>
      <c r="D104" s="212">
        <v>18</v>
      </c>
      <c r="E104" s="211" t="s">
        <v>998</v>
      </c>
      <c r="F104" s="212" t="s">
        <v>994</v>
      </c>
      <c r="G104" s="212" t="s">
        <v>1217</v>
      </c>
      <c r="H104" s="212">
        <v>2013</v>
      </c>
      <c r="I104" s="212" t="s">
        <v>793</v>
      </c>
      <c r="J104" s="213" t="s">
        <v>793</v>
      </c>
      <c r="K104" s="212">
        <v>701804</v>
      </c>
      <c r="L104" s="213"/>
      <c r="M104" s="192"/>
      <c r="N104" s="192"/>
      <c r="O104" s="192"/>
    </row>
    <row r="105" spans="1:15" ht="15.6" x14ac:dyDescent="0.25">
      <c r="A105" s="210" t="s">
        <v>843</v>
      </c>
      <c r="B105" s="211" t="s">
        <v>1003</v>
      </c>
      <c r="C105" s="211" t="s">
        <v>992</v>
      </c>
      <c r="D105" s="217">
        <v>72</v>
      </c>
      <c r="E105" s="211" t="s">
        <v>998</v>
      </c>
      <c r="F105" s="212" t="s">
        <v>994</v>
      </c>
      <c r="G105" s="212" t="s">
        <v>1217</v>
      </c>
      <c r="H105" s="212">
        <v>2009</v>
      </c>
      <c r="I105" s="212" t="s">
        <v>793</v>
      </c>
      <c r="J105" s="213" t="s">
        <v>793</v>
      </c>
      <c r="K105" s="212">
        <v>707202</v>
      </c>
      <c r="L105" s="213"/>
      <c r="M105" s="192"/>
      <c r="N105" s="192"/>
      <c r="O105" s="192"/>
    </row>
    <row r="106" spans="1:15" ht="31.2" x14ac:dyDescent="0.25">
      <c r="A106" s="210" t="s">
        <v>1274</v>
      </c>
      <c r="B106" s="211" t="s">
        <v>1003</v>
      </c>
      <c r="C106" s="211" t="s">
        <v>992</v>
      </c>
      <c r="D106" s="212">
        <v>65</v>
      </c>
      <c r="E106" s="211" t="s">
        <v>998</v>
      </c>
      <c r="F106" s="212" t="s">
        <v>994</v>
      </c>
      <c r="G106" s="212" t="s">
        <v>1217</v>
      </c>
      <c r="H106" s="212">
        <v>2012</v>
      </c>
      <c r="I106" s="212" t="s">
        <v>793</v>
      </c>
      <c r="J106" s="213" t="s">
        <v>1275</v>
      </c>
      <c r="K106" s="212">
        <v>706502</v>
      </c>
      <c r="L106" s="213"/>
      <c r="M106" s="192"/>
      <c r="N106" s="192"/>
      <c r="O106" s="192"/>
    </row>
    <row r="107" spans="1:15" ht="15.6" x14ac:dyDescent="0.25">
      <c r="A107" s="210" t="s">
        <v>844</v>
      </c>
      <c r="B107" s="211" t="s">
        <v>1003</v>
      </c>
      <c r="C107" s="211" t="s">
        <v>992</v>
      </c>
      <c r="D107" s="212">
        <v>97</v>
      </c>
      <c r="E107" s="211" t="s">
        <v>998</v>
      </c>
      <c r="F107" s="212" t="s">
        <v>994</v>
      </c>
      <c r="G107" s="212" t="s">
        <v>1217</v>
      </c>
      <c r="H107" s="212">
        <v>2010</v>
      </c>
      <c r="I107" s="212" t="s">
        <v>793</v>
      </c>
      <c r="J107" s="213" t="s">
        <v>793</v>
      </c>
      <c r="K107" s="212">
        <v>709703</v>
      </c>
      <c r="L107" s="213"/>
      <c r="M107" s="192"/>
      <c r="N107" s="192"/>
      <c r="O107" s="192"/>
    </row>
    <row r="108" spans="1:15" ht="15.6" x14ac:dyDescent="0.25">
      <c r="A108" s="210" t="s">
        <v>2506</v>
      </c>
      <c r="B108" s="211" t="s">
        <v>1003</v>
      </c>
      <c r="C108" s="211" t="s">
        <v>793</v>
      </c>
      <c r="D108" s="212">
        <v>118</v>
      </c>
      <c r="E108" s="211" t="s">
        <v>998</v>
      </c>
      <c r="F108" s="212" t="s">
        <v>994</v>
      </c>
      <c r="G108" s="212" t="s">
        <v>1217</v>
      </c>
      <c r="H108" s="212">
        <v>2005</v>
      </c>
      <c r="I108" s="212" t="s">
        <v>793</v>
      </c>
      <c r="J108" s="213" t="s">
        <v>793</v>
      </c>
      <c r="K108" s="212">
        <v>711803</v>
      </c>
      <c r="L108" s="213"/>
      <c r="M108" s="192"/>
      <c r="N108" s="192"/>
      <c r="O108" s="192"/>
    </row>
    <row r="109" spans="1:15" ht="15.6" x14ac:dyDescent="0.25">
      <c r="A109" s="210" t="s">
        <v>1252</v>
      </c>
      <c r="B109" s="211" t="s">
        <v>1003</v>
      </c>
      <c r="C109" s="211" t="s">
        <v>992</v>
      </c>
      <c r="D109" s="212">
        <v>23</v>
      </c>
      <c r="E109" s="211" t="s">
        <v>998</v>
      </c>
      <c r="F109" s="212" t="s">
        <v>994</v>
      </c>
      <c r="G109" s="212" t="s">
        <v>1217</v>
      </c>
      <c r="H109" s="212">
        <v>2010</v>
      </c>
      <c r="I109" s="212" t="s">
        <v>793</v>
      </c>
      <c r="J109" s="213" t="s">
        <v>1253</v>
      </c>
      <c r="K109" s="212">
        <v>702304</v>
      </c>
      <c r="L109" s="213"/>
      <c r="M109" s="192"/>
      <c r="N109" s="192"/>
      <c r="O109" s="192"/>
    </row>
    <row r="110" spans="1:15" ht="15.6" x14ac:dyDescent="0.25">
      <c r="A110" s="210" t="s">
        <v>845</v>
      </c>
      <c r="B110" s="211" t="s">
        <v>1003</v>
      </c>
      <c r="C110" s="211" t="s">
        <v>2502</v>
      </c>
      <c r="D110" s="212">
        <v>39</v>
      </c>
      <c r="E110" s="211" t="s">
        <v>454</v>
      </c>
      <c r="F110" s="212" t="s">
        <v>994</v>
      </c>
      <c r="G110" s="212" t="s">
        <v>1217</v>
      </c>
      <c r="H110" s="212">
        <v>2010</v>
      </c>
      <c r="I110" s="212">
        <v>2021</v>
      </c>
      <c r="J110" s="213" t="s">
        <v>793</v>
      </c>
      <c r="K110" s="212">
        <v>703909</v>
      </c>
      <c r="L110" s="213"/>
      <c r="M110" s="192"/>
      <c r="N110" s="192"/>
      <c r="O110" s="192"/>
    </row>
    <row r="111" spans="1:15" ht="15.6" x14ac:dyDescent="0.25">
      <c r="A111" s="210" t="s">
        <v>846</v>
      </c>
      <c r="B111" s="211" t="s">
        <v>1003</v>
      </c>
      <c r="C111" s="211" t="s">
        <v>992</v>
      </c>
      <c r="D111" s="212">
        <v>37</v>
      </c>
      <c r="E111" s="211" t="s">
        <v>998</v>
      </c>
      <c r="F111" s="212" t="s">
        <v>994</v>
      </c>
      <c r="G111" s="212" t="s">
        <v>1217</v>
      </c>
      <c r="H111" s="212">
        <v>2010</v>
      </c>
      <c r="I111" s="212" t="s">
        <v>793</v>
      </c>
      <c r="J111" s="213" t="s">
        <v>793</v>
      </c>
      <c r="K111" s="212">
        <v>703702</v>
      </c>
      <c r="L111" s="213"/>
      <c r="M111" s="192"/>
      <c r="N111" s="192"/>
      <c r="O111" s="192"/>
    </row>
    <row r="112" spans="1:15" ht="31.2" x14ac:dyDescent="0.25">
      <c r="A112" s="210" t="s">
        <v>2528</v>
      </c>
      <c r="B112" s="211" t="s">
        <v>1003</v>
      </c>
      <c r="C112" s="211" t="s">
        <v>992</v>
      </c>
      <c r="D112" s="212">
        <v>44</v>
      </c>
      <c r="E112" s="211" t="s">
        <v>998</v>
      </c>
      <c r="F112" s="212" t="s">
        <v>994</v>
      </c>
      <c r="G112" s="212" t="s">
        <v>1217</v>
      </c>
      <c r="H112" s="212">
        <v>2010</v>
      </c>
      <c r="I112" s="212" t="s">
        <v>793</v>
      </c>
      <c r="J112" s="213" t="s">
        <v>2529</v>
      </c>
      <c r="K112" s="212">
        <v>704403</v>
      </c>
      <c r="L112" s="213"/>
      <c r="M112" s="192"/>
      <c r="N112" s="192"/>
      <c r="O112" s="192"/>
    </row>
    <row r="113" spans="1:15" ht="15.6" x14ac:dyDescent="0.25">
      <c r="A113" s="210" t="s">
        <v>1264</v>
      </c>
      <c r="B113" s="211" t="s">
        <v>1003</v>
      </c>
      <c r="C113" s="211" t="s">
        <v>992</v>
      </c>
      <c r="D113" s="212">
        <v>49</v>
      </c>
      <c r="E113" s="211" t="s">
        <v>998</v>
      </c>
      <c r="F113" s="212" t="s">
        <v>994</v>
      </c>
      <c r="G113" s="212" t="s">
        <v>1217</v>
      </c>
      <c r="H113" s="212">
        <v>2012</v>
      </c>
      <c r="I113" s="212" t="s">
        <v>793</v>
      </c>
      <c r="J113" s="213" t="s">
        <v>1265</v>
      </c>
      <c r="K113" s="212">
        <v>704902</v>
      </c>
      <c r="L113" s="213"/>
      <c r="M113" s="192"/>
      <c r="N113" s="192"/>
      <c r="O113" s="192"/>
    </row>
    <row r="114" spans="1:15" ht="15.6" x14ac:dyDescent="0.25">
      <c r="A114" s="213" t="s">
        <v>847</v>
      </c>
      <c r="B114" s="212" t="s">
        <v>1003</v>
      </c>
      <c r="C114" s="212" t="s">
        <v>992</v>
      </c>
      <c r="D114" s="217">
        <v>59</v>
      </c>
      <c r="E114" s="212" t="s">
        <v>998</v>
      </c>
      <c r="F114" s="212" t="s">
        <v>994</v>
      </c>
      <c r="G114" s="212" t="s">
        <v>793</v>
      </c>
      <c r="H114" s="212" t="s">
        <v>793</v>
      </c>
      <c r="I114" s="212" t="s">
        <v>793</v>
      </c>
      <c r="J114" s="213" t="s">
        <v>793</v>
      </c>
      <c r="K114" s="212" t="s">
        <v>793</v>
      </c>
      <c r="L114" s="213"/>
      <c r="M114" s="192"/>
      <c r="N114" s="192"/>
      <c r="O114" s="192"/>
    </row>
    <row r="115" spans="1:15" ht="15.6" x14ac:dyDescent="0.25">
      <c r="A115" s="219" t="s">
        <v>2515</v>
      </c>
      <c r="B115" s="220" t="s">
        <v>1003</v>
      </c>
      <c r="C115" s="220" t="s">
        <v>2502</v>
      </c>
      <c r="D115" s="221">
        <v>125</v>
      </c>
      <c r="E115" s="220" t="s">
        <v>998</v>
      </c>
      <c r="F115" s="220" t="s">
        <v>994</v>
      </c>
      <c r="G115" s="220" t="s">
        <v>1217</v>
      </c>
      <c r="H115" s="212">
        <v>2010</v>
      </c>
      <c r="I115" s="220">
        <v>2019</v>
      </c>
      <c r="J115" s="219" t="s">
        <v>2516</v>
      </c>
      <c r="K115" s="212">
        <v>712503</v>
      </c>
      <c r="L115" s="213"/>
      <c r="M115" s="192"/>
      <c r="N115" s="192"/>
      <c r="O115" s="192"/>
    </row>
    <row r="116" spans="1:15" ht="15.6" x14ac:dyDescent="0.25">
      <c r="A116" s="219" t="s">
        <v>848</v>
      </c>
      <c r="B116" s="212" t="s">
        <v>1003</v>
      </c>
      <c r="C116" s="212" t="s">
        <v>992</v>
      </c>
      <c r="D116" s="217">
        <v>74</v>
      </c>
      <c r="E116" s="212" t="s">
        <v>998</v>
      </c>
      <c r="F116" s="212" t="s">
        <v>994</v>
      </c>
      <c r="G116" s="212" t="s">
        <v>1217</v>
      </c>
      <c r="H116" s="212">
        <v>2009</v>
      </c>
      <c r="I116" s="212" t="s">
        <v>793</v>
      </c>
      <c r="J116" s="213" t="s">
        <v>1277</v>
      </c>
      <c r="K116" s="212">
        <v>707402</v>
      </c>
      <c r="L116" s="213"/>
      <c r="M116" s="192"/>
      <c r="N116" s="192"/>
      <c r="O116" s="192"/>
    </row>
    <row r="117" spans="1:15" ht="31.2" x14ac:dyDescent="0.25">
      <c r="A117" s="219" t="s">
        <v>1799</v>
      </c>
      <c r="B117" s="212" t="s">
        <v>1003</v>
      </c>
      <c r="C117" s="212" t="s">
        <v>992</v>
      </c>
      <c r="D117" s="217">
        <v>91</v>
      </c>
      <c r="E117" s="212" t="s">
        <v>998</v>
      </c>
      <c r="F117" s="212" t="s">
        <v>994</v>
      </c>
      <c r="G117" s="212" t="s">
        <v>1217</v>
      </c>
      <c r="H117" s="212">
        <v>2010</v>
      </c>
      <c r="I117" s="212" t="s">
        <v>793</v>
      </c>
      <c r="J117" s="213" t="s">
        <v>1800</v>
      </c>
      <c r="K117" s="212">
        <v>709103</v>
      </c>
      <c r="L117" s="213"/>
      <c r="M117" s="192"/>
      <c r="N117" s="192"/>
      <c r="O117" s="192"/>
    </row>
    <row r="118" spans="1:15" ht="15.6" x14ac:dyDescent="0.25">
      <c r="A118" s="219" t="s">
        <v>849</v>
      </c>
      <c r="B118" s="212" t="s">
        <v>1003</v>
      </c>
      <c r="C118" s="212" t="s">
        <v>992</v>
      </c>
      <c r="D118" s="217">
        <v>39</v>
      </c>
      <c r="E118" s="212" t="s">
        <v>998</v>
      </c>
      <c r="F118" s="212" t="s">
        <v>994</v>
      </c>
      <c r="G118" s="212" t="s">
        <v>1217</v>
      </c>
      <c r="H118" s="212">
        <v>2002</v>
      </c>
      <c r="I118" s="212" t="s">
        <v>793</v>
      </c>
      <c r="J118" s="213" t="s">
        <v>1262</v>
      </c>
      <c r="K118" s="212">
        <v>703905</v>
      </c>
      <c r="L118" s="214"/>
      <c r="M118" s="192"/>
      <c r="N118" s="192"/>
      <c r="O118" s="192"/>
    </row>
    <row r="119" spans="1:15" ht="15.6" x14ac:dyDescent="0.25">
      <c r="A119" s="210" t="s">
        <v>2513</v>
      </c>
      <c r="B119" s="211" t="s">
        <v>1003</v>
      </c>
      <c r="C119" s="211" t="s">
        <v>2502</v>
      </c>
      <c r="D119" s="212">
        <v>47</v>
      </c>
      <c r="E119" s="211" t="s">
        <v>998</v>
      </c>
      <c r="F119" s="212" t="s">
        <v>994</v>
      </c>
      <c r="G119" s="212" t="s">
        <v>1217</v>
      </c>
      <c r="H119" s="212">
        <v>2008</v>
      </c>
      <c r="I119" s="212">
        <v>2019</v>
      </c>
      <c r="J119" s="213" t="s">
        <v>2514</v>
      </c>
      <c r="K119" s="212">
        <v>704703</v>
      </c>
      <c r="L119" s="213"/>
      <c r="M119" s="192"/>
      <c r="N119" s="192"/>
      <c r="O119" s="192"/>
    </row>
    <row r="120" spans="1:15" ht="31.2" x14ac:dyDescent="0.25">
      <c r="A120" s="210" t="s">
        <v>850</v>
      </c>
      <c r="B120" s="211" t="s">
        <v>1003</v>
      </c>
      <c r="C120" s="211" t="s">
        <v>992</v>
      </c>
      <c r="D120" s="212">
        <v>85</v>
      </c>
      <c r="E120" s="211" t="s">
        <v>998</v>
      </c>
      <c r="F120" s="212" t="s">
        <v>994</v>
      </c>
      <c r="G120" s="212" t="s">
        <v>1217</v>
      </c>
      <c r="H120" s="212">
        <v>2012</v>
      </c>
      <c r="I120" s="212" t="s">
        <v>793</v>
      </c>
      <c r="J120" s="213" t="s">
        <v>1286</v>
      </c>
      <c r="K120" s="212">
        <v>708502</v>
      </c>
      <c r="L120" s="213"/>
      <c r="M120" s="192"/>
      <c r="N120" s="192"/>
      <c r="O120" s="192"/>
    </row>
    <row r="121" spans="1:15" ht="15.6" x14ac:dyDescent="0.25">
      <c r="A121" s="210" t="s">
        <v>1497</v>
      </c>
      <c r="B121" s="211" t="s">
        <v>1003</v>
      </c>
      <c r="C121" s="211" t="s">
        <v>992</v>
      </c>
      <c r="D121" s="212">
        <v>102</v>
      </c>
      <c r="E121" s="211" t="s">
        <v>998</v>
      </c>
      <c r="F121" s="212" t="s">
        <v>994</v>
      </c>
      <c r="G121" s="212" t="s">
        <v>1217</v>
      </c>
      <c r="H121" s="212">
        <v>2012</v>
      </c>
      <c r="I121" s="212" t="s">
        <v>793</v>
      </c>
      <c r="J121" s="213" t="s">
        <v>1498</v>
      </c>
      <c r="K121" s="212">
        <v>710202</v>
      </c>
      <c r="L121" s="213"/>
      <c r="M121" s="192"/>
      <c r="N121" s="192"/>
      <c r="O121" s="192"/>
    </row>
    <row r="122" spans="1:15" ht="15.6" x14ac:dyDescent="0.25">
      <c r="A122" s="210" t="s">
        <v>851</v>
      </c>
      <c r="B122" s="211" t="s">
        <v>1003</v>
      </c>
      <c r="C122" s="211" t="s">
        <v>992</v>
      </c>
      <c r="D122" s="212">
        <v>120</v>
      </c>
      <c r="E122" s="211" t="s">
        <v>998</v>
      </c>
      <c r="F122" s="212" t="s">
        <v>994</v>
      </c>
      <c r="G122" s="212" t="s">
        <v>1217</v>
      </c>
      <c r="H122" s="212">
        <v>2006</v>
      </c>
      <c r="I122" s="212" t="s">
        <v>793</v>
      </c>
      <c r="J122" s="213" t="s">
        <v>793</v>
      </c>
      <c r="K122" s="212">
        <v>712005</v>
      </c>
      <c r="L122" s="213"/>
      <c r="M122" s="192"/>
      <c r="N122" s="192"/>
      <c r="O122" s="192"/>
    </row>
    <row r="123" spans="1:15" ht="15.6" x14ac:dyDescent="0.25">
      <c r="A123" s="210" t="s">
        <v>852</v>
      </c>
      <c r="B123" s="211" t="s">
        <v>1003</v>
      </c>
      <c r="C123" s="211" t="s">
        <v>992</v>
      </c>
      <c r="D123" s="212">
        <v>53</v>
      </c>
      <c r="E123" s="211" t="s">
        <v>454</v>
      </c>
      <c r="F123" s="212" t="s">
        <v>994</v>
      </c>
      <c r="G123" s="212" t="s">
        <v>1217</v>
      </c>
      <c r="H123" s="212">
        <v>2016</v>
      </c>
      <c r="I123" s="212" t="s">
        <v>793</v>
      </c>
      <c r="J123" s="213" t="s">
        <v>793</v>
      </c>
      <c r="K123" s="212">
        <v>705303</v>
      </c>
      <c r="L123" s="213"/>
      <c r="M123" s="192"/>
      <c r="N123" s="192"/>
      <c r="O123" s="192"/>
    </row>
    <row r="124" spans="1:15" ht="15.6" x14ac:dyDescent="0.25">
      <c r="A124" s="210" t="s">
        <v>970</v>
      </c>
      <c r="B124" s="211" t="s">
        <v>1003</v>
      </c>
      <c r="C124" s="211" t="s">
        <v>992</v>
      </c>
      <c r="D124" s="212">
        <v>50</v>
      </c>
      <c r="E124" s="211" t="s">
        <v>998</v>
      </c>
      <c r="F124" s="212" t="s">
        <v>994</v>
      </c>
      <c r="G124" s="212" t="s">
        <v>1217</v>
      </c>
      <c r="H124" s="212">
        <v>2008</v>
      </c>
      <c r="I124" s="212" t="s">
        <v>793</v>
      </c>
      <c r="J124" s="213" t="s">
        <v>793</v>
      </c>
      <c r="K124" s="212">
        <v>705003</v>
      </c>
      <c r="L124" s="213"/>
      <c r="M124" s="192"/>
      <c r="N124" s="192"/>
      <c r="O124" s="192"/>
    </row>
    <row r="125" spans="1:15" ht="15.6" x14ac:dyDescent="0.25">
      <c r="A125" s="210" t="s">
        <v>1287</v>
      </c>
      <c r="B125" s="211" t="s">
        <v>1003</v>
      </c>
      <c r="C125" s="211" t="s">
        <v>992</v>
      </c>
      <c r="D125" s="212">
        <v>87</v>
      </c>
      <c r="E125" s="211" t="s">
        <v>998</v>
      </c>
      <c r="F125" s="212" t="s">
        <v>994</v>
      </c>
      <c r="G125" s="212" t="s">
        <v>1217</v>
      </c>
      <c r="H125" s="212">
        <v>2015</v>
      </c>
      <c r="I125" s="212" t="s">
        <v>793</v>
      </c>
      <c r="J125" s="213" t="s">
        <v>1288</v>
      </c>
      <c r="K125" s="212">
        <v>708703</v>
      </c>
      <c r="L125" s="213"/>
      <c r="M125" s="192"/>
      <c r="N125" s="192"/>
      <c r="O125" s="192"/>
    </row>
    <row r="126" spans="1:15" ht="15.6" x14ac:dyDescent="0.25">
      <c r="A126" s="210" t="s">
        <v>853</v>
      </c>
      <c r="B126" s="211" t="s">
        <v>1003</v>
      </c>
      <c r="C126" s="211" t="s">
        <v>992</v>
      </c>
      <c r="D126" s="212">
        <v>87</v>
      </c>
      <c r="E126" s="211" t="s">
        <v>998</v>
      </c>
      <c r="F126" s="212" t="s">
        <v>994</v>
      </c>
      <c r="G126" s="212" t="s">
        <v>1217</v>
      </c>
      <c r="H126" s="212">
        <v>2013</v>
      </c>
      <c r="I126" s="212" t="s">
        <v>793</v>
      </c>
      <c r="J126" s="213" t="s">
        <v>793</v>
      </c>
      <c r="K126" s="212">
        <v>708702</v>
      </c>
      <c r="L126" s="213"/>
      <c r="M126" s="192"/>
      <c r="N126" s="192"/>
      <c r="O126" s="192"/>
    </row>
    <row r="127" spans="1:15" ht="15.6" x14ac:dyDescent="0.25">
      <c r="A127" s="210" t="s">
        <v>854</v>
      </c>
      <c r="B127" s="211" t="s">
        <v>1003</v>
      </c>
      <c r="C127" s="211" t="s">
        <v>992</v>
      </c>
      <c r="D127" s="212">
        <v>67</v>
      </c>
      <c r="E127" s="211" t="s">
        <v>467</v>
      </c>
      <c r="F127" s="212" t="s">
        <v>994</v>
      </c>
      <c r="G127" s="212" t="s">
        <v>1217</v>
      </c>
      <c r="H127" s="212">
        <v>2011</v>
      </c>
      <c r="I127" s="212" t="s">
        <v>793</v>
      </c>
      <c r="J127" s="213" t="s">
        <v>793</v>
      </c>
      <c r="K127" s="212">
        <v>706706</v>
      </c>
      <c r="L127" s="213"/>
      <c r="M127" s="192"/>
      <c r="N127" s="192"/>
      <c r="O127" s="192"/>
    </row>
    <row r="128" spans="1:15" ht="15.6" x14ac:dyDescent="0.25">
      <c r="A128" s="210" t="s">
        <v>1357</v>
      </c>
      <c r="B128" s="211" t="s">
        <v>1003</v>
      </c>
      <c r="C128" s="211" t="s">
        <v>992</v>
      </c>
      <c r="D128" s="212">
        <v>23</v>
      </c>
      <c r="E128" s="211" t="s">
        <v>998</v>
      </c>
      <c r="F128" s="212" t="s">
        <v>994</v>
      </c>
      <c r="G128" s="212" t="s">
        <v>1217</v>
      </c>
      <c r="H128" s="212">
        <v>2003</v>
      </c>
      <c r="I128" s="212" t="s">
        <v>793</v>
      </c>
      <c r="J128" s="213" t="s">
        <v>1358</v>
      </c>
      <c r="K128" s="212">
        <v>702302</v>
      </c>
      <c r="L128" s="213"/>
      <c r="M128" s="192"/>
      <c r="N128" s="192"/>
      <c r="O128" s="192"/>
    </row>
    <row r="129" spans="1:15" ht="15.6" x14ac:dyDescent="0.25">
      <c r="A129" s="210" t="s">
        <v>855</v>
      </c>
      <c r="B129" s="211" t="s">
        <v>1003</v>
      </c>
      <c r="C129" s="211" t="s">
        <v>992</v>
      </c>
      <c r="D129" s="212">
        <v>44</v>
      </c>
      <c r="E129" s="211" t="s">
        <v>993</v>
      </c>
      <c r="F129" s="212" t="s">
        <v>994</v>
      </c>
      <c r="G129" s="212" t="s">
        <v>996</v>
      </c>
      <c r="H129" s="212">
        <v>1824</v>
      </c>
      <c r="I129" s="212" t="s">
        <v>793</v>
      </c>
      <c r="J129" s="213" t="s">
        <v>793</v>
      </c>
      <c r="K129" s="212">
        <v>704400</v>
      </c>
      <c r="L129" s="213"/>
      <c r="M129" s="192"/>
      <c r="N129" s="192"/>
      <c r="O129" s="192"/>
    </row>
    <row r="130" spans="1:15" ht="15.6" x14ac:dyDescent="0.25">
      <c r="A130" s="210" t="s">
        <v>856</v>
      </c>
      <c r="B130" s="211" t="s">
        <v>1003</v>
      </c>
      <c r="C130" s="211" t="s">
        <v>992</v>
      </c>
      <c r="D130" s="212">
        <v>45</v>
      </c>
      <c r="E130" s="211" t="s">
        <v>993</v>
      </c>
      <c r="F130" s="212" t="s">
        <v>994</v>
      </c>
      <c r="G130" s="212" t="s">
        <v>996</v>
      </c>
      <c r="H130" s="212">
        <v>1824</v>
      </c>
      <c r="I130" s="212" t="s">
        <v>793</v>
      </c>
      <c r="J130" s="213" t="s">
        <v>793</v>
      </c>
      <c r="K130" s="212">
        <v>704500</v>
      </c>
      <c r="L130" s="213"/>
      <c r="M130" s="192"/>
      <c r="N130" s="192"/>
      <c r="O130" s="192"/>
    </row>
    <row r="131" spans="1:15" ht="15.6" x14ac:dyDescent="0.25">
      <c r="A131" s="210" t="s">
        <v>857</v>
      </c>
      <c r="B131" s="211" t="s">
        <v>1003</v>
      </c>
      <c r="C131" s="211" t="s">
        <v>992</v>
      </c>
      <c r="D131" s="212">
        <v>46</v>
      </c>
      <c r="E131" s="211" t="s">
        <v>993</v>
      </c>
      <c r="F131" s="212" t="s">
        <v>994</v>
      </c>
      <c r="G131" s="212" t="s">
        <v>996</v>
      </c>
      <c r="H131" s="212">
        <v>1824</v>
      </c>
      <c r="I131" s="212" t="s">
        <v>793</v>
      </c>
      <c r="J131" s="213" t="s">
        <v>793</v>
      </c>
      <c r="K131" s="212">
        <v>704600</v>
      </c>
      <c r="L131" s="213"/>
      <c r="M131" s="192"/>
      <c r="N131" s="192"/>
      <c r="O131" s="192"/>
    </row>
    <row r="132" spans="1:15" ht="15.6" x14ac:dyDescent="0.25">
      <c r="A132" s="210" t="s">
        <v>858</v>
      </c>
      <c r="B132" s="211" t="s">
        <v>1003</v>
      </c>
      <c r="C132" s="211" t="s">
        <v>992</v>
      </c>
      <c r="D132" s="212">
        <v>47</v>
      </c>
      <c r="E132" s="211" t="s">
        <v>993</v>
      </c>
      <c r="F132" s="212" t="s">
        <v>994</v>
      </c>
      <c r="G132" s="212" t="s">
        <v>996</v>
      </c>
      <c r="H132" s="212">
        <v>1824</v>
      </c>
      <c r="I132" s="212" t="s">
        <v>793</v>
      </c>
      <c r="J132" s="213" t="s">
        <v>793</v>
      </c>
      <c r="K132" s="212">
        <v>704700</v>
      </c>
      <c r="L132" s="213"/>
      <c r="M132" s="192"/>
      <c r="N132" s="192"/>
      <c r="O132" s="192"/>
    </row>
    <row r="133" spans="1:15" ht="15.6" x14ac:dyDescent="0.25">
      <c r="A133" s="210" t="s">
        <v>859</v>
      </c>
      <c r="B133" s="211" t="s">
        <v>1003</v>
      </c>
      <c r="C133" s="211" t="s">
        <v>992</v>
      </c>
      <c r="D133" s="212">
        <v>48</v>
      </c>
      <c r="E133" s="211" t="s">
        <v>993</v>
      </c>
      <c r="F133" s="212" t="s">
        <v>994</v>
      </c>
      <c r="G133" s="212" t="s">
        <v>996</v>
      </c>
      <c r="H133" s="212">
        <v>1882</v>
      </c>
      <c r="I133" s="212" t="s">
        <v>793</v>
      </c>
      <c r="J133" s="213" t="s">
        <v>793</v>
      </c>
      <c r="K133" s="212">
        <v>704800</v>
      </c>
      <c r="L133" s="213"/>
      <c r="M133" s="192"/>
      <c r="N133" s="192"/>
      <c r="O133" s="192"/>
    </row>
    <row r="134" spans="1:15" ht="15.6" x14ac:dyDescent="0.25">
      <c r="A134" s="210" t="s">
        <v>860</v>
      </c>
      <c r="B134" s="211" t="s">
        <v>1003</v>
      </c>
      <c r="C134" s="211" t="s">
        <v>992</v>
      </c>
      <c r="D134" s="212">
        <v>49</v>
      </c>
      <c r="E134" s="211" t="s">
        <v>993</v>
      </c>
      <c r="F134" s="212" t="s">
        <v>994</v>
      </c>
      <c r="G134" s="212" t="s">
        <v>996</v>
      </c>
      <c r="H134" s="212">
        <v>1849</v>
      </c>
      <c r="I134" s="212" t="s">
        <v>793</v>
      </c>
      <c r="J134" s="213" t="s">
        <v>793</v>
      </c>
      <c r="K134" s="212">
        <v>704900</v>
      </c>
      <c r="L134" s="213"/>
      <c r="M134" s="192"/>
      <c r="N134" s="192"/>
      <c r="O134" s="192"/>
    </row>
    <row r="135" spans="1:15" ht="15.6" x14ac:dyDescent="0.25">
      <c r="A135" s="210" t="s">
        <v>861</v>
      </c>
      <c r="B135" s="211" t="s">
        <v>1003</v>
      </c>
      <c r="C135" s="211" t="s">
        <v>992</v>
      </c>
      <c r="D135" s="212">
        <v>50</v>
      </c>
      <c r="E135" s="211" t="s">
        <v>993</v>
      </c>
      <c r="F135" s="212" t="s">
        <v>994</v>
      </c>
      <c r="G135" s="212" t="s">
        <v>996</v>
      </c>
      <c r="H135" s="212">
        <v>1824</v>
      </c>
      <c r="I135" s="212" t="s">
        <v>793</v>
      </c>
      <c r="J135" s="213" t="s">
        <v>793</v>
      </c>
      <c r="K135" s="212">
        <v>705000</v>
      </c>
      <c r="L135" s="213"/>
      <c r="M135" s="192"/>
      <c r="N135" s="192"/>
      <c r="O135" s="192"/>
    </row>
    <row r="136" spans="1:15" ht="15.6" x14ac:dyDescent="0.25">
      <c r="A136" s="210" t="s">
        <v>862</v>
      </c>
      <c r="B136" s="211" t="s">
        <v>1003</v>
      </c>
      <c r="C136" s="211" t="s">
        <v>992</v>
      </c>
      <c r="D136" s="212">
        <v>51</v>
      </c>
      <c r="E136" s="211" t="s">
        <v>993</v>
      </c>
      <c r="F136" s="212" t="s">
        <v>994</v>
      </c>
      <c r="G136" s="212" t="s">
        <v>996</v>
      </c>
      <c r="H136" s="212">
        <v>1943</v>
      </c>
      <c r="I136" s="212" t="s">
        <v>793</v>
      </c>
      <c r="J136" s="213" t="s">
        <v>793</v>
      </c>
      <c r="K136" s="212">
        <v>705100</v>
      </c>
      <c r="L136" s="213"/>
      <c r="M136" s="192"/>
      <c r="N136" s="192"/>
      <c r="O136" s="192"/>
    </row>
    <row r="137" spans="1:15" ht="15.6" x14ac:dyDescent="0.25">
      <c r="A137" s="210" t="s">
        <v>863</v>
      </c>
      <c r="B137" s="211" t="s">
        <v>1003</v>
      </c>
      <c r="C137" s="211" t="s">
        <v>992</v>
      </c>
      <c r="D137" s="212">
        <v>52</v>
      </c>
      <c r="E137" s="211" t="s">
        <v>993</v>
      </c>
      <c r="F137" s="212" t="s">
        <v>994</v>
      </c>
      <c r="G137" s="212" t="s">
        <v>996</v>
      </c>
      <c r="H137" s="212">
        <v>1837</v>
      </c>
      <c r="I137" s="212" t="s">
        <v>793</v>
      </c>
      <c r="J137" s="213" t="s">
        <v>793</v>
      </c>
      <c r="K137" s="212">
        <v>705200</v>
      </c>
      <c r="L137" s="213"/>
      <c r="M137" s="192"/>
      <c r="N137" s="192"/>
      <c r="O137" s="192"/>
    </row>
    <row r="138" spans="1:15" ht="31.2" x14ac:dyDescent="0.25">
      <c r="A138" s="210" t="s">
        <v>864</v>
      </c>
      <c r="B138" s="211" t="s">
        <v>1002</v>
      </c>
      <c r="C138" s="211" t="s">
        <v>992</v>
      </c>
      <c r="D138" s="212">
        <v>999</v>
      </c>
      <c r="E138" s="211" t="s">
        <v>997</v>
      </c>
      <c r="F138" s="212" t="s">
        <v>994</v>
      </c>
      <c r="G138" s="212" t="s">
        <v>1217</v>
      </c>
      <c r="H138" s="212">
        <v>2014</v>
      </c>
      <c r="I138" s="212" t="s">
        <v>793</v>
      </c>
      <c r="J138" s="213" t="s">
        <v>1220</v>
      </c>
      <c r="K138" s="212">
        <v>700011</v>
      </c>
      <c r="L138" s="213"/>
      <c r="M138" s="192"/>
      <c r="N138" s="192"/>
      <c r="O138" s="192"/>
    </row>
    <row r="139" spans="1:15" ht="31.2" x14ac:dyDescent="0.25">
      <c r="A139" s="210" t="s">
        <v>2525</v>
      </c>
      <c r="B139" s="211" t="s">
        <v>1002</v>
      </c>
      <c r="C139" s="211" t="s">
        <v>992</v>
      </c>
      <c r="D139" s="212">
        <v>999</v>
      </c>
      <c r="E139" s="211" t="s">
        <v>997</v>
      </c>
      <c r="F139" s="212" t="s">
        <v>994</v>
      </c>
      <c r="G139" s="212" t="s">
        <v>1217</v>
      </c>
      <c r="H139" s="212">
        <v>2020</v>
      </c>
      <c r="I139" s="212" t="s">
        <v>793</v>
      </c>
      <c r="J139" s="213" t="s">
        <v>2526</v>
      </c>
      <c r="K139" s="212">
        <v>700022</v>
      </c>
      <c r="L139" s="213"/>
      <c r="M139" s="192"/>
      <c r="N139" s="192"/>
      <c r="O139" s="192"/>
    </row>
    <row r="140" spans="1:15" ht="31.2" x14ac:dyDescent="0.25">
      <c r="A140" s="210" t="s">
        <v>865</v>
      </c>
      <c r="B140" s="211" t="s">
        <v>1002</v>
      </c>
      <c r="C140" s="211" t="s">
        <v>992</v>
      </c>
      <c r="D140" s="212">
        <v>999</v>
      </c>
      <c r="E140" s="211" t="s">
        <v>997</v>
      </c>
      <c r="F140" s="212" t="s">
        <v>994</v>
      </c>
      <c r="G140" s="212" t="s">
        <v>1217</v>
      </c>
      <c r="H140" s="212">
        <v>2013</v>
      </c>
      <c r="I140" s="212" t="s">
        <v>793</v>
      </c>
      <c r="J140" s="213" t="s">
        <v>1219</v>
      </c>
      <c r="K140" s="212">
        <v>700009</v>
      </c>
      <c r="L140" s="213"/>
      <c r="M140" s="192"/>
      <c r="N140" s="192"/>
      <c r="O140" s="192"/>
    </row>
    <row r="141" spans="1:15" ht="31.2" x14ac:dyDescent="0.25">
      <c r="A141" s="210" t="s">
        <v>866</v>
      </c>
      <c r="B141" s="211" t="s">
        <v>1002</v>
      </c>
      <c r="C141" s="211" t="s">
        <v>992</v>
      </c>
      <c r="D141" s="212">
        <v>999</v>
      </c>
      <c r="E141" s="211" t="s">
        <v>997</v>
      </c>
      <c r="F141" s="212" t="s">
        <v>994</v>
      </c>
      <c r="G141" s="212" t="s">
        <v>1217</v>
      </c>
      <c r="H141" s="212">
        <v>2012</v>
      </c>
      <c r="I141" s="212" t="s">
        <v>793</v>
      </c>
      <c r="J141" s="213" t="s">
        <v>1324</v>
      </c>
      <c r="K141" s="212">
        <v>700008</v>
      </c>
      <c r="L141" s="213"/>
      <c r="M141" s="192"/>
      <c r="N141" s="192"/>
      <c r="O141" s="192"/>
    </row>
    <row r="142" spans="1:15" ht="31.2" x14ac:dyDescent="0.25">
      <c r="A142" s="210" t="s">
        <v>1011</v>
      </c>
      <c r="B142" s="211" t="s">
        <v>1002</v>
      </c>
      <c r="C142" s="211" t="s">
        <v>992</v>
      </c>
      <c r="D142" s="212">
        <v>999</v>
      </c>
      <c r="E142" s="211" t="s">
        <v>997</v>
      </c>
      <c r="F142" s="212" t="s">
        <v>994</v>
      </c>
      <c r="G142" s="212" t="s">
        <v>1217</v>
      </c>
      <c r="H142" s="212">
        <v>2020</v>
      </c>
      <c r="I142" s="212" t="s">
        <v>793</v>
      </c>
      <c r="J142" s="213" t="s">
        <v>1327</v>
      </c>
      <c r="K142" s="212">
        <v>700017</v>
      </c>
      <c r="L142" s="213"/>
      <c r="M142" s="192"/>
      <c r="N142" s="192"/>
      <c r="O142" s="192"/>
    </row>
    <row r="143" spans="1:15" ht="31.2" x14ac:dyDescent="0.25">
      <c r="A143" s="210" t="s">
        <v>971</v>
      </c>
      <c r="B143" s="211" t="s">
        <v>1002</v>
      </c>
      <c r="C143" s="211" t="s">
        <v>992</v>
      </c>
      <c r="D143" s="212">
        <v>999</v>
      </c>
      <c r="E143" s="211" t="s">
        <v>997</v>
      </c>
      <c r="F143" s="212" t="s">
        <v>994</v>
      </c>
      <c r="G143" s="212" t="s">
        <v>1217</v>
      </c>
      <c r="H143" s="212">
        <v>2019</v>
      </c>
      <c r="I143" s="212" t="s">
        <v>793</v>
      </c>
      <c r="J143" s="213" t="s">
        <v>1325</v>
      </c>
      <c r="K143" s="212">
        <v>700015</v>
      </c>
      <c r="L143" s="213"/>
      <c r="M143" s="192"/>
      <c r="N143" s="192"/>
      <c r="O143" s="192"/>
    </row>
    <row r="144" spans="1:15" ht="31.2" x14ac:dyDescent="0.25">
      <c r="A144" s="210" t="s">
        <v>1319</v>
      </c>
      <c r="B144" s="211" t="s">
        <v>1002</v>
      </c>
      <c r="C144" s="211" t="s">
        <v>992</v>
      </c>
      <c r="D144" s="212">
        <v>999</v>
      </c>
      <c r="E144" s="211" t="s">
        <v>997</v>
      </c>
      <c r="F144" s="212" t="s">
        <v>994</v>
      </c>
      <c r="G144" s="212" t="s">
        <v>1217</v>
      </c>
      <c r="H144" s="212">
        <v>2009</v>
      </c>
      <c r="I144" s="212" t="s">
        <v>793</v>
      </c>
      <c r="J144" s="213" t="s">
        <v>1320</v>
      </c>
      <c r="K144" s="212">
        <v>700005</v>
      </c>
      <c r="L144" s="213"/>
      <c r="M144" s="192"/>
      <c r="N144" s="192"/>
      <c r="O144" s="192"/>
    </row>
    <row r="145" spans="1:15" ht="31.2" x14ac:dyDescent="0.25">
      <c r="A145" s="210" t="s">
        <v>1221</v>
      </c>
      <c r="B145" s="211" t="s">
        <v>1002</v>
      </c>
      <c r="C145" s="211" t="s">
        <v>992</v>
      </c>
      <c r="D145" s="212">
        <v>999</v>
      </c>
      <c r="E145" s="211" t="s">
        <v>997</v>
      </c>
      <c r="F145" s="212" t="s">
        <v>994</v>
      </c>
      <c r="G145" s="212" t="s">
        <v>1217</v>
      </c>
      <c r="H145" s="212">
        <v>2017</v>
      </c>
      <c r="I145" s="212" t="s">
        <v>793</v>
      </c>
      <c r="J145" s="213" t="s">
        <v>1222</v>
      </c>
      <c r="K145" s="212">
        <v>700013</v>
      </c>
      <c r="L145" s="213"/>
      <c r="M145" s="192"/>
      <c r="N145" s="192"/>
      <c r="O145" s="192"/>
    </row>
    <row r="146" spans="1:15" ht="15.6" x14ac:dyDescent="0.25">
      <c r="A146" s="210" t="s">
        <v>1223</v>
      </c>
      <c r="B146" s="211" t="s">
        <v>1002</v>
      </c>
      <c r="C146" s="211" t="s">
        <v>992</v>
      </c>
      <c r="D146" s="212">
        <v>999</v>
      </c>
      <c r="E146" s="211" t="s">
        <v>997</v>
      </c>
      <c r="F146" s="212" t="s">
        <v>994</v>
      </c>
      <c r="G146" s="212" t="s">
        <v>1217</v>
      </c>
      <c r="H146" s="212">
        <v>2017</v>
      </c>
      <c r="I146" s="212" t="s">
        <v>793</v>
      </c>
      <c r="J146" s="213" t="s">
        <v>1218</v>
      </c>
      <c r="K146" s="212">
        <v>700014</v>
      </c>
      <c r="L146" s="213"/>
      <c r="M146" s="192"/>
      <c r="N146" s="192"/>
      <c r="O146" s="192"/>
    </row>
    <row r="147" spans="1:15" ht="31.2" x14ac:dyDescent="0.25">
      <c r="A147" s="210" t="s">
        <v>1315</v>
      </c>
      <c r="B147" s="211" t="s">
        <v>1002</v>
      </c>
      <c r="C147" s="211" t="s">
        <v>992</v>
      </c>
      <c r="D147" s="212">
        <v>999</v>
      </c>
      <c r="E147" s="211" t="s">
        <v>997</v>
      </c>
      <c r="F147" s="212" t="s">
        <v>994</v>
      </c>
      <c r="G147" s="212" t="s">
        <v>1217</v>
      </c>
      <c r="H147" s="212">
        <v>2007</v>
      </c>
      <c r="I147" s="212" t="s">
        <v>793</v>
      </c>
      <c r="J147" s="213" t="s">
        <v>1316</v>
      </c>
      <c r="K147" s="212">
        <v>700001</v>
      </c>
      <c r="L147" s="213"/>
      <c r="M147" s="192"/>
      <c r="N147" s="192"/>
      <c r="O147" s="192"/>
    </row>
    <row r="148" spans="1:15" ht="15.6" x14ac:dyDescent="0.25">
      <c r="A148" s="210" t="s">
        <v>867</v>
      </c>
      <c r="B148" s="211" t="s">
        <v>1003</v>
      </c>
      <c r="C148" s="211" t="s">
        <v>992</v>
      </c>
      <c r="D148" s="212">
        <v>18</v>
      </c>
      <c r="E148" s="211" t="s">
        <v>993</v>
      </c>
      <c r="F148" s="212" t="s">
        <v>994</v>
      </c>
      <c r="G148" s="212" t="s">
        <v>996</v>
      </c>
      <c r="H148" s="212">
        <v>1824</v>
      </c>
      <c r="I148" s="212" t="s">
        <v>793</v>
      </c>
      <c r="J148" s="222" t="s">
        <v>793</v>
      </c>
      <c r="K148" s="212">
        <v>701800</v>
      </c>
      <c r="L148" s="213"/>
      <c r="M148" s="192"/>
      <c r="N148" s="192"/>
      <c r="O148" s="192"/>
    </row>
    <row r="149" spans="1:15" ht="15.6" x14ac:dyDescent="0.25">
      <c r="A149" s="210" t="s">
        <v>868</v>
      </c>
      <c r="B149" s="211" t="s">
        <v>1003</v>
      </c>
      <c r="C149" s="211" t="s">
        <v>992</v>
      </c>
      <c r="D149" s="212">
        <v>43</v>
      </c>
      <c r="E149" s="211" t="s">
        <v>993</v>
      </c>
      <c r="F149" s="212" t="s">
        <v>994</v>
      </c>
      <c r="G149" s="212" t="s">
        <v>996</v>
      </c>
      <c r="H149" s="212">
        <v>1943</v>
      </c>
      <c r="I149" s="212" t="s">
        <v>793</v>
      </c>
      <c r="J149" s="213" t="s">
        <v>793</v>
      </c>
      <c r="K149" s="212">
        <v>704300</v>
      </c>
      <c r="L149" s="213"/>
      <c r="M149" s="192"/>
      <c r="N149" s="192"/>
      <c r="O149" s="192"/>
    </row>
    <row r="150" spans="1:15" ht="15.6" x14ac:dyDescent="0.25">
      <c r="A150" s="210" t="s">
        <v>869</v>
      </c>
      <c r="B150" s="211" t="s">
        <v>1003</v>
      </c>
      <c r="C150" s="211" t="s">
        <v>992</v>
      </c>
      <c r="D150" s="212">
        <v>57</v>
      </c>
      <c r="E150" s="211" t="s">
        <v>993</v>
      </c>
      <c r="F150" s="212" t="s">
        <v>994</v>
      </c>
      <c r="G150" s="212" t="s">
        <v>996</v>
      </c>
      <c r="H150" s="212">
        <v>1909</v>
      </c>
      <c r="I150" s="212" t="s">
        <v>793</v>
      </c>
      <c r="J150" s="213" t="s">
        <v>793</v>
      </c>
      <c r="K150" s="212">
        <v>705700</v>
      </c>
      <c r="L150" s="213"/>
      <c r="M150" s="192"/>
      <c r="N150" s="192"/>
      <c r="O150" s="192"/>
    </row>
    <row r="151" spans="1:15" ht="15.6" x14ac:dyDescent="0.25">
      <c r="A151" s="210" t="s">
        <v>870</v>
      </c>
      <c r="B151" s="211" t="s">
        <v>1003</v>
      </c>
      <c r="C151" s="211" t="s">
        <v>992</v>
      </c>
      <c r="D151" s="212">
        <v>53</v>
      </c>
      <c r="E151" s="211" t="s">
        <v>993</v>
      </c>
      <c r="F151" s="212" t="s">
        <v>994</v>
      </c>
      <c r="G151" s="212" t="s">
        <v>996</v>
      </c>
      <c r="H151" s="212">
        <v>1824</v>
      </c>
      <c r="I151" s="212" t="s">
        <v>793</v>
      </c>
      <c r="J151" s="213" t="s">
        <v>793</v>
      </c>
      <c r="K151" s="212">
        <v>705300</v>
      </c>
      <c r="L151" s="213"/>
      <c r="M151" s="192"/>
      <c r="N151" s="192"/>
      <c r="O151" s="192"/>
    </row>
    <row r="152" spans="1:15" ht="15.6" x14ac:dyDescent="0.25">
      <c r="A152" s="210" t="s">
        <v>871</v>
      </c>
      <c r="B152" s="211" t="s">
        <v>1003</v>
      </c>
      <c r="C152" s="211" t="s">
        <v>992</v>
      </c>
      <c r="D152" s="212">
        <v>55</v>
      </c>
      <c r="E152" s="211" t="s">
        <v>993</v>
      </c>
      <c r="F152" s="212" t="s">
        <v>994</v>
      </c>
      <c r="G152" s="212" t="s">
        <v>996</v>
      </c>
      <c r="H152" s="212">
        <v>1824</v>
      </c>
      <c r="I152" s="212" t="s">
        <v>793</v>
      </c>
      <c r="J152" s="213" t="s">
        <v>793</v>
      </c>
      <c r="K152" s="212">
        <v>705500</v>
      </c>
      <c r="L152" s="213"/>
      <c r="M152" s="192"/>
      <c r="N152" s="192"/>
      <c r="O152" s="192"/>
    </row>
    <row r="153" spans="1:15" ht="15.6" x14ac:dyDescent="0.25">
      <c r="A153" s="210" t="s">
        <v>872</v>
      </c>
      <c r="B153" s="211" t="s">
        <v>1003</v>
      </c>
      <c r="C153" s="211" t="s">
        <v>992</v>
      </c>
      <c r="D153" s="212">
        <v>58</v>
      </c>
      <c r="E153" s="211" t="s">
        <v>993</v>
      </c>
      <c r="F153" s="212" t="s">
        <v>994</v>
      </c>
      <c r="G153" s="212" t="s">
        <v>996</v>
      </c>
      <c r="H153" s="212">
        <v>1824</v>
      </c>
      <c r="I153" s="212" t="s">
        <v>793</v>
      </c>
      <c r="J153" s="213" t="s">
        <v>793</v>
      </c>
      <c r="K153" s="212">
        <v>705800</v>
      </c>
      <c r="L153" s="213"/>
      <c r="M153" s="192"/>
      <c r="N153" s="192"/>
      <c r="O153" s="192"/>
    </row>
    <row r="154" spans="1:15" ht="15.6" x14ac:dyDescent="0.25">
      <c r="A154" s="210" t="s">
        <v>873</v>
      </c>
      <c r="B154" s="211" t="s">
        <v>1003</v>
      </c>
      <c r="C154" s="211" t="s">
        <v>992</v>
      </c>
      <c r="D154" s="212">
        <v>59</v>
      </c>
      <c r="E154" s="211" t="s">
        <v>993</v>
      </c>
      <c r="F154" s="212" t="s">
        <v>994</v>
      </c>
      <c r="G154" s="212" t="s">
        <v>996</v>
      </c>
      <c r="H154" s="212">
        <v>1870</v>
      </c>
      <c r="I154" s="212" t="s">
        <v>793</v>
      </c>
      <c r="J154" s="213" t="s">
        <v>793</v>
      </c>
      <c r="K154" s="212">
        <v>705900</v>
      </c>
      <c r="L154" s="213"/>
      <c r="M154" s="192"/>
      <c r="N154" s="192"/>
      <c r="O154" s="192"/>
    </row>
    <row r="155" spans="1:15" ht="15.6" x14ac:dyDescent="0.25">
      <c r="A155" s="210" t="s">
        <v>874</v>
      </c>
      <c r="B155" s="211" t="s">
        <v>1003</v>
      </c>
      <c r="C155" s="211" t="s">
        <v>992</v>
      </c>
      <c r="D155" s="212">
        <v>60</v>
      </c>
      <c r="E155" s="211" t="s">
        <v>993</v>
      </c>
      <c r="F155" s="212" t="s">
        <v>994</v>
      </c>
      <c r="G155" s="212" t="s">
        <v>996</v>
      </c>
      <c r="H155" s="212">
        <v>1824</v>
      </c>
      <c r="I155" s="212" t="s">
        <v>793</v>
      </c>
      <c r="J155" s="213" t="s">
        <v>793</v>
      </c>
      <c r="K155" s="212">
        <v>706000</v>
      </c>
      <c r="L155" s="213"/>
      <c r="M155" s="192"/>
      <c r="N155" s="192"/>
      <c r="O155" s="192"/>
    </row>
    <row r="156" spans="1:15" ht="15.6" x14ac:dyDescent="0.25">
      <c r="A156" s="210" t="s">
        <v>875</v>
      </c>
      <c r="B156" s="211" t="s">
        <v>1003</v>
      </c>
      <c r="C156" s="211" t="s">
        <v>992</v>
      </c>
      <c r="D156" s="212">
        <v>61</v>
      </c>
      <c r="E156" s="211" t="s">
        <v>993</v>
      </c>
      <c r="F156" s="212" t="s">
        <v>994</v>
      </c>
      <c r="G156" s="212" t="s">
        <v>996</v>
      </c>
      <c r="H156" s="212">
        <v>1880</v>
      </c>
      <c r="I156" s="212" t="s">
        <v>793</v>
      </c>
      <c r="J156" s="213" t="s">
        <v>793</v>
      </c>
      <c r="K156" s="212">
        <v>706100</v>
      </c>
      <c r="L156" s="213"/>
      <c r="M156" s="192"/>
      <c r="N156" s="192"/>
      <c r="O156" s="192"/>
    </row>
    <row r="157" spans="1:15" ht="15.6" x14ac:dyDescent="0.25">
      <c r="A157" s="210" t="s">
        <v>876</v>
      </c>
      <c r="B157" s="211" t="s">
        <v>1003</v>
      </c>
      <c r="C157" s="211" t="s">
        <v>992</v>
      </c>
      <c r="D157" s="212">
        <v>62</v>
      </c>
      <c r="E157" s="211" t="s">
        <v>993</v>
      </c>
      <c r="F157" s="212" t="s">
        <v>994</v>
      </c>
      <c r="G157" s="212" t="s">
        <v>996</v>
      </c>
      <c r="H157" s="212">
        <v>1938</v>
      </c>
      <c r="I157" s="212" t="s">
        <v>793</v>
      </c>
      <c r="J157" s="213" t="s">
        <v>793</v>
      </c>
      <c r="K157" s="212">
        <v>706200</v>
      </c>
      <c r="L157" s="213"/>
      <c r="M157" s="192"/>
      <c r="N157" s="192"/>
      <c r="O157" s="192"/>
    </row>
    <row r="158" spans="1:15" ht="15.6" x14ac:dyDescent="0.25">
      <c r="A158" s="210" t="s">
        <v>877</v>
      </c>
      <c r="B158" s="211" t="s">
        <v>1003</v>
      </c>
      <c r="C158" s="211" t="s">
        <v>992</v>
      </c>
      <c r="D158" s="212">
        <v>63</v>
      </c>
      <c r="E158" s="211" t="s">
        <v>993</v>
      </c>
      <c r="F158" s="212" t="s">
        <v>994</v>
      </c>
      <c r="G158" s="212" t="s">
        <v>996</v>
      </c>
      <c r="H158" s="212">
        <v>1824</v>
      </c>
      <c r="I158" s="212" t="s">
        <v>793</v>
      </c>
      <c r="J158" s="213" t="s">
        <v>793</v>
      </c>
      <c r="K158" s="212">
        <v>706300</v>
      </c>
      <c r="L158" s="213"/>
      <c r="M158" s="192"/>
      <c r="N158" s="192"/>
      <c r="O158" s="192"/>
    </row>
    <row r="159" spans="1:15" ht="15.6" x14ac:dyDescent="0.25">
      <c r="A159" s="210" t="s">
        <v>878</v>
      </c>
      <c r="B159" s="211" t="s">
        <v>1003</v>
      </c>
      <c r="C159" s="211" t="s">
        <v>992</v>
      </c>
      <c r="D159" s="217">
        <v>64</v>
      </c>
      <c r="E159" s="211" t="s">
        <v>993</v>
      </c>
      <c r="F159" s="212" t="s">
        <v>994</v>
      </c>
      <c r="G159" s="212" t="s">
        <v>996</v>
      </c>
      <c r="H159" s="212">
        <v>1862</v>
      </c>
      <c r="I159" s="212" t="s">
        <v>793</v>
      </c>
      <c r="J159" s="213" t="s">
        <v>793</v>
      </c>
      <c r="K159" s="212">
        <v>706400</v>
      </c>
      <c r="L159" s="213"/>
      <c r="M159" s="192"/>
      <c r="N159" s="192"/>
      <c r="O159" s="192"/>
    </row>
    <row r="160" spans="1:15" ht="46.8" x14ac:dyDescent="0.25">
      <c r="A160" s="210" t="s">
        <v>2174</v>
      </c>
      <c r="B160" s="211" t="s">
        <v>1003</v>
      </c>
      <c r="C160" s="211" t="s">
        <v>992</v>
      </c>
      <c r="D160" s="212">
        <v>83</v>
      </c>
      <c r="E160" s="211" t="s">
        <v>997</v>
      </c>
      <c r="F160" s="212" t="s">
        <v>994</v>
      </c>
      <c r="G160" s="212" t="s">
        <v>1217</v>
      </c>
      <c r="H160" s="212">
        <v>2019</v>
      </c>
      <c r="I160" s="212" t="s">
        <v>793</v>
      </c>
      <c r="J160" s="213" t="s">
        <v>2175</v>
      </c>
      <c r="K160" s="212">
        <v>708302</v>
      </c>
      <c r="L160" s="213"/>
      <c r="M160" s="192"/>
      <c r="N160" s="192"/>
      <c r="O160" s="192"/>
    </row>
    <row r="161" spans="1:15" ht="15.6" x14ac:dyDescent="0.25">
      <c r="A161" s="210" t="s">
        <v>972</v>
      </c>
      <c r="B161" s="211" t="s">
        <v>1003</v>
      </c>
      <c r="C161" s="211" t="s">
        <v>992</v>
      </c>
      <c r="D161" s="212">
        <v>120</v>
      </c>
      <c r="E161" s="211" t="s">
        <v>496</v>
      </c>
      <c r="F161" s="212" t="s">
        <v>994</v>
      </c>
      <c r="G161" s="212" t="s">
        <v>1217</v>
      </c>
      <c r="H161" s="212">
        <v>2001</v>
      </c>
      <c r="I161" s="212" t="s">
        <v>793</v>
      </c>
      <c r="J161" s="213" t="s">
        <v>1005</v>
      </c>
      <c r="K161" s="212">
        <v>712003</v>
      </c>
      <c r="L161" s="213"/>
      <c r="M161" s="192"/>
      <c r="N161" s="192"/>
      <c r="O161" s="192"/>
    </row>
    <row r="162" spans="1:15" ht="31.2" x14ac:dyDescent="0.25">
      <c r="A162" s="210" t="s">
        <v>1313</v>
      </c>
      <c r="B162" s="211" t="s">
        <v>1002</v>
      </c>
      <c r="C162" s="211" t="s">
        <v>992</v>
      </c>
      <c r="D162" s="212">
        <v>999</v>
      </c>
      <c r="E162" s="211" t="s">
        <v>997</v>
      </c>
      <c r="F162" s="212" t="s">
        <v>994</v>
      </c>
      <c r="G162" s="212" t="s">
        <v>1217</v>
      </c>
      <c r="H162" s="212">
        <v>2020</v>
      </c>
      <c r="I162" s="212" t="s">
        <v>793</v>
      </c>
      <c r="J162" s="223" t="s">
        <v>1327</v>
      </c>
      <c r="K162" s="212">
        <v>700018</v>
      </c>
      <c r="L162" s="213"/>
      <c r="M162" s="193" t="s">
        <v>1805</v>
      </c>
      <c r="N162" s="192"/>
      <c r="O162" s="192"/>
    </row>
    <row r="163" spans="1:15" ht="62.4" x14ac:dyDescent="0.25">
      <c r="A163" s="210" t="s">
        <v>973</v>
      </c>
      <c r="B163" s="211" t="s">
        <v>1003</v>
      </c>
      <c r="C163" s="211" t="s">
        <v>992</v>
      </c>
      <c r="D163" s="212">
        <v>39</v>
      </c>
      <c r="E163" s="211" t="s">
        <v>997</v>
      </c>
      <c r="F163" s="212" t="s">
        <v>994</v>
      </c>
      <c r="G163" s="212" t="s">
        <v>1217</v>
      </c>
      <c r="H163" s="212">
        <v>1998</v>
      </c>
      <c r="I163" s="212">
        <v>2007</v>
      </c>
      <c r="J163" s="213" t="s">
        <v>1388</v>
      </c>
      <c r="K163" s="212">
        <v>703903</v>
      </c>
      <c r="L163" s="213"/>
      <c r="M163" s="192"/>
      <c r="N163" s="192"/>
      <c r="O163" s="192"/>
    </row>
    <row r="164" spans="1:15" ht="15.6" x14ac:dyDescent="0.25">
      <c r="A164" s="210" t="s">
        <v>879</v>
      </c>
      <c r="B164" s="211" t="s">
        <v>1003</v>
      </c>
      <c r="C164" s="211" t="s">
        <v>992</v>
      </c>
      <c r="D164" s="212">
        <v>53</v>
      </c>
      <c r="E164" s="211" t="s">
        <v>467</v>
      </c>
      <c r="F164" s="212" t="s">
        <v>994</v>
      </c>
      <c r="G164" s="212" t="s">
        <v>1217</v>
      </c>
      <c r="H164" s="212">
        <v>2013</v>
      </c>
      <c r="I164" s="212" t="s">
        <v>793</v>
      </c>
      <c r="J164" s="213" t="s">
        <v>1418</v>
      </c>
      <c r="K164" s="212">
        <v>705302</v>
      </c>
      <c r="L164" s="213"/>
      <c r="M164" s="192"/>
      <c r="N164" s="192"/>
      <c r="O164" s="192"/>
    </row>
    <row r="165" spans="1:15" ht="15.6" x14ac:dyDescent="0.25">
      <c r="A165" s="210" t="s">
        <v>880</v>
      </c>
      <c r="B165" s="211" t="s">
        <v>1003</v>
      </c>
      <c r="C165" s="211" t="s">
        <v>992</v>
      </c>
      <c r="D165" s="212">
        <v>101</v>
      </c>
      <c r="E165" s="211" t="s">
        <v>467</v>
      </c>
      <c r="F165" s="212" t="s">
        <v>994</v>
      </c>
      <c r="G165" s="212" t="s">
        <v>1217</v>
      </c>
      <c r="H165" s="212">
        <v>2018</v>
      </c>
      <c r="I165" s="212" t="s">
        <v>793</v>
      </c>
      <c r="J165" s="213" t="s">
        <v>1494</v>
      </c>
      <c r="K165" s="212">
        <v>710105</v>
      </c>
      <c r="L165" s="213"/>
      <c r="M165" s="192"/>
      <c r="N165" s="192"/>
      <c r="O165" s="192"/>
    </row>
    <row r="166" spans="1:15" ht="15.6" x14ac:dyDescent="0.25">
      <c r="A166" s="210" t="s">
        <v>881</v>
      </c>
      <c r="B166" s="211" t="s">
        <v>1003</v>
      </c>
      <c r="C166" s="211" t="s">
        <v>992</v>
      </c>
      <c r="D166" s="212">
        <v>67</v>
      </c>
      <c r="E166" s="211" t="s">
        <v>995</v>
      </c>
      <c r="F166" s="212" t="s">
        <v>994</v>
      </c>
      <c r="G166" s="212" t="s">
        <v>1217</v>
      </c>
      <c r="H166" s="212">
        <v>2006</v>
      </c>
      <c r="I166" s="212" t="s">
        <v>793</v>
      </c>
      <c r="J166" s="213" t="s">
        <v>793</v>
      </c>
      <c r="K166" s="212">
        <v>706704</v>
      </c>
      <c r="L166" s="213"/>
      <c r="M166" s="192"/>
      <c r="N166" s="192"/>
      <c r="O166" s="192"/>
    </row>
    <row r="167" spans="1:15" ht="46.8" x14ac:dyDescent="0.25">
      <c r="A167" s="210" t="s">
        <v>882</v>
      </c>
      <c r="B167" s="211" t="s">
        <v>1003</v>
      </c>
      <c r="C167" s="211" t="s">
        <v>2502</v>
      </c>
      <c r="D167" s="212">
        <v>39</v>
      </c>
      <c r="E167" s="211" t="s">
        <v>467</v>
      </c>
      <c r="F167" s="212" t="s">
        <v>994</v>
      </c>
      <c r="G167" s="212" t="s">
        <v>1217</v>
      </c>
      <c r="H167" s="212">
        <v>2007</v>
      </c>
      <c r="I167" s="212">
        <v>2021</v>
      </c>
      <c r="J167" s="213" t="s">
        <v>2530</v>
      </c>
      <c r="K167" s="212">
        <v>703908</v>
      </c>
      <c r="L167" s="213"/>
      <c r="M167" s="192"/>
      <c r="N167" s="192"/>
      <c r="O167" s="192"/>
    </row>
    <row r="168" spans="1:15" ht="15.6" x14ac:dyDescent="0.25">
      <c r="A168" s="210" t="s">
        <v>2523</v>
      </c>
      <c r="B168" s="211" t="s">
        <v>1003</v>
      </c>
      <c r="C168" s="211" t="s">
        <v>2502</v>
      </c>
      <c r="D168" s="212">
        <v>39</v>
      </c>
      <c r="E168" s="211" t="s">
        <v>467</v>
      </c>
      <c r="F168" s="212" t="s">
        <v>994</v>
      </c>
      <c r="G168" s="212" t="s">
        <v>1217</v>
      </c>
      <c r="H168" s="212"/>
      <c r="I168" s="212">
        <v>2007</v>
      </c>
      <c r="J168" s="213" t="s">
        <v>2524</v>
      </c>
      <c r="K168" s="212">
        <v>703912</v>
      </c>
      <c r="L168" s="213"/>
      <c r="M168" s="192"/>
      <c r="N168" s="192"/>
      <c r="O168" s="192"/>
    </row>
    <row r="169" spans="1:15" ht="15.6" x14ac:dyDescent="0.25">
      <c r="A169" s="210" t="s">
        <v>883</v>
      </c>
      <c r="B169" s="211" t="s">
        <v>1003</v>
      </c>
      <c r="C169" s="211" t="s">
        <v>992</v>
      </c>
      <c r="D169" s="212">
        <v>98</v>
      </c>
      <c r="E169" s="211" t="s">
        <v>467</v>
      </c>
      <c r="F169" s="212" t="s">
        <v>994</v>
      </c>
      <c r="G169" s="212" t="s">
        <v>1217</v>
      </c>
      <c r="H169" s="212">
        <v>2010</v>
      </c>
      <c r="I169" s="212" t="s">
        <v>793</v>
      </c>
      <c r="J169" s="213" t="s">
        <v>793</v>
      </c>
      <c r="K169" s="212">
        <v>709805</v>
      </c>
      <c r="L169" s="213"/>
      <c r="M169" s="192"/>
      <c r="N169" s="192"/>
      <c r="O169" s="192"/>
    </row>
    <row r="170" spans="1:15" ht="15.6" x14ac:dyDescent="0.25">
      <c r="A170" s="210" t="s">
        <v>884</v>
      </c>
      <c r="B170" s="211" t="s">
        <v>1003</v>
      </c>
      <c r="C170" s="211" t="s">
        <v>992</v>
      </c>
      <c r="D170" s="212">
        <v>65</v>
      </c>
      <c r="E170" s="211" t="s">
        <v>993</v>
      </c>
      <c r="F170" s="212" t="s">
        <v>994</v>
      </c>
      <c r="G170" s="212" t="s">
        <v>996</v>
      </c>
      <c r="H170" s="212">
        <v>1824</v>
      </c>
      <c r="I170" s="212" t="s">
        <v>793</v>
      </c>
      <c r="J170" s="213" t="s">
        <v>793</v>
      </c>
      <c r="K170" s="212">
        <v>706500</v>
      </c>
      <c r="L170" s="213"/>
      <c r="M170" s="192"/>
      <c r="N170" s="192"/>
      <c r="O170" s="192"/>
    </row>
    <row r="171" spans="1:15" ht="156" x14ac:dyDescent="0.25">
      <c r="A171" s="210" t="s">
        <v>1788</v>
      </c>
      <c r="B171" s="211" t="s">
        <v>1002</v>
      </c>
      <c r="C171" s="211" t="s">
        <v>992</v>
      </c>
      <c r="D171" s="212">
        <v>999</v>
      </c>
      <c r="E171" s="211" t="s">
        <v>999</v>
      </c>
      <c r="F171" s="212" t="s">
        <v>994</v>
      </c>
      <c r="G171" s="212" t="s">
        <v>1217</v>
      </c>
      <c r="H171" s="212" t="s">
        <v>2176</v>
      </c>
      <c r="I171" s="212" t="s">
        <v>2142</v>
      </c>
      <c r="J171" s="213" t="s">
        <v>2143</v>
      </c>
      <c r="K171" s="212">
        <v>700012</v>
      </c>
      <c r="L171" s="213"/>
      <c r="M171" s="192"/>
      <c r="N171" s="192"/>
      <c r="O171" s="192"/>
    </row>
    <row r="172" spans="1:15" ht="15.6" x14ac:dyDescent="0.25">
      <c r="A172" s="210" t="s">
        <v>885</v>
      </c>
      <c r="B172" s="211" t="s">
        <v>1003</v>
      </c>
      <c r="C172" s="211" t="s">
        <v>992</v>
      </c>
      <c r="D172" s="212">
        <v>66</v>
      </c>
      <c r="E172" s="211" t="s">
        <v>993</v>
      </c>
      <c r="F172" s="212" t="s">
        <v>994</v>
      </c>
      <c r="G172" s="212" t="s">
        <v>996</v>
      </c>
      <c r="H172" s="212">
        <v>1824</v>
      </c>
      <c r="I172" s="212" t="s">
        <v>793</v>
      </c>
      <c r="J172" s="213" t="s">
        <v>793</v>
      </c>
      <c r="K172" s="212">
        <v>706600</v>
      </c>
      <c r="L172" s="213"/>
      <c r="M172" s="192"/>
      <c r="N172" s="192"/>
      <c r="O172" s="192"/>
    </row>
    <row r="173" spans="1:15" ht="15.6" x14ac:dyDescent="0.25">
      <c r="A173" s="210" t="s">
        <v>886</v>
      </c>
      <c r="B173" s="211" t="s">
        <v>1003</v>
      </c>
      <c r="C173" s="211" t="s">
        <v>992</v>
      </c>
      <c r="D173" s="212">
        <v>67</v>
      </c>
      <c r="E173" s="211" t="s">
        <v>993</v>
      </c>
      <c r="F173" s="212" t="s">
        <v>994</v>
      </c>
      <c r="G173" s="212" t="s">
        <v>996</v>
      </c>
      <c r="H173" s="212">
        <v>1918</v>
      </c>
      <c r="I173" s="212" t="s">
        <v>793</v>
      </c>
      <c r="J173" s="213" t="s">
        <v>793</v>
      </c>
      <c r="K173" s="212">
        <v>706700</v>
      </c>
      <c r="L173" s="213"/>
      <c r="M173" s="192"/>
      <c r="N173" s="192"/>
      <c r="O173" s="192"/>
    </row>
    <row r="174" spans="1:15" ht="15.6" x14ac:dyDescent="0.25">
      <c r="A174" s="210" t="s">
        <v>887</v>
      </c>
      <c r="B174" s="211" t="s">
        <v>1003</v>
      </c>
      <c r="C174" s="211" t="s">
        <v>992</v>
      </c>
      <c r="D174" s="212">
        <v>69</v>
      </c>
      <c r="E174" s="211" t="s">
        <v>993</v>
      </c>
      <c r="F174" s="212" t="s">
        <v>994</v>
      </c>
      <c r="G174" s="212" t="s">
        <v>996</v>
      </c>
      <c r="H174" s="212">
        <v>1824</v>
      </c>
      <c r="I174" s="212" t="s">
        <v>793</v>
      </c>
      <c r="J174" s="213" t="s">
        <v>793</v>
      </c>
      <c r="K174" s="212">
        <v>706900</v>
      </c>
      <c r="L174" s="213"/>
      <c r="M174" s="192"/>
      <c r="N174" s="192"/>
      <c r="O174" s="192"/>
    </row>
    <row r="175" spans="1:15" ht="15.6" x14ac:dyDescent="0.25">
      <c r="A175" s="210" t="s">
        <v>888</v>
      </c>
      <c r="B175" s="211" t="s">
        <v>1003</v>
      </c>
      <c r="C175" s="211" t="s">
        <v>992</v>
      </c>
      <c r="D175" s="212">
        <v>71</v>
      </c>
      <c r="E175" s="211" t="s">
        <v>993</v>
      </c>
      <c r="F175" s="212" t="s">
        <v>994</v>
      </c>
      <c r="G175" s="212" t="s">
        <v>996</v>
      </c>
      <c r="H175" s="212">
        <v>1824</v>
      </c>
      <c r="I175" s="212" t="s">
        <v>793</v>
      </c>
      <c r="J175" s="213" t="s">
        <v>793</v>
      </c>
      <c r="K175" s="212">
        <v>707100</v>
      </c>
      <c r="L175" s="213"/>
      <c r="M175" s="192"/>
      <c r="N175" s="192"/>
      <c r="O175" s="192"/>
    </row>
    <row r="176" spans="1:15" ht="15.6" x14ac:dyDescent="0.25">
      <c r="A176" s="210" t="s">
        <v>889</v>
      </c>
      <c r="B176" s="211" t="s">
        <v>1003</v>
      </c>
      <c r="C176" s="211" t="s">
        <v>992</v>
      </c>
      <c r="D176" s="212">
        <v>72</v>
      </c>
      <c r="E176" s="211" t="s">
        <v>993</v>
      </c>
      <c r="F176" s="212" t="s">
        <v>994</v>
      </c>
      <c r="G176" s="212" t="s">
        <v>996</v>
      </c>
      <c r="H176" s="212">
        <v>1885</v>
      </c>
      <c r="I176" s="212" t="s">
        <v>793</v>
      </c>
      <c r="J176" s="213" t="s">
        <v>793</v>
      </c>
      <c r="K176" s="212">
        <v>707200</v>
      </c>
      <c r="L176" s="213"/>
      <c r="M176" s="192"/>
      <c r="N176" s="192"/>
      <c r="O176" s="192"/>
    </row>
    <row r="177" spans="1:15" ht="15.6" x14ac:dyDescent="0.25">
      <c r="A177" s="210" t="s">
        <v>890</v>
      </c>
      <c r="B177" s="211" t="s">
        <v>1003</v>
      </c>
      <c r="C177" s="211" t="s">
        <v>992</v>
      </c>
      <c r="D177" s="217">
        <v>113</v>
      </c>
      <c r="E177" s="211" t="s">
        <v>993</v>
      </c>
      <c r="F177" s="212" t="s">
        <v>994</v>
      </c>
      <c r="G177" s="212" t="s">
        <v>996</v>
      </c>
      <c r="H177" s="212">
        <v>1845</v>
      </c>
      <c r="I177" s="212" t="s">
        <v>793</v>
      </c>
      <c r="J177" s="213" t="s">
        <v>793</v>
      </c>
      <c r="K177" s="212">
        <v>711300</v>
      </c>
      <c r="L177" s="213"/>
      <c r="M177" s="192"/>
      <c r="N177" s="192"/>
      <c r="O177" s="192"/>
    </row>
    <row r="178" spans="1:15" ht="31.2" x14ac:dyDescent="0.25">
      <c r="A178" s="210" t="s">
        <v>891</v>
      </c>
      <c r="B178" s="211" t="s">
        <v>1003</v>
      </c>
      <c r="C178" s="211" t="s">
        <v>992</v>
      </c>
      <c r="D178" s="212">
        <v>125</v>
      </c>
      <c r="E178" s="211" t="s">
        <v>993</v>
      </c>
      <c r="F178" s="212" t="s">
        <v>994</v>
      </c>
      <c r="G178" s="212" t="s">
        <v>996</v>
      </c>
      <c r="H178" s="212">
        <v>2005</v>
      </c>
      <c r="I178" s="212" t="s">
        <v>793</v>
      </c>
      <c r="J178" s="213" t="s">
        <v>1801</v>
      </c>
      <c r="K178" s="212">
        <v>712500</v>
      </c>
      <c r="L178" s="213"/>
      <c r="M178" s="192"/>
      <c r="N178" s="192"/>
      <c r="O178" s="192"/>
    </row>
    <row r="179" spans="1:15" ht="15.6" x14ac:dyDescent="0.25">
      <c r="A179" s="213" t="s">
        <v>892</v>
      </c>
      <c r="B179" s="212" t="s">
        <v>1003</v>
      </c>
      <c r="C179" s="212" t="s">
        <v>992</v>
      </c>
      <c r="D179" s="217">
        <v>73</v>
      </c>
      <c r="E179" s="212" t="s">
        <v>993</v>
      </c>
      <c r="F179" s="212" t="s">
        <v>994</v>
      </c>
      <c r="G179" s="212" t="s">
        <v>996</v>
      </c>
      <c r="H179" s="212">
        <v>1824</v>
      </c>
      <c r="I179" s="212" t="s">
        <v>793</v>
      </c>
      <c r="J179" s="213" t="s">
        <v>793</v>
      </c>
      <c r="K179" s="212">
        <v>707300</v>
      </c>
      <c r="L179" s="213"/>
      <c r="M179" s="192"/>
      <c r="N179" s="192"/>
      <c r="O179" s="192"/>
    </row>
    <row r="180" spans="1:15" ht="78" x14ac:dyDescent="0.25">
      <c r="A180" s="210" t="s">
        <v>893</v>
      </c>
      <c r="B180" s="211" t="s">
        <v>1003</v>
      </c>
      <c r="C180" s="211" t="s">
        <v>992</v>
      </c>
      <c r="D180" s="212">
        <v>7</v>
      </c>
      <c r="E180" s="211" t="s">
        <v>993</v>
      </c>
      <c r="F180" s="212" t="s">
        <v>994</v>
      </c>
      <c r="G180" s="212" t="s">
        <v>996</v>
      </c>
      <c r="H180" s="212">
        <v>1939</v>
      </c>
      <c r="I180" s="212" t="s">
        <v>793</v>
      </c>
      <c r="J180" s="216" t="s">
        <v>2144</v>
      </c>
      <c r="K180" s="212">
        <v>700700</v>
      </c>
      <c r="L180" s="213"/>
      <c r="M180" s="192"/>
      <c r="N180" s="192"/>
      <c r="O180" s="192"/>
    </row>
    <row r="181" spans="1:15" ht="15.6" x14ac:dyDescent="0.25">
      <c r="A181" s="210" t="s">
        <v>894</v>
      </c>
      <c r="B181" s="211" t="s">
        <v>1003</v>
      </c>
      <c r="C181" s="211" t="s">
        <v>992</v>
      </c>
      <c r="D181" s="212">
        <v>74</v>
      </c>
      <c r="E181" s="211" t="s">
        <v>993</v>
      </c>
      <c r="F181" s="212" t="s">
        <v>994</v>
      </c>
      <c r="G181" s="212" t="s">
        <v>996</v>
      </c>
      <c r="H181" s="212">
        <v>1912</v>
      </c>
      <c r="I181" s="212" t="s">
        <v>793</v>
      </c>
      <c r="J181" s="213" t="s">
        <v>793</v>
      </c>
      <c r="K181" s="212">
        <v>707400</v>
      </c>
      <c r="L181" s="213"/>
      <c r="M181" s="192"/>
      <c r="N181" s="192"/>
      <c r="O181" s="192"/>
    </row>
    <row r="182" spans="1:15" ht="15.6" x14ac:dyDescent="0.25">
      <c r="A182" s="210" t="s">
        <v>895</v>
      </c>
      <c r="B182" s="211" t="s">
        <v>1003</v>
      </c>
      <c r="C182" s="211" t="s">
        <v>992</v>
      </c>
      <c r="D182" s="212">
        <v>75</v>
      </c>
      <c r="E182" s="211" t="s">
        <v>993</v>
      </c>
      <c r="F182" s="212" t="s">
        <v>994</v>
      </c>
      <c r="G182" s="212" t="s">
        <v>996</v>
      </c>
      <c r="H182" s="212">
        <v>1907</v>
      </c>
      <c r="I182" s="212" t="s">
        <v>793</v>
      </c>
      <c r="J182" s="216" t="s">
        <v>793</v>
      </c>
      <c r="K182" s="212">
        <v>707500</v>
      </c>
      <c r="L182" s="213"/>
      <c r="M182" s="192"/>
      <c r="N182" s="192"/>
      <c r="O182" s="192"/>
    </row>
    <row r="183" spans="1:15" ht="15.6" x14ac:dyDescent="0.25">
      <c r="A183" s="210" t="s">
        <v>896</v>
      </c>
      <c r="B183" s="211" t="s">
        <v>1003</v>
      </c>
      <c r="C183" s="211" t="s">
        <v>992</v>
      </c>
      <c r="D183" s="212">
        <v>76</v>
      </c>
      <c r="E183" s="211" t="s">
        <v>993</v>
      </c>
      <c r="F183" s="212" t="s">
        <v>994</v>
      </c>
      <c r="G183" s="212" t="s">
        <v>996</v>
      </c>
      <c r="H183" s="212">
        <v>1824</v>
      </c>
      <c r="I183" s="212" t="s">
        <v>793</v>
      </c>
      <c r="J183" s="216" t="s">
        <v>793</v>
      </c>
      <c r="K183" s="212">
        <v>707600</v>
      </c>
      <c r="L183" s="213"/>
      <c r="M183" s="192"/>
      <c r="N183" s="192"/>
      <c r="O183" s="192"/>
    </row>
    <row r="184" spans="1:15" ht="15.6" x14ac:dyDescent="0.25">
      <c r="A184" s="210" t="s">
        <v>897</v>
      </c>
      <c r="B184" s="211" t="s">
        <v>1003</v>
      </c>
      <c r="C184" s="211" t="s">
        <v>992</v>
      </c>
      <c r="D184" s="212">
        <v>77</v>
      </c>
      <c r="E184" s="211" t="s">
        <v>993</v>
      </c>
      <c r="F184" s="212" t="s">
        <v>994</v>
      </c>
      <c r="G184" s="212" t="s">
        <v>996</v>
      </c>
      <c r="H184" s="212">
        <v>1824</v>
      </c>
      <c r="I184" s="212" t="s">
        <v>793</v>
      </c>
      <c r="J184" s="216" t="s">
        <v>793</v>
      </c>
      <c r="K184" s="212">
        <v>707700</v>
      </c>
      <c r="L184" s="213"/>
      <c r="M184" s="192"/>
      <c r="N184" s="192"/>
      <c r="O184" s="192"/>
    </row>
    <row r="185" spans="1:15" ht="15.6" x14ac:dyDescent="0.25">
      <c r="A185" s="210" t="s">
        <v>898</v>
      </c>
      <c r="B185" s="211" t="s">
        <v>1003</v>
      </c>
      <c r="C185" s="211" t="s">
        <v>992</v>
      </c>
      <c r="D185" s="212">
        <v>78</v>
      </c>
      <c r="E185" s="211" t="s">
        <v>993</v>
      </c>
      <c r="F185" s="212" t="s">
        <v>994</v>
      </c>
      <c r="G185" s="212" t="s">
        <v>996</v>
      </c>
      <c r="H185" s="212">
        <v>1824</v>
      </c>
      <c r="I185" s="212" t="s">
        <v>793</v>
      </c>
      <c r="J185" s="216" t="s">
        <v>793</v>
      </c>
      <c r="K185" s="212">
        <v>707800</v>
      </c>
      <c r="L185" s="213"/>
      <c r="M185" s="192"/>
      <c r="N185" s="192"/>
      <c r="O185" s="192"/>
    </row>
    <row r="186" spans="1:15" ht="46.8" x14ac:dyDescent="0.25">
      <c r="A186" s="210" t="s">
        <v>899</v>
      </c>
      <c r="B186" s="211" t="s">
        <v>1003</v>
      </c>
      <c r="C186" s="211" t="s">
        <v>992</v>
      </c>
      <c r="D186" s="212">
        <v>98</v>
      </c>
      <c r="E186" s="211" t="s">
        <v>993</v>
      </c>
      <c r="F186" s="212" t="s">
        <v>994</v>
      </c>
      <c r="G186" s="212" t="s">
        <v>996</v>
      </c>
      <c r="H186" s="212">
        <v>1824</v>
      </c>
      <c r="I186" s="212" t="s">
        <v>793</v>
      </c>
      <c r="J186" s="213" t="s">
        <v>2152</v>
      </c>
      <c r="K186" s="212">
        <v>709800</v>
      </c>
      <c r="L186" s="213"/>
      <c r="M186" s="192"/>
      <c r="N186" s="192"/>
      <c r="O186" s="192"/>
    </row>
    <row r="187" spans="1:15" ht="15.6" x14ac:dyDescent="0.25">
      <c r="A187" s="210" t="s">
        <v>900</v>
      </c>
      <c r="B187" s="211" t="s">
        <v>1003</v>
      </c>
      <c r="C187" s="211" t="s">
        <v>992</v>
      </c>
      <c r="D187" s="212">
        <v>80</v>
      </c>
      <c r="E187" s="211" t="s">
        <v>993</v>
      </c>
      <c r="F187" s="212" t="s">
        <v>994</v>
      </c>
      <c r="G187" s="212" t="s">
        <v>996</v>
      </c>
      <c r="H187" s="213">
        <v>1824</v>
      </c>
      <c r="I187" s="212" t="s">
        <v>793</v>
      </c>
      <c r="J187" s="213" t="s">
        <v>793</v>
      </c>
      <c r="K187" s="212">
        <v>708000</v>
      </c>
      <c r="L187" s="213"/>
      <c r="M187" s="192"/>
      <c r="N187" s="192"/>
      <c r="O187" s="192"/>
    </row>
    <row r="188" spans="1:15" ht="15.6" x14ac:dyDescent="0.25">
      <c r="A188" s="210" t="s">
        <v>901</v>
      </c>
      <c r="B188" s="211" t="s">
        <v>1003</v>
      </c>
      <c r="C188" s="211" t="s">
        <v>992</v>
      </c>
      <c r="D188" s="212">
        <v>81</v>
      </c>
      <c r="E188" s="211" t="s">
        <v>993</v>
      </c>
      <c r="F188" s="212" t="s">
        <v>994</v>
      </c>
      <c r="G188" s="212" t="s">
        <v>996</v>
      </c>
      <c r="H188" s="212">
        <v>1861</v>
      </c>
      <c r="I188" s="212" t="s">
        <v>793</v>
      </c>
      <c r="J188" s="213" t="s">
        <v>793</v>
      </c>
      <c r="K188" s="212">
        <v>708100</v>
      </c>
      <c r="L188" s="213"/>
      <c r="M188" s="192"/>
      <c r="N188" s="192"/>
      <c r="O188" s="192"/>
    </row>
    <row r="189" spans="1:15" ht="78" x14ac:dyDescent="0.25">
      <c r="A189" s="210" t="s">
        <v>902</v>
      </c>
      <c r="B189" s="211" t="s">
        <v>1003</v>
      </c>
      <c r="C189" s="211" t="s">
        <v>992</v>
      </c>
      <c r="D189" s="217">
        <v>56</v>
      </c>
      <c r="E189" s="211" t="s">
        <v>993</v>
      </c>
      <c r="F189" s="212" t="s">
        <v>994</v>
      </c>
      <c r="G189" s="212" t="s">
        <v>996</v>
      </c>
      <c r="H189" s="212">
        <v>1938</v>
      </c>
      <c r="I189" s="212" t="s">
        <v>793</v>
      </c>
      <c r="J189" s="213" t="s">
        <v>2150</v>
      </c>
      <c r="K189" s="212">
        <v>705600</v>
      </c>
      <c r="L189" s="213"/>
      <c r="M189" s="192"/>
      <c r="N189" s="192"/>
      <c r="O189" s="192"/>
    </row>
    <row r="190" spans="1:15" ht="15.6" x14ac:dyDescent="0.25">
      <c r="A190" s="210" t="s">
        <v>903</v>
      </c>
      <c r="B190" s="211" t="s">
        <v>1003</v>
      </c>
      <c r="C190" s="211" t="s">
        <v>992</v>
      </c>
      <c r="D190" s="212">
        <v>82</v>
      </c>
      <c r="E190" s="211" t="s">
        <v>993</v>
      </c>
      <c r="F190" s="212" t="s">
        <v>994</v>
      </c>
      <c r="G190" s="212" t="s">
        <v>996</v>
      </c>
      <c r="H190" s="212">
        <v>1824</v>
      </c>
      <c r="I190" s="212" t="s">
        <v>793</v>
      </c>
      <c r="J190" s="216" t="s">
        <v>793</v>
      </c>
      <c r="K190" s="212">
        <v>708200</v>
      </c>
      <c r="L190" s="213"/>
      <c r="M190" s="192"/>
      <c r="N190" s="192"/>
      <c r="O190" s="192"/>
    </row>
    <row r="191" spans="1:15" ht="31.2" x14ac:dyDescent="0.25">
      <c r="A191" s="210" t="s">
        <v>904</v>
      </c>
      <c r="B191" s="211" t="s">
        <v>1003</v>
      </c>
      <c r="C191" s="211" t="s">
        <v>992</v>
      </c>
      <c r="D191" s="212">
        <v>44</v>
      </c>
      <c r="E191" s="211" t="s">
        <v>997</v>
      </c>
      <c r="F191" s="212" t="s">
        <v>994</v>
      </c>
      <c r="G191" s="212" t="s">
        <v>1217</v>
      </c>
      <c r="H191" s="212">
        <v>2016</v>
      </c>
      <c r="I191" s="212" t="s">
        <v>793</v>
      </c>
      <c r="J191" s="213" t="s">
        <v>1400</v>
      </c>
      <c r="K191" s="212">
        <v>704402</v>
      </c>
      <c r="L191" s="213"/>
      <c r="M191" s="192"/>
      <c r="N191" s="192"/>
      <c r="O191" s="192"/>
    </row>
    <row r="192" spans="1:15" ht="15.6" x14ac:dyDescent="0.25">
      <c r="A192" s="210" t="s">
        <v>1250</v>
      </c>
      <c r="B192" s="211" t="s">
        <v>1003</v>
      </c>
      <c r="C192" s="211" t="s">
        <v>992</v>
      </c>
      <c r="D192" s="212">
        <v>18</v>
      </c>
      <c r="E192" s="211" t="s">
        <v>997</v>
      </c>
      <c r="F192" s="212" t="s">
        <v>994</v>
      </c>
      <c r="G192" s="212" t="s">
        <v>1217</v>
      </c>
      <c r="H192" s="212">
        <v>2004</v>
      </c>
      <c r="I192" s="212" t="s">
        <v>793</v>
      </c>
      <c r="J192" s="213" t="s">
        <v>1791</v>
      </c>
      <c r="K192" s="212">
        <v>701803</v>
      </c>
      <c r="L192" s="213"/>
      <c r="M192" s="192"/>
      <c r="N192" s="192"/>
      <c r="O192" s="192"/>
    </row>
    <row r="193" spans="1:15" ht="15.6" x14ac:dyDescent="0.25">
      <c r="A193" s="210" t="s">
        <v>905</v>
      </c>
      <c r="B193" s="211" t="s">
        <v>1003</v>
      </c>
      <c r="C193" s="211" t="s">
        <v>992</v>
      </c>
      <c r="D193" s="212">
        <v>58</v>
      </c>
      <c r="E193" s="211" t="s">
        <v>997</v>
      </c>
      <c r="F193" s="212" t="s">
        <v>994</v>
      </c>
      <c r="G193" s="212" t="s">
        <v>1217</v>
      </c>
      <c r="H193" s="212">
        <v>2014</v>
      </c>
      <c r="I193" s="212" t="s">
        <v>793</v>
      </c>
      <c r="J193" s="213" t="s">
        <v>793</v>
      </c>
      <c r="K193" s="212">
        <v>705802</v>
      </c>
      <c r="L193" s="213"/>
      <c r="M193" s="192"/>
      <c r="N193" s="192"/>
      <c r="O193" s="192"/>
    </row>
    <row r="194" spans="1:15" ht="15.6" x14ac:dyDescent="0.25">
      <c r="A194" s="210" t="s">
        <v>974</v>
      </c>
      <c r="B194" s="211" t="s">
        <v>1003</v>
      </c>
      <c r="C194" s="211" t="s">
        <v>992</v>
      </c>
      <c r="D194" s="212">
        <v>85</v>
      </c>
      <c r="E194" s="211" t="s">
        <v>997</v>
      </c>
      <c r="F194" s="212" t="s">
        <v>994</v>
      </c>
      <c r="G194" s="212" t="s">
        <v>1217</v>
      </c>
      <c r="H194" s="212">
        <v>2019</v>
      </c>
      <c r="I194" s="212" t="s">
        <v>793</v>
      </c>
      <c r="J194" s="213" t="s">
        <v>793</v>
      </c>
      <c r="K194" s="212">
        <v>708503</v>
      </c>
      <c r="L194" s="213"/>
      <c r="M194" s="192"/>
      <c r="N194" s="192"/>
      <c r="O194" s="192"/>
    </row>
    <row r="195" spans="1:15" ht="15.6" x14ac:dyDescent="0.25">
      <c r="A195" s="210" t="s">
        <v>1538</v>
      </c>
      <c r="B195" s="211" t="s">
        <v>1003</v>
      </c>
      <c r="C195" s="211" t="s">
        <v>992</v>
      </c>
      <c r="D195" s="212">
        <v>124</v>
      </c>
      <c r="E195" s="211" t="s">
        <v>997</v>
      </c>
      <c r="F195" s="212" t="s">
        <v>994</v>
      </c>
      <c r="G195" s="212" t="s">
        <v>1217</v>
      </c>
      <c r="H195" s="212">
        <v>1992</v>
      </c>
      <c r="I195" s="212" t="s">
        <v>793</v>
      </c>
      <c r="J195" s="213" t="s">
        <v>1539</v>
      </c>
      <c r="K195" s="212">
        <v>712402</v>
      </c>
      <c r="L195" s="213"/>
      <c r="M195" s="192"/>
      <c r="N195" s="192"/>
      <c r="O195" s="192"/>
    </row>
    <row r="196" spans="1:15" ht="15.6" x14ac:dyDescent="0.25">
      <c r="A196" s="210" t="s">
        <v>906</v>
      </c>
      <c r="B196" s="211" t="s">
        <v>1003</v>
      </c>
      <c r="C196" s="211" t="s">
        <v>992</v>
      </c>
      <c r="D196" s="212">
        <v>110</v>
      </c>
      <c r="E196" s="211" t="s">
        <v>997</v>
      </c>
      <c r="F196" s="212" t="s">
        <v>994</v>
      </c>
      <c r="G196" s="212" t="s">
        <v>1217</v>
      </c>
      <c r="H196" s="212">
        <v>2008</v>
      </c>
      <c r="I196" s="212" t="s">
        <v>793</v>
      </c>
      <c r="J196" s="213" t="s">
        <v>1513</v>
      </c>
      <c r="K196" s="212">
        <v>711002</v>
      </c>
      <c r="L196" s="213"/>
      <c r="M196" s="192"/>
      <c r="N196" s="192"/>
      <c r="O196" s="192"/>
    </row>
    <row r="197" spans="1:15" ht="15.6" x14ac:dyDescent="0.25">
      <c r="A197" s="219" t="s">
        <v>907</v>
      </c>
      <c r="B197" s="212" t="s">
        <v>1003</v>
      </c>
      <c r="C197" s="212" t="s">
        <v>992</v>
      </c>
      <c r="D197" s="212">
        <v>55</v>
      </c>
      <c r="E197" s="212" t="s">
        <v>997</v>
      </c>
      <c r="F197" s="212" t="s">
        <v>994</v>
      </c>
      <c r="G197" s="212" t="s">
        <v>1217</v>
      </c>
      <c r="H197" s="212">
        <v>2014</v>
      </c>
      <c r="I197" s="212" t="s">
        <v>793</v>
      </c>
      <c r="J197" s="213" t="s">
        <v>793</v>
      </c>
      <c r="K197" s="212">
        <v>705502</v>
      </c>
      <c r="L197" s="213"/>
      <c r="M197" s="192"/>
      <c r="N197" s="192"/>
      <c r="O197" s="192"/>
    </row>
    <row r="198" spans="1:15" ht="15.6" x14ac:dyDescent="0.25">
      <c r="A198" s="210" t="s">
        <v>2509</v>
      </c>
      <c r="B198" s="211" t="s">
        <v>1003</v>
      </c>
      <c r="C198" s="211" t="s">
        <v>2502</v>
      </c>
      <c r="D198" s="212">
        <v>4</v>
      </c>
      <c r="E198" s="211" t="s">
        <v>997</v>
      </c>
      <c r="F198" s="212" t="s">
        <v>994</v>
      </c>
      <c r="G198" s="212" t="s">
        <v>1217</v>
      </c>
      <c r="H198" s="212">
        <v>2008</v>
      </c>
      <c r="I198" s="212">
        <v>2019</v>
      </c>
      <c r="J198" s="213" t="s">
        <v>2510</v>
      </c>
      <c r="K198" s="212">
        <v>700402</v>
      </c>
      <c r="L198" s="213"/>
      <c r="M198" s="192"/>
      <c r="N198" s="192"/>
      <c r="O198" s="192"/>
    </row>
    <row r="199" spans="1:15" ht="15.6" x14ac:dyDescent="0.25">
      <c r="A199" s="210" t="s">
        <v>1230</v>
      </c>
      <c r="B199" s="211" t="s">
        <v>1003</v>
      </c>
      <c r="C199" s="211" t="s">
        <v>992</v>
      </c>
      <c r="D199" s="212">
        <v>6</v>
      </c>
      <c r="E199" s="211" t="s">
        <v>997</v>
      </c>
      <c r="F199" s="212" t="s">
        <v>994</v>
      </c>
      <c r="G199" s="212" t="s">
        <v>1217</v>
      </c>
      <c r="H199" s="212">
        <v>2007</v>
      </c>
      <c r="I199" s="212" t="s">
        <v>793</v>
      </c>
      <c r="J199" s="213" t="s">
        <v>1231</v>
      </c>
      <c r="K199" s="212">
        <v>700602</v>
      </c>
      <c r="L199" s="213"/>
      <c r="M199" s="192"/>
      <c r="N199" s="192"/>
      <c r="O199" s="192"/>
    </row>
    <row r="200" spans="1:15" ht="62.4" x14ac:dyDescent="0.25">
      <c r="A200" s="210" t="s">
        <v>1234</v>
      </c>
      <c r="B200" s="211" t="s">
        <v>1003</v>
      </c>
      <c r="C200" s="211" t="s">
        <v>992</v>
      </c>
      <c r="D200" s="212">
        <v>8</v>
      </c>
      <c r="E200" s="211" t="s">
        <v>997</v>
      </c>
      <c r="F200" s="212" t="s">
        <v>994</v>
      </c>
      <c r="G200" s="212" t="s">
        <v>1217</v>
      </c>
      <c r="H200" s="212">
        <v>2006</v>
      </c>
      <c r="I200" s="212" t="s">
        <v>793</v>
      </c>
      <c r="J200" s="213" t="s">
        <v>2146</v>
      </c>
      <c r="K200" s="212">
        <v>700802</v>
      </c>
      <c r="L200" s="213"/>
      <c r="M200" s="192"/>
      <c r="N200" s="192"/>
      <c r="O200" s="192"/>
    </row>
    <row r="201" spans="1:15" ht="15.6" x14ac:dyDescent="0.25">
      <c r="A201" s="210" t="s">
        <v>908</v>
      </c>
      <c r="B201" s="211" t="s">
        <v>1003</v>
      </c>
      <c r="C201" s="211" t="s">
        <v>992</v>
      </c>
      <c r="D201" s="212">
        <v>13</v>
      </c>
      <c r="E201" s="211" t="s">
        <v>997</v>
      </c>
      <c r="F201" s="212" t="s">
        <v>994</v>
      </c>
      <c r="G201" s="212" t="s">
        <v>1217</v>
      </c>
      <c r="H201" s="212">
        <v>2015</v>
      </c>
      <c r="I201" s="212" t="s">
        <v>793</v>
      </c>
      <c r="J201" s="213" t="s">
        <v>1789</v>
      </c>
      <c r="K201" s="212">
        <v>701302</v>
      </c>
      <c r="L201" s="213"/>
      <c r="M201" s="192"/>
      <c r="N201" s="192"/>
      <c r="O201" s="192"/>
    </row>
    <row r="202" spans="1:15" ht="15.6" x14ac:dyDescent="0.25">
      <c r="A202" s="210" t="s">
        <v>1311</v>
      </c>
      <c r="B202" s="211" t="s">
        <v>1003</v>
      </c>
      <c r="C202" s="211" t="s">
        <v>992</v>
      </c>
      <c r="D202" s="212">
        <v>30</v>
      </c>
      <c r="E202" s="211" t="s">
        <v>997</v>
      </c>
      <c r="F202" s="212" t="s">
        <v>994</v>
      </c>
      <c r="G202" s="212" t="s">
        <v>1217</v>
      </c>
      <c r="H202" s="213">
        <v>2008</v>
      </c>
      <c r="I202" s="213" t="s">
        <v>793</v>
      </c>
      <c r="J202" s="213" t="s">
        <v>1312</v>
      </c>
      <c r="K202" s="212">
        <v>703002</v>
      </c>
      <c r="L202" s="213"/>
      <c r="M202" s="192"/>
      <c r="N202" s="192"/>
      <c r="O202" s="192"/>
    </row>
    <row r="203" spans="1:15" ht="15.6" x14ac:dyDescent="0.25">
      <c r="A203" s="210" t="s">
        <v>1258</v>
      </c>
      <c r="B203" s="211" t="s">
        <v>1003</v>
      </c>
      <c r="C203" s="211" t="s">
        <v>992</v>
      </c>
      <c r="D203" s="212">
        <v>25</v>
      </c>
      <c r="E203" s="211" t="s">
        <v>997</v>
      </c>
      <c r="F203" s="212" t="s">
        <v>994</v>
      </c>
      <c r="G203" s="212" t="s">
        <v>1217</v>
      </c>
      <c r="H203" s="212">
        <v>2008</v>
      </c>
      <c r="I203" s="212" t="s">
        <v>793</v>
      </c>
      <c r="J203" s="213" t="s">
        <v>1259</v>
      </c>
      <c r="K203" s="212">
        <v>702502</v>
      </c>
      <c r="L203" s="213"/>
      <c r="M203" s="192"/>
      <c r="N203" s="192"/>
      <c r="O203" s="192"/>
    </row>
    <row r="204" spans="1:15" ht="15.6" x14ac:dyDescent="0.25">
      <c r="A204" s="210" t="s">
        <v>909</v>
      </c>
      <c r="B204" s="211" t="s">
        <v>1003</v>
      </c>
      <c r="C204" s="211" t="s">
        <v>992</v>
      </c>
      <c r="D204" s="212">
        <v>33</v>
      </c>
      <c r="E204" s="211" t="s">
        <v>997</v>
      </c>
      <c r="F204" s="212" t="s">
        <v>994</v>
      </c>
      <c r="G204" s="212" t="s">
        <v>1217</v>
      </c>
      <c r="H204" s="212">
        <v>1996</v>
      </c>
      <c r="I204" s="212" t="s">
        <v>793</v>
      </c>
      <c r="J204" s="213" t="s">
        <v>1375</v>
      </c>
      <c r="K204" s="212">
        <v>703303</v>
      </c>
      <c r="L204" s="213"/>
      <c r="M204" s="192"/>
      <c r="N204" s="192"/>
      <c r="O204" s="192"/>
    </row>
    <row r="205" spans="1:15" ht="15.6" x14ac:dyDescent="0.25">
      <c r="A205" s="219" t="s">
        <v>910</v>
      </c>
      <c r="B205" s="220" t="s">
        <v>1003</v>
      </c>
      <c r="C205" s="220" t="s">
        <v>992</v>
      </c>
      <c r="D205" s="212">
        <v>47</v>
      </c>
      <c r="E205" s="220" t="s">
        <v>997</v>
      </c>
      <c r="F205" s="220" t="s">
        <v>994</v>
      </c>
      <c r="G205" s="220" t="s">
        <v>1217</v>
      </c>
      <c r="H205" s="212">
        <v>2014</v>
      </c>
      <c r="I205" s="220" t="s">
        <v>793</v>
      </c>
      <c r="J205" s="213" t="s">
        <v>793</v>
      </c>
      <c r="K205" s="212">
        <v>704702</v>
      </c>
      <c r="L205" s="213"/>
      <c r="M205" s="192"/>
      <c r="N205" s="192"/>
      <c r="O205" s="192"/>
    </row>
    <row r="206" spans="1:15" ht="15.6" x14ac:dyDescent="0.25">
      <c r="A206" s="219" t="s">
        <v>1263</v>
      </c>
      <c r="B206" s="211" t="s">
        <v>1003</v>
      </c>
      <c r="C206" s="211" t="s">
        <v>992</v>
      </c>
      <c r="D206" s="212">
        <v>43</v>
      </c>
      <c r="E206" s="211" t="s">
        <v>997</v>
      </c>
      <c r="F206" s="212" t="s">
        <v>994</v>
      </c>
      <c r="G206" s="212" t="s">
        <v>1217</v>
      </c>
      <c r="H206" s="212">
        <v>2010</v>
      </c>
      <c r="I206" s="212" t="s">
        <v>793</v>
      </c>
      <c r="J206" s="213" t="s">
        <v>793</v>
      </c>
      <c r="K206" s="212">
        <v>704302</v>
      </c>
      <c r="L206" s="213"/>
      <c r="M206" s="192"/>
      <c r="N206" s="192"/>
      <c r="O206" s="192"/>
    </row>
    <row r="207" spans="1:15" ht="15.6" x14ac:dyDescent="0.25">
      <c r="A207" s="219" t="s">
        <v>1793</v>
      </c>
      <c r="B207" s="211" t="s">
        <v>1003</v>
      </c>
      <c r="C207" s="211" t="s">
        <v>992</v>
      </c>
      <c r="D207" s="212">
        <v>59</v>
      </c>
      <c r="E207" s="211" t="s">
        <v>997</v>
      </c>
      <c r="F207" s="212" t="s">
        <v>994</v>
      </c>
      <c r="G207" s="212" t="s">
        <v>1217</v>
      </c>
      <c r="H207" s="212">
        <v>2016</v>
      </c>
      <c r="I207" s="212" t="s">
        <v>793</v>
      </c>
      <c r="J207" s="213" t="s">
        <v>1794</v>
      </c>
      <c r="K207" s="212">
        <v>705902</v>
      </c>
      <c r="L207" s="213"/>
      <c r="M207" s="192"/>
      <c r="N207" s="192"/>
      <c r="O207" s="192"/>
    </row>
    <row r="208" spans="1:15" ht="31.2" x14ac:dyDescent="0.25">
      <c r="A208" s="219" t="s">
        <v>911</v>
      </c>
      <c r="B208" s="211" t="s">
        <v>1003</v>
      </c>
      <c r="C208" s="211" t="s">
        <v>992</v>
      </c>
      <c r="D208" s="212">
        <v>125</v>
      </c>
      <c r="E208" s="211" t="s">
        <v>997</v>
      </c>
      <c r="F208" s="212" t="s">
        <v>994</v>
      </c>
      <c r="G208" s="212" t="s">
        <v>1217</v>
      </c>
      <c r="H208" s="212">
        <v>2008</v>
      </c>
      <c r="I208" s="212" t="s">
        <v>793</v>
      </c>
      <c r="J208" s="213" t="s">
        <v>1802</v>
      </c>
      <c r="K208" s="212">
        <v>712502</v>
      </c>
      <c r="L208" s="213"/>
      <c r="M208" s="192"/>
      <c r="N208" s="192"/>
      <c r="O208" s="192"/>
    </row>
    <row r="209" spans="1:15" ht="15.6" x14ac:dyDescent="0.25">
      <c r="A209" s="210" t="s">
        <v>912</v>
      </c>
      <c r="B209" s="211" t="s">
        <v>1003</v>
      </c>
      <c r="C209" s="211" t="s">
        <v>992</v>
      </c>
      <c r="D209" s="212">
        <v>74</v>
      </c>
      <c r="E209" s="211" t="s">
        <v>997</v>
      </c>
      <c r="F209" s="212" t="s">
        <v>994</v>
      </c>
      <c r="G209" s="212" t="s">
        <v>1217</v>
      </c>
      <c r="H209" s="212">
        <v>2009</v>
      </c>
      <c r="I209" s="212" t="s">
        <v>793</v>
      </c>
      <c r="J209" s="213" t="s">
        <v>793</v>
      </c>
      <c r="K209" s="212">
        <v>707403</v>
      </c>
      <c r="L209" s="213"/>
      <c r="M209" s="192"/>
      <c r="N209" s="192"/>
      <c r="O209" s="192"/>
    </row>
    <row r="210" spans="1:15" ht="15.6" x14ac:dyDescent="0.25">
      <c r="A210" s="210" t="s">
        <v>1453</v>
      </c>
      <c r="B210" s="211" t="s">
        <v>1003</v>
      </c>
      <c r="C210" s="211" t="s">
        <v>992</v>
      </c>
      <c r="D210" s="212">
        <v>77</v>
      </c>
      <c r="E210" s="211" t="s">
        <v>997</v>
      </c>
      <c r="F210" s="212" t="s">
        <v>994</v>
      </c>
      <c r="G210" s="212" t="s">
        <v>1217</v>
      </c>
      <c r="H210" s="212">
        <v>2011</v>
      </c>
      <c r="I210" s="212" t="s">
        <v>793</v>
      </c>
      <c r="J210" s="213" t="s">
        <v>1454</v>
      </c>
      <c r="K210" s="212">
        <v>707702</v>
      </c>
      <c r="L210" s="213"/>
      <c r="M210" s="192"/>
      <c r="N210" s="192"/>
      <c r="O210" s="192"/>
    </row>
    <row r="211" spans="1:15" ht="31.2" x14ac:dyDescent="0.25">
      <c r="A211" s="210" t="s">
        <v>1280</v>
      </c>
      <c r="B211" s="211" t="s">
        <v>1003</v>
      </c>
      <c r="C211" s="211" t="s">
        <v>992</v>
      </c>
      <c r="D211" s="212">
        <v>78</v>
      </c>
      <c r="E211" s="211" t="s">
        <v>997</v>
      </c>
      <c r="F211" s="212" t="s">
        <v>994</v>
      </c>
      <c r="G211" s="212" t="s">
        <v>1217</v>
      </c>
      <c r="H211" s="212">
        <v>2008</v>
      </c>
      <c r="I211" s="212" t="s">
        <v>793</v>
      </c>
      <c r="J211" s="213" t="s">
        <v>1281</v>
      </c>
      <c r="K211" s="212">
        <v>707802</v>
      </c>
      <c r="L211" s="213"/>
      <c r="M211" s="192"/>
      <c r="N211" s="192"/>
      <c r="O211" s="192"/>
    </row>
    <row r="212" spans="1:15" ht="31.2" x14ac:dyDescent="0.25">
      <c r="A212" s="210" t="s">
        <v>2172</v>
      </c>
      <c r="B212" s="211" t="s">
        <v>1003</v>
      </c>
      <c r="C212" s="211" t="s">
        <v>992</v>
      </c>
      <c r="D212" s="217">
        <v>84</v>
      </c>
      <c r="E212" s="211" t="s">
        <v>997</v>
      </c>
      <c r="F212" s="212" t="s">
        <v>994</v>
      </c>
      <c r="G212" s="212" t="s">
        <v>1217</v>
      </c>
      <c r="H212" s="212">
        <v>2008</v>
      </c>
      <c r="I212" s="212" t="s">
        <v>793</v>
      </c>
      <c r="J212" s="213" t="s">
        <v>2173</v>
      </c>
      <c r="K212" s="212">
        <v>708402</v>
      </c>
      <c r="L212" s="213"/>
      <c r="M212" s="192"/>
      <c r="N212" s="192"/>
      <c r="O212" s="192"/>
    </row>
    <row r="213" spans="1:15" ht="15.6" x14ac:dyDescent="0.25">
      <c r="A213" s="210" t="s">
        <v>913</v>
      </c>
      <c r="B213" s="211" t="s">
        <v>1003</v>
      </c>
      <c r="C213" s="211" t="s">
        <v>992</v>
      </c>
      <c r="D213" s="217">
        <v>105</v>
      </c>
      <c r="E213" s="211" t="s">
        <v>997</v>
      </c>
      <c r="F213" s="212" t="s">
        <v>994</v>
      </c>
      <c r="G213" s="212" t="s">
        <v>1217</v>
      </c>
      <c r="H213" s="212">
        <v>1987</v>
      </c>
      <c r="I213" s="212" t="s">
        <v>793</v>
      </c>
      <c r="J213" s="213" t="s">
        <v>793</v>
      </c>
      <c r="K213" s="212">
        <v>710502</v>
      </c>
      <c r="L213" s="213"/>
      <c r="M213" s="192"/>
      <c r="N213" s="192"/>
      <c r="O213" s="192"/>
    </row>
    <row r="214" spans="1:15" ht="15.6" x14ac:dyDescent="0.25">
      <c r="A214" s="210" t="s">
        <v>1299</v>
      </c>
      <c r="B214" s="211" t="s">
        <v>1003</v>
      </c>
      <c r="C214" s="211" t="s">
        <v>992</v>
      </c>
      <c r="D214" s="217">
        <v>116</v>
      </c>
      <c r="E214" s="211" t="s">
        <v>997</v>
      </c>
      <c r="F214" s="212" t="s">
        <v>994</v>
      </c>
      <c r="G214" s="212" t="s">
        <v>1217</v>
      </c>
      <c r="H214" s="212">
        <v>2008</v>
      </c>
      <c r="I214" s="212" t="s">
        <v>793</v>
      </c>
      <c r="J214" s="213" t="s">
        <v>1300</v>
      </c>
      <c r="K214" s="212">
        <v>711602</v>
      </c>
      <c r="L214" s="213"/>
      <c r="M214" s="192"/>
      <c r="N214" s="192"/>
      <c r="O214" s="192"/>
    </row>
    <row r="215" spans="1:15" ht="15.6" x14ac:dyDescent="0.25">
      <c r="A215" s="210" t="s">
        <v>914</v>
      </c>
      <c r="B215" s="211" t="s">
        <v>1003</v>
      </c>
      <c r="C215" s="211" t="s">
        <v>992</v>
      </c>
      <c r="D215" s="217">
        <v>23</v>
      </c>
      <c r="E215" s="211" t="s">
        <v>997</v>
      </c>
      <c r="F215" s="212" t="s">
        <v>994</v>
      </c>
      <c r="G215" s="212" t="s">
        <v>1217</v>
      </c>
      <c r="H215" s="212">
        <v>2007</v>
      </c>
      <c r="I215" s="212" t="s">
        <v>793</v>
      </c>
      <c r="J215" s="213" t="s">
        <v>1251</v>
      </c>
      <c r="K215" s="212">
        <v>702303</v>
      </c>
      <c r="L215" s="213"/>
      <c r="M215" s="192"/>
      <c r="N215" s="192"/>
      <c r="O215" s="192"/>
    </row>
    <row r="216" spans="1:15" ht="15.6" x14ac:dyDescent="0.25">
      <c r="A216" s="210" t="s">
        <v>1430</v>
      </c>
      <c r="B216" s="211" t="s">
        <v>1003</v>
      </c>
      <c r="C216" s="211" t="s">
        <v>992</v>
      </c>
      <c r="D216" s="217">
        <v>61</v>
      </c>
      <c r="E216" s="211" t="s">
        <v>998</v>
      </c>
      <c r="F216" s="212" t="s">
        <v>994</v>
      </c>
      <c r="G216" s="212" t="s">
        <v>1217</v>
      </c>
      <c r="H216" s="212">
        <v>1986</v>
      </c>
      <c r="I216" s="212" t="s">
        <v>793</v>
      </c>
      <c r="J216" s="213" t="s">
        <v>793</v>
      </c>
      <c r="K216" s="212">
        <v>706102</v>
      </c>
      <c r="L216" s="213"/>
      <c r="M216" s="192"/>
      <c r="N216" s="192"/>
      <c r="O216" s="192"/>
    </row>
    <row r="217" spans="1:15" ht="15.6" x14ac:dyDescent="0.25">
      <c r="A217" s="210" t="s">
        <v>2501</v>
      </c>
      <c r="B217" s="211" t="s">
        <v>1003</v>
      </c>
      <c r="C217" s="211" t="s">
        <v>2502</v>
      </c>
      <c r="D217" s="217">
        <v>67</v>
      </c>
      <c r="E217" s="211" t="s">
        <v>997</v>
      </c>
      <c r="F217" s="212" t="s">
        <v>994</v>
      </c>
      <c r="G217" s="212" t="s">
        <v>1217</v>
      </c>
      <c r="H217" s="212">
        <v>1997</v>
      </c>
      <c r="I217" s="212">
        <v>2020</v>
      </c>
      <c r="J217" s="213" t="s">
        <v>2503</v>
      </c>
      <c r="K217" s="212">
        <v>706703</v>
      </c>
      <c r="L217" s="213"/>
      <c r="M217" s="192"/>
      <c r="N217" s="192"/>
      <c r="O217" s="192"/>
    </row>
    <row r="218" spans="1:15" ht="15.6" x14ac:dyDescent="0.25">
      <c r="A218" s="213" t="s">
        <v>915</v>
      </c>
      <c r="B218" s="212" t="s">
        <v>1003</v>
      </c>
      <c r="C218" s="212" t="s">
        <v>992</v>
      </c>
      <c r="D218" s="217">
        <v>86</v>
      </c>
      <c r="E218" s="212" t="s">
        <v>997</v>
      </c>
      <c r="F218" s="212" t="s">
        <v>994</v>
      </c>
      <c r="G218" s="212" t="s">
        <v>1217</v>
      </c>
      <c r="H218" s="212">
        <v>2014</v>
      </c>
      <c r="I218" s="212" t="s">
        <v>793</v>
      </c>
      <c r="J218" s="213" t="s">
        <v>793</v>
      </c>
      <c r="K218" s="212">
        <v>708602</v>
      </c>
      <c r="L218" s="213"/>
      <c r="M218" s="192"/>
      <c r="N218" s="192"/>
      <c r="O218" s="192"/>
    </row>
    <row r="219" spans="1:15" ht="15.6" x14ac:dyDescent="0.25">
      <c r="A219" s="210" t="s">
        <v>1245</v>
      </c>
      <c r="B219" s="211" t="s">
        <v>1003</v>
      </c>
      <c r="C219" s="211" t="s">
        <v>992</v>
      </c>
      <c r="D219" s="217">
        <v>16</v>
      </c>
      <c r="E219" s="211" t="s">
        <v>997</v>
      </c>
      <c r="F219" s="212" t="s">
        <v>994</v>
      </c>
      <c r="G219" s="212" t="s">
        <v>1217</v>
      </c>
      <c r="H219" s="212">
        <v>2019</v>
      </c>
      <c r="I219" s="212" t="s">
        <v>793</v>
      </c>
      <c r="J219" s="213" t="s">
        <v>1246</v>
      </c>
      <c r="K219" s="212">
        <v>701602</v>
      </c>
      <c r="L219" s="213"/>
      <c r="M219" s="192"/>
      <c r="N219" s="192"/>
      <c r="O219" s="192"/>
    </row>
    <row r="220" spans="1:15" ht="15.6" x14ac:dyDescent="0.25">
      <c r="A220" s="210" t="s">
        <v>1321</v>
      </c>
      <c r="B220" s="211" t="s">
        <v>1002</v>
      </c>
      <c r="C220" s="211" t="s">
        <v>992</v>
      </c>
      <c r="D220" s="217">
        <v>999</v>
      </c>
      <c r="E220" s="211" t="s">
        <v>997</v>
      </c>
      <c r="F220" s="212" t="s">
        <v>994</v>
      </c>
      <c r="G220" s="212" t="s">
        <v>1217</v>
      </c>
      <c r="H220" s="212" t="s">
        <v>2141</v>
      </c>
      <c r="I220" s="212" t="s">
        <v>793</v>
      </c>
      <c r="J220" s="218" t="s">
        <v>1322</v>
      </c>
      <c r="K220" s="212">
        <v>700006</v>
      </c>
      <c r="L220" s="213"/>
      <c r="M220" s="192"/>
      <c r="N220" s="192"/>
      <c r="O220" s="192"/>
    </row>
    <row r="221" spans="1:15" ht="31.2" x14ac:dyDescent="0.25">
      <c r="A221" s="210" t="s">
        <v>1330</v>
      </c>
      <c r="B221" s="211" t="s">
        <v>1002</v>
      </c>
      <c r="C221" s="211" t="s">
        <v>992</v>
      </c>
      <c r="D221" s="217">
        <v>999</v>
      </c>
      <c r="E221" s="211" t="s">
        <v>997</v>
      </c>
      <c r="F221" s="212" t="s">
        <v>994</v>
      </c>
      <c r="G221" s="212" t="s">
        <v>1217</v>
      </c>
      <c r="H221" s="212">
        <v>2008</v>
      </c>
      <c r="I221" s="212" t="s">
        <v>793</v>
      </c>
      <c r="J221" s="213" t="s">
        <v>1331</v>
      </c>
      <c r="K221" s="212">
        <v>700020</v>
      </c>
      <c r="L221" s="213"/>
      <c r="M221" s="192"/>
      <c r="N221" s="192"/>
      <c r="O221" s="192"/>
    </row>
    <row r="222" spans="1:15" ht="31.2" x14ac:dyDescent="0.25">
      <c r="A222" s="210" t="s">
        <v>1328</v>
      </c>
      <c r="B222" s="211" t="s">
        <v>1002</v>
      </c>
      <c r="C222" s="211" t="s">
        <v>992</v>
      </c>
      <c r="D222" s="217">
        <v>999</v>
      </c>
      <c r="E222" s="211" t="s">
        <v>997</v>
      </c>
      <c r="F222" s="212" t="s">
        <v>994</v>
      </c>
      <c r="G222" s="212" t="s">
        <v>1217</v>
      </c>
      <c r="H222" s="212">
        <v>2008</v>
      </c>
      <c r="I222" s="212" t="s">
        <v>793</v>
      </c>
      <c r="J222" s="213" t="s">
        <v>1329</v>
      </c>
      <c r="K222" s="212">
        <v>700019</v>
      </c>
      <c r="L222" s="213"/>
      <c r="M222" s="192"/>
      <c r="N222" s="192"/>
      <c r="O222" s="192"/>
    </row>
    <row r="223" spans="1:15" ht="62.4" x14ac:dyDescent="0.25">
      <c r="A223" s="210" t="s">
        <v>916</v>
      </c>
      <c r="B223" s="211" t="s">
        <v>1002</v>
      </c>
      <c r="C223" s="211" t="s">
        <v>992</v>
      </c>
      <c r="D223" s="217">
        <v>999</v>
      </c>
      <c r="E223" s="211" t="s">
        <v>997</v>
      </c>
      <c r="F223" s="212" t="s">
        <v>994</v>
      </c>
      <c r="G223" s="212" t="s">
        <v>1217</v>
      </c>
      <c r="H223" s="212">
        <v>2013</v>
      </c>
      <c r="I223" s="212" t="s">
        <v>793</v>
      </c>
      <c r="J223" s="213" t="s">
        <v>1787</v>
      </c>
      <c r="K223" s="212">
        <v>700010</v>
      </c>
      <c r="L223" s="213"/>
      <c r="M223" s="192"/>
      <c r="N223" s="192"/>
      <c r="O223" s="192"/>
    </row>
    <row r="224" spans="1:15" ht="31.2" x14ac:dyDescent="0.25">
      <c r="A224" s="210" t="s">
        <v>2531</v>
      </c>
      <c r="B224" s="211" t="s">
        <v>1002</v>
      </c>
      <c r="C224" s="211" t="s">
        <v>992</v>
      </c>
      <c r="D224" s="217">
        <v>999</v>
      </c>
      <c r="E224" s="211" t="s">
        <v>997</v>
      </c>
      <c r="F224" s="212" t="s">
        <v>994</v>
      </c>
      <c r="G224" s="212" t="s">
        <v>1217</v>
      </c>
      <c r="H224" s="212">
        <v>2024</v>
      </c>
      <c r="I224" s="212" t="s">
        <v>793</v>
      </c>
      <c r="J224" s="213" t="s">
        <v>2532</v>
      </c>
      <c r="K224" s="212">
        <v>700023</v>
      </c>
      <c r="L224" s="213"/>
      <c r="M224" s="192"/>
      <c r="N224" s="192"/>
      <c r="O224" s="192"/>
    </row>
    <row r="225" spans="1:15" ht="31.2" x14ac:dyDescent="0.25">
      <c r="A225" s="210" t="s">
        <v>2517</v>
      </c>
      <c r="B225" s="211" t="s">
        <v>1002</v>
      </c>
      <c r="C225" s="211"/>
      <c r="D225" s="217">
        <v>999</v>
      </c>
      <c r="E225" s="211" t="s">
        <v>997</v>
      </c>
      <c r="F225" s="212" t="s">
        <v>994</v>
      </c>
      <c r="G225" s="212" t="s">
        <v>1217</v>
      </c>
      <c r="H225" s="212">
        <v>2011</v>
      </c>
      <c r="I225" s="212" t="s">
        <v>793</v>
      </c>
      <c r="J225" s="213" t="s">
        <v>2518</v>
      </c>
      <c r="K225" s="212">
        <v>700021</v>
      </c>
      <c r="L225" s="213"/>
      <c r="M225" s="192"/>
      <c r="N225" s="192"/>
      <c r="O225" s="192"/>
    </row>
    <row r="226" spans="1:15" ht="62.4" x14ac:dyDescent="0.25">
      <c r="A226" s="210" t="s">
        <v>1317</v>
      </c>
      <c r="B226" s="211" t="s">
        <v>1002</v>
      </c>
      <c r="C226" s="211" t="s">
        <v>992</v>
      </c>
      <c r="D226" s="217">
        <v>999</v>
      </c>
      <c r="E226" s="211" t="s">
        <v>997</v>
      </c>
      <c r="F226" s="212" t="s">
        <v>994</v>
      </c>
      <c r="G226" s="212" t="s">
        <v>1217</v>
      </c>
      <c r="H226" s="212">
        <v>2008</v>
      </c>
      <c r="I226" s="212" t="s">
        <v>793</v>
      </c>
      <c r="J226" s="213" t="s">
        <v>1785</v>
      </c>
      <c r="K226" s="212">
        <v>700002</v>
      </c>
      <c r="L226" s="213"/>
      <c r="M226" s="192"/>
      <c r="N226" s="192"/>
      <c r="O226" s="192"/>
    </row>
    <row r="227" spans="1:15" ht="31.2" x14ac:dyDescent="0.25">
      <c r="A227" s="210" t="s">
        <v>917</v>
      </c>
      <c r="B227" s="211" t="s">
        <v>1002</v>
      </c>
      <c r="C227" s="211" t="s">
        <v>992</v>
      </c>
      <c r="D227" s="217">
        <v>999</v>
      </c>
      <c r="E227" s="211" t="s">
        <v>997</v>
      </c>
      <c r="F227" s="212" t="s">
        <v>994</v>
      </c>
      <c r="G227" s="212" t="s">
        <v>1217</v>
      </c>
      <c r="H227" s="212">
        <v>2009</v>
      </c>
      <c r="I227" s="212" t="s">
        <v>793</v>
      </c>
      <c r="J227" s="213" t="s">
        <v>1323</v>
      </c>
      <c r="K227" s="212">
        <v>700007</v>
      </c>
      <c r="L227" s="213"/>
      <c r="M227" s="192"/>
      <c r="N227" s="192"/>
      <c r="O227" s="192"/>
    </row>
    <row r="228" spans="1:15" ht="15.6" x14ac:dyDescent="0.25">
      <c r="A228" s="210" t="s">
        <v>2511</v>
      </c>
      <c r="B228" s="211" t="s">
        <v>1003</v>
      </c>
      <c r="C228" s="211" t="s">
        <v>2502</v>
      </c>
      <c r="D228" s="217">
        <v>9</v>
      </c>
      <c r="E228" s="211" t="s">
        <v>997</v>
      </c>
      <c r="F228" s="212" t="s">
        <v>994</v>
      </c>
      <c r="G228" s="212" t="s">
        <v>1217</v>
      </c>
      <c r="H228" s="212">
        <v>2022</v>
      </c>
      <c r="I228" s="212" t="s">
        <v>793</v>
      </c>
      <c r="J228" s="213" t="s">
        <v>2512</v>
      </c>
      <c r="K228" s="212">
        <v>700902</v>
      </c>
      <c r="L228" s="213"/>
      <c r="M228" s="192"/>
      <c r="N228" s="192"/>
      <c r="O228" s="192"/>
    </row>
    <row r="229" spans="1:15" ht="15.6" x14ac:dyDescent="0.25">
      <c r="A229" s="210" t="s">
        <v>1797</v>
      </c>
      <c r="B229" s="211" t="s">
        <v>1003</v>
      </c>
      <c r="C229" s="211" t="s">
        <v>992</v>
      </c>
      <c r="D229" s="217">
        <v>77</v>
      </c>
      <c r="E229" s="211" t="s">
        <v>998</v>
      </c>
      <c r="F229" s="212" t="s">
        <v>994</v>
      </c>
      <c r="G229" s="212" t="s">
        <v>1217</v>
      </c>
      <c r="H229" s="212">
        <v>1986</v>
      </c>
      <c r="I229" s="212" t="s">
        <v>793</v>
      </c>
      <c r="J229" s="213" t="s">
        <v>1452</v>
      </c>
      <c r="K229" s="212">
        <v>707701</v>
      </c>
      <c r="L229" s="213"/>
      <c r="M229" s="192"/>
      <c r="N229" s="192"/>
      <c r="O229" s="192"/>
    </row>
    <row r="230" spans="1:15" ht="15.6" x14ac:dyDescent="0.25">
      <c r="A230" s="210" t="s">
        <v>1335</v>
      </c>
      <c r="B230" s="211" t="s">
        <v>1003</v>
      </c>
      <c r="C230" s="211" t="s">
        <v>992</v>
      </c>
      <c r="D230" s="217">
        <v>3</v>
      </c>
      <c r="E230" s="211" t="s">
        <v>998</v>
      </c>
      <c r="F230" s="212" t="s">
        <v>994</v>
      </c>
      <c r="G230" s="212" t="s">
        <v>1217</v>
      </c>
      <c r="H230" s="212">
        <v>1986</v>
      </c>
      <c r="I230" s="212" t="s">
        <v>793</v>
      </c>
      <c r="J230" s="213" t="s">
        <v>1336</v>
      </c>
      <c r="K230" s="212">
        <v>700301</v>
      </c>
      <c r="L230" s="213"/>
      <c r="M230" s="192"/>
      <c r="N230" s="192"/>
      <c r="O230" s="192"/>
    </row>
    <row r="231" spans="1:15" ht="15.6" x14ac:dyDescent="0.25">
      <c r="A231" s="210" t="s">
        <v>1332</v>
      </c>
      <c r="B231" s="211" t="s">
        <v>1003</v>
      </c>
      <c r="C231" s="211" t="s">
        <v>992</v>
      </c>
      <c r="D231" s="217">
        <v>1</v>
      </c>
      <c r="E231" s="211" t="s">
        <v>998</v>
      </c>
      <c r="F231" s="212" t="s">
        <v>994</v>
      </c>
      <c r="G231" s="212" t="s">
        <v>1217</v>
      </c>
      <c r="H231" s="212">
        <v>1987</v>
      </c>
      <c r="I231" s="212" t="s">
        <v>793</v>
      </c>
      <c r="J231" s="213" t="s">
        <v>1224</v>
      </c>
      <c r="K231" s="212">
        <v>700101</v>
      </c>
      <c r="L231" s="213"/>
      <c r="M231" s="192"/>
      <c r="N231" s="192"/>
      <c r="O231" s="192"/>
    </row>
    <row r="232" spans="1:15" ht="15.6" x14ac:dyDescent="0.25">
      <c r="A232" s="210" t="s">
        <v>1333</v>
      </c>
      <c r="B232" s="211" t="s">
        <v>1003</v>
      </c>
      <c r="C232" s="211" t="s">
        <v>992</v>
      </c>
      <c r="D232" s="217">
        <v>2</v>
      </c>
      <c r="E232" s="211" t="s">
        <v>998</v>
      </c>
      <c r="F232" s="212" t="s">
        <v>994</v>
      </c>
      <c r="G232" s="212" t="s">
        <v>1217</v>
      </c>
      <c r="H232" s="212">
        <v>1985</v>
      </c>
      <c r="I232" s="212" t="s">
        <v>793</v>
      </c>
      <c r="J232" s="213" t="s">
        <v>1334</v>
      </c>
      <c r="K232" s="212">
        <v>700201</v>
      </c>
      <c r="L232" s="213"/>
      <c r="M232" s="192"/>
      <c r="N232" s="192"/>
      <c r="O232" s="192"/>
    </row>
    <row r="233" spans="1:15" ht="15.6" x14ac:dyDescent="0.25">
      <c r="A233" s="210" t="s">
        <v>1226</v>
      </c>
      <c r="B233" s="211" t="s">
        <v>1003</v>
      </c>
      <c r="C233" s="211" t="s">
        <v>992</v>
      </c>
      <c r="D233" s="217">
        <v>5</v>
      </c>
      <c r="E233" s="211" t="s">
        <v>998</v>
      </c>
      <c r="F233" s="212" t="s">
        <v>994</v>
      </c>
      <c r="G233" s="212" t="s">
        <v>1217</v>
      </c>
      <c r="H233" s="212">
        <v>1986</v>
      </c>
      <c r="I233" s="212" t="s">
        <v>793</v>
      </c>
      <c r="J233" s="213" t="s">
        <v>1227</v>
      </c>
      <c r="K233" s="212">
        <v>700501</v>
      </c>
      <c r="L233" s="213"/>
      <c r="M233" s="192"/>
      <c r="N233" s="192"/>
      <c r="O233" s="192"/>
    </row>
    <row r="234" spans="1:15" ht="15.6" x14ac:dyDescent="0.25">
      <c r="A234" s="210" t="s">
        <v>1228</v>
      </c>
      <c r="B234" s="211" t="s">
        <v>1003</v>
      </c>
      <c r="C234" s="211" t="s">
        <v>992</v>
      </c>
      <c r="D234" s="217">
        <v>6</v>
      </c>
      <c r="E234" s="211" t="s">
        <v>998</v>
      </c>
      <c r="F234" s="212" t="s">
        <v>994</v>
      </c>
      <c r="G234" s="212" t="s">
        <v>1217</v>
      </c>
      <c r="H234" s="212">
        <v>1985</v>
      </c>
      <c r="I234" s="212" t="s">
        <v>793</v>
      </c>
      <c r="J234" s="213" t="s">
        <v>1229</v>
      </c>
      <c r="K234" s="212">
        <v>700601</v>
      </c>
      <c r="L234" s="213"/>
      <c r="M234" s="192"/>
      <c r="N234" s="192"/>
      <c r="O234" s="192"/>
    </row>
    <row r="235" spans="1:15" ht="15.6" x14ac:dyDescent="0.25">
      <c r="A235" s="210" t="s">
        <v>1232</v>
      </c>
      <c r="B235" s="211" t="s">
        <v>1003</v>
      </c>
      <c r="C235" s="211" t="s">
        <v>992</v>
      </c>
      <c r="D235" s="217">
        <v>8</v>
      </c>
      <c r="E235" s="211" t="s">
        <v>998</v>
      </c>
      <c r="F235" s="212" t="s">
        <v>994</v>
      </c>
      <c r="G235" s="212" t="s">
        <v>1217</v>
      </c>
      <c r="H235" s="212">
        <v>1986</v>
      </c>
      <c r="I235" s="212" t="s">
        <v>793</v>
      </c>
      <c r="J235" s="213" t="s">
        <v>1233</v>
      </c>
      <c r="K235" s="212">
        <v>700801</v>
      </c>
      <c r="L235" s="213"/>
      <c r="M235" s="192"/>
      <c r="N235" s="192"/>
      <c r="O235" s="192"/>
    </row>
    <row r="236" spans="1:15" ht="15.6" x14ac:dyDescent="0.25">
      <c r="A236" s="210" t="s">
        <v>1341</v>
      </c>
      <c r="B236" s="211" t="s">
        <v>1003</v>
      </c>
      <c r="C236" s="211" t="s">
        <v>992</v>
      </c>
      <c r="D236" s="217">
        <v>10</v>
      </c>
      <c r="E236" s="211" t="s">
        <v>998</v>
      </c>
      <c r="F236" s="212" t="s">
        <v>994</v>
      </c>
      <c r="G236" s="212" t="s">
        <v>1217</v>
      </c>
      <c r="H236" s="212">
        <v>1986</v>
      </c>
      <c r="I236" s="212" t="s">
        <v>793</v>
      </c>
      <c r="J236" s="213" t="s">
        <v>1235</v>
      </c>
      <c r="K236" s="212">
        <v>701001</v>
      </c>
      <c r="L236" s="213"/>
      <c r="M236" s="192"/>
      <c r="N236" s="192"/>
      <c r="O236" s="192"/>
    </row>
    <row r="237" spans="1:15" ht="15.6" x14ac:dyDescent="0.25">
      <c r="A237" s="210" t="s">
        <v>1342</v>
      </c>
      <c r="B237" s="211" t="s">
        <v>1003</v>
      </c>
      <c r="C237" s="211" t="s">
        <v>992</v>
      </c>
      <c r="D237" s="217">
        <v>11</v>
      </c>
      <c r="E237" s="211" t="s">
        <v>998</v>
      </c>
      <c r="F237" s="212" t="s">
        <v>994</v>
      </c>
      <c r="G237" s="212" t="s">
        <v>1217</v>
      </c>
      <c r="H237" s="212">
        <v>1986</v>
      </c>
      <c r="I237" s="212" t="s">
        <v>793</v>
      </c>
      <c r="J237" s="213" t="s">
        <v>1343</v>
      </c>
      <c r="K237" s="212">
        <v>701101</v>
      </c>
      <c r="L237" s="213"/>
      <c r="M237" s="192"/>
      <c r="N237" s="192"/>
      <c r="O237" s="192"/>
    </row>
    <row r="238" spans="1:15" ht="15.6" x14ac:dyDescent="0.25">
      <c r="A238" s="210" t="s">
        <v>1344</v>
      </c>
      <c r="B238" s="211" t="s">
        <v>1003</v>
      </c>
      <c r="C238" s="211" t="s">
        <v>992</v>
      </c>
      <c r="D238" s="217">
        <v>12</v>
      </c>
      <c r="E238" s="211" t="s">
        <v>998</v>
      </c>
      <c r="F238" s="212" t="s">
        <v>994</v>
      </c>
      <c r="G238" s="212" t="s">
        <v>1217</v>
      </c>
      <c r="H238" s="212">
        <v>1986</v>
      </c>
      <c r="I238" s="212" t="s">
        <v>793</v>
      </c>
      <c r="J238" s="213" t="s">
        <v>1345</v>
      </c>
      <c r="K238" s="212">
        <v>701201</v>
      </c>
      <c r="L238" s="213"/>
      <c r="M238" s="192"/>
      <c r="N238" s="192"/>
      <c r="O238" s="192"/>
    </row>
    <row r="239" spans="1:15" ht="15.6" x14ac:dyDescent="0.25">
      <c r="A239" s="210" t="s">
        <v>1236</v>
      </c>
      <c r="B239" s="211" t="s">
        <v>1003</v>
      </c>
      <c r="C239" s="211" t="s">
        <v>992</v>
      </c>
      <c r="D239" s="217">
        <v>13</v>
      </c>
      <c r="E239" s="211" t="s">
        <v>998</v>
      </c>
      <c r="F239" s="212" t="s">
        <v>994</v>
      </c>
      <c r="G239" s="212" t="s">
        <v>1217</v>
      </c>
      <c r="H239" s="212">
        <v>1985</v>
      </c>
      <c r="I239" s="212" t="s">
        <v>793</v>
      </c>
      <c r="J239" s="213" t="s">
        <v>1237</v>
      </c>
      <c r="K239" s="212">
        <v>701301</v>
      </c>
      <c r="L239" s="213"/>
      <c r="M239" s="192"/>
      <c r="N239" s="192"/>
      <c r="O239" s="192"/>
    </row>
    <row r="240" spans="1:15" ht="15.6" x14ac:dyDescent="0.25">
      <c r="A240" s="210" t="s">
        <v>1238</v>
      </c>
      <c r="B240" s="211" t="s">
        <v>1003</v>
      </c>
      <c r="C240" s="211" t="s">
        <v>992</v>
      </c>
      <c r="D240" s="217">
        <v>14</v>
      </c>
      <c r="E240" s="211" t="s">
        <v>998</v>
      </c>
      <c r="F240" s="212" t="s">
        <v>994</v>
      </c>
      <c r="G240" s="212" t="s">
        <v>1217</v>
      </c>
      <c r="H240" s="212">
        <v>1986</v>
      </c>
      <c r="I240" s="212" t="s">
        <v>793</v>
      </c>
      <c r="J240" s="213" t="s">
        <v>1239</v>
      </c>
      <c r="K240" s="212">
        <v>701401</v>
      </c>
      <c r="L240" s="213"/>
      <c r="M240" s="192"/>
      <c r="N240" s="192"/>
      <c r="O240" s="192"/>
    </row>
    <row r="241" spans="1:15" ht="15.6" x14ac:dyDescent="0.25">
      <c r="A241" s="210" t="s">
        <v>1240</v>
      </c>
      <c r="B241" s="211" t="s">
        <v>1003</v>
      </c>
      <c r="C241" s="211" t="s">
        <v>992</v>
      </c>
      <c r="D241" s="217">
        <v>15</v>
      </c>
      <c r="E241" s="211" t="s">
        <v>998</v>
      </c>
      <c r="F241" s="212" t="s">
        <v>994</v>
      </c>
      <c r="G241" s="212" t="s">
        <v>1217</v>
      </c>
      <c r="H241" s="212">
        <v>1985</v>
      </c>
      <c r="I241" s="212" t="s">
        <v>793</v>
      </c>
      <c r="J241" s="213" t="s">
        <v>1241</v>
      </c>
      <c r="K241" s="212">
        <v>701501</v>
      </c>
      <c r="L241" s="213"/>
      <c r="M241" s="192"/>
      <c r="N241" s="192"/>
      <c r="O241" s="192"/>
    </row>
    <row r="242" spans="1:15" ht="15.6" x14ac:dyDescent="0.25">
      <c r="A242" s="210" t="s">
        <v>1243</v>
      </c>
      <c r="B242" s="211" t="s">
        <v>1003</v>
      </c>
      <c r="C242" s="211" t="s">
        <v>992</v>
      </c>
      <c r="D242" s="217">
        <v>16</v>
      </c>
      <c r="E242" s="211" t="s">
        <v>998</v>
      </c>
      <c r="F242" s="212" t="s">
        <v>994</v>
      </c>
      <c r="G242" s="212" t="s">
        <v>1217</v>
      </c>
      <c r="H242" s="212">
        <v>1986</v>
      </c>
      <c r="I242" s="212" t="s">
        <v>793</v>
      </c>
      <c r="J242" s="213" t="s">
        <v>1244</v>
      </c>
      <c r="K242" s="212">
        <v>701601</v>
      </c>
      <c r="L242" s="213"/>
      <c r="M242" s="192"/>
      <c r="N242" s="192"/>
      <c r="O242" s="192"/>
    </row>
    <row r="243" spans="1:15" ht="15.6" x14ac:dyDescent="0.25">
      <c r="A243" s="210" t="s">
        <v>1247</v>
      </c>
      <c r="B243" s="211" t="s">
        <v>1003</v>
      </c>
      <c r="C243" s="211" t="s">
        <v>992</v>
      </c>
      <c r="D243" s="217">
        <v>17</v>
      </c>
      <c r="E243" s="211" t="s">
        <v>998</v>
      </c>
      <c r="F243" s="212" t="s">
        <v>994</v>
      </c>
      <c r="G243" s="212" t="s">
        <v>1217</v>
      </c>
      <c r="H243" s="212">
        <v>1986</v>
      </c>
      <c r="I243" s="212" t="s">
        <v>793</v>
      </c>
      <c r="J243" s="213" t="s">
        <v>1248</v>
      </c>
      <c r="K243" s="212">
        <v>701701</v>
      </c>
      <c r="L243" s="213"/>
      <c r="M243" s="192"/>
      <c r="N243" s="192"/>
      <c r="O243" s="192"/>
    </row>
    <row r="244" spans="1:15" ht="15.6" x14ac:dyDescent="0.25">
      <c r="A244" s="210" t="s">
        <v>1347</v>
      </c>
      <c r="B244" s="211" t="s">
        <v>1003</v>
      </c>
      <c r="C244" s="211" t="s">
        <v>992</v>
      </c>
      <c r="D244" s="217">
        <v>19</v>
      </c>
      <c r="E244" s="211" t="s">
        <v>998</v>
      </c>
      <c r="F244" s="212" t="s">
        <v>994</v>
      </c>
      <c r="G244" s="212" t="s">
        <v>1217</v>
      </c>
      <c r="H244" s="212">
        <v>1988</v>
      </c>
      <c r="I244" s="212" t="s">
        <v>793</v>
      </c>
      <c r="J244" s="213" t="s">
        <v>1348</v>
      </c>
      <c r="K244" s="212">
        <v>701901</v>
      </c>
      <c r="L244" s="213"/>
      <c r="M244" s="192"/>
      <c r="N244" s="192"/>
      <c r="O244" s="192"/>
    </row>
    <row r="245" spans="1:15" ht="15.6" x14ac:dyDescent="0.25">
      <c r="A245" s="210" t="s">
        <v>1349</v>
      </c>
      <c r="B245" s="211" t="s">
        <v>1003</v>
      </c>
      <c r="C245" s="211" t="s">
        <v>992</v>
      </c>
      <c r="D245" s="217">
        <v>20</v>
      </c>
      <c r="E245" s="211" t="s">
        <v>998</v>
      </c>
      <c r="F245" s="212" t="s">
        <v>994</v>
      </c>
      <c r="G245" s="212" t="s">
        <v>1217</v>
      </c>
      <c r="H245" s="212">
        <v>1986</v>
      </c>
      <c r="I245" s="212" t="s">
        <v>793</v>
      </c>
      <c r="J245" s="213" t="s">
        <v>1350</v>
      </c>
      <c r="K245" s="212">
        <v>702001</v>
      </c>
      <c r="L245" s="213"/>
      <c r="M245" s="192"/>
      <c r="N245" s="192"/>
      <c r="O245" s="192"/>
    </row>
    <row r="246" spans="1:15" ht="15.6" x14ac:dyDescent="0.25">
      <c r="A246" s="210" t="s">
        <v>1301</v>
      </c>
      <c r="B246" s="211" t="s">
        <v>1003</v>
      </c>
      <c r="C246" s="211" t="s">
        <v>992</v>
      </c>
      <c r="D246" s="217">
        <v>117</v>
      </c>
      <c r="E246" s="211" t="s">
        <v>998</v>
      </c>
      <c r="F246" s="212" t="s">
        <v>994</v>
      </c>
      <c r="G246" s="212" t="s">
        <v>1217</v>
      </c>
      <c r="H246" s="212">
        <v>1987</v>
      </c>
      <c r="I246" s="212" t="s">
        <v>793</v>
      </c>
      <c r="J246" s="213" t="s">
        <v>1302</v>
      </c>
      <c r="K246" s="212">
        <v>711701</v>
      </c>
      <c r="L246" s="213"/>
      <c r="M246" s="192"/>
      <c r="N246" s="192"/>
      <c r="O246" s="192"/>
    </row>
    <row r="247" spans="1:15" ht="15.6" x14ac:dyDescent="0.25">
      <c r="A247" s="210" t="s">
        <v>1351</v>
      </c>
      <c r="B247" s="211" t="s">
        <v>1003</v>
      </c>
      <c r="C247" s="211" t="s">
        <v>992</v>
      </c>
      <c r="D247" s="217">
        <v>21</v>
      </c>
      <c r="E247" s="211" t="s">
        <v>998</v>
      </c>
      <c r="F247" s="212" t="s">
        <v>994</v>
      </c>
      <c r="G247" s="212" t="s">
        <v>1217</v>
      </c>
      <c r="H247" s="212">
        <v>1986</v>
      </c>
      <c r="I247" s="212" t="s">
        <v>793</v>
      </c>
      <c r="J247" s="213" t="s">
        <v>1352</v>
      </c>
      <c r="K247" s="212">
        <v>702101</v>
      </c>
      <c r="L247" s="213"/>
      <c r="M247" s="192"/>
      <c r="N247" s="192"/>
      <c r="O247" s="192"/>
    </row>
    <row r="248" spans="1:15" ht="15.6" x14ac:dyDescent="0.25">
      <c r="A248" s="210" t="s">
        <v>1368</v>
      </c>
      <c r="B248" s="211" t="s">
        <v>1003</v>
      </c>
      <c r="C248" s="211" t="s">
        <v>992</v>
      </c>
      <c r="D248" s="217">
        <v>30</v>
      </c>
      <c r="E248" s="211" t="s">
        <v>998</v>
      </c>
      <c r="F248" s="212" t="s">
        <v>994</v>
      </c>
      <c r="G248" s="212" t="s">
        <v>1217</v>
      </c>
      <c r="H248" s="212">
        <v>1986</v>
      </c>
      <c r="I248" s="212" t="s">
        <v>793</v>
      </c>
      <c r="J248" s="213" t="s">
        <v>1369</v>
      </c>
      <c r="K248" s="212">
        <v>703001</v>
      </c>
      <c r="L248" s="213"/>
      <c r="M248" s="192"/>
      <c r="N248" s="192"/>
      <c r="O248" s="192"/>
    </row>
    <row r="249" spans="1:15" ht="15.6" x14ac:dyDescent="0.25">
      <c r="A249" s="210" t="s">
        <v>1371</v>
      </c>
      <c r="B249" s="211" t="s">
        <v>1003</v>
      </c>
      <c r="C249" s="211" t="s">
        <v>992</v>
      </c>
      <c r="D249" s="217">
        <v>32</v>
      </c>
      <c r="E249" s="211" t="s">
        <v>998</v>
      </c>
      <c r="F249" s="212" t="s">
        <v>994</v>
      </c>
      <c r="G249" s="212" t="s">
        <v>1217</v>
      </c>
      <c r="H249" s="212">
        <v>1989</v>
      </c>
      <c r="I249" s="212" t="s">
        <v>793</v>
      </c>
      <c r="J249" s="213" t="s">
        <v>1372</v>
      </c>
      <c r="K249" s="212">
        <v>703201</v>
      </c>
      <c r="L249" s="213"/>
      <c r="M249" s="192"/>
      <c r="N249" s="192"/>
      <c r="O249" s="192"/>
    </row>
    <row r="250" spans="1:15" ht="15.6" x14ac:dyDescent="0.25">
      <c r="A250" s="210" t="s">
        <v>1353</v>
      </c>
      <c r="B250" s="211" t="s">
        <v>1003</v>
      </c>
      <c r="C250" s="211" t="s">
        <v>992</v>
      </c>
      <c r="D250" s="217">
        <v>22</v>
      </c>
      <c r="E250" s="211" t="s">
        <v>998</v>
      </c>
      <c r="F250" s="212" t="s">
        <v>994</v>
      </c>
      <c r="G250" s="212" t="s">
        <v>1217</v>
      </c>
      <c r="H250" s="212">
        <v>1986</v>
      </c>
      <c r="I250" s="212" t="s">
        <v>793</v>
      </c>
      <c r="J250" s="213" t="s">
        <v>1354</v>
      </c>
      <c r="K250" s="212">
        <v>702201</v>
      </c>
      <c r="L250" s="213"/>
      <c r="M250" s="192"/>
      <c r="N250" s="192"/>
      <c r="O250" s="192"/>
    </row>
    <row r="251" spans="1:15" ht="15.6" x14ac:dyDescent="0.25">
      <c r="A251" s="210" t="s">
        <v>1355</v>
      </c>
      <c r="B251" s="211" t="s">
        <v>1003</v>
      </c>
      <c r="C251" s="211" t="s">
        <v>992</v>
      </c>
      <c r="D251" s="217">
        <v>23</v>
      </c>
      <c r="E251" s="211" t="s">
        <v>998</v>
      </c>
      <c r="F251" s="212" t="s">
        <v>994</v>
      </c>
      <c r="G251" s="212" t="s">
        <v>1217</v>
      </c>
      <c r="H251" s="212">
        <v>1985</v>
      </c>
      <c r="I251" s="212" t="s">
        <v>793</v>
      </c>
      <c r="J251" s="213" t="s">
        <v>1356</v>
      </c>
      <c r="K251" s="212">
        <v>702301</v>
      </c>
      <c r="L251" s="213"/>
      <c r="M251" s="192"/>
      <c r="N251" s="192"/>
      <c r="O251" s="192"/>
    </row>
    <row r="252" spans="1:15" ht="15.6" x14ac:dyDescent="0.25">
      <c r="A252" s="210" t="s">
        <v>1359</v>
      </c>
      <c r="B252" s="211" t="s">
        <v>1003</v>
      </c>
      <c r="C252" s="211" t="s">
        <v>992</v>
      </c>
      <c r="D252" s="217">
        <v>24</v>
      </c>
      <c r="E252" s="211" t="s">
        <v>998</v>
      </c>
      <c r="F252" s="212" t="s">
        <v>994</v>
      </c>
      <c r="G252" s="212" t="s">
        <v>1217</v>
      </c>
      <c r="H252" s="212">
        <v>1986</v>
      </c>
      <c r="I252" s="212" t="s">
        <v>793</v>
      </c>
      <c r="J252" s="213" t="s">
        <v>1360</v>
      </c>
      <c r="K252" s="212">
        <v>702401</v>
      </c>
      <c r="L252" s="213"/>
      <c r="M252" s="192"/>
      <c r="N252" s="192"/>
      <c r="O252" s="192"/>
    </row>
    <row r="253" spans="1:15" ht="15.6" x14ac:dyDescent="0.25">
      <c r="A253" s="210" t="s">
        <v>1257</v>
      </c>
      <c r="B253" s="211" t="s">
        <v>1003</v>
      </c>
      <c r="C253" s="211" t="s">
        <v>992</v>
      </c>
      <c r="D253" s="217">
        <v>25</v>
      </c>
      <c r="E253" s="211" t="s">
        <v>998</v>
      </c>
      <c r="F253" s="212" t="s">
        <v>994</v>
      </c>
      <c r="G253" s="212" t="s">
        <v>1217</v>
      </c>
      <c r="H253" s="212">
        <v>1985</v>
      </c>
      <c r="I253" s="212" t="s">
        <v>793</v>
      </c>
      <c r="J253" s="215" t="s">
        <v>1361</v>
      </c>
      <c r="K253" s="212">
        <v>702501</v>
      </c>
      <c r="L253" s="213"/>
      <c r="M253" s="192"/>
      <c r="N253" s="192"/>
      <c r="O253" s="192"/>
    </row>
    <row r="254" spans="1:15" ht="15.6" x14ac:dyDescent="0.25">
      <c r="A254" s="210" t="s">
        <v>1362</v>
      </c>
      <c r="B254" s="211" t="s">
        <v>1003</v>
      </c>
      <c r="C254" s="211" t="s">
        <v>992</v>
      </c>
      <c r="D254" s="217">
        <v>26</v>
      </c>
      <c r="E254" s="211" t="s">
        <v>998</v>
      </c>
      <c r="F254" s="212" t="s">
        <v>994</v>
      </c>
      <c r="G254" s="212" t="s">
        <v>1217</v>
      </c>
      <c r="H254" s="212">
        <v>1987</v>
      </c>
      <c r="I254" s="212" t="s">
        <v>793</v>
      </c>
      <c r="J254" s="213" t="s">
        <v>1363</v>
      </c>
      <c r="K254" s="212">
        <v>702601</v>
      </c>
      <c r="L254" s="213"/>
      <c r="M254" s="192"/>
      <c r="N254" s="192"/>
      <c r="O254" s="192"/>
    </row>
    <row r="255" spans="1:15" ht="46.8" x14ac:dyDescent="0.25">
      <c r="A255" s="210" t="s">
        <v>1364</v>
      </c>
      <c r="B255" s="211" t="s">
        <v>1003</v>
      </c>
      <c r="C255" s="211" t="s">
        <v>992</v>
      </c>
      <c r="D255" s="217">
        <v>27</v>
      </c>
      <c r="E255" s="211" t="s">
        <v>998</v>
      </c>
      <c r="F255" s="212" t="s">
        <v>994</v>
      </c>
      <c r="G255" s="212" t="s">
        <v>1217</v>
      </c>
      <c r="H255" s="212">
        <v>1988</v>
      </c>
      <c r="I255" s="212" t="s">
        <v>793</v>
      </c>
      <c r="J255" s="215" t="s">
        <v>2148</v>
      </c>
      <c r="K255" s="212">
        <v>702701</v>
      </c>
      <c r="L255" s="213"/>
      <c r="M255" s="192"/>
      <c r="N255" s="192"/>
      <c r="O255" s="192"/>
    </row>
    <row r="256" spans="1:15" ht="15.6" x14ac:dyDescent="0.25">
      <c r="A256" s="210" t="s">
        <v>1365</v>
      </c>
      <c r="B256" s="211" t="s">
        <v>1003</v>
      </c>
      <c r="C256" s="211" t="s">
        <v>992</v>
      </c>
      <c r="D256" s="217">
        <v>28</v>
      </c>
      <c r="E256" s="211" t="s">
        <v>998</v>
      </c>
      <c r="F256" s="212" t="s">
        <v>994</v>
      </c>
      <c r="G256" s="212" t="s">
        <v>1217</v>
      </c>
      <c r="H256" s="212">
        <v>1986</v>
      </c>
      <c r="I256" s="212" t="s">
        <v>793</v>
      </c>
      <c r="J256" s="215" t="s">
        <v>1354</v>
      </c>
      <c r="K256" s="212">
        <v>702801</v>
      </c>
      <c r="L256" s="213"/>
      <c r="M256" s="192"/>
      <c r="N256" s="192"/>
      <c r="O256" s="192"/>
    </row>
    <row r="257" spans="1:15" ht="15.6" x14ac:dyDescent="0.25">
      <c r="A257" s="210" t="s">
        <v>1366</v>
      </c>
      <c r="B257" s="211" t="s">
        <v>1003</v>
      </c>
      <c r="C257" s="211" t="s">
        <v>992</v>
      </c>
      <c r="D257" s="217">
        <v>29</v>
      </c>
      <c r="E257" s="211" t="s">
        <v>998</v>
      </c>
      <c r="F257" s="212" t="s">
        <v>994</v>
      </c>
      <c r="G257" s="212" t="s">
        <v>1217</v>
      </c>
      <c r="H257" s="212">
        <v>1986</v>
      </c>
      <c r="I257" s="212" t="s">
        <v>793</v>
      </c>
      <c r="J257" s="213" t="s">
        <v>1367</v>
      </c>
      <c r="K257" s="212">
        <v>702901</v>
      </c>
      <c r="L257" s="213"/>
      <c r="M257" s="192"/>
      <c r="N257" s="192"/>
      <c r="O257" s="192"/>
    </row>
    <row r="258" spans="1:15" ht="15.6" x14ac:dyDescent="0.25">
      <c r="A258" s="210" t="s">
        <v>1373</v>
      </c>
      <c r="B258" s="211" t="s">
        <v>1003</v>
      </c>
      <c r="C258" s="211" t="s">
        <v>992</v>
      </c>
      <c r="D258" s="217">
        <v>33</v>
      </c>
      <c r="E258" s="211" t="s">
        <v>998</v>
      </c>
      <c r="F258" s="212" t="s">
        <v>994</v>
      </c>
      <c r="G258" s="212" t="s">
        <v>1217</v>
      </c>
      <c r="H258" s="212">
        <v>1992</v>
      </c>
      <c r="I258" s="212" t="s">
        <v>793</v>
      </c>
      <c r="J258" s="216" t="s">
        <v>1374</v>
      </c>
      <c r="K258" s="212">
        <v>703301</v>
      </c>
      <c r="L258" s="213"/>
      <c r="M258" s="192"/>
      <c r="N258" s="192"/>
      <c r="O258" s="192"/>
    </row>
    <row r="259" spans="1:15" ht="15.6" x14ac:dyDescent="0.25">
      <c r="A259" s="210" t="s">
        <v>1376</v>
      </c>
      <c r="B259" s="211" t="s">
        <v>1003</v>
      </c>
      <c r="C259" s="211" t="s">
        <v>992</v>
      </c>
      <c r="D259" s="217">
        <v>34</v>
      </c>
      <c r="E259" s="211" t="s">
        <v>998</v>
      </c>
      <c r="F259" s="212" t="s">
        <v>994</v>
      </c>
      <c r="G259" s="212" t="s">
        <v>1217</v>
      </c>
      <c r="H259" s="212">
        <v>1987</v>
      </c>
      <c r="I259" s="212" t="s">
        <v>793</v>
      </c>
      <c r="J259" s="213" t="s">
        <v>1377</v>
      </c>
      <c r="K259" s="212">
        <v>703401</v>
      </c>
      <c r="L259" s="213"/>
      <c r="M259" s="192"/>
      <c r="N259" s="192"/>
      <c r="O259" s="192"/>
    </row>
    <row r="260" spans="1:15" ht="15.6" x14ac:dyDescent="0.25">
      <c r="A260" s="210" t="s">
        <v>1339</v>
      </c>
      <c r="B260" s="211" t="s">
        <v>1003</v>
      </c>
      <c r="C260" s="211" t="s">
        <v>992</v>
      </c>
      <c r="D260" s="217">
        <v>9</v>
      </c>
      <c r="E260" s="211" t="s">
        <v>998</v>
      </c>
      <c r="F260" s="212" t="s">
        <v>994</v>
      </c>
      <c r="G260" s="212" t="s">
        <v>1217</v>
      </c>
      <c r="H260" s="212">
        <v>1986</v>
      </c>
      <c r="I260" s="212" t="s">
        <v>793</v>
      </c>
      <c r="J260" s="213" t="s">
        <v>1340</v>
      </c>
      <c r="K260" s="212">
        <v>700901</v>
      </c>
      <c r="L260" s="213"/>
      <c r="M260" s="192"/>
      <c r="N260" s="192"/>
      <c r="O260" s="192"/>
    </row>
    <row r="261" spans="1:15" ht="15.6" x14ac:dyDescent="0.25">
      <c r="A261" s="210" t="s">
        <v>1382</v>
      </c>
      <c r="B261" s="211" t="s">
        <v>1003</v>
      </c>
      <c r="C261" s="211" t="s">
        <v>992</v>
      </c>
      <c r="D261" s="217">
        <v>37</v>
      </c>
      <c r="E261" s="211" t="s">
        <v>998</v>
      </c>
      <c r="F261" s="212" t="s">
        <v>994</v>
      </c>
      <c r="G261" s="212" t="s">
        <v>1217</v>
      </c>
      <c r="H261" s="212">
        <v>1986</v>
      </c>
      <c r="I261" s="212" t="s">
        <v>793</v>
      </c>
      <c r="J261" s="213" t="s">
        <v>1383</v>
      </c>
      <c r="K261" s="212">
        <v>703701</v>
      </c>
      <c r="L261" s="213"/>
      <c r="M261" s="192"/>
      <c r="N261" s="192"/>
      <c r="O261" s="192"/>
    </row>
    <row r="262" spans="1:15" ht="15.6" x14ac:dyDescent="0.25">
      <c r="A262" s="210" t="s">
        <v>1419</v>
      </c>
      <c r="B262" s="211" t="s">
        <v>1003</v>
      </c>
      <c r="C262" s="211" t="s">
        <v>992</v>
      </c>
      <c r="D262" s="217">
        <v>54</v>
      </c>
      <c r="E262" s="211" t="s">
        <v>998</v>
      </c>
      <c r="F262" s="212" t="s">
        <v>994</v>
      </c>
      <c r="G262" s="212" t="s">
        <v>1217</v>
      </c>
      <c r="H262" s="212">
        <v>1986</v>
      </c>
      <c r="I262" s="212" t="s">
        <v>793</v>
      </c>
      <c r="J262" s="213" t="s">
        <v>1420</v>
      </c>
      <c r="K262" s="212">
        <v>705401</v>
      </c>
      <c r="L262" s="213"/>
      <c r="M262" s="192"/>
      <c r="N262" s="192"/>
      <c r="O262" s="192"/>
    </row>
    <row r="263" spans="1:15" ht="15.6" x14ac:dyDescent="0.25">
      <c r="A263" s="210" t="s">
        <v>1441</v>
      </c>
      <c r="B263" s="211" t="s">
        <v>1003</v>
      </c>
      <c r="C263" s="211" t="s">
        <v>992</v>
      </c>
      <c r="D263" s="217">
        <v>70</v>
      </c>
      <c r="E263" s="211" t="s">
        <v>998</v>
      </c>
      <c r="F263" s="212" t="s">
        <v>994</v>
      </c>
      <c r="G263" s="212" t="s">
        <v>1217</v>
      </c>
      <c r="H263" s="212">
        <v>1985</v>
      </c>
      <c r="I263" s="212" t="s">
        <v>793</v>
      </c>
      <c r="J263" s="213" t="s">
        <v>1442</v>
      </c>
      <c r="K263" s="212">
        <v>707001</v>
      </c>
      <c r="L263" s="213"/>
      <c r="M263" s="192"/>
      <c r="N263" s="192"/>
      <c r="O263" s="192"/>
    </row>
    <row r="264" spans="1:15" ht="15.6" x14ac:dyDescent="0.25">
      <c r="A264" s="210" t="s">
        <v>1378</v>
      </c>
      <c r="B264" s="211" t="s">
        <v>1003</v>
      </c>
      <c r="C264" s="211" t="s">
        <v>992</v>
      </c>
      <c r="D264" s="217">
        <v>35</v>
      </c>
      <c r="E264" s="211" t="s">
        <v>998</v>
      </c>
      <c r="F264" s="212" t="s">
        <v>994</v>
      </c>
      <c r="G264" s="212" t="s">
        <v>1217</v>
      </c>
      <c r="H264" s="212">
        <v>1985</v>
      </c>
      <c r="I264" s="212" t="s">
        <v>793</v>
      </c>
      <c r="J264" s="213" t="s">
        <v>1379</v>
      </c>
      <c r="K264" s="212">
        <v>703501</v>
      </c>
      <c r="L264" s="213"/>
      <c r="M264" s="192"/>
      <c r="N264" s="192"/>
      <c r="O264" s="192"/>
    </row>
    <row r="265" spans="1:15" ht="15.6" x14ac:dyDescent="0.25">
      <c r="A265" s="210" t="s">
        <v>1380</v>
      </c>
      <c r="B265" s="211" t="s">
        <v>1003</v>
      </c>
      <c r="C265" s="211" t="s">
        <v>992</v>
      </c>
      <c r="D265" s="217">
        <v>36</v>
      </c>
      <c r="E265" s="211" t="s">
        <v>998</v>
      </c>
      <c r="F265" s="212" t="s">
        <v>994</v>
      </c>
      <c r="G265" s="212" t="s">
        <v>1217</v>
      </c>
      <c r="H265" s="212">
        <v>1986</v>
      </c>
      <c r="I265" s="212" t="s">
        <v>793</v>
      </c>
      <c r="J265" s="213" t="s">
        <v>1381</v>
      </c>
      <c r="K265" s="212">
        <v>703601</v>
      </c>
      <c r="L265" s="213"/>
      <c r="M265" s="192"/>
      <c r="N265" s="192"/>
      <c r="O265" s="192"/>
    </row>
    <row r="266" spans="1:15" ht="15.6" x14ac:dyDescent="0.25">
      <c r="A266" s="210" t="s">
        <v>1455</v>
      </c>
      <c r="B266" s="211" t="s">
        <v>1003</v>
      </c>
      <c r="C266" s="211" t="s">
        <v>992</v>
      </c>
      <c r="D266" s="217">
        <v>79</v>
      </c>
      <c r="E266" s="211" t="s">
        <v>998</v>
      </c>
      <c r="F266" s="212" t="s">
        <v>994</v>
      </c>
      <c r="G266" s="212" t="s">
        <v>1217</v>
      </c>
      <c r="H266" s="212">
        <v>1987</v>
      </c>
      <c r="I266" s="212" t="s">
        <v>793</v>
      </c>
      <c r="J266" s="213" t="s">
        <v>1456</v>
      </c>
      <c r="K266" s="212">
        <v>707901</v>
      </c>
      <c r="L266" s="213"/>
      <c r="M266" s="192"/>
      <c r="N266" s="192"/>
      <c r="O266" s="192"/>
    </row>
    <row r="267" spans="1:15" ht="62.4" x14ac:dyDescent="0.25">
      <c r="A267" s="210" t="s">
        <v>1385</v>
      </c>
      <c r="B267" s="211" t="s">
        <v>1003</v>
      </c>
      <c r="C267" s="211" t="s">
        <v>992</v>
      </c>
      <c r="D267" s="217">
        <v>39</v>
      </c>
      <c r="E267" s="211" t="s">
        <v>998</v>
      </c>
      <c r="F267" s="212" t="s">
        <v>994</v>
      </c>
      <c r="G267" s="212" t="s">
        <v>1217</v>
      </c>
      <c r="H267" s="212">
        <v>1985</v>
      </c>
      <c r="I267" s="212">
        <v>2007</v>
      </c>
      <c r="J267" s="213" t="s">
        <v>1386</v>
      </c>
      <c r="K267" s="212">
        <v>703901</v>
      </c>
      <c r="L267" s="213"/>
      <c r="M267" s="192"/>
      <c r="N267" s="192"/>
      <c r="O267" s="192"/>
    </row>
    <row r="268" spans="1:15" ht="15.6" x14ac:dyDescent="0.25">
      <c r="A268" s="210" t="s">
        <v>1390</v>
      </c>
      <c r="B268" s="211" t="s">
        <v>1003</v>
      </c>
      <c r="C268" s="211" t="s">
        <v>992</v>
      </c>
      <c r="D268" s="217">
        <v>40</v>
      </c>
      <c r="E268" s="211" t="s">
        <v>998</v>
      </c>
      <c r="F268" s="212" t="s">
        <v>994</v>
      </c>
      <c r="G268" s="212" t="s">
        <v>1217</v>
      </c>
      <c r="H268" s="212">
        <v>1988</v>
      </c>
      <c r="I268" s="212" t="s">
        <v>793</v>
      </c>
      <c r="J268" s="213" t="s">
        <v>1391</v>
      </c>
      <c r="K268" s="212">
        <v>704001</v>
      </c>
      <c r="L268" s="213"/>
      <c r="M268" s="192"/>
      <c r="N268" s="192"/>
      <c r="O268" s="192"/>
    </row>
    <row r="269" spans="1:15" ht="15.6" x14ac:dyDescent="0.25">
      <c r="A269" s="210" t="s">
        <v>1392</v>
      </c>
      <c r="B269" s="211" t="s">
        <v>1003</v>
      </c>
      <c r="C269" s="211" t="s">
        <v>992</v>
      </c>
      <c r="D269" s="217">
        <v>41</v>
      </c>
      <c r="E269" s="211" t="s">
        <v>998</v>
      </c>
      <c r="F269" s="212" t="s">
        <v>994</v>
      </c>
      <c r="G269" s="212" t="s">
        <v>1217</v>
      </c>
      <c r="H269" s="212">
        <v>1988</v>
      </c>
      <c r="I269" s="212" t="s">
        <v>793</v>
      </c>
      <c r="J269" s="213" t="s">
        <v>1393</v>
      </c>
      <c r="K269" s="212">
        <v>704101</v>
      </c>
      <c r="L269" s="213"/>
      <c r="M269" s="192"/>
      <c r="N269" s="192"/>
      <c r="O269" s="192"/>
    </row>
    <row r="270" spans="1:15" ht="15.6" x14ac:dyDescent="0.25">
      <c r="A270" s="210" t="s">
        <v>1394</v>
      </c>
      <c r="B270" s="211" t="s">
        <v>1003</v>
      </c>
      <c r="C270" s="211" t="s">
        <v>992</v>
      </c>
      <c r="D270" s="217">
        <v>42</v>
      </c>
      <c r="E270" s="211" t="s">
        <v>998</v>
      </c>
      <c r="F270" s="212" t="s">
        <v>994</v>
      </c>
      <c r="G270" s="212" t="s">
        <v>1217</v>
      </c>
      <c r="H270" s="212">
        <v>1988</v>
      </c>
      <c r="I270" s="212" t="s">
        <v>793</v>
      </c>
      <c r="J270" s="213" t="s">
        <v>1395</v>
      </c>
      <c r="K270" s="212">
        <v>704201</v>
      </c>
      <c r="L270" s="213"/>
      <c r="M270" s="192"/>
      <c r="N270" s="192"/>
      <c r="O270" s="192"/>
    </row>
    <row r="271" spans="1:15" ht="15.6" x14ac:dyDescent="0.25">
      <c r="A271" s="210" t="s">
        <v>1398</v>
      </c>
      <c r="B271" s="211" t="s">
        <v>1003</v>
      </c>
      <c r="C271" s="211" t="s">
        <v>992</v>
      </c>
      <c r="D271" s="217">
        <v>44</v>
      </c>
      <c r="E271" s="211" t="s">
        <v>998</v>
      </c>
      <c r="F271" s="212" t="s">
        <v>994</v>
      </c>
      <c r="G271" s="212" t="s">
        <v>1217</v>
      </c>
      <c r="H271" s="212">
        <v>1987</v>
      </c>
      <c r="I271" s="212" t="s">
        <v>793</v>
      </c>
      <c r="J271" s="213" t="s">
        <v>1399</v>
      </c>
      <c r="K271" s="212">
        <v>704401</v>
      </c>
      <c r="L271" s="213"/>
      <c r="M271" s="192"/>
      <c r="N271" s="192"/>
      <c r="O271" s="192"/>
    </row>
    <row r="272" spans="1:15" ht="15.6" x14ac:dyDescent="0.25">
      <c r="A272" s="210" t="s">
        <v>1401</v>
      </c>
      <c r="B272" s="211" t="s">
        <v>1003</v>
      </c>
      <c r="C272" s="211" t="s">
        <v>992</v>
      </c>
      <c r="D272" s="217">
        <v>45</v>
      </c>
      <c r="E272" s="211" t="s">
        <v>998</v>
      </c>
      <c r="F272" s="212" t="s">
        <v>994</v>
      </c>
      <c r="G272" s="212" t="s">
        <v>1217</v>
      </c>
      <c r="H272" s="212">
        <v>1989</v>
      </c>
      <c r="I272" s="212" t="s">
        <v>793</v>
      </c>
      <c r="J272" s="213" t="s">
        <v>1402</v>
      </c>
      <c r="K272" s="212">
        <v>704501</v>
      </c>
      <c r="L272" s="213"/>
      <c r="M272" s="192"/>
      <c r="N272" s="192"/>
      <c r="O272" s="192"/>
    </row>
    <row r="273" spans="1:15" ht="15.6" x14ac:dyDescent="0.25">
      <c r="A273" s="210" t="s">
        <v>1403</v>
      </c>
      <c r="B273" s="211" t="s">
        <v>1003</v>
      </c>
      <c r="C273" s="211" t="s">
        <v>992</v>
      </c>
      <c r="D273" s="217">
        <v>46</v>
      </c>
      <c r="E273" s="211" t="s">
        <v>998</v>
      </c>
      <c r="F273" s="212" t="s">
        <v>994</v>
      </c>
      <c r="G273" s="212" t="s">
        <v>1217</v>
      </c>
      <c r="H273" s="212">
        <v>1986</v>
      </c>
      <c r="I273" s="212" t="s">
        <v>793</v>
      </c>
      <c r="J273" s="213" t="s">
        <v>1404</v>
      </c>
      <c r="K273" s="212">
        <v>704601</v>
      </c>
      <c r="L273" s="213"/>
      <c r="M273" s="192"/>
      <c r="N273" s="192"/>
      <c r="O273" s="192"/>
    </row>
    <row r="274" spans="1:15" ht="15.6" x14ac:dyDescent="0.25">
      <c r="A274" s="210" t="s">
        <v>1405</v>
      </c>
      <c r="B274" s="211" t="s">
        <v>1003</v>
      </c>
      <c r="C274" s="211" t="s">
        <v>992</v>
      </c>
      <c r="D274" s="217">
        <v>47</v>
      </c>
      <c r="E274" s="211" t="s">
        <v>998</v>
      </c>
      <c r="F274" s="212" t="s">
        <v>994</v>
      </c>
      <c r="G274" s="212" t="s">
        <v>1217</v>
      </c>
      <c r="H274" s="212">
        <v>1988</v>
      </c>
      <c r="I274" s="212" t="s">
        <v>793</v>
      </c>
      <c r="J274" s="213" t="s">
        <v>1406</v>
      </c>
      <c r="K274" s="212">
        <v>704701</v>
      </c>
      <c r="L274" s="213"/>
      <c r="M274" s="192"/>
      <c r="N274" s="192"/>
      <c r="O274" s="192"/>
    </row>
    <row r="275" spans="1:15" ht="15.6" x14ac:dyDescent="0.25">
      <c r="A275" s="210" t="s">
        <v>1407</v>
      </c>
      <c r="B275" s="211" t="s">
        <v>1003</v>
      </c>
      <c r="C275" s="211" t="s">
        <v>992</v>
      </c>
      <c r="D275" s="217">
        <v>48</v>
      </c>
      <c r="E275" s="211" t="s">
        <v>998</v>
      </c>
      <c r="F275" s="212" t="s">
        <v>994</v>
      </c>
      <c r="G275" s="212" t="s">
        <v>1217</v>
      </c>
      <c r="H275" s="212">
        <v>1986</v>
      </c>
      <c r="I275" s="212" t="s">
        <v>793</v>
      </c>
      <c r="J275" s="213" t="s">
        <v>1408</v>
      </c>
      <c r="K275" s="212">
        <v>704801</v>
      </c>
      <c r="L275" s="213"/>
      <c r="M275" s="192"/>
      <c r="N275" s="192"/>
      <c r="O275" s="192"/>
    </row>
    <row r="276" spans="1:15" ht="15.6" x14ac:dyDescent="0.25">
      <c r="A276" s="210" t="s">
        <v>1409</v>
      </c>
      <c r="B276" s="211" t="s">
        <v>1003</v>
      </c>
      <c r="C276" s="211" t="s">
        <v>992</v>
      </c>
      <c r="D276" s="217">
        <v>49</v>
      </c>
      <c r="E276" s="211" t="s">
        <v>998</v>
      </c>
      <c r="F276" s="212" t="s">
        <v>994</v>
      </c>
      <c r="G276" s="212" t="s">
        <v>1217</v>
      </c>
      <c r="H276" s="212">
        <v>1986</v>
      </c>
      <c r="I276" s="212" t="s">
        <v>793</v>
      </c>
      <c r="J276" s="213" t="s">
        <v>1410</v>
      </c>
      <c r="K276" s="212">
        <v>704901</v>
      </c>
      <c r="L276" s="213"/>
      <c r="M276" s="192"/>
      <c r="N276" s="192"/>
      <c r="O276" s="192"/>
    </row>
    <row r="277" spans="1:15" ht="15.6" x14ac:dyDescent="0.25">
      <c r="A277" s="210" t="s">
        <v>1411</v>
      </c>
      <c r="B277" s="211" t="s">
        <v>1003</v>
      </c>
      <c r="C277" s="211" t="s">
        <v>992</v>
      </c>
      <c r="D277" s="217">
        <v>50</v>
      </c>
      <c r="E277" s="211" t="s">
        <v>998</v>
      </c>
      <c r="F277" s="212" t="s">
        <v>994</v>
      </c>
      <c r="G277" s="212" t="s">
        <v>1217</v>
      </c>
      <c r="H277" s="212">
        <v>1986</v>
      </c>
      <c r="I277" s="212" t="s">
        <v>793</v>
      </c>
      <c r="J277" s="213" t="s">
        <v>1412</v>
      </c>
      <c r="K277" s="212">
        <v>705001</v>
      </c>
      <c r="L277" s="213"/>
      <c r="M277" s="192"/>
      <c r="N277" s="192"/>
      <c r="O277" s="192"/>
    </row>
    <row r="278" spans="1:15" ht="15.6" x14ac:dyDescent="0.25">
      <c r="A278" s="210" t="s">
        <v>1413</v>
      </c>
      <c r="B278" s="211" t="s">
        <v>1003</v>
      </c>
      <c r="C278" s="211" t="s">
        <v>992</v>
      </c>
      <c r="D278" s="217">
        <v>51</v>
      </c>
      <c r="E278" s="211" t="s">
        <v>998</v>
      </c>
      <c r="F278" s="212" t="s">
        <v>994</v>
      </c>
      <c r="G278" s="212" t="s">
        <v>1217</v>
      </c>
      <c r="H278" s="212">
        <v>1987</v>
      </c>
      <c r="I278" s="212" t="s">
        <v>793</v>
      </c>
      <c r="J278" s="213" t="s">
        <v>1414</v>
      </c>
      <c r="K278" s="212">
        <v>705101</v>
      </c>
      <c r="L278" s="213"/>
      <c r="M278" s="192"/>
      <c r="N278" s="192"/>
      <c r="O278" s="192"/>
    </row>
    <row r="279" spans="1:15" ht="15.6" x14ac:dyDescent="0.25">
      <c r="A279" s="210" t="s">
        <v>1415</v>
      </c>
      <c r="B279" s="211" t="s">
        <v>1003</v>
      </c>
      <c r="C279" s="211" t="s">
        <v>992</v>
      </c>
      <c r="D279" s="217">
        <v>52</v>
      </c>
      <c r="E279" s="211" t="s">
        <v>998</v>
      </c>
      <c r="F279" s="212" t="s">
        <v>994</v>
      </c>
      <c r="G279" s="212" t="s">
        <v>1217</v>
      </c>
      <c r="H279" s="212">
        <v>1989</v>
      </c>
      <c r="I279" s="212" t="s">
        <v>793</v>
      </c>
      <c r="J279" s="213" t="s">
        <v>1416</v>
      </c>
      <c r="K279" s="212">
        <v>705201</v>
      </c>
      <c r="L279" s="213"/>
      <c r="M279" s="192"/>
      <c r="N279" s="192"/>
      <c r="O279" s="192"/>
    </row>
    <row r="280" spans="1:15" ht="15.6" x14ac:dyDescent="0.25">
      <c r="A280" s="210" t="s">
        <v>1346</v>
      </c>
      <c r="B280" s="211" t="s">
        <v>1003</v>
      </c>
      <c r="C280" s="211" t="s">
        <v>992</v>
      </c>
      <c r="D280" s="217">
        <v>18</v>
      </c>
      <c r="E280" s="211" t="s">
        <v>998</v>
      </c>
      <c r="F280" s="212" t="s">
        <v>994</v>
      </c>
      <c r="G280" s="212" t="s">
        <v>1217</v>
      </c>
      <c r="H280" s="212">
        <v>1985</v>
      </c>
      <c r="I280" s="212" t="s">
        <v>793</v>
      </c>
      <c r="J280" s="213" t="s">
        <v>1249</v>
      </c>
      <c r="K280" s="212">
        <v>701801</v>
      </c>
      <c r="L280" s="213"/>
      <c r="M280" s="192"/>
      <c r="N280" s="192"/>
      <c r="O280" s="192"/>
    </row>
    <row r="281" spans="1:15" ht="15.6" x14ac:dyDescent="0.25">
      <c r="A281" s="210" t="s">
        <v>1396</v>
      </c>
      <c r="B281" s="211" t="s">
        <v>1003</v>
      </c>
      <c r="C281" s="211" t="s">
        <v>992</v>
      </c>
      <c r="D281" s="217">
        <v>43</v>
      </c>
      <c r="E281" s="211" t="s">
        <v>998</v>
      </c>
      <c r="F281" s="212" t="s">
        <v>994</v>
      </c>
      <c r="G281" s="212" t="s">
        <v>1217</v>
      </c>
      <c r="H281" s="212">
        <v>1986</v>
      </c>
      <c r="I281" s="212" t="s">
        <v>793</v>
      </c>
      <c r="J281" s="213" t="s">
        <v>1397</v>
      </c>
      <c r="K281" s="212">
        <v>704301</v>
      </c>
      <c r="L281" s="213"/>
      <c r="M281" s="192"/>
      <c r="N281" s="192"/>
      <c r="O281" s="192"/>
    </row>
    <row r="282" spans="1:15" ht="15.6" x14ac:dyDescent="0.25">
      <c r="A282" s="210" t="s">
        <v>1423</v>
      </c>
      <c r="B282" s="211" t="s">
        <v>1003</v>
      </c>
      <c r="C282" s="211" t="s">
        <v>992</v>
      </c>
      <c r="D282" s="217">
        <v>57</v>
      </c>
      <c r="E282" s="211" t="s">
        <v>998</v>
      </c>
      <c r="F282" s="212" t="s">
        <v>994</v>
      </c>
      <c r="G282" s="212" t="s">
        <v>1217</v>
      </c>
      <c r="H282" s="212">
        <v>1989</v>
      </c>
      <c r="I282" s="212" t="s">
        <v>793</v>
      </c>
      <c r="J282" s="224" t="s">
        <v>1424</v>
      </c>
      <c r="K282" s="212">
        <v>705701</v>
      </c>
      <c r="L282" s="213"/>
      <c r="M282" s="192"/>
      <c r="N282" s="192"/>
      <c r="O282" s="192"/>
    </row>
    <row r="283" spans="1:15" ht="15.6" x14ac:dyDescent="0.25">
      <c r="A283" s="210" t="s">
        <v>1417</v>
      </c>
      <c r="B283" s="211" t="s">
        <v>1003</v>
      </c>
      <c r="C283" s="211" t="s">
        <v>992</v>
      </c>
      <c r="D283" s="217">
        <v>53</v>
      </c>
      <c r="E283" s="211" t="s">
        <v>998</v>
      </c>
      <c r="F283" s="212" t="s">
        <v>994</v>
      </c>
      <c r="G283" s="212" t="s">
        <v>1217</v>
      </c>
      <c r="H283" s="212">
        <v>1985</v>
      </c>
      <c r="I283" s="212" t="s">
        <v>793</v>
      </c>
      <c r="J283" s="213" t="s">
        <v>1266</v>
      </c>
      <c r="K283" s="212">
        <v>705301</v>
      </c>
      <c r="L283" s="213"/>
      <c r="M283" s="192"/>
      <c r="N283" s="192"/>
      <c r="O283" s="192"/>
    </row>
    <row r="284" spans="1:15" ht="15.6" x14ac:dyDescent="0.25">
      <c r="A284" s="210" t="s">
        <v>1421</v>
      </c>
      <c r="B284" s="211" t="s">
        <v>1003</v>
      </c>
      <c r="C284" s="211" t="s">
        <v>992</v>
      </c>
      <c r="D284" s="217">
        <v>55</v>
      </c>
      <c r="E284" s="211" t="s">
        <v>998</v>
      </c>
      <c r="F284" s="212" t="s">
        <v>994</v>
      </c>
      <c r="G284" s="212" t="s">
        <v>1217</v>
      </c>
      <c r="H284" s="212">
        <v>1986</v>
      </c>
      <c r="I284" s="212" t="s">
        <v>793</v>
      </c>
      <c r="J284" s="213" t="s">
        <v>1267</v>
      </c>
      <c r="K284" s="212">
        <v>705501</v>
      </c>
      <c r="L284" s="213"/>
      <c r="M284" s="192"/>
      <c r="N284" s="192"/>
      <c r="O284" s="192"/>
    </row>
    <row r="285" spans="1:15" ht="15.6" x14ac:dyDescent="0.25">
      <c r="A285" s="210" t="s">
        <v>1268</v>
      </c>
      <c r="B285" s="211" t="s">
        <v>1003</v>
      </c>
      <c r="C285" s="211" t="s">
        <v>992</v>
      </c>
      <c r="D285" s="217">
        <v>58</v>
      </c>
      <c r="E285" s="211" t="s">
        <v>998</v>
      </c>
      <c r="F285" s="212" t="s">
        <v>994</v>
      </c>
      <c r="G285" s="212" t="s">
        <v>1217</v>
      </c>
      <c r="H285" s="212">
        <v>1986</v>
      </c>
      <c r="I285" s="212" t="s">
        <v>793</v>
      </c>
      <c r="J285" s="213" t="s">
        <v>1269</v>
      </c>
      <c r="K285" s="212">
        <v>705801</v>
      </c>
      <c r="L285" s="213"/>
      <c r="M285" s="192"/>
      <c r="N285" s="192"/>
      <c r="O285" s="192"/>
    </row>
    <row r="286" spans="1:15" ht="15.6" x14ac:dyDescent="0.25">
      <c r="A286" s="210" t="s">
        <v>1425</v>
      </c>
      <c r="B286" s="211" t="s">
        <v>1003</v>
      </c>
      <c r="C286" s="211" t="s">
        <v>992</v>
      </c>
      <c r="D286" s="217">
        <v>59</v>
      </c>
      <c r="E286" s="211" t="s">
        <v>998</v>
      </c>
      <c r="F286" s="212" t="s">
        <v>994</v>
      </c>
      <c r="G286" s="212" t="s">
        <v>1217</v>
      </c>
      <c r="H286" s="212">
        <v>1989</v>
      </c>
      <c r="I286" s="212" t="s">
        <v>793</v>
      </c>
      <c r="J286" s="213" t="s">
        <v>1426</v>
      </c>
      <c r="K286" s="212">
        <v>705901</v>
      </c>
      <c r="L286" s="213"/>
      <c r="M286" s="192"/>
      <c r="N286" s="192"/>
      <c r="O286" s="192"/>
    </row>
    <row r="287" spans="1:15" ht="15.6" x14ac:dyDescent="0.25">
      <c r="A287" s="210" t="s">
        <v>1428</v>
      </c>
      <c r="B287" s="211" t="s">
        <v>1003</v>
      </c>
      <c r="C287" s="211" t="s">
        <v>992</v>
      </c>
      <c r="D287" s="217">
        <v>61</v>
      </c>
      <c r="E287" s="211" t="s">
        <v>998</v>
      </c>
      <c r="F287" s="212" t="s">
        <v>994</v>
      </c>
      <c r="G287" s="212" t="s">
        <v>1217</v>
      </c>
      <c r="H287" s="212">
        <v>1986</v>
      </c>
      <c r="I287" s="212" t="s">
        <v>793</v>
      </c>
      <c r="J287" s="213" t="s">
        <v>1429</v>
      </c>
      <c r="K287" s="212">
        <v>706101</v>
      </c>
      <c r="L287" s="213"/>
      <c r="M287" s="192"/>
      <c r="N287" s="192"/>
      <c r="O287" s="192"/>
    </row>
    <row r="288" spans="1:15" ht="15.6" x14ac:dyDescent="0.25">
      <c r="A288" s="210" t="s">
        <v>1270</v>
      </c>
      <c r="B288" s="211" t="s">
        <v>1003</v>
      </c>
      <c r="C288" s="211" t="s">
        <v>992</v>
      </c>
      <c r="D288" s="217">
        <v>62</v>
      </c>
      <c r="E288" s="211" t="s">
        <v>998</v>
      </c>
      <c r="F288" s="212" t="s">
        <v>994</v>
      </c>
      <c r="G288" s="212" t="s">
        <v>1217</v>
      </c>
      <c r="H288" s="212">
        <v>1987</v>
      </c>
      <c r="I288" s="212" t="s">
        <v>793</v>
      </c>
      <c r="J288" s="213" t="s">
        <v>1271</v>
      </c>
      <c r="K288" s="212">
        <v>706201</v>
      </c>
      <c r="L288" s="213"/>
      <c r="M288" s="192"/>
      <c r="N288" s="192"/>
      <c r="O288" s="192"/>
    </row>
    <row r="289" spans="1:15" ht="15.6" x14ac:dyDescent="0.25">
      <c r="A289" s="210" t="s">
        <v>1272</v>
      </c>
      <c r="B289" s="211" t="s">
        <v>1003</v>
      </c>
      <c r="C289" s="211" t="s">
        <v>992</v>
      </c>
      <c r="D289" s="217">
        <v>63</v>
      </c>
      <c r="E289" s="211" t="s">
        <v>998</v>
      </c>
      <c r="F289" s="212" t="s">
        <v>994</v>
      </c>
      <c r="G289" s="212" t="s">
        <v>1217</v>
      </c>
      <c r="H289" s="212">
        <v>1986</v>
      </c>
      <c r="I289" s="212" t="s">
        <v>793</v>
      </c>
      <c r="J289" s="213" t="s">
        <v>1273</v>
      </c>
      <c r="K289" s="212">
        <v>706301</v>
      </c>
      <c r="L289" s="213"/>
      <c r="M289" s="192"/>
      <c r="N289" s="192"/>
      <c r="O289" s="192"/>
    </row>
    <row r="290" spans="1:15" ht="15.6" x14ac:dyDescent="0.25">
      <c r="A290" s="210" t="s">
        <v>1431</v>
      </c>
      <c r="B290" s="211" t="s">
        <v>1003</v>
      </c>
      <c r="C290" s="211" t="s">
        <v>992</v>
      </c>
      <c r="D290" s="217">
        <v>64</v>
      </c>
      <c r="E290" s="211" t="s">
        <v>998</v>
      </c>
      <c r="F290" s="212" t="s">
        <v>994</v>
      </c>
      <c r="G290" s="212" t="s">
        <v>1217</v>
      </c>
      <c r="H290" s="212">
        <v>1997</v>
      </c>
      <c r="I290" s="212" t="s">
        <v>793</v>
      </c>
      <c r="J290" s="213" t="s">
        <v>1432</v>
      </c>
      <c r="K290" s="212">
        <v>706401</v>
      </c>
      <c r="L290" s="213"/>
      <c r="M290" s="192"/>
      <c r="N290" s="192"/>
      <c r="O290" s="192"/>
    </row>
    <row r="291" spans="1:15" ht="15.6" x14ac:dyDescent="0.25">
      <c r="A291" s="210" t="s">
        <v>1434</v>
      </c>
      <c r="B291" s="211" t="s">
        <v>1003</v>
      </c>
      <c r="C291" s="211" t="s">
        <v>992</v>
      </c>
      <c r="D291" s="217">
        <v>66</v>
      </c>
      <c r="E291" s="211" t="s">
        <v>998</v>
      </c>
      <c r="F291" s="212" t="s">
        <v>994</v>
      </c>
      <c r="G291" s="212" t="s">
        <v>1217</v>
      </c>
      <c r="H291" s="212">
        <v>1985</v>
      </c>
      <c r="I291" s="212" t="s">
        <v>793</v>
      </c>
      <c r="J291" s="215" t="s">
        <v>1435</v>
      </c>
      <c r="K291" s="212">
        <v>706601</v>
      </c>
      <c r="L291" s="213"/>
      <c r="M291" s="192"/>
      <c r="N291" s="192"/>
      <c r="O291" s="192"/>
    </row>
    <row r="292" spans="1:15" ht="15.6" x14ac:dyDescent="0.25">
      <c r="A292" s="210" t="s">
        <v>1436</v>
      </c>
      <c r="B292" s="211" t="s">
        <v>1003</v>
      </c>
      <c r="C292" s="211" t="s">
        <v>992</v>
      </c>
      <c r="D292" s="217">
        <v>67</v>
      </c>
      <c r="E292" s="211" t="s">
        <v>998</v>
      </c>
      <c r="F292" s="212" t="s">
        <v>994</v>
      </c>
      <c r="G292" s="212" t="s">
        <v>1217</v>
      </c>
      <c r="H292" s="212">
        <v>1985</v>
      </c>
      <c r="I292" s="212" t="s">
        <v>793</v>
      </c>
      <c r="J292" s="213" t="s">
        <v>1437</v>
      </c>
      <c r="K292" s="212">
        <v>706701</v>
      </c>
      <c r="L292" s="213"/>
      <c r="M292" s="192"/>
      <c r="N292" s="192"/>
      <c r="O292" s="192"/>
    </row>
    <row r="293" spans="1:15" ht="15.6" x14ac:dyDescent="0.25">
      <c r="A293" s="210" t="s">
        <v>1439</v>
      </c>
      <c r="B293" s="211" t="s">
        <v>1003</v>
      </c>
      <c r="C293" s="211" t="s">
        <v>992</v>
      </c>
      <c r="D293" s="217">
        <v>69</v>
      </c>
      <c r="E293" s="211" t="s">
        <v>998</v>
      </c>
      <c r="F293" s="212" t="s">
        <v>994</v>
      </c>
      <c r="G293" s="212" t="s">
        <v>1217</v>
      </c>
      <c r="H293" s="212">
        <v>1988</v>
      </c>
      <c r="I293" s="212" t="s">
        <v>793</v>
      </c>
      <c r="J293" s="213" t="s">
        <v>1440</v>
      </c>
      <c r="K293" s="212">
        <v>706901</v>
      </c>
      <c r="L293" s="213"/>
      <c r="M293" s="192"/>
      <c r="N293" s="192"/>
      <c r="O293" s="192"/>
    </row>
    <row r="294" spans="1:15" ht="15.6" x14ac:dyDescent="0.25">
      <c r="A294" s="210" t="s">
        <v>1443</v>
      </c>
      <c r="B294" s="211" t="s">
        <v>1003</v>
      </c>
      <c r="C294" s="211" t="s">
        <v>992</v>
      </c>
      <c r="D294" s="217">
        <v>71</v>
      </c>
      <c r="E294" s="211" t="s">
        <v>998</v>
      </c>
      <c r="F294" s="212" t="s">
        <v>994</v>
      </c>
      <c r="G294" s="212" t="s">
        <v>1217</v>
      </c>
      <c r="H294" s="212">
        <v>1988</v>
      </c>
      <c r="I294" s="212" t="s">
        <v>793</v>
      </c>
      <c r="J294" s="213" t="s">
        <v>1276</v>
      </c>
      <c r="K294" s="212">
        <v>707101</v>
      </c>
      <c r="L294" s="213"/>
      <c r="M294" s="192"/>
      <c r="N294" s="192"/>
      <c r="O294" s="192"/>
    </row>
    <row r="295" spans="1:15" ht="15.6" x14ac:dyDescent="0.25">
      <c r="A295" s="210" t="s">
        <v>1444</v>
      </c>
      <c r="B295" s="211" t="s">
        <v>1003</v>
      </c>
      <c r="C295" s="211" t="s">
        <v>992</v>
      </c>
      <c r="D295" s="217">
        <v>72</v>
      </c>
      <c r="E295" s="211" t="s">
        <v>998</v>
      </c>
      <c r="F295" s="212" t="s">
        <v>994</v>
      </c>
      <c r="G295" s="212" t="s">
        <v>1217</v>
      </c>
      <c r="H295" s="212">
        <v>1987</v>
      </c>
      <c r="I295" s="212" t="s">
        <v>793</v>
      </c>
      <c r="J295" s="213" t="s">
        <v>1445</v>
      </c>
      <c r="K295" s="212">
        <v>707201</v>
      </c>
      <c r="L295" s="213"/>
      <c r="M295" s="192"/>
      <c r="N295" s="192"/>
      <c r="O295" s="192"/>
    </row>
    <row r="296" spans="1:15" ht="46.8" x14ac:dyDescent="0.25">
      <c r="A296" s="213" t="s">
        <v>1518</v>
      </c>
      <c r="B296" s="212" t="s">
        <v>1003</v>
      </c>
      <c r="C296" s="212" t="s">
        <v>992</v>
      </c>
      <c r="D296" s="217">
        <v>113</v>
      </c>
      <c r="E296" s="211" t="s">
        <v>998</v>
      </c>
      <c r="F296" s="212" t="s">
        <v>994</v>
      </c>
      <c r="G296" s="212" t="s">
        <v>1217</v>
      </c>
      <c r="H296" s="212">
        <v>1988</v>
      </c>
      <c r="I296" s="212" t="s">
        <v>793</v>
      </c>
      <c r="J296" s="213" t="s">
        <v>2157</v>
      </c>
      <c r="K296" s="212">
        <v>711301</v>
      </c>
      <c r="L296" s="213"/>
      <c r="M296" s="192"/>
      <c r="N296" s="192"/>
      <c r="O296" s="192"/>
    </row>
    <row r="297" spans="1:15" ht="31.2" x14ac:dyDescent="0.25">
      <c r="A297" s="210" t="s">
        <v>1540</v>
      </c>
      <c r="B297" s="211" t="s">
        <v>1003</v>
      </c>
      <c r="C297" s="211" t="s">
        <v>992</v>
      </c>
      <c r="D297" s="217">
        <v>125</v>
      </c>
      <c r="E297" s="211" t="s">
        <v>998</v>
      </c>
      <c r="F297" s="212" t="s">
        <v>994</v>
      </c>
      <c r="G297" s="212" t="s">
        <v>1217</v>
      </c>
      <c r="H297" s="212">
        <v>2007</v>
      </c>
      <c r="I297" s="212" t="s">
        <v>793</v>
      </c>
      <c r="J297" s="213" t="s">
        <v>1541</v>
      </c>
      <c r="K297" s="212">
        <v>712501</v>
      </c>
      <c r="L297" s="213"/>
      <c r="M297" s="192"/>
      <c r="N297" s="192"/>
      <c r="O297" s="192"/>
    </row>
    <row r="298" spans="1:15" ht="15.6" x14ac:dyDescent="0.25">
      <c r="A298" s="210" t="s">
        <v>1446</v>
      </c>
      <c r="B298" s="211" t="s">
        <v>1003</v>
      </c>
      <c r="C298" s="211" t="s">
        <v>992</v>
      </c>
      <c r="D298" s="217">
        <v>73</v>
      </c>
      <c r="E298" s="211" t="s">
        <v>998</v>
      </c>
      <c r="F298" s="212" t="s">
        <v>994</v>
      </c>
      <c r="G298" s="212" t="s">
        <v>1217</v>
      </c>
      <c r="H298" s="212">
        <v>1985</v>
      </c>
      <c r="I298" s="212" t="s">
        <v>793</v>
      </c>
      <c r="J298" s="213" t="s">
        <v>1447</v>
      </c>
      <c r="K298" s="212">
        <v>707301</v>
      </c>
      <c r="L298" s="213"/>
      <c r="M298" s="192"/>
      <c r="N298" s="192"/>
      <c r="O298" s="192"/>
    </row>
    <row r="299" spans="1:15" ht="46.8" x14ac:dyDescent="0.25">
      <c r="A299" s="210" t="s">
        <v>1338</v>
      </c>
      <c r="B299" s="211" t="s">
        <v>1003</v>
      </c>
      <c r="C299" s="211" t="s">
        <v>992</v>
      </c>
      <c r="D299" s="217">
        <v>7</v>
      </c>
      <c r="E299" s="211" t="s">
        <v>998</v>
      </c>
      <c r="F299" s="212" t="s">
        <v>994</v>
      </c>
      <c r="G299" s="212" t="s">
        <v>1217</v>
      </c>
      <c r="H299" s="212">
        <v>1986</v>
      </c>
      <c r="I299" s="212" t="s">
        <v>793</v>
      </c>
      <c r="J299" s="213" t="s">
        <v>2145</v>
      </c>
      <c r="K299" s="212">
        <v>700701</v>
      </c>
      <c r="L299" s="213"/>
      <c r="M299" s="192"/>
      <c r="N299" s="192"/>
      <c r="O299" s="192"/>
    </row>
    <row r="300" spans="1:15" ht="15.6" x14ac:dyDescent="0.25">
      <c r="A300" s="210" t="s">
        <v>1448</v>
      </c>
      <c r="B300" s="211" t="s">
        <v>1003</v>
      </c>
      <c r="C300" s="211" t="s">
        <v>992</v>
      </c>
      <c r="D300" s="217">
        <v>74</v>
      </c>
      <c r="E300" s="211" t="s">
        <v>998</v>
      </c>
      <c r="F300" s="212" t="s">
        <v>994</v>
      </c>
      <c r="G300" s="212" t="s">
        <v>1217</v>
      </c>
      <c r="H300" s="212">
        <v>1987</v>
      </c>
      <c r="I300" s="212" t="s">
        <v>793</v>
      </c>
      <c r="J300" s="213" t="s">
        <v>1449</v>
      </c>
      <c r="K300" s="212">
        <v>707401</v>
      </c>
      <c r="L300" s="213"/>
      <c r="M300" s="192"/>
      <c r="N300" s="192"/>
      <c r="O300" s="192"/>
    </row>
    <row r="301" spans="1:15" ht="15.6" x14ac:dyDescent="0.25">
      <c r="A301" s="210" t="s">
        <v>1278</v>
      </c>
      <c r="B301" s="211" t="s">
        <v>1003</v>
      </c>
      <c r="C301" s="211" t="s">
        <v>992</v>
      </c>
      <c r="D301" s="217">
        <v>78</v>
      </c>
      <c r="E301" s="211" t="s">
        <v>998</v>
      </c>
      <c r="F301" s="212" t="s">
        <v>994</v>
      </c>
      <c r="G301" s="212" t="s">
        <v>1217</v>
      </c>
      <c r="H301" s="212">
        <v>1986</v>
      </c>
      <c r="I301" s="212" t="s">
        <v>793</v>
      </c>
      <c r="J301" s="213" t="s">
        <v>1279</v>
      </c>
      <c r="K301" s="212">
        <v>707801</v>
      </c>
      <c r="L301" s="213"/>
      <c r="M301" s="192"/>
      <c r="N301" s="192"/>
      <c r="O301" s="192"/>
    </row>
    <row r="302" spans="1:15" ht="46.8" x14ac:dyDescent="0.25">
      <c r="A302" s="210" t="s">
        <v>1485</v>
      </c>
      <c r="B302" s="211" t="s">
        <v>1003</v>
      </c>
      <c r="C302" s="211" t="s">
        <v>992</v>
      </c>
      <c r="D302" s="217">
        <v>98</v>
      </c>
      <c r="E302" s="211" t="s">
        <v>998</v>
      </c>
      <c r="F302" s="212" t="s">
        <v>994</v>
      </c>
      <c r="G302" s="212" t="s">
        <v>1217</v>
      </c>
      <c r="H302" s="212">
        <v>1985</v>
      </c>
      <c r="I302" s="212" t="s">
        <v>793</v>
      </c>
      <c r="J302" s="213" t="s">
        <v>2153</v>
      </c>
      <c r="K302" s="212">
        <v>709801</v>
      </c>
      <c r="L302" s="213"/>
      <c r="M302" s="192"/>
      <c r="N302" s="192"/>
      <c r="O302" s="192"/>
    </row>
    <row r="303" spans="1:15" ht="15.6" x14ac:dyDescent="0.25">
      <c r="A303" s="210" t="s">
        <v>1282</v>
      </c>
      <c r="B303" s="211" t="s">
        <v>1003</v>
      </c>
      <c r="C303" s="211" t="s">
        <v>992</v>
      </c>
      <c r="D303" s="217">
        <v>80</v>
      </c>
      <c r="E303" s="211" t="s">
        <v>998</v>
      </c>
      <c r="F303" s="212" t="s">
        <v>994</v>
      </c>
      <c r="G303" s="212" t="s">
        <v>1217</v>
      </c>
      <c r="H303" s="212">
        <v>1986</v>
      </c>
      <c r="I303" s="212" t="s">
        <v>793</v>
      </c>
      <c r="J303" s="213" t="s">
        <v>1283</v>
      </c>
      <c r="K303" s="212">
        <v>708001</v>
      </c>
      <c r="L303" s="213"/>
      <c r="M303" s="192"/>
      <c r="N303" s="192"/>
      <c r="O303" s="192"/>
    </row>
    <row r="304" spans="1:15" ht="15.6" x14ac:dyDescent="0.25">
      <c r="A304" s="210" t="s">
        <v>1457</v>
      </c>
      <c r="B304" s="211" t="s">
        <v>1003</v>
      </c>
      <c r="C304" s="211" t="s">
        <v>992</v>
      </c>
      <c r="D304" s="217">
        <v>81</v>
      </c>
      <c r="E304" s="211" t="s">
        <v>998</v>
      </c>
      <c r="F304" s="212" t="s">
        <v>994</v>
      </c>
      <c r="G304" s="212" t="s">
        <v>1217</v>
      </c>
      <c r="H304" s="212">
        <v>1988</v>
      </c>
      <c r="I304" s="212" t="s">
        <v>793</v>
      </c>
      <c r="J304" s="213" t="s">
        <v>1458</v>
      </c>
      <c r="K304" s="212">
        <v>708101</v>
      </c>
      <c r="L304" s="213"/>
      <c r="M304" s="192"/>
      <c r="N304" s="192"/>
      <c r="O304" s="192"/>
    </row>
    <row r="305" spans="1:15" ht="109.2" x14ac:dyDescent="0.25">
      <c r="A305" s="210" t="s">
        <v>1422</v>
      </c>
      <c r="B305" s="211" t="s">
        <v>1003</v>
      </c>
      <c r="C305" s="211" t="s">
        <v>992</v>
      </c>
      <c r="D305" s="217">
        <v>56</v>
      </c>
      <c r="E305" s="211" t="s">
        <v>998</v>
      </c>
      <c r="F305" s="212" t="s">
        <v>994</v>
      </c>
      <c r="G305" s="212" t="s">
        <v>1217</v>
      </c>
      <c r="H305" s="212">
        <v>1989</v>
      </c>
      <c r="I305" s="212" t="s">
        <v>793</v>
      </c>
      <c r="J305" s="213" t="s">
        <v>2151</v>
      </c>
      <c r="K305" s="212">
        <v>705601</v>
      </c>
      <c r="L305" s="213"/>
      <c r="M305" s="192"/>
      <c r="N305" s="192"/>
      <c r="O305" s="192"/>
    </row>
    <row r="306" spans="1:15" ht="15.6" x14ac:dyDescent="0.25">
      <c r="A306" s="210" t="s">
        <v>1459</v>
      </c>
      <c r="B306" s="211" t="s">
        <v>1003</v>
      </c>
      <c r="C306" s="211" t="s">
        <v>992</v>
      </c>
      <c r="D306" s="217">
        <v>82</v>
      </c>
      <c r="E306" s="211" t="s">
        <v>998</v>
      </c>
      <c r="F306" s="212" t="s">
        <v>994</v>
      </c>
      <c r="G306" s="212" t="s">
        <v>1217</v>
      </c>
      <c r="H306" s="212">
        <v>1986</v>
      </c>
      <c r="I306" s="212" t="s">
        <v>793</v>
      </c>
      <c r="J306" s="216" t="s">
        <v>1460</v>
      </c>
      <c r="K306" s="212">
        <v>708201</v>
      </c>
      <c r="L306" s="213"/>
      <c r="M306" s="192"/>
      <c r="N306" s="192"/>
      <c r="O306" s="192"/>
    </row>
    <row r="307" spans="1:15" ht="15.6" x14ac:dyDescent="0.25">
      <c r="A307" s="210" t="s">
        <v>1461</v>
      </c>
      <c r="B307" s="211" t="s">
        <v>1003</v>
      </c>
      <c r="C307" s="211" t="s">
        <v>992</v>
      </c>
      <c r="D307" s="217">
        <v>83</v>
      </c>
      <c r="E307" s="211" t="s">
        <v>998</v>
      </c>
      <c r="F307" s="212" t="s">
        <v>994</v>
      </c>
      <c r="G307" s="212" t="s">
        <v>1217</v>
      </c>
      <c r="H307" s="212">
        <v>1986</v>
      </c>
      <c r="I307" s="212" t="s">
        <v>793</v>
      </c>
      <c r="J307" s="213" t="s">
        <v>1462</v>
      </c>
      <c r="K307" s="212">
        <v>708301</v>
      </c>
      <c r="L307" s="213"/>
      <c r="M307" s="192"/>
      <c r="N307" s="192"/>
      <c r="O307" s="192"/>
    </row>
    <row r="308" spans="1:15" ht="15.6" x14ac:dyDescent="0.25">
      <c r="A308" s="210" t="s">
        <v>1463</v>
      </c>
      <c r="B308" s="211" t="s">
        <v>1003</v>
      </c>
      <c r="C308" s="211" t="s">
        <v>992</v>
      </c>
      <c r="D308" s="217">
        <v>84</v>
      </c>
      <c r="E308" s="211" t="s">
        <v>998</v>
      </c>
      <c r="F308" s="212" t="s">
        <v>994</v>
      </c>
      <c r="G308" s="212" t="s">
        <v>1217</v>
      </c>
      <c r="H308" s="212">
        <v>1986</v>
      </c>
      <c r="I308" s="212" t="s">
        <v>793</v>
      </c>
      <c r="J308" s="215" t="s">
        <v>1464</v>
      </c>
      <c r="K308" s="212">
        <v>708401</v>
      </c>
      <c r="L308" s="213"/>
      <c r="M308" s="192"/>
      <c r="N308" s="192"/>
      <c r="O308" s="192"/>
    </row>
    <row r="309" spans="1:15" ht="15.6" x14ac:dyDescent="0.25">
      <c r="A309" s="210" t="s">
        <v>1465</v>
      </c>
      <c r="B309" s="211" t="s">
        <v>1003</v>
      </c>
      <c r="C309" s="211" t="s">
        <v>992</v>
      </c>
      <c r="D309" s="217">
        <v>85</v>
      </c>
      <c r="E309" s="211" t="s">
        <v>998</v>
      </c>
      <c r="F309" s="212" t="s">
        <v>994</v>
      </c>
      <c r="G309" s="212" t="s">
        <v>1217</v>
      </c>
      <c r="H309" s="212">
        <v>1985</v>
      </c>
      <c r="I309" s="212" t="s">
        <v>793</v>
      </c>
      <c r="J309" s="213" t="s">
        <v>1466</v>
      </c>
      <c r="K309" s="212">
        <v>708501</v>
      </c>
      <c r="L309" s="213"/>
      <c r="M309" s="192"/>
      <c r="N309" s="192"/>
      <c r="O309" s="192"/>
    </row>
    <row r="310" spans="1:15" ht="15.6" x14ac:dyDescent="0.25">
      <c r="A310" s="210" t="s">
        <v>1467</v>
      </c>
      <c r="B310" s="211" t="s">
        <v>1003</v>
      </c>
      <c r="C310" s="211" t="s">
        <v>992</v>
      </c>
      <c r="D310" s="217">
        <v>86</v>
      </c>
      <c r="E310" s="211" t="s">
        <v>998</v>
      </c>
      <c r="F310" s="212" t="s">
        <v>994</v>
      </c>
      <c r="G310" s="212" t="s">
        <v>1217</v>
      </c>
      <c r="H310" s="212">
        <v>1988</v>
      </c>
      <c r="I310" s="212" t="s">
        <v>793</v>
      </c>
      <c r="J310" s="213" t="s">
        <v>1468</v>
      </c>
      <c r="K310" s="212">
        <v>708601</v>
      </c>
      <c r="L310" s="213"/>
      <c r="M310" s="192"/>
      <c r="N310" s="192"/>
      <c r="O310" s="192"/>
    </row>
    <row r="311" spans="1:15" ht="15.6" x14ac:dyDescent="0.25">
      <c r="A311" s="210" t="s">
        <v>1469</v>
      </c>
      <c r="B311" s="211" t="s">
        <v>1003</v>
      </c>
      <c r="C311" s="211" t="s">
        <v>992</v>
      </c>
      <c r="D311" s="217">
        <v>87</v>
      </c>
      <c r="E311" s="211" t="s">
        <v>998</v>
      </c>
      <c r="F311" s="212" t="s">
        <v>994</v>
      </c>
      <c r="G311" s="212" t="s">
        <v>1217</v>
      </c>
      <c r="H311" s="212">
        <v>1987</v>
      </c>
      <c r="I311" s="212" t="s">
        <v>793</v>
      </c>
      <c r="J311" s="210" t="s">
        <v>1470</v>
      </c>
      <c r="K311" s="212">
        <v>708701</v>
      </c>
      <c r="L311" s="213"/>
      <c r="M311" s="192"/>
      <c r="N311" s="192"/>
      <c r="O311" s="192"/>
    </row>
    <row r="312" spans="1:15" ht="15.6" x14ac:dyDescent="0.25">
      <c r="A312" s="210" t="s">
        <v>1471</v>
      </c>
      <c r="B312" s="211" t="s">
        <v>1003</v>
      </c>
      <c r="C312" s="211" t="s">
        <v>992</v>
      </c>
      <c r="D312" s="217">
        <v>88</v>
      </c>
      <c r="E312" s="211" t="s">
        <v>998</v>
      </c>
      <c r="F312" s="212" t="s">
        <v>994</v>
      </c>
      <c r="G312" s="212" t="s">
        <v>1217</v>
      </c>
      <c r="H312" s="212">
        <v>1986</v>
      </c>
      <c r="I312" s="212" t="s">
        <v>793</v>
      </c>
      <c r="J312" s="210" t="s">
        <v>1472</v>
      </c>
      <c r="K312" s="212">
        <v>708801</v>
      </c>
      <c r="L312" s="213"/>
      <c r="M312" s="192"/>
      <c r="N312" s="192"/>
      <c r="O312" s="192"/>
    </row>
    <row r="313" spans="1:15" ht="15.6" x14ac:dyDescent="0.25">
      <c r="A313" s="210" t="s">
        <v>1474</v>
      </c>
      <c r="B313" s="211" t="s">
        <v>1003</v>
      </c>
      <c r="C313" s="211" t="s">
        <v>992</v>
      </c>
      <c r="D313" s="217">
        <v>90</v>
      </c>
      <c r="E313" s="211" t="s">
        <v>998</v>
      </c>
      <c r="F313" s="212" t="s">
        <v>994</v>
      </c>
      <c r="G313" s="212" t="s">
        <v>1217</v>
      </c>
      <c r="H313" s="212">
        <v>1986</v>
      </c>
      <c r="I313" s="212" t="s">
        <v>793</v>
      </c>
      <c r="J313" s="213" t="s">
        <v>1475</v>
      </c>
      <c r="K313" s="212">
        <v>709001</v>
      </c>
      <c r="L313" s="213"/>
      <c r="M313" s="192"/>
      <c r="N313" s="192"/>
      <c r="O313" s="192"/>
    </row>
    <row r="314" spans="1:15" ht="15.6" x14ac:dyDescent="0.25">
      <c r="A314" s="210" t="s">
        <v>1476</v>
      </c>
      <c r="B314" s="211" t="s">
        <v>1003</v>
      </c>
      <c r="C314" s="211" t="s">
        <v>992</v>
      </c>
      <c r="D314" s="217">
        <v>91</v>
      </c>
      <c r="E314" s="211" t="s">
        <v>998</v>
      </c>
      <c r="F314" s="212" t="s">
        <v>994</v>
      </c>
      <c r="G314" s="212" t="s">
        <v>1217</v>
      </c>
      <c r="H314" s="212">
        <v>1987</v>
      </c>
      <c r="I314" s="212" t="s">
        <v>793</v>
      </c>
      <c r="J314" s="213" t="s">
        <v>1477</v>
      </c>
      <c r="K314" s="212">
        <v>709101</v>
      </c>
      <c r="L314" s="213"/>
      <c r="M314" s="192"/>
      <c r="N314" s="192"/>
      <c r="O314" s="192"/>
    </row>
    <row r="315" spans="1:15" ht="15.6" x14ac:dyDescent="0.25">
      <c r="A315" s="210" t="s">
        <v>1478</v>
      </c>
      <c r="B315" s="211" t="s">
        <v>1003</v>
      </c>
      <c r="C315" s="211" t="s">
        <v>992</v>
      </c>
      <c r="D315" s="217">
        <v>92</v>
      </c>
      <c r="E315" s="211" t="s">
        <v>998</v>
      </c>
      <c r="F315" s="212" t="s">
        <v>994</v>
      </c>
      <c r="G315" s="212" t="s">
        <v>1217</v>
      </c>
      <c r="H315" s="212">
        <v>1989</v>
      </c>
      <c r="I315" s="212" t="s">
        <v>793</v>
      </c>
      <c r="J315" s="213" t="s">
        <v>1479</v>
      </c>
      <c r="K315" s="212">
        <v>709201</v>
      </c>
      <c r="L315" s="213"/>
      <c r="M315" s="192"/>
      <c r="N315" s="192"/>
      <c r="O315" s="192"/>
    </row>
    <row r="316" spans="1:15" ht="15.6" x14ac:dyDescent="0.25">
      <c r="A316" s="210" t="s">
        <v>1291</v>
      </c>
      <c r="B316" s="211" t="s">
        <v>1003</v>
      </c>
      <c r="C316" s="211" t="s">
        <v>992</v>
      </c>
      <c r="D316" s="217">
        <v>94</v>
      </c>
      <c r="E316" s="211" t="s">
        <v>998</v>
      </c>
      <c r="F316" s="212" t="s">
        <v>994</v>
      </c>
      <c r="G316" s="212" t="s">
        <v>1217</v>
      </c>
      <c r="H316" s="212">
        <v>1986</v>
      </c>
      <c r="I316" s="212" t="s">
        <v>793</v>
      </c>
      <c r="J316" s="216" t="s">
        <v>1292</v>
      </c>
      <c r="K316" s="212">
        <v>709401</v>
      </c>
      <c r="L316" s="213"/>
      <c r="M316" s="192"/>
      <c r="N316" s="192"/>
      <c r="O316" s="192"/>
    </row>
    <row r="317" spans="1:15" ht="15.6" x14ac:dyDescent="0.25">
      <c r="A317" s="210" t="s">
        <v>1481</v>
      </c>
      <c r="B317" s="211" t="s">
        <v>1003</v>
      </c>
      <c r="C317" s="225" t="s">
        <v>992</v>
      </c>
      <c r="D317" s="217">
        <v>95</v>
      </c>
      <c r="E317" s="211" t="s">
        <v>998</v>
      </c>
      <c r="F317" s="212" t="s">
        <v>994</v>
      </c>
      <c r="G317" s="212" t="s">
        <v>1217</v>
      </c>
      <c r="H317" s="212">
        <v>1987</v>
      </c>
      <c r="I317" s="212" t="s">
        <v>793</v>
      </c>
      <c r="J317" s="210" t="s">
        <v>1482</v>
      </c>
      <c r="K317" s="212">
        <v>709501</v>
      </c>
      <c r="L317" s="213"/>
      <c r="M317" s="192"/>
      <c r="N317" s="192"/>
      <c r="O317" s="192"/>
    </row>
    <row r="318" spans="1:15" ht="15.6" x14ac:dyDescent="0.25">
      <c r="A318" s="210" t="s">
        <v>1293</v>
      </c>
      <c r="B318" s="211" t="s">
        <v>1003</v>
      </c>
      <c r="C318" s="211" t="s">
        <v>992</v>
      </c>
      <c r="D318" s="217">
        <v>96</v>
      </c>
      <c r="E318" s="211" t="s">
        <v>998</v>
      </c>
      <c r="F318" s="212" t="s">
        <v>994</v>
      </c>
      <c r="G318" s="212" t="s">
        <v>1217</v>
      </c>
      <c r="H318" s="212">
        <v>1987</v>
      </c>
      <c r="I318" s="212" t="s">
        <v>793</v>
      </c>
      <c r="J318" s="216" t="s">
        <v>1294</v>
      </c>
      <c r="K318" s="212">
        <v>709601</v>
      </c>
      <c r="L318" s="213"/>
      <c r="M318" s="192"/>
      <c r="N318" s="192"/>
      <c r="O318" s="192"/>
    </row>
    <row r="319" spans="1:15" ht="15.6" x14ac:dyDescent="0.25">
      <c r="A319" s="210" t="s">
        <v>1483</v>
      </c>
      <c r="B319" s="211" t="s">
        <v>1003</v>
      </c>
      <c r="C319" s="211" t="s">
        <v>992</v>
      </c>
      <c r="D319" s="217">
        <v>97</v>
      </c>
      <c r="E319" s="211" t="s">
        <v>998</v>
      </c>
      <c r="F319" s="212" t="s">
        <v>994</v>
      </c>
      <c r="G319" s="212" t="s">
        <v>1217</v>
      </c>
      <c r="H319" s="212">
        <v>1985</v>
      </c>
      <c r="I319" s="212" t="s">
        <v>793</v>
      </c>
      <c r="J319" s="213" t="s">
        <v>1484</v>
      </c>
      <c r="K319" s="212">
        <v>709701</v>
      </c>
      <c r="L319" s="213"/>
      <c r="M319" s="192"/>
      <c r="N319" s="192"/>
      <c r="O319" s="192"/>
    </row>
    <row r="320" spans="1:15" ht="15.6" x14ac:dyDescent="0.25">
      <c r="A320" s="210" t="s">
        <v>1488</v>
      </c>
      <c r="B320" s="211" t="s">
        <v>1003</v>
      </c>
      <c r="C320" s="226" t="s">
        <v>992</v>
      </c>
      <c r="D320" s="217">
        <v>99</v>
      </c>
      <c r="E320" s="211" t="s">
        <v>998</v>
      </c>
      <c r="F320" s="212" t="s">
        <v>994</v>
      </c>
      <c r="G320" s="212" t="s">
        <v>1217</v>
      </c>
      <c r="H320" s="212">
        <v>1987</v>
      </c>
      <c r="I320" s="227" t="s">
        <v>793</v>
      </c>
      <c r="J320" s="213" t="s">
        <v>1489</v>
      </c>
      <c r="K320" s="212">
        <v>709901</v>
      </c>
      <c r="L320" s="213"/>
      <c r="M320" s="192"/>
      <c r="N320" s="192"/>
      <c r="O320" s="192"/>
    </row>
    <row r="321" spans="1:15" ht="15.6" x14ac:dyDescent="0.25">
      <c r="A321" s="210" t="s">
        <v>1490</v>
      </c>
      <c r="B321" s="211" t="s">
        <v>1003</v>
      </c>
      <c r="C321" s="226" t="s">
        <v>992</v>
      </c>
      <c r="D321" s="217">
        <v>100</v>
      </c>
      <c r="E321" s="211" t="s">
        <v>998</v>
      </c>
      <c r="F321" s="212" t="s">
        <v>994</v>
      </c>
      <c r="G321" s="212" t="s">
        <v>1217</v>
      </c>
      <c r="H321" s="227">
        <v>1988</v>
      </c>
      <c r="I321" s="212" t="s">
        <v>793</v>
      </c>
      <c r="J321" s="210" t="s">
        <v>1491</v>
      </c>
      <c r="K321" s="212">
        <v>710001</v>
      </c>
      <c r="L321" s="213"/>
      <c r="M321" s="192"/>
      <c r="N321" s="192"/>
      <c r="O321" s="192"/>
    </row>
    <row r="322" spans="1:15" ht="15.6" x14ac:dyDescent="0.25">
      <c r="A322" s="210" t="s">
        <v>1492</v>
      </c>
      <c r="B322" s="211" t="s">
        <v>1003</v>
      </c>
      <c r="C322" s="211" t="s">
        <v>992</v>
      </c>
      <c r="D322" s="217">
        <v>101</v>
      </c>
      <c r="E322" s="211" t="s">
        <v>998</v>
      </c>
      <c r="F322" s="212" t="s">
        <v>994</v>
      </c>
      <c r="G322" s="212" t="s">
        <v>1217</v>
      </c>
      <c r="H322" s="212">
        <v>1985</v>
      </c>
      <c r="I322" s="212" t="s">
        <v>793</v>
      </c>
      <c r="J322" s="213" t="s">
        <v>1493</v>
      </c>
      <c r="K322" s="212">
        <v>710101</v>
      </c>
      <c r="L322" s="213"/>
      <c r="M322" s="192"/>
      <c r="N322" s="192"/>
      <c r="O322" s="192"/>
    </row>
    <row r="323" spans="1:15" ht="15.6" x14ac:dyDescent="0.25">
      <c r="A323" s="210" t="s">
        <v>1495</v>
      </c>
      <c r="B323" s="211" t="s">
        <v>1003</v>
      </c>
      <c r="C323" s="211" t="s">
        <v>992</v>
      </c>
      <c r="D323" s="217">
        <v>102</v>
      </c>
      <c r="E323" s="211" t="s">
        <v>998</v>
      </c>
      <c r="F323" s="212" t="s">
        <v>994</v>
      </c>
      <c r="G323" s="212" t="s">
        <v>1217</v>
      </c>
      <c r="H323" s="212">
        <v>1986</v>
      </c>
      <c r="I323" s="212" t="s">
        <v>793</v>
      </c>
      <c r="J323" s="213" t="s">
        <v>1496</v>
      </c>
      <c r="K323" s="212">
        <v>710201</v>
      </c>
      <c r="L323" s="213"/>
      <c r="M323" s="192"/>
      <c r="N323" s="192"/>
      <c r="O323" s="192"/>
    </row>
    <row r="324" spans="1:15" ht="15.6" x14ac:dyDescent="0.25">
      <c r="A324" s="210" t="s">
        <v>1499</v>
      </c>
      <c r="B324" s="211" t="s">
        <v>1003</v>
      </c>
      <c r="C324" s="211" t="s">
        <v>992</v>
      </c>
      <c r="D324" s="217">
        <v>103</v>
      </c>
      <c r="E324" s="211" t="s">
        <v>998</v>
      </c>
      <c r="F324" s="212" t="s">
        <v>994</v>
      </c>
      <c r="G324" s="212" t="s">
        <v>1217</v>
      </c>
      <c r="H324" s="212">
        <v>1986</v>
      </c>
      <c r="I324" s="212" t="s">
        <v>793</v>
      </c>
      <c r="J324" s="213" t="s">
        <v>1500</v>
      </c>
      <c r="K324" s="212">
        <v>710301</v>
      </c>
      <c r="L324" s="213"/>
      <c r="M324" s="192"/>
      <c r="N324" s="192"/>
      <c r="O324" s="192"/>
    </row>
    <row r="325" spans="1:15" ht="15.6" x14ac:dyDescent="0.25">
      <c r="A325" s="210" t="s">
        <v>1501</v>
      </c>
      <c r="B325" s="211" t="s">
        <v>1003</v>
      </c>
      <c r="C325" s="211" t="s">
        <v>992</v>
      </c>
      <c r="D325" s="217">
        <v>104</v>
      </c>
      <c r="E325" s="211" t="s">
        <v>998</v>
      </c>
      <c r="F325" s="212" t="s">
        <v>994</v>
      </c>
      <c r="G325" s="212" t="s">
        <v>1217</v>
      </c>
      <c r="H325" s="212">
        <v>1988</v>
      </c>
      <c r="I325" s="212" t="s">
        <v>793</v>
      </c>
      <c r="J325" s="213" t="s">
        <v>1502</v>
      </c>
      <c r="K325" s="212">
        <v>710401</v>
      </c>
      <c r="L325" s="213"/>
      <c r="M325" s="192"/>
      <c r="N325" s="192"/>
      <c r="O325" s="192"/>
    </row>
    <row r="326" spans="1:15" ht="15.6" x14ac:dyDescent="0.25">
      <c r="A326" s="210" t="s">
        <v>1503</v>
      </c>
      <c r="B326" s="211" t="s">
        <v>1003</v>
      </c>
      <c r="C326" s="211" t="s">
        <v>992</v>
      </c>
      <c r="D326" s="217">
        <v>105</v>
      </c>
      <c r="E326" s="211" t="s">
        <v>998</v>
      </c>
      <c r="F326" s="212" t="s">
        <v>994</v>
      </c>
      <c r="G326" s="212" t="s">
        <v>1217</v>
      </c>
      <c r="H326" s="212">
        <v>1986</v>
      </c>
      <c r="I326" s="212" t="s">
        <v>793</v>
      </c>
      <c r="J326" s="213" t="s">
        <v>1297</v>
      </c>
      <c r="K326" s="212">
        <v>710501</v>
      </c>
      <c r="L326" s="213"/>
      <c r="M326" s="192"/>
      <c r="N326" s="192"/>
      <c r="O326" s="192"/>
    </row>
    <row r="327" spans="1:15" ht="15.6" x14ac:dyDescent="0.25">
      <c r="A327" s="210" t="s">
        <v>1504</v>
      </c>
      <c r="B327" s="211" t="s">
        <v>1003</v>
      </c>
      <c r="C327" s="211" t="s">
        <v>992</v>
      </c>
      <c r="D327" s="217">
        <v>106</v>
      </c>
      <c r="E327" s="211" t="s">
        <v>998</v>
      </c>
      <c r="F327" s="212" t="s">
        <v>994</v>
      </c>
      <c r="G327" s="212" t="s">
        <v>1217</v>
      </c>
      <c r="H327" s="212">
        <v>1988</v>
      </c>
      <c r="I327" s="212" t="s">
        <v>793</v>
      </c>
      <c r="J327" s="213" t="s">
        <v>1505</v>
      </c>
      <c r="K327" s="212">
        <v>710601</v>
      </c>
      <c r="L327" s="213"/>
      <c r="M327" s="192"/>
      <c r="N327" s="192"/>
      <c r="O327" s="192"/>
    </row>
    <row r="328" spans="1:15" ht="15.6" x14ac:dyDescent="0.25">
      <c r="A328" s="210" t="s">
        <v>1506</v>
      </c>
      <c r="B328" s="211" t="s">
        <v>1003</v>
      </c>
      <c r="C328" s="211" t="s">
        <v>992</v>
      </c>
      <c r="D328" s="217">
        <v>107</v>
      </c>
      <c r="E328" s="211" t="s">
        <v>998</v>
      </c>
      <c r="F328" s="212" t="s">
        <v>994</v>
      </c>
      <c r="G328" s="212" t="s">
        <v>1217</v>
      </c>
      <c r="H328" s="212">
        <v>1988</v>
      </c>
      <c r="I328" s="212" t="s">
        <v>793</v>
      </c>
      <c r="J328" s="213" t="s">
        <v>1298</v>
      </c>
      <c r="K328" s="212">
        <v>710701</v>
      </c>
      <c r="L328" s="213"/>
      <c r="M328" s="192"/>
      <c r="N328" s="192"/>
      <c r="O328" s="192"/>
    </row>
    <row r="329" spans="1:15" ht="15.6" x14ac:dyDescent="0.25">
      <c r="A329" s="210" t="s">
        <v>1507</v>
      </c>
      <c r="B329" s="211" t="s">
        <v>1003</v>
      </c>
      <c r="C329" s="211" t="s">
        <v>992</v>
      </c>
      <c r="D329" s="217">
        <v>108</v>
      </c>
      <c r="E329" s="211" t="s">
        <v>998</v>
      </c>
      <c r="F329" s="212" t="s">
        <v>994</v>
      </c>
      <c r="G329" s="212" t="s">
        <v>1217</v>
      </c>
      <c r="H329" s="212">
        <v>1986</v>
      </c>
      <c r="I329" s="212" t="s">
        <v>793</v>
      </c>
      <c r="J329" s="213" t="s">
        <v>1508</v>
      </c>
      <c r="K329" s="212">
        <v>710801</v>
      </c>
      <c r="L329" s="213"/>
      <c r="M329" s="192"/>
      <c r="N329" s="192"/>
      <c r="O329" s="192"/>
    </row>
    <row r="330" spans="1:15" ht="15.6" x14ac:dyDescent="0.25">
      <c r="A330" s="210" t="s">
        <v>1509</v>
      </c>
      <c r="B330" s="211" t="s">
        <v>1003</v>
      </c>
      <c r="C330" s="211" t="s">
        <v>992</v>
      </c>
      <c r="D330" s="217">
        <v>109</v>
      </c>
      <c r="E330" s="211" t="s">
        <v>998</v>
      </c>
      <c r="F330" s="212" t="s">
        <v>994</v>
      </c>
      <c r="G330" s="212" t="s">
        <v>1217</v>
      </c>
      <c r="H330" s="212">
        <v>1985</v>
      </c>
      <c r="I330" s="212" t="s">
        <v>793</v>
      </c>
      <c r="J330" s="216" t="s">
        <v>1510</v>
      </c>
      <c r="K330" s="212">
        <v>710901</v>
      </c>
      <c r="L330" s="213"/>
      <c r="M330" s="192"/>
      <c r="N330" s="192"/>
      <c r="O330" s="192"/>
    </row>
    <row r="331" spans="1:15" ht="15.6" x14ac:dyDescent="0.25">
      <c r="A331" s="210" t="s">
        <v>1511</v>
      </c>
      <c r="B331" s="211" t="s">
        <v>1003</v>
      </c>
      <c r="C331" s="211" t="s">
        <v>992</v>
      </c>
      <c r="D331" s="217">
        <v>110</v>
      </c>
      <c r="E331" s="211" t="s">
        <v>998</v>
      </c>
      <c r="F331" s="212" t="s">
        <v>994</v>
      </c>
      <c r="G331" s="212" t="s">
        <v>1217</v>
      </c>
      <c r="H331" s="212">
        <v>1986</v>
      </c>
      <c r="I331" s="212" t="s">
        <v>793</v>
      </c>
      <c r="J331" s="213" t="s">
        <v>1512</v>
      </c>
      <c r="K331" s="212">
        <v>711001</v>
      </c>
      <c r="L331" s="213"/>
      <c r="M331" s="192"/>
      <c r="N331" s="192"/>
      <c r="O331" s="192"/>
    </row>
    <row r="332" spans="1:15" ht="15.6" x14ac:dyDescent="0.25">
      <c r="A332" s="210" t="s">
        <v>1514</v>
      </c>
      <c r="B332" s="211" t="s">
        <v>1003</v>
      </c>
      <c r="C332" s="211" t="s">
        <v>992</v>
      </c>
      <c r="D332" s="217">
        <v>111</v>
      </c>
      <c r="E332" s="211" t="s">
        <v>998</v>
      </c>
      <c r="F332" s="212" t="s">
        <v>994</v>
      </c>
      <c r="G332" s="212" t="s">
        <v>1217</v>
      </c>
      <c r="H332" s="212">
        <v>1986</v>
      </c>
      <c r="I332" s="212" t="s">
        <v>793</v>
      </c>
      <c r="J332" s="213" t="s">
        <v>1515</v>
      </c>
      <c r="K332" s="212">
        <v>711101</v>
      </c>
      <c r="L332" s="213"/>
      <c r="M332" s="192"/>
      <c r="N332" s="192"/>
      <c r="O332" s="192"/>
    </row>
    <row r="333" spans="1:15" ht="15.6" x14ac:dyDescent="0.25">
      <c r="A333" s="210" t="s">
        <v>1516</v>
      </c>
      <c r="B333" s="211" t="s">
        <v>1003</v>
      </c>
      <c r="C333" s="211" t="s">
        <v>992</v>
      </c>
      <c r="D333" s="217">
        <v>112</v>
      </c>
      <c r="E333" s="211" t="s">
        <v>998</v>
      </c>
      <c r="F333" s="212" t="s">
        <v>994</v>
      </c>
      <c r="G333" s="212" t="s">
        <v>1217</v>
      </c>
      <c r="H333" s="212">
        <v>1986</v>
      </c>
      <c r="I333" s="212" t="s">
        <v>793</v>
      </c>
      <c r="J333" s="213" t="s">
        <v>1517</v>
      </c>
      <c r="K333" s="212">
        <v>711201</v>
      </c>
      <c r="L333" s="213"/>
      <c r="M333" s="192"/>
      <c r="N333" s="192"/>
      <c r="O333" s="192"/>
    </row>
    <row r="334" spans="1:15" ht="15.6" x14ac:dyDescent="0.25">
      <c r="A334" s="210" t="s">
        <v>1519</v>
      </c>
      <c r="B334" s="211" t="s">
        <v>1003</v>
      </c>
      <c r="C334" s="211" t="s">
        <v>992</v>
      </c>
      <c r="D334" s="217">
        <v>114</v>
      </c>
      <c r="E334" s="211" t="s">
        <v>998</v>
      </c>
      <c r="F334" s="212" t="s">
        <v>994</v>
      </c>
      <c r="G334" s="212" t="s">
        <v>1217</v>
      </c>
      <c r="H334" s="212">
        <v>1985</v>
      </c>
      <c r="I334" s="212" t="s">
        <v>793</v>
      </c>
      <c r="J334" s="213" t="s">
        <v>1520</v>
      </c>
      <c r="K334" s="212">
        <v>711401</v>
      </c>
      <c r="L334" s="213"/>
      <c r="M334" s="192"/>
      <c r="N334" s="192"/>
      <c r="O334" s="192"/>
    </row>
    <row r="335" spans="1:15" ht="15.6" x14ac:dyDescent="0.25">
      <c r="A335" s="210" t="s">
        <v>1521</v>
      </c>
      <c r="B335" s="211" t="s">
        <v>1003</v>
      </c>
      <c r="C335" s="211" t="s">
        <v>992</v>
      </c>
      <c r="D335" s="217">
        <v>115</v>
      </c>
      <c r="E335" s="211" t="s">
        <v>998</v>
      </c>
      <c r="F335" s="212" t="s">
        <v>994</v>
      </c>
      <c r="G335" s="212" t="s">
        <v>1217</v>
      </c>
      <c r="H335" s="212">
        <v>1986</v>
      </c>
      <c r="I335" s="212" t="s">
        <v>793</v>
      </c>
      <c r="J335" s="213" t="s">
        <v>1522</v>
      </c>
      <c r="K335" s="212">
        <v>711501</v>
      </c>
      <c r="L335" s="213"/>
      <c r="M335" s="192"/>
      <c r="N335" s="192"/>
      <c r="O335" s="192"/>
    </row>
    <row r="336" spans="1:15" ht="15.6" x14ac:dyDescent="0.25">
      <c r="A336" s="210" t="s">
        <v>1523</v>
      </c>
      <c r="B336" s="211" t="s">
        <v>1003</v>
      </c>
      <c r="C336" s="211" t="s">
        <v>992</v>
      </c>
      <c r="D336" s="217">
        <v>116</v>
      </c>
      <c r="E336" s="211" t="s">
        <v>998</v>
      </c>
      <c r="F336" s="212" t="s">
        <v>994</v>
      </c>
      <c r="G336" s="212" t="s">
        <v>1217</v>
      </c>
      <c r="H336" s="212">
        <v>1986</v>
      </c>
      <c r="I336" s="212" t="s">
        <v>793</v>
      </c>
      <c r="J336" s="213" t="s">
        <v>1524</v>
      </c>
      <c r="K336" s="212">
        <v>711601</v>
      </c>
      <c r="L336" s="213"/>
      <c r="M336" s="192"/>
      <c r="N336" s="192"/>
      <c r="O336" s="192"/>
    </row>
    <row r="337" spans="1:15" ht="15.6" x14ac:dyDescent="0.25">
      <c r="A337" s="210" t="s">
        <v>1525</v>
      </c>
      <c r="B337" s="211" t="s">
        <v>1003</v>
      </c>
      <c r="C337" s="211" t="s">
        <v>992</v>
      </c>
      <c r="D337" s="217">
        <v>118</v>
      </c>
      <c r="E337" s="211" t="s">
        <v>998</v>
      </c>
      <c r="F337" s="212" t="s">
        <v>994</v>
      </c>
      <c r="G337" s="212" t="s">
        <v>1217</v>
      </c>
      <c r="H337" s="212">
        <v>1986</v>
      </c>
      <c r="I337" s="212" t="s">
        <v>793</v>
      </c>
      <c r="J337" s="213" t="s">
        <v>1526</v>
      </c>
      <c r="K337" s="212">
        <v>711801</v>
      </c>
      <c r="L337" s="213"/>
      <c r="M337" s="192"/>
      <c r="N337" s="192"/>
      <c r="O337" s="192"/>
    </row>
    <row r="338" spans="1:15" ht="15.6" x14ac:dyDescent="0.25">
      <c r="A338" s="210" t="s">
        <v>1527</v>
      </c>
      <c r="B338" s="211" t="s">
        <v>1003</v>
      </c>
      <c r="C338" s="211" t="s">
        <v>992</v>
      </c>
      <c r="D338" s="217">
        <v>119</v>
      </c>
      <c r="E338" s="211" t="s">
        <v>998</v>
      </c>
      <c r="F338" s="212" t="s">
        <v>994</v>
      </c>
      <c r="G338" s="212" t="s">
        <v>1217</v>
      </c>
      <c r="H338" s="212">
        <v>1987</v>
      </c>
      <c r="I338" s="212" t="s">
        <v>793</v>
      </c>
      <c r="J338" s="213" t="s">
        <v>1528</v>
      </c>
      <c r="K338" s="212">
        <v>711901</v>
      </c>
      <c r="L338" s="213"/>
      <c r="M338" s="192"/>
      <c r="N338" s="192"/>
      <c r="O338" s="192"/>
    </row>
    <row r="339" spans="1:15" ht="15.6" x14ac:dyDescent="0.25">
      <c r="A339" s="210" t="s">
        <v>1529</v>
      </c>
      <c r="B339" s="211" t="s">
        <v>1003</v>
      </c>
      <c r="C339" s="211" t="s">
        <v>992</v>
      </c>
      <c r="D339" s="217">
        <v>120</v>
      </c>
      <c r="E339" s="211" t="s">
        <v>998</v>
      </c>
      <c r="F339" s="212" t="s">
        <v>994</v>
      </c>
      <c r="G339" s="212" t="s">
        <v>1217</v>
      </c>
      <c r="H339" s="212">
        <v>1985</v>
      </c>
      <c r="I339" s="212" t="s">
        <v>793</v>
      </c>
      <c r="J339" s="213" t="s">
        <v>1305</v>
      </c>
      <c r="K339" s="212">
        <v>712001</v>
      </c>
      <c r="L339" s="213"/>
      <c r="M339" s="192"/>
      <c r="N339" s="192"/>
      <c r="O339" s="192"/>
    </row>
    <row r="340" spans="1:15" ht="15.6" x14ac:dyDescent="0.25">
      <c r="A340" s="210" t="s">
        <v>1533</v>
      </c>
      <c r="B340" s="211" t="s">
        <v>1003</v>
      </c>
      <c r="C340" s="211" t="s">
        <v>992</v>
      </c>
      <c r="D340" s="217">
        <v>121</v>
      </c>
      <c r="E340" s="211" t="s">
        <v>998</v>
      </c>
      <c r="F340" s="212" t="s">
        <v>994</v>
      </c>
      <c r="G340" s="212" t="s">
        <v>1217</v>
      </c>
      <c r="H340" s="212">
        <v>1985</v>
      </c>
      <c r="I340" s="212" t="s">
        <v>793</v>
      </c>
      <c r="J340" s="216" t="s">
        <v>1534</v>
      </c>
      <c r="K340" s="212">
        <v>712101</v>
      </c>
      <c r="L340" s="213"/>
      <c r="M340" s="192"/>
      <c r="N340" s="192"/>
      <c r="O340" s="192"/>
    </row>
    <row r="341" spans="1:15" ht="15.6" x14ac:dyDescent="0.25">
      <c r="A341" s="210" t="s">
        <v>1535</v>
      </c>
      <c r="B341" s="211" t="s">
        <v>1003</v>
      </c>
      <c r="C341" s="211" t="s">
        <v>992</v>
      </c>
      <c r="D341" s="217">
        <v>122</v>
      </c>
      <c r="E341" s="211" t="s">
        <v>998</v>
      </c>
      <c r="F341" s="212" t="s">
        <v>994</v>
      </c>
      <c r="G341" s="212" t="s">
        <v>1217</v>
      </c>
      <c r="H341" s="212">
        <v>1987</v>
      </c>
      <c r="I341" s="212" t="s">
        <v>793</v>
      </c>
      <c r="J341" s="213" t="s">
        <v>1308</v>
      </c>
      <c r="K341" s="212">
        <v>712201</v>
      </c>
      <c r="L341" s="213"/>
      <c r="M341" s="192"/>
      <c r="N341" s="192"/>
      <c r="O341" s="192"/>
    </row>
    <row r="342" spans="1:15" ht="15.6" x14ac:dyDescent="0.25">
      <c r="A342" s="210" t="s">
        <v>1309</v>
      </c>
      <c r="B342" s="211" t="s">
        <v>1003</v>
      </c>
      <c r="C342" s="211" t="s">
        <v>992</v>
      </c>
      <c r="D342" s="217">
        <v>123</v>
      </c>
      <c r="E342" s="211" t="s">
        <v>998</v>
      </c>
      <c r="F342" s="212" t="s">
        <v>994</v>
      </c>
      <c r="G342" s="212" t="s">
        <v>1217</v>
      </c>
      <c r="H342" s="212">
        <v>1988</v>
      </c>
      <c r="I342" s="212" t="s">
        <v>793</v>
      </c>
      <c r="J342" s="213" t="s">
        <v>1310</v>
      </c>
      <c r="K342" s="212">
        <v>712301</v>
      </c>
      <c r="L342" s="213"/>
      <c r="M342" s="192"/>
      <c r="N342" s="192"/>
      <c r="O342" s="192"/>
    </row>
    <row r="343" spans="1:15" ht="15.6" x14ac:dyDescent="0.25">
      <c r="A343" s="210" t="s">
        <v>1536</v>
      </c>
      <c r="B343" s="211" t="s">
        <v>1003</v>
      </c>
      <c r="C343" s="211" t="s">
        <v>992</v>
      </c>
      <c r="D343" s="217">
        <v>124</v>
      </c>
      <c r="E343" s="211" t="s">
        <v>998</v>
      </c>
      <c r="F343" s="212" t="s">
        <v>994</v>
      </c>
      <c r="G343" s="212" t="s">
        <v>1217</v>
      </c>
      <c r="H343" s="212">
        <v>1985</v>
      </c>
      <c r="I343" s="212" t="s">
        <v>793</v>
      </c>
      <c r="J343" s="213" t="s">
        <v>1537</v>
      </c>
      <c r="K343" s="212">
        <v>712401</v>
      </c>
      <c r="L343" s="213"/>
      <c r="M343" s="192"/>
      <c r="N343" s="192"/>
      <c r="O343" s="192"/>
    </row>
    <row r="344" spans="1:15" ht="15.6" x14ac:dyDescent="0.25">
      <c r="A344" s="210" t="s">
        <v>918</v>
      </c>
      <c r="B344" s="211" t="s">
        <v>1003</v>
      </c>
      <c r="C344" s="211" t="s">
        <v>992</v>
      </c>
      <c r="D344" s="217">
        <v>83</v>
      </c>
      <c r="E344" s="211" t="s">
        <v>993</v>
      </c>
      <c r="F344" s="212" t="s">
        <v>994</v>
      </c>
      <c r="G344" s="212" t="s">
        <v>996</v>
      </c>
      <c r="H344" s="212">
        <v>1824</v>
      </c>
      <c r="I344" s="212" t="s">
        <v>793</v>
      </c>
      <c r="J344" s="213" t="s">
        <v>793</v>
      </c>
      <c r="K344" s="212">
        <v>708300</v>
      </c>
      <c r="L344" s="213"/>
      <c r="M344" s="192"/>
      <c r="N344" s="192"/>
      <c r="O344" s="192"/>
    </row>
    <row r="345" spans="1:15" ht="15.6" x14ac:dyDescent="0.25">
      <c r="A345" s="210" t="s">
        <v>919</v>
      </c>
      <c r="B345" s="211" t="s">
        <v>1003</v>
      </c>
      <c r="C345" s="211" t="s">
        <v>992</v>
      </c>
      <c r="D345" s="217">
        <v>84</v>
      </c>
      <c r="E345" s="211" t="s">
        <v>993</v>
      </c>
      <c r="F345" s="212" t="s">
        <v>994</v>
      </c>
      <c r="G345" s="212" t="s">
        <v>996</v>
      </c>
      <c r="H345" s="212">
        <v>1824</v>
      </c>
      <c r="I345" s="212" t="s">
        <v>793</v>
      </c>
      <c r="J345" s="213" t="s">
        <v>793</v>
      </c>
      <c r="K345" s="212">
        <v>708400</v>
      </c>
      <c r="L345" s="213"/>
      <c r="M345" s="192"/>
      <c r="N345" s="192"/>
      <c r="O345" s="192"/>
    </row>
    <row r="346" spans="1:15" ht="15.6" x14ac:dyDescent="0.25">
      <c r="A346" s="210" t="s">
        <v>920</v>
      </c>
      <c r="B346" s="211" t="s">
        <v>1003</v>
      </c>
      <c r="C346" s="211" t="s">
        <v>992</v>
      </c>
      <c r="D346" s="217">
        <v>85</v>
      </c>
      <c r="E346" s="211" t="s">
        <v>993</v>
      </c>
      <c r="F346" s="212" t="s">
        <v>994</v>
      </c>
      <c r="G346" s="212" t="s">
        <v>996</v>
      </c>
      <c r="H346" s="212">
        <v>1824</v>
      </c>
      <c r="I346" s="212" t="s">
        <v>793</v>
      </c>
      <c r="J346" s="213" t="s">
        <v>793</v>
      </c>
      <c r="K346" s="212">
        <v>708500</v>
      </c>
      <c r="L346" s="213"/>
      <c r="M346" s="192"/>
      <c r="N346" s="192"/>
      <c r="O346" s="192"/>
    </row>
    <row r="347" spans="1:15" ht="15.6" x14ac:dyDescent="0.25">
      <c r="A347" s="210" t="s">
        <v>921</v>
      </c>
      <c r="B347" s="211" t="s">
        <v>1003</v>
      </c>
      <c r="C347" s="211" t="s">
        <v>992</v>
      </c>
      <c r="D347" s="217">
        <v>86</v>
      </c>
      <c r="E347" s="211" t="s">
        <v>993</v>
      </c>
      <c r="F347" s="212" t="s">
        <v>994</v>
      </c>
      <c r="G347" s="212" t="s">
        <v>996</v>
      </c>
      <c r="H347" s="212">
        <v>1825</v>
      </c>
      <c r="I347" s="212" t="s">
        <v>793</v>
      </c>
      <c r="J347" s="213" t="s">
        <v>793</v>
      </c>
      <c r="K347" s="212">
        <v>708600</v>
      </c>
      <c r="L347" s="213"/>
      <c r="M347" s="192"/>
      <c r="N347" s="192"/>
      <c r="O347" s="192"/>
    </row>
    <row r="348" spans="1:15" ht="15.6" x14ac:dyDescent="0.25">
      <c r="A348" s="210" t="s">
        <v>922</v>
      </c>
      <c r="B348" s="211" t="s">
        <v>1003</v>
      </c>
      <c r="C348" s="211" t="s">
        <v>992</v>
      </c>
      <c r="D348" s="217">
        <v>87</v>
      </c>
      <c r="E348" s="211" t="s">
        <v>993</v>
      </c>
      <c r="F348" s="212" t="s">
        <v>994</v>
      </c>
      <c r="G348" s="212" t="s">
        <v>996</v>
      </c>
      <c r="H348" s="212">
        <v>1824</v>
      </c>
      <c r="I348" s="212" t="s">
        <v>793</v>
      </c>
      <c r="J348" s="213" t="s">
        <v>793</v>
      </c>
      <c r="K348" s="212">
        <v>708700</v>
      </c>
      <c r="L348" s="213"/>
      <c r="M348" s="192"/>
      <c r="N348" s="192"/>
      <c r="O348" s="192"/>
    </row>
    <row r="349" spans="1:15" ht="15.6" x14ac:dyDescent="0.25">
      <c r="A349" s="210" t="s">
        <v>923</v>
      </c>
      <c r="B349" s="211" t="s">
        <v>1003</v>
      </c>
      <c r="C349" s="211" t="s">
        <v>992</v>
      </c>
      <c r="D349" s="217">
        <v>89</v>
      </c>
      <c r="E349" s="211" t="s">
        <v>993</v>
      </c>
      <c r="F349" s="212" t="s">
        <v>994</v>
      </c>
      <c r="G349" s="212" t="s">
        <v>996</v>
      </c>
      <c r="H349" s="212">
        <v>1824</v>
      </c>
      <c r="I349" s="212" t="s">
        <v>793</v>
      </c>
      <c r="J349" s="216" t="s">
        <v>793</v>
      </c>
      <c r="K349" s="212">
        <v>708900</v>
      </c>
      <c r="L349" s="213"/>
      <c r="M349" s="192"/>
      <c r="N349" s="192"/>
      <c r="O349" s="192"/>
    </row>
    <row r="350" spans="1:15" ht="15.6" x14ac:dyDescent="0.25">
      <c r="A350" s="210" t="s">
        <v>924</v>
      </c>
      <c r="B350" s="211" t="s">
        <v>1003</v>
      </c>
      <c r="C350" s="211" t="s">
        <v>992</v>
      </c>
      <c r="D350" s="217">
        <v>88</v>
      </c>
      <c r="E350" s="211" t="s">
        <v>993</v>
      </c>
      <c r="F350" s="212" t="s">
        <v>994</v>
      </c>
      <c r="G350" s="212" t="s">
        <v>996</v>
      </c>
      <c r="H350" s="212">
        <v>1824</v>
      </c>
      <c r="I350" s="212" t="s">
        <v>793</v>
      </c>
      <c r="J350" s="216" t="s">
        <v>793</v>
      </c>
      <c r="K350" s="212">
        <v>708800</v>
      </c>
      <c r="L350" s="213"/>
      <c r="M350" s="192"/>
      <c r="N350" s="192"/>
      <c r="O350" s="192"/>
    </row>
    <row r="351" spans="1:15" ht="15.6" x14ac:dyDescent="0.25">
      <c r="A351" s="210" t="s">
        <v>925</v>
      </c>
      <c r="B351" s="211" t="s">
        <v>1003</v>
      </c>
      <c r="C351" s="211" t="s">
        <v>992</v>
      </c>
      <c r="D351" s="217">
        <v>90</v>
      </c>
      <c r="E351" s="211" t="s">
        <v>993</v>
      </c>
      <c r="F351" s="212" t="s">
        <v>994</v>
      </c>
      <c r="G351" s="212" t="s">
        <v>996</v>
      </c>
      <c r="H351" s="228">
        <v>1824</v>
      </c>
      <c r="I351" s="212" t="s">
        <v>793</v>
      </c>
      <c r="J351" s="216" t="s">
        <v>793</v>
      </c>
      <c r="K351" s="212">
        <v>709000</v>
      </c>
      <c r="L351" s="213"/>
      <c r="M351" s="192"/>
      <c r="N351" s="192"/>
      <c r="O351" s="192"/>
    </row>
    <row r="352" spans="1:15" ht="15.6" x14ac:dyDescent="0.25">
      <c r="A352" s="210" t="s">
        <v>926</v>
      </c>
      <c r="B352" s="211" t="s">
        <v>1003</v>
      </c>
      <c r="C352" s="211" t="s">
        <v>992</v>
      </c>
      <c r="D352" s="217">
        <v>91</v>
      </c>
      <c r="E352" s="211" t="s">
        <v>993</v>
      </c>
      <c r="F352" s="212" t="s">
        <v>994</v>
      </c>
      <c r="G352" s="212" t="s">
        <v>996</v>
      </c>
      <c r="H352" s="212">
        <v>1824</v>
      </c>
      <c r="I352" s="212" t="s">
        <v>793</v>
      </c>
      <c r="J352" s="213" t="s">
        <v>793</v>
      </c>
      <c r="K352" s="212">
        <v>709100</v>
      </c>
      <c r="L352" s="213"/>
      <c r="M352" s="192"/>
      <c r="N352" s="192"/>
      <c r="O352" s="192"/>
    </row>
    <row r="353" spans="1:15" ht="15.6" x14ac:dyDescent="0.25">
      <c r="A353" s="210" t="s">
        <v>927</v>
      </c>
      <c r="B353" s="211" t="s">
        <v>1003</v>
      </c>
      <c r="C353" s="211" t="s">
        <v>992</v>
      </c>
      <c r="D353" s="217">
        <v>92</v>
      </c>
      <c r="E353" s="211" t="s">
        <v>993</v>
      </c>
      <c r="F353" s="212" t="s">
        <v>994</v>
      </c>
      <c r="G353" s="212" t="s">
        <v>996</v>
      </c>
      <c r="H353" s="212">
        <v>1844</v>
      </c>
      <c r="I353" s="212" t="s">
        <v>793</v>
      </c>
      <c r="J353" s="213" t="s">
        <v>793</v>
      </c>
      <c r="K353" s="212">
        <v>709200</v>
      </c>
      <c r="L353" s="213"/>
      <c r="M353" s="192"/>
      <c r="N353" s="192"/>
      <c r="O353" s="192"/>
    </row>
    <row r="354" spans="1:15" ht="15.6" x14ac:dyDescent="0.25">
      <c r="A354" s="210" t="s">
        <v>928</v>
      </c>
      <c r="B354" s="211" t="s">
        <v>1003</v>
      </c>
      <c r="C354" s="211" t="s">
        <v>992</v>
      </c>
      <c r="D354" s="217">
        <v>93</v>
      </c>
      <c r="E354" s="211" t="s">
        <v>993</v>
      </c>
      <c r="F354" s="212" t="s">
        <v>994</v>
      </c>
      <c r="G354" s="212" t="s">
        <v>996</v>
      </c>
      <c r="H354" s="212">
        <v>1824</v>
      </c>
      <c r="I354" s="212" t="s">
        <v>793</v>
      </c>
      <c r="J354" s="213" t="s">
        <v>793</v>
      </c>
      <c r="K354" s="212">
        <v>709300</v>
      </c>
      <c r="L354" s="213"/>
      <c r="M354" s="192"/>
      <c r="N354" s="192"/>
      <c r="O354" s="192"/>
    </row>
    <row r="355" spans="1:15" ht="15.6" x14ac:dyDescent="0.25">
      <c r="A355" s="210" t="s">
        <v>929</v>
      </c>
      <c r="B355" s="211" t="s">
        <v>1003</v>
      </c>
      <c r="C355" s="211" t="s">
        <v>992</v>
      </c>
      <c r="D355" s="217">
        <v>94</v>
      </c>
      <c r="E355" s="211" t="s">
        <v>993</v>
      </c>
      <c r="F355" s="212" t="s">
        <v>994</v>
      </c>
      <c r="G355" s="212" t="s">
        <v>996</v>
      </c>
      <c r="H355" s="212">
        <v>1824</v>
      </c>
      <c r="I355" s="212" t="s">
        <v>793</v>
      </c>
      <c r="J355" s="213" t="s">
        <v>793</v>
      </c>
      <c r="K355" s="212">
        <v>709400</v>
      </c>
      <c r="L355" s="213"/>
      <c r="M355" s="192"/>
      <c r="N355" s="192"/>
      <c r="O355" s="192"/>
    </row>
    <row r="356" spans="1:15" ht="15.6" x14ac:dyDescent="0.25">
      <c r="A356" s="210" t="s">
        <v>930</v>
      </c>
      <c r="B356" s="211" t="s">
        <v>1003</v>
      </c>
      <c r="C356" s="211" t="s">
        <v>992</v>
      </c>
      <c r="D356" s="217">
        <v>95</v>
      </c>
      <c r="E356" s="211" t="s">
        <v>993</v>
      </c>
      <c r="F356" s="212" t="s">
        <v>994</v>
      </c>
      <c r="G356" s="212" t="s">
        <v>996</v>
      </c>
      <c r="H356" s="212">
        <v>1824</v>
      </c>
      <c r="I356" s="212" t="s">
        <v>793</v>
      </c>
      <c r="J356" s="213" t="s">
        <v>793</v>
      </c>
      <c r="K356" s="212">
        <v>709500</v>
      </c>
      <c r="L356" s="213"/>
      <c r="M356" s="192"/>
      <c r="N356" s="192"/>
      <c r="O356" s="192"/>
    </row>
    <row r="357" spans="1:15" ht="15.6" x14ac:dyDescent="0.25">
      <c r="A357" s="210" t="s">
        <v>931</v>
      </c>
      <c r="B357" s="211" t="s">
        <v>1003</v>
      </c>
      <c r="C357" s="211" t="s">
        <v>992</v>
      </c>
      <c r="D357" s="217">
        <v>96</v>
      </c>
      <c r="E357" s="211" t="s">
        <v>993</v>
      </c>
      <c r="F357" s="212" t="s">
        <v>994</v>
      </c>
      <c r="G357" s="212" t="s">
        <v>996</v>
      </c>
      <c r="H357" s="212">
        <v>1824</v>
      </c>
      <c r="I357" s="212" t="s">
        <v>793</v>
      </c>
      <c r="J357" s="213" t="s">
        <v>793</v>
      </c>
      <c r="K357" s="212">
        <v>709600</v>
      </c>
      <c r="L357" s="213"/>
      <c r="M357" s="192"/>
      <c r="N357" s="192"/>
      <c r="O357" s="192"/>
    </row>
    <row r="358" spans="1:15" ht="15.6" x14ac:dyDescent="0.25">
      <c r="A358" s="210" t="s">
        <v>932</v>
      </c>
      <c r="B358" s="211" t="s">
        <v>1003</v>
      </c>
      <c r="C358" s="211" t="s">
        <v>992</v>
      </c>
      <c r="D358" s="217">
        <v>97</v>
      </c>
      <c r="E358" s="211" t="s">
        <v>993</v>
      </c>
      <c r="F358" s="212" t="s">
        <v>994</v>
      </c>
      <c r="G358" s="212" t="s">
        <v>996</v>
      </c>
      <c r="H358" s="212">
        <v>1824</v>
      </c>
      <c r="I358" s="212" t="s">
        <v>793</v>
      </c>
      <c r="J358" s="213" t="s">
        <v>793</v>
      </c>
      <c r="K358" s="212">
        <v>709700</v>
      </c>
      <c r="L358" s="213"/>
      <c r="M358" s="192"/>
      <c r="N358" s="192"/>
      <c r="O358" s="192"/>
    </row>
    <row r="359" spans="1:15" ht="15.6" x14ac:dyDescent="0.25">
      <c r="A359" s="210" t="s">
        <v>933</v>
      </c>
      <c r="B359" s="211" t="s">
        <v>1003</v>
      </c>
      <c r="C359" s="211" t="s">
        <v>992</v>
      </c>
      <c r="D359" s="217">
        <v>99</v>
      </c>
      <c r="E359" s="211" t="s">
        <v>993</v>
      </c>
      <c r="F359" s="212" t="s">
        <v>994</v>
      </c>
      <c r="G359" s="212" t="s">
        <v>996</v>
      </c>
      <c r="H359" s="212">
        <v>1895</v>
      </c>
      <c r="I359" s="212" t="s">
        <v>793</v>
      </c>
      <c r="J359" s="216" t="s">
        <v>793</v>
      </c>
      <c r="K359" s="212">
        <v>709900</v>
      </c>
      <c r="L359" s="213"/>
      <c r="M359" s="192"/>
      <c r="N359" s="192"/>
      <c r="O359" s="192"/>
    </row>
    <row r="360" spans="1:15" ht="15.6" x14ac:dyDescent="0.25">
      <c r="A360" s="210" t="s">
        <v>934</v>
      </c>
      <c r="B360" s="211" t="s">
        <v>1003</v>
      </c>
      <c r="C360" s="211" t="s">
        <v>992</v>
      </c>
      <c r="D360" s="217">
        <v>100</v>
      </c>
      <c r="E360" s="211" t="s">
        <v>993</v>
      </c>
      <c r="F360" s="212" t="s">
        <v>994</v>
      </c>
      <c r="G360" s="212" t="s">
        <v>996</v>
      </c>
      <c r="H360" s="212">
        <v>1824</v>
      </c>
      <c r="I360" s="212" t="s">
        <v>793</v>
      </c>
      <c r="J360" s="213" t="s">
        <v>793</v>
      </c>
      <c r="K360" s="212">
        <v>710000</v>
      </c>
      <c r="L360" s="213"/>
      <c r="M360" s="192"/>
      <c r="N360" s="192"/>
      <c r="O360" s="192"/>
    </row>
    <row r="361" spans="1:15" ht="15.6" x14ac:dyDescent="0.25">
      <c r="A361" s="210" t="s">
        <v>935</v>
      </c>
      <c r="B361" s="211" t="s">
        <v>1003</v>
      </c>
      <c r="C361" s="211" t="s">
        <v>992</v>
      </c>
      <c r="D361" s="217">
        <v>101</v>
      </c>
      <c r="E361" s="211" t="s">
        <v>993</v>
      </c>
      <c r="F361" s="212" t="s">
        <v>994</v>
      </c>
      <c r="G361" s="212" t="s">
        <v>996</v>
      </c>
      <c r="H361" s="212">
        <v>1824</v>
      </c>
      <c r="I361" s="212" t="s">
        <v>793</v>
      </c>
      <c r="J361" s="213" t="s">
        <v>793</v>
      </c>
      <c r="K361" s="212">
        <v>710100</v>
      </c>
      <c r="L361" s="213"/>
      <c r="M361" s="192"/>
      <c r="N361" s="192"/>
      <c r="O361" s="192"/>
    </row>
    <row r="362" spans="1:15" ht="15.6" x14ac:dyDescent="0.25">
      <c r="A362" s="210" t="s">
        <v>936</v>
      </c>
      <c r="B362" s="211" t="s">
        <v>1003</v>
      </c>
      <c r="C362" s="211" t="s">
        <v>992</v>
      </c>
      <c r="D362" s="217">
        <v>102</v>
      </c>
      <c r="E362" s="211" t="s">
        <v>993</v>
      </c>
      <c r="F362" s="212" t="s">
        <v>994</v>
      </c>
      <c r="G362" s="212" t="s">
        <v>996</v>
      </c>
      <c r="H362" s="212">
        <v>1824</v>
      </c>
      <c r="I362" s="212" t="s">
        <v>793</v>
      </c>
      <c r="J362" s="213" t="s">
        <v>793</v>
      </c>
      <c r="K362" s="212">
        <v>710200</v>
      </c>
      <c r="L362" s="213"/>
      <c r="M362" s="192"/>
      <c r="N362" s="192"/>
      <c r="O362" s="192"/>
    </row>
    <row r="363" spans="1:15" ht="15.6" x14ac:dyDescent="0.25">
      <c r="A363" s="210" t="s">
        <v>937</v>
      </c>
      <c r="B363" s="211" t="s">
        <v>1003</v>
      </c>
      <c r="C363" s="211" t="s">
        <v>992</v>
      </c>
      <c r="D363" s="217">
        <v>103</v>
      </c>
      <c r="E363" s="211" t="s">
        <v>993</v>
      </c>
      <c r="F363" s="212" t="s">
        <v>994</v>
      </c>
      <c r="G363" s="212" t="s">
        <v>996</v>
      </c>
      <c r="H363" s="212">
        <v>1824</v>
      </c>
      <c r="I363" s="212" t="s">
        <v>793</v>
      </c>
      <c r="J363" s="213" t="s">
        <v>793</v>
      </c>
      <c r="K363" s="212">
        <v>710300</v>
      </c>
      <c r="L363" s="213"/>
      <c r="M363" s="192"/>
      <c r="N363" s="192"/>
      <c r="O363" s="192"/>
    </row>
    <row r="364" spans="1:15" ht="15.6" x14ac:dyDescent="0.25">
      <c r="A364" s="210" t="s">
        <v>938</v>
      </c>
      <c r="B364" s="211" t="s">
        <v>1003</v>
      </c>
      <c r="C364" s="211" t="s">
        <v>992</v>
      </c>
      <c r="D364" s="217">
        <v>104</v>
      </c>
      <c r="E364" s="211" t="s">
        <v>993</v>
      </c>
      <c r="F364" s="212" t="s">
        <v>994</v>
      </c>
      <c r="G364" s="212" t="s">
        <v>996</v>
      </c>
      <c r="H364" s="213">
        <v>1861</v>
      </c>
      <c r="I364" s="213" t="s">
        <v>793</v>
      </c>
      <c r="J364" s="213" t="s">
        <v>793</v>
      </c>
      <c r="K364" s="212">
        <v>710400</v>
      </c>
      <c r="L364" s="213"/>
      <c r="M364" s="192"/>
      <c r="N364" s="192"/>
      <c r="O364" s="192"/>
    </row>
    <row r="365" spans="1:15" ht="15.6" x14ac:dyDescent="0.25">
      <c r="A365" s="210" t="s">
        <v>939</v>
      </c>
      <c r="B365" s="211" t="s">
        <v>1003</v>
      </c>
      <c r="C365" s="211" t="s">
        <v>992</v>
      </c>
      <c r="D365" s="217">
        <v>105</v>
      </c>
      <c r="E365" s="211" t="s">
        <v>993</v>
      </c>
      <c r="F365" s="212" t="s">
        <v>994</v>
      </c>
      <c r="G365" s="212" t="s">
        <v>996</v>
      </c>
      <c r="H365" s="212">
        <v>1824</v>
      </c>
      <c r="I365" s="212" t="s">
        <v>793</v>
      </c>
      <c r="J365" s="216" t="s">
        <v>793</v>
      </c>
      <c r="K365" s="212">
        <v>710500</v>
      </c>
      <c r="L365" s="213"/>
      <c r="M365" s="192"/>
      <c r="N365" s="192"/>
      <c r="O365" s="192"/>
    </row>
    <row r="366" spans="1:15" ht="15.6" x14ac:dyDescent="0.25">
      <c r="A366" s="210" t="s">
        <v>940</v>
      </c>
      <c r="B366" s="211" t="s">
        <v>1003</v>
      </c>
      <c r="C366" s="211" t="s">
        <v>992</v>
      </c>
      <c r="D366" s="217">
        <v>106</v>
      </c>
      <c r="E366" s="211" t="s">
        <v>993</v>
      </c>
      <c r="F366" s="212" t="s">
        <v>994</v>
      </c>
      <c r="G366" s="212" t="s">
        <v>996</v>
      </c>
      <c r="H366" s="212">
        <v>1824</v>
      </c>
      <c r="I366" s="212" t="s">
        <v>793</v>
      </c>
      <c r="J366" s="215" t="s">
        <v>793</v>
      </c>
      <c r="K366" s="212">
        <v>710600</v>
      </c>
      <c r="L366" s="213"/>
      <c r="M366" s="192"/>
      <c r="N366" s="192"/>
      <c r="O366" s="192"/>
    </row>
    <row r="367" spans="1:15" ht="15.6" x14ac:dyDescent="0.25">
      <c r="A367" s="210" t="s">
        <v>941</v>
      </c>
      <c r="B367" s="211" t="s">
        <v>1003</v>
      </c>
      <c r="C367" s="211" t="s">
        <v>992</v>
      </c>
      <c r="D367" s="217">
        <v>107</v>
      </c>
      <c r="E367" s="211" t="s">
        <v>993</v>
      </c>
      <c r="F367" s="212" t="s">
        <v>994</v>
      </c>
      <c r="G367" s="212" t="s">
        <v>996</v>
      </c>
      <c r="H367" s="212">
        <v>1886</v>
      </c>
      <c r="I367" s="212" t="s">
        <v>793</v>
      </c>
      <c r="J367" s="213" t="s">
        <v>793</v>
      </c>
      <c r="K367" s="212">
        <v>710700</v>
      </c>
      <c r="L367" s="213"/>
      <c r="M367" s="192"/>
      <c r="N367" s="192"/>
      <c r="O367" s="192"/>
    </row>
    <row r="368" spans="1:15" ht="15.6" x14ac:dyDescent="0.25">
      <c r="A368" s="210" t="s">
        <v>942</v>
      </c>
      <c r="B368" s="211" t="s">
        <v>1003</v>
      </c>
      <c r="C368" s="211" t="s">
        <v>992</v>
      </c>
      <c r="D368" s="217">
        <v>108</v>
      </c>
      <c r="E368" s="211" t="s">
        <v>993</v>
      </c>
      <c r="F368" s="212" t="s">
        <v>994</v>
      </c>
      <c r="G368" s="212" t="s">
        <v>996</v>
      </c>
      <c r="H368" s="212">
        <v>1825</v>
      </c>
      <c r="I368" s="212" t="s">
        <v>793</v>
      </c>
      <c r="J368" s="213" t="s">
        <v>793</v>
      </c>
      <c r="K368" s="212">
        <v>710800</v>
      </c>
      <c r="L368" s="213"/>
      <c r="M368" s="192"/>
      <c r="N368" s="192"/>
      <c r="O368" s="192"/>
    </row>
    <row r="369" spans="1:15" ht="15.6" x14ac:dyDescent="0.25">
      <c r="A369" s="210" t="s">
        <v>943</v>
      </c>
      <c r="B369" s="211" t="s">
        <v>1003</v>
      </c>
      <c r="C369" s="211" t="s">
        <v>992</v>
      </c>
      <c r="D369" s="217">
        <v>109</v>
      </c>
      <c r="E369" s="211" t="s">
        <v>993</v>
      </c>
      <c r="F369" s="212" t="s">
        <v>994</v>
      </c>
      <c r="G369" s="212" t="s">
        <v>996</v>
      </c>
      <c r="H369" s="212">
        <v>1824</v>
      </c>
      <c r="I369" s="212" t="s">
        <v>793</v>
      </c>
      <c r="J369" s="213" t="s">
        <v>793</v>
      </c>
      <c r="K369" s="212">
        <v>710900</v>
      </c>
      <c r="L369" s="213"/>
      <c r="M369" s="192"/>
      <c r="N369" s="192"/>
      <c r="O369" s="192"/>
    </row>
    <row r="370" spans="1:15" ht="15.6" x14ac:dyDescent="0.25">
      <c r="A370" s="210" t="s">
        <v>944</v>
      </c>
      <c r="B370" s="211" t="s">
        <v>1003</v>
      </c>
      <c r="C370" s="211" t="s">
        <v>992</v>
      </c>
      <c r="D370" s="217">
        <v>110</v>
      </c>
      <c r="E370" s="211" t="s">
        <v>993</v>
      </c>
      <c r="F370" s="212" t="s">
        <v>994</v>
      </c>
      <c r="G370" s="212" t="s">
        <v>996</v>
      </c>
      <c r="H370" s="212">
        <v>1824</v>
      </c>
      <c r="I370" s="212" t="s">
        <v>793</v>
      </c>
      <c r="J370" s="213" t="s">
        <v>793</v>
      </c>
      <c r="K370" s="212">
        <v>711000</v>
      </c>
      <c r="L370" s="213"/>
      <c r="M370" s="192"/>
      <c r="N370" s="192"/>
      <c r="O370" s="192"/>
    </row>
    <row r="371" spans="1:15" ht="15.6" x14ac:dyDescent="0.25">
      <c r="A371" s="210" t="s">
        <v>945</v>
      </c>
      <c r="B371" s="211" t="s">
        <v>1003</v>
      </c>
      <c r="C371" s="211" t="s">
        <v>992</v>
      </c>
      <c r="D371" s="217">
        <v>111</v>
      </c>
      <c r="E371" s="211" t="s">
        <v>993</v>
      </c>
      <c r="F371" s="212" t="s">
        <v>994</v>
      </c>
      <c r="G371" s="212" t="s">
        <v>996</v>
      </c>
      <c r="H371" s="212">
        <v>1922</v>
      </c>
      <c r="I371" s="212" t="s">
        <v>793</v>
      </c>
      <c r="J371" s="216" t="s">
        <v>793</v>
      </c>
      <c r="K371" s="212">
        <v>711100</v>
      </c>
      <c r="L371" s="213"/>
      <c r="M371" s="192"/>
      <c r="N371" s="192"/>
      <c r="O371" s="192"/>
    </row>
    <row r="372" spans="1:15" ht="15.6" x14ac:dyDescent="0.25">
      <c r="A372" s="210" t="s">
        <v>946</v>
      </c>
      <c r="B372" s="211" t="s">
        <v>1003</v>
      </c>
      <c r="C372" s="211" t="s">
        <v>992</v>
      </c>
      <c r="D372" s="217">
        <v>112</v>
      </c>
      <c r="E372" s="211" t="s">
        <v>993</v>
      </c>
      <c r="F372" s="212" t="s">
        <v>994</v>
      </c>
      <c r="G372" s="212" t="s">
        <v>996</v>
      </c>
      <c r="H372" s="212">
        <v>1895</v>
      </c>
      <c r="I372" s="212" t="s">
        <v>793</v>
      </c>
      <c r="J372" s="213" t="s">
        <v>793</v>
      </c>
      <c r="K372" s="212">
        <v>711200</v>
      </c>
      <c r="L372" s="213"/>
      <c r="M372" s="192"/>
      <c r="N372" s="192"/>
      <c r="O372" s="192"/>
    </row>
    <row r="373" spans="1:15" ht="15.6" x14ac:dyDescent="0.25">
      <c r="A373" s="210" t="s">
        <v>947</v>
      </c>
      <c r="B373" s="211" t="s">
        <v>1003</v>
      </c>
      <c r="C373" s="211" t="s">
        <v>992</v>
      </c>
      <c r="D373" s="217">
        <v>114</v>
      </c>
      <c r="E373" s="211" t="s">
        <v>993</v>
      </c>
      <c r="F373" s="212" t="s">
        <v>994</v>
      </c>
      <c r="G373" s="212" t="s">
        <v>996</v>
      </c>
      <c r="H373" s="212">
        <v>1918</v>
      </c>
      <c r="I373" s="212" t="s">
        <v>793</v>
      </c>
      <c r="J373" s="213" t="s">
        <v>793</v>
      </c>
      <c r="K373" s="212">
        <v>711400</v>
      </c>
      <c r="L373" s="213"/>
      <c r="M373" s="192"/>
      <c r="N373" s="192"/>
      <c r="O373" s="192"/>
    </row>
    <row r="374" spans="1:15" ht="15.6" x14ac:dyDescent="0.25">
      <c r="A374" s="210" t="s">
        <v>948</v>
      </c>
      <c r="B374" s="211" t="s">
        <v>1003</v>
      </c>
      <c r="C374" s="211" t="s">
        <v>992</v>
      </c>
      <c r="D374" s="217">
        <v>115</v>
      </c>
      <c r="E374" s="211" t="s">
        <v>993</v>
      </c>
      <c r="F374" s="212" t="s">
        <v>994</v>
      </c>
      <c r="G374" s="212" t="s">
        <v>996</v>
      </c>
      <c r="H374" s="212">
        <v>1921</v>
      </c>
      <c r="I374" s="212" t="s">
        <v>793</v>
      </c>
      <c r="J374" s="213" t="s">
        <v>793</v>
      </c>
      <c r="K374" s="212">
        <v>711500</v>
      </c>
      <c r="L374" s="213"/>
      <c r="M374" s="192"/>
      <c r="N374" s="192"/>
      <c r="O374" s="192"/>
    </row>
    <row r="375" spans="1:15" ht="15.6" x14ac:dyDescent="0.25">
      <c r="A375" s="210" t="s">
        <v>949</v>
      </c>
      <c r="B375" s="211" t="s">
        <v>1003</v>
      </c>
      <c r="C375" s="211" t="s">
        <v>992</v>
      </c>
      <c r="D375" s="217">
        <v>116</v>
      </c>
      <c r="E375" s="211" t="s">
        <v>993</v>
      </c>
      <c r="F375" s="212" t="s">
        <v>994</v>
      </c>
      <c r="G375" s="212" t="s">
        <v>996</v>
      </c>
      <c r="H375" s="213">
        <v>1869</v>
      </c>
      <c r="I375" s="213" t="s">
        <v>793</v>
      </c>
      <c r="J375" s="213" t="s">
        <v>793</v>
      </c>
      <c r="K375" s="212">
        <v>711600</v>
      </c>
      <c r="L375" s="213"/>
      <c r="M375" s="192"/>
      <c r="N375" s="192"/>
      <c r="O375" s="192"/>
    </row>
    <row r="376" spans="1:15" ht="15.6" x14ac:dyDescent="0.25">
      <c r="A376" s="210" t="s">
        <v>950</v>
      </c>
      <c r="B376" s="211" t="s">
        <v>1003</v>
      </c>
      <c r="C376" s="211" t="s">
        <v>992</v>
      </c>
      <c r="D376" s="217">
        <v>68</v>
      </c>
      <c r="E376" s="211" t="s">
        <v>993</v>
      </c>
      <c r="F376" s="212" t="s">
        <v>994</v>
      </c>
      <c r="G376" s="212" t="s">
        <v>996</v>
      </c>
      <c r="H376" s="212">
        <v>1871</v>
      </c>
      <c r="I376" s="212" t="s">
        <v>793</v>
      </c>
      <c r="J376" s="215" t="s">
        <v>793</v>
      </c>
      <c r="K376" s="212">
        <v>706800</v>
      </c>
      <c r="L376" s="213"/>
      <c r="M376" s="192"/>
      <c r="N376" s="192"/>
      <c r="O376" s="192"/>
    </row>
    <row r="377" spans="1:15" ht="15.6" x14ac:dyDescent="0.25">
      <c r="A377" s="210" t="s">
        <v>951</v>
      </c>
      <c r="B377" s="211" t="s">
        <v>1003</v>
      </c>
      <c r="C377" s="211" t="s">
        <v>992</v>
      </c>
      <c r="D377" s="217">
        <v>118</v>
      </c>
      <c r="E377" s="211" t="s">
        <v>993</v>
      </c>
      <c r="F377" s="212" t="s">
        <v>994</v>
      </c>
      <c r="G377" s="212" t="s">
        <v>996</v>
      </c>
      <c r="H377" s="212">
        <v>1824</v>
      </c>
      <c r="I377" s="212" t="s">
        <v>793</v>
      </c>
      <c r="J377" s="213" t="s">
        <v>793</v>
      </c>
      <c r="K377" s="212">
        <v>711800</v>
      </c>
      <c r="L377" s="213"/>
      <c r="M377" s="192"/>
      <c r="N377" s="192"/>
      <c r="O377" s="192"/>
    </row>
    <row r="378" spans="1:15" ht="15.6" x14ac:dyDescent="0.25">
      <c r="A378" s="210" t="s">
        <v>952</v>
      </c>
      <c r="B378" s="211" t="s">
        <v>1003</v>
      </c>
      <c r="C378" s="211" t="s">
        <v>992</v>
      </c>
      <c r="D378" s="217">
        <v>119</v>
      </c>
      <c r="E378" s="211" t="s">
        <v>993</v>
      </c>
      <c r="F378" s="212" t="s">
        <v>994</v>
      </c>
      <c r="G378" s="212" t="s">
        <v>996</v>
      </c>
      <c r="H378" s="212">
        <v>1824</v>
      </c>
      <c r="I378" s="212" t="s">
        <v>793</v>
      </c>
      <c r="J378" s="213" t="s">
        <v>793</v>
      </c>
      <c r="K378" s="212">
        <v>711900</v>
      </c>
      <c r="L378" s="213"/>
      <c r="M378" s="192"/>
      <c r="N378" s="192"/>
      <c r="O378" s="192"/>
    </row>
    <row r="379" spans="1:15" ht="15.6" x14ac:dyDescent="0.25">
      <c r="A379" s="210" t="s">
        <v>953</v>
      </c>
      <c r="B379" s="211" t="s">
        <v>1003</v>
      </c>
      <c r="C379" s="211" t="s">
        <v>992</v>
      </c>
      <c r="D379" s="217">
        <v>120</v>
      </c>
      <c r="E379" s="211" t="s">
        <v>993</v>
      </c>
      <c r="F379" s="212" t="s">
        <v>994</v>
      </c>
      <c r="G379" s="212" t="s">
        <v>996</v>
      </c>
      <c r="H379" s="212">
        <v>1824</v>
      </c>
      <c r="I379" s="212" t="s">
        <v>793</v>
      </c>
      <c r="J379" s="216" t="s">
        <v>793</v>
      </c>
      <c r="K379" s="212">
        <v>712000</v>
      </c>
      <c r="L379" s="213"/>
      <c r="M379" s="192"/>
      <c r="N379" s="192"/>
      <c r="O379" s="192"/>
    </row>
    <row r="380" spans="1:15" ht="15.6" x14ac:dyDescent="0.25">
      <c r="A380" s="210" t="s">
        <v>954</v>
      </c>
      <c r="B380" s="211" t="s">
        <v>1003</v>
      </c>
      <c r="C380" s="211" t="s">
        <v>992</v>
      </c>
      <c r="D380" s="217">
        <v>121</v>
      </c>
      <c r="E380" s="211" t="s">
        <v>993</v>
      </c>
      <c r="F380" s="212" t="s">
        <v>994</v>
      </c>
      <c r="G380" s="212" t="s">
        <v>996</v>
      </c>
      <c r="H380" s="212">
        <v>1824</v>
      </c>
      <c r="I380" s="212" t="s">
        <v>793</v>
      </c>
      <c r="J380" s="213" t="s">
        <v>793</v>
      </c>
      <c r="K380" s="212">
        <v>712100</v>
      </c>
      <c r="L380" s="213"/>
      <c r="M380" s="192"/>
      <c r="N380" s="192"/>
      <c r="O380" s="192"/>
    </row>
    <row r="381" spans="1:15" ht="15.6" x14ac:dyDescent="0.25">
      <c r="A381" s="210" t="s">
        <v>955</v>
      </c>
      <c r="B381" s="211" t="s">
        <v>1003</v>
      </c>
      <c r="C381" s="211" t="s">
        <v>992</v>
      </c>
      <c r="D381" s="217">
        <v>122</v>
      </c>
      <c r="E381" s="211" t="s">
        <v>993</v>
      </c>
      <c r="F381" s="212" t="s">
        <v>994</v>
      </c>
      <c r="G381" s="212" t="s">
        <v>996</v>
      </c>
      <c r="H381" s="212">
        <v>1886</v>
      </c>
      <c r="I381" s="212" t="s">
        <v>793</v>
      </c>
      <c r="J381" s="213" t="s">
        <v>793</v>
      </c>
      <c r="K381" s="212">
        <v>712200</v>
      </c>
      <c r="L381" s="213"/>
      <c r="M381" s="192"/>
      <c r="N381" s="192"/>
      <c r="O381" s="192"/>
    </row>
    <row r="382" spans="1:15" ht="15.6" x14ac:dyDescent="0.25">
      <c r="A382" s="210" t="s">
        <v>956</v>
      </c>
      <c r="B382" s="211" t="s">
        <v>1003</v>
      </c>
      <c r="C382" s="211" t="s">
        <v>992</v>
      </c>
      <c r="D382" s="217">
        <v>123</v>
      </c>
      <c r="E382" s="211" t="s">
        <v>993</v>
      </c>
      <c r="F382" s="212" t="s">
        <v>994</v>
      </c>
      <c r="G382" s="212" t="s">
        <v>996</v>
      </c>
      <c r="H382" s="212">
        <v>1913</v>
      </c>
      <c r="I382" s="212" t="s">
        <v>793</v>
      </c>
      <c r="J382" s="213" t="s">
        <v>793</v>
      </c>
      <c r="K382" s="212">
        <v>712300</v>
      </c>
      <c r="L382" s="213"/>
      <c r="M382" s="192"/>
      <c r="N382" s="192"/>
      <c r="O382" s="192"/>
    </row>
    <row r="383" spans="1:15" ht="78" x14ac:dyDescent="0.25">
      <c r="A383" s="210" t="s">
        <v>957</v>
      </c>
      <c r="B383" s="211" t="s">
        <v>1003</v>
      </c>
      <c r="C383" s="211" t="s">
        <v>992</v>
      </c>
      <c r="D383" s="217">
        <v>23</v>
      </c>
      <c r="E383" s="211" t="s">
        <v>993</v>
      </c>
      <c r="F383" s="212" t="s">
        <v>994</v>
      </c>
      <c r="G383" s="212" t="s">
        <v>996</v>
      </c>
      <c r="H383" s="212">
        <v>1824</v>
      </c>
      <c r="I383" s="212" t="s">
        <v>793</v>
      </c>
      <c r="J383" s="213" t="s">
        <v>2147</v>
      </c>
      <c r="K383" s="212">
        <v>702300</v>
      </c>
      <c r="L383" s="213"/>
      <c r="M383" s="192"/>
      <c r="N383" s="192"/>
      <c r="O383" s="192"/>
    </row>
    <row r="384" spans="1:15" ht="15.6" x14ac:dyDescent="0.25">
      <c r="A384" s="210" t="s">
        <v>958</v>
      </c>
      <c r="B384" s="211" t="s">
        <v>1003</v>
      </c>
      <c r="C384" s="211" t="s">
        <v>992</v>
      </c>
      <c r="D384" s="217">
        <v>124</v>
      </c>
      <c r="E384" s="211" t="s">
        <v>993</v>
      </c>
      <c r="F384" s="212" t="s">
        <v>994</v>
      </c>
      <c r="G384" s="212" t="s">
        <v>996</v>
      </c>
      <c r="H384" s="212">
        <v>1824</v>
      </c>
      <c r="I384" s="212" t="s">
        <v>793</v>
      </c>
      <c r="J384" s="213" t="s">
        <v>793</v>
      </c>
      <c r="K384" s="212">
        <v>712400</v>
      </c>
      <c r="L384" s="213"/>
      <c r="M384" s="192"/>
      <c r="N384" s="192"/>
      <c r="O384" s="192"/>
    </row>
    <row r="385" spans="1:15" ht="15.6" x14ac:dyDescent="0.25">
      <c r="A385" s="210"/>
      <c r="B385" s="211"/>
      <c r="C385" s="211"/>
      <c r="D385" s="217"/>
      <c r="E385" s="211"/>
      <c r="F385" s="212"/>
      <c r="G385" s="212"/>
      <c r="H385" s="212"/>
      <c r="I385" s="212"/>
      <c r="J385" s="213"/>
      <c r="K385" s="212"/>
      <c r="L385" s="213"/>
      <c r="M385" s="192"/>
      <c r="N385" s="192"/>
      <c r="O385" s="192"/>
    </row>
    <row r="386" spans="1:15" ht="15.6" x14ac:dyDescent="0.25">
      <c r="A386" s="210"/>
      <c r="B386" s="211"/>
      <c r="C386" s="211"/>
      <c r="D386" s="217"/>
      <c r="E386" s="211"/>
      <c r="F386" s="212"/>
      <c r="G386" s="212"/>
      <c r="H386" s="212"/>
      <c r="I386" s="212"/>
      <c r="J386" s="213"/>
      <c r="K386" s="212"/>
      <c r="L386" s="213"/>
      <c r="M386" s="192"/>
      <c r="N386" s="192"/>
      <c r="O386" s="192"/>
    </row>
    <row r="387" spans="1:15" ht="15.6" x14ac:dyDescent="0.25">
      <c r="A387" s="210"/>
      <c r="B387" s="211"/>
      <c r="C387" s="211"/>
      <c r="D387" s="217"/>
      <c r="E387" s="211"/>
      <c r="F387" s="212"/>
      <c r="G387" s="212"/>
      <c r="H387" s="212"/>
      <c r="I387" s="212"/>
      <c r="J387" s="213"/>
      <c r="K387" s="212"/>
      <c r="L387" s="213"/>
      <c r="M387" s="192"/>
      <c r="N387" s="192"/>
      <c r="O387" s="192"/>
    </row>
    <row r="388" spans="1:15" ht="15.6" x14ac:dyDescent="0.25">
      <c r="A388" s="210"/>
      <c r="B388" s="211"/>
      <c r="C388" s="211"/>
      <c r="D388" s="217"/>
      <c r="E388" s="211"/>
      <c r="F388" s="212"/>
      <c r="G388" s="212"/>
      <c r="H388" s="212"/>
      <c r="I388" s="212"/>
      <c r="J388" s="215"/>
      <c r="K388" s="212"/>
      <c r="L388" s="213"/>
      <c r="M388" s="192"/>
      <c r="N388" s="192"/>
      <c r="O388" s="192"/>
    </row>
    <row r="389" spans="1:15" ht="15.6" x14ac:dyDescent="0.25">
      <c r="A389" s="210"/>
      <c r="B389" s="211"/>
      <c r="C389" s="211"/>
      <c r="D389" s="217"/>
      <c r="E389" s="211"/>
      <c r="F389" s="212"/>
      <c r="G389" s="212"/>
      <c r="H389" s="212"/>
      <c r="I389" s="212"/>
      <c r="J389" s="213"/>
      <c r="K389" s="212"/>
      <c r="L389" s="213"/>
      <c r="M389" s="192"/>
      <c r="N389" s="192"/>
      <c r="O389" s="192"/>
    </row>
    <row r="390" spans="1:15" ht="15.6" x14ac:dyDescent="0.25">
      <c r="A390" s="210"/>
      <c r="B390" s="211"/>
      <c r="C390" s="211"/>
      <c r="D390" s="217"/>
      <c r="E390" s="211"/>
      <c r="F390" s="212"/>
      <c r="G390" s="212"/>
      <c r="H390" s="212"/>
      <c r="I390" s="212"/>
      <c r="J390" s="213"/>
      <c r="K390" s="212"/>
      <c r="L390" s="213"/>
      <c r="M390" s="192"/>
      <c r="N390" s="192"/>
      <c r="O390" s="192"/>
    </row>
    <row r="391" spans="1:15" ht="15.6" x14ac:dyDescent="0.25">
      <c r="A391" s="210"/>
      <c r="B391" s="211"/>
      <c r="C391" s="211"/>
      <c r="D391" s="217"/>
      <c r="E391" s="211"/>
      <c r="F391" s="212"/>
      <c r="G391" s="212"/>
      <c r="H391" s="212"/>
      <c r="I391" s="212"/>
      <c r="J391" s="213"/>
      <c r="K391" s="212"/>
      <c r="L391" s="213"/>
      <c r="M391" s="192"/>
      <c r="N391" s="192"/>
      <c r="O391" s="192"/>
    </row>
    <row r="392" spans="1:15" ht="15.6" x14ac:dyDescent="0.25">
      <c r="A392" s="210"/>
      <c r="B392" s="211"/>
      <c r="C392" s="211"/>
      <c r="D392" s="217"/>
      <c r="E392" s="211"/>
      <c r="F392" s="212"/>
      <c r="G392" s="212"/>
      <c r="H392" s="212"/>
      <c r="I392" s="212"/>
      <c r="J392" s="213"/>
      <c r="K392" s="212"/>
      <c r="L392" s="213"/>
      <c r="M392" s="192"/>
      <c r="N392" s="192"/>
      <c r="O392" s="192"/>
    </row>
    <row r="393" spans="1:15" ht="15.6" x14ac:dyDescent="0.25">
      <c r="A393" s="210"/>
      <c r="B393" s="211"/>
      <c r="C393" s="211"/>
      <c r="D393" s="217"/>
      <c r="E393" s="211"/>
      <c r="F393" s="212"/>
      <c r="G393" s="212"/>
      <c r="H393" s="212"/>
      <c r="I393" s="212"/>
      <c r="J393" s="213"/>
      <c r="K393" s="212"/>
      <c r="L393" s="213"/>
      <c r="M393" s="192"/>
      <c r="N393" s="192"/>
      <c r="O393" s="192"/>
    </row>
    <row r="394" spans="1:15" ht="15.6" x14ac:dyDescent="0.25">
      <c r="A394" s="210"/>
      <c r="B394" s="211"/>
      <c r="C394" s="211"/>
      <c r="D394" s="217"/>
      <c r="E394" s="211"/>
      <c r="F394" s="212"/>
      <c r="G394" s="212"/>
      <c r="H394" s="212"/>
      <c r="I394" s="212"/>
      <c r="J394" s="213"/>
      <c r="K394" s="212"/>
      <c r="L394" s="213"/>
      <c r="M394" s="192"/>
      <c r="N394" s="192"/>
      <c r="O394" s="192"/>
    </row>
    <row r="395" spans="1:15" ht="15.6" x14ac:dyDescent="0.25">
      <c r="A395" s="210"/>
      <c r="B395" s="211"/>
      <c r="C395" s="225"/>
      <c r="D395" s="217"/>
      <c r="E395" s="211"/>
      <c r="F395" s="212"/>
      <c r="G395" s="212"/>
      <c r="H395" s="212"/>
      <c r="I395" s="212"/>
      <c r="J395" s="213"/>
      <c r="K395" s="212"/>
      <c r="L395" s="213"/>
      <c r="M395" s="192"/>
      <c r="N395" s="192"/>
      <c r="O395" s="192"/>
    </row>
    <row r="396" spans="1:15" ht="15.6" x14ac:dyDescent="0.25">
      <c r="A396" s="210"/>
      <c r="B396" s="211"/>
      <c r="C396" s="211"/>
      <c r="D396" s="217"/>
      <c r="E396" s="211"/>
      <c r="F396" s="212"/>
      <c r="G396" s="212"/>
      <c r="H396" s="212"/>
      <c r="I396" s="212"/>
      <c r="J396" s="216"/>
      <c r="K396" s="212"/>
      <c r="L396" s="213"/>
      <c r="M396" s="192"/>
      <c r="N396" s="192"/>
      <c r="O396" s="192"/>
    </row>
    <row r="397" spans="1:15" ht="15.6" x14ac:dyDescent="0.25">
      <c r="A397" s="210"/>
      <c r="B397" s="211"/>
      <c r="C397" s="211"/>
      <c r="D397" s="217"/>
      <c r="E397" s="211"/>
      <c r="F397" s="212"/>
      <c r="G397" s="212"/>
      <c r="H397" s="212"/>
      <c r="I397" s="212"/>
      <c r="J397" s="216"/>
      <c r="K397" s="212"/>
      <c r="L397" s="213"/>
      <c r="M397" s="192"/>
      <c r="N397" s="192"/>
      <c r="O397" s="192"/>
    </row>
    <row r="398" spans="1:15" ht="15.6" x14ac:dyDescent="0.25">
      <c r="A398" s="213"/>
      <c r="B398" s="212"/>
      <c r="C398" s="212"/>
      <c r="D398" s="217"/>
      <c r="E398" s="212"/>
      <c r="F398" s="212"/>
      <c r="G398" s="212"/>
      <c r="H398" s="212"/>
      <c r="I398" s="212"/>
      <c r="J398" s="216"/>
      <c r="K398" s="212"/>
      <c r="L398" s="213"/>
      <c r="M398" s="192"/>
      <c r="N398" s="192"/>
      <c r="O398" s="192"/>
    </row>
    <row r="399" spans="1:15" ht="15.6" x14ac:dyDescent="0.25">
      <c r="A399" s="210"/>
      <c r="B399" s="211"/>
      <c r="C399" s="211"/>
      <c r="D399" s="217"/>
      <c r="E399" s="211"/>
      <c r="F399" s="212"/>
      <c r="G399" s="212"/>
      <c r="H399" s="212"/>
      <c r="I399" s="212"/>
      <c r="J399" s="213"/>
      <c r="K399" s="212"/>
      <c r="L399" s="213"/>
      <c r="M399" s="192"/>
      <c r="N399" s="192"/>
      <c r="O399" s="192"/>
    </row>
    <row r="400" spans="1:15" ht="15.6" x14ac:dyDescent="0.25">
      <c r="A400" s="210"/>
      <c r="B400" s="211"/>
      <c r="C400" s="211"/>
      <c r="D400" s="217"/>
      <c r="E400" s="211"/>
      <c r="F400" s="212"/>
      <c r="G400" s="212"/>
      <c r="H400" s="212"/>
      <c r="I400" s="212"/>
      <c r="J400" s="215"/>
      <c r="K400" s="212"/>
      <c r="L400" s="213"/>
      <c r="M400" s="192"/>
      <c r="N400" s="192"/>
      <c r="O400" s="192"/>
    </row>
    <row r="401" spans="1:15" ht="15.6" x14ac:dyDescent="0.25">
      <c r="A401" s="210"/>
      <c r="B401" s="211"/>
      <c r="C401" s="211"/>
      <c r="D401" s="217"/>
      <c r="E401" s="211"/>
      <c r="F401" s="212"/>
      <c r="G401" s="212"/>
      <c r="H401" s="212"/>
      <c r="I401" s="212"/>
      <c r="J401" s="213"/>
      <c r="K401" s="212"/>
      <c r="L401" s="213"/>
      <c r="M401" s="192"/>
      <c r="N401" s="192"/>
      <c r="O401" s="192"/>
    </row>
    <row r="402" spans="1:15" ht="15.6" x14ac:dyDescent="0.25">
      <c r="A402" s="210"/>
      <c r="B402" s="211"/>
      <c r="C402" s="211"/>
      <c r="D402" s="217"/>
      <c r="E402" s="211"/>
      <c r="F402" s="212"/>
      <c r="G402" s="212"/>
      <c r="H402" s="212"/>
      <c r="I402" s="212"/>
      <c r="J402" s="213"/>
      <c r="K402" s="212"/>
      <c r="L402" s="213"/>
      <c r="M402" s="192"/>
      <c r="N402" s="192"/>
      <c r="O402" s="192"/>
    </row>
    <row r="403" spans="1:15" ht="15.6" x14ac:dyDescent="0.25">
      <c r="A403" s="210"/>
      <c r="B403" s="211"/>
      <c r="C403" s="211"/>
      <c r="D403" s="217"/>
      <c r="E403" s="211"/>
      <c r="F403" s="212"/>
      <c r="G403" s="212"/>
      <c r="H403" s="212"/>
      <c r="I403" s="212"/>
      <c r="J403" s="213"/>
      <c r="K403" s="212"/>
      <c r="L403" s="213"/>
      <c r="M403" s="192"/>
      <c r="N403" s="192"/>
      <c r="O403" s="192"/>
    </row>
    <row r="404" spans="1:15" ht="15.6" x14ac:dyDescent="0.25">
      <c r="A404" s="210"/>
      <c r="B404" s="211"/>
      <c r="C404" s="211"/>
      <c r="D404" s="217"/>
      <c r="E404" s="211"/>
      <c r="F404" s="212"/>
      <c r="G404" s="212"/>
      <c r="H404" s="212"/>
      <c r="I404" s="212"/>
      <c r="J404" s="213"/>
      <c r="K404" s="212"/>
      <c r="L404" s="213"/>
      <c r="M404" s="192"/>
      <c r="N404" s="192"/>
      <c r="O404" s="192"/>
    </row>
    <row r="405" spans="1:15" ht="15.6" x14ac:dyDescent="0.25">
      <c r="A405" s="210"/>
      <c r="B405" s="211"/>
      <c r="C405" s="211"/>
      <c r="D405" s="217"/>
      <c r="E405" s="211"/>
      <c r="F405" s="212"/>
      <c r="G405" s="212"/>
      <c r="H405" s="212"/>
      <c r="I405" s="212"/>
      <c r="J405" s="213"/>
      <c r="K405" s="212"/>
      <c r="L405" s="213"/>
      <c r="M405" s="192"/>
      <c r="N405" s="192"/>
      <c r="O405" s="192"/>
    </row>
    <row r="406" spans="1:15" ht="15.6" x14ac:dyDescent="0.25">
      <c r="A406" s="210"/>
      <c r="B406" s="211"/>
      <c r="C406" s="211"/>
      <c r="D406" s="217"/>
      <c r="E406" s="211"/>
      <c r="F406" s="212"/>
      <c r="G406" s="212"/>
      <c r="H406" s="212"/>
      <c r="I406" s="212"/>
      <c r="J406" s="213"/>
      <c r="K406" s="212"/>
      <c r="L406" s="213"/>
      <c r="M406" s="192"/>
      <c r="N406" s="192"/>
      <c r="O406" s="192"/>
    </row>
    <row r="407" spans="1:15" ht="15.6" x14ac:dyDescent="0.25">
      <c r="A407" s="210"/>
      <c r="B407" s="211"/>
      <c r="C407" s="211"/>
      <c r="D407" s="217"/>
      <c r="E407" s="211"/>
      <c r="F407" s="212"/>
      <c r="G407" s="212"/>
      <c r="H407" s="212"/>
      <c r="I407" s="212"/>
      <c r="J407" s="213"/>
      <c r="K407" s="212"/>
      <c r="L407" s="213"/>
      <c r="M407" s="192"/>
      <c r="N407" s="192"/>
      <c r="O407" s="192"/>
    </row>
    <row r="408" spans="1:15" ht="15.6" x14ac:dyDescent="0.25">
      <c r="A408" s="210"/>
      <c r="B408" s="211"/>
      <c r="C408" s="211"/>
      <c r="D408" s="217"/>
      <c r="E408" s="211"/>
      <c r="F408" s="212"/>
      <c r="G408" s="212"/>
      <c r="H408" s="212"/>
      <c r="I408" s="212"/>
      <c r="J408" s="213"/>
      <c r="K408" s="212"/>
      <c r="L408" s="213"/>
      <c r="M408" s="192"/>
      <c r="N408" s="192"/>
      <c r="O408" s="192"/>
    </row>
    <row r="409" spans="1:15" ht="15.6" x14ac:dyDescent="0.25">
      <c r="A409" s="210"/>
      <c r="B409" s="211"/>
      <c r="C409" s="211"/>
      <c r="D409" s="217"/>
      <c r="E409" s="211"/>
      <c r="F409" s="212"/>
      <c r="G409" s="212"/>
      <c r="H409" s="212"/>
      <c r="I409" s="212"/>
      <c r="J409" s="216"/>
      <c r="K409" s="212"/>
      <c r="L409" s="213"/>
      <c r="M409" s="192"/>
      <c r="N409" s="192"/>
      <c r="O409" s="192"/>
    </row>
    <row r="410" spans="1:15" ht="15.6" x14ac:dyDescent="0.25">
      <c r="A410" s="210"/>
      <c r="B410" s="211"/>
      <c r="C410" s="211"/>
      <c r="D410" s="217"/>
      <c r="E410" s="211"/>
      <c r="F410" s="212"/>
      <c r="G410" s="212"/>
      <c r="H410" s="212"/>
      <c r="I410" s="212"/>
      <c r="J410" s="213"/>
      <c r="K410" s="212"/>
      <c r="L410" s="213"/>
      <c r="M410" s="192"/>
      <c r="N410" s="192"/>
      <c r="O410" s="192"/>
    </row>
    <row r="411" spans="1:15" ht="15.6" x14ac:dyDescent="0.25">
      <c r="A411" s="210"/>
      <c r="B411" s="211"/>
      <c r="C411" s="211"/>
      <c r="D411" s="217"/>
      <c r="E411" s="211"/>
      <c r="F411" s="212"/>
      <c r="G411" s="212"/>
      <c r="H411" s="212"/>
      <c r="I411" s="212"/>
      <c r="J411" s="213"/>
      <c r="K411" s="212"/>
      <c r="L411" s="213"/>
      <c r="M411" s="192"/>
      <c r="N411" s="192"/>
      <c r="O411" s="192"/>
    </row>
    <row r="412" spans="1:15" ht="15.6" x14ac:dyDescent="0.25">
      <c r="A412" s="210"/>
      <c r="B412" s="211"/>
      <c r="C412" s="211"/>
      <c r="D412" s="217"/>
      <c r="E412" s="211"/>
      <c r="F412" s="212"/>
      <c r="G412" s="212"/>
      <c r="H412" s="212"/>
      <c r="I412" s="212"/>
      <c r="J412" s="213"/>
      <c r="K412" s="212"/>
      <c r="L412" s="213"/>
      <c r="M412" s="192"/>
      <c r="N412" s="192"/>
      <c r="O412" s="192"/>
    </row>
    <row r="413" spans="1:15" ht="15.6" x14ac:dyDescent="0.25">
      <c r="A413" s="210"/>
      <c r="B413" s="211"/>
      <c r="C413" s="211"/>
      <c r="D413" s="217"/>
      <c r="E413" s="211"/>
      <c r="F413" s="212"/>
      <c r="G413" s="212"/>
      <c r="H413" s="212"/>
      <c r="I413" s="212"/>
      <c r="J413" s="213"/>
      <c r="K413" s="212"/>
      <c r="L413" s="213"/>
      <c r="M413" s="192"/>
      <c r="N413" s="192"/>
      <c r="O413" s="192"/>
    </row>
    <row r="414" spans="1:15" ht="15.6" x14ac:dyDescent="0.25">
      <c r="A414" s="210"/>
      <c r="B414" s="211"/>
      <c r="C414" s="211"/>
      <c r="D414" s="217"/>
      <c r="E414" s="211"/>
      <c r="F414" s="212"/>
      <c r="G414" s="212"/>
      <c r="H414" s="212"/>
      <c r="I414" s="212"/>
      <c r="J414" s="213"/>
      <c r="K414" s="212"/>
      <c r="L414" s="213"/>
      <c r="M414" s="192"/>
      <c r="N414" s="192"/>
      <c r="O414" s="192"/>
    </row>
    <row r="415" spans="1:15" ht="15.6" x14ac:dyDescent="0.25">
      <c r="A415" s="210"/>
      <c r="B415" s="211"/>
      <c r="C415" s="211"/>
      <c r="D415" s="217"/>
      <c r="E415" s="211"/>
      <c r="F415" s="212"/>
      <c r="G415" s="212"/>
      <c r="H415" s="212"/>
      <c r="I415" s="212"/>
      <c r="J415" s="216"/>
      <c r="K415" s="212"/>
      <c r="L415" s="213"/>
      <c r="M415" s="192"/>
      <c r="N415" s="192"/>
      <c r="O415" s="192"/>
    </row>
    <row r="416" spans="1:15" ht="15.6" x14ac:dyDescent="0.25">
      <c r="A416" s="210"/>
      <c r="B416" s="211"/>
      <c r="C416" s="211"/>
      <c r="D416" s="217"/>
      <c r="E416" s="211"/>
      <c r="F416" s="212"/>
      <c r="G416" s="212"/>
      <c r="H416" s="212"/>
      <c r="I416" s="212"/>
      <c r="J416" s="213"/>
      <c r="K416" s="212"/>
      <c r="L416" s="213"/>
      <c r="M416" s="192"/>
      <c r="N416" s="192"/>
      <c r="O416" s="192"/>
    </row>
    <row r="417" spans="1:15" ht="15.6" x14ac:dyDescent="0.25">
      <c r="A417" s="210"/>
      <c r="B417" s="211"/>
      <c r="C417" s="211"/>
      <c r="D417" s="217"/>
      <c r="E417" s="211"/>
      <c r="F417" s="212"/>
      <c r="G417" s="212"/>
      <c r="H417" s="212"/>
      <c r="I417" s="212"/>
      <c r="J417" s="215"/>
      <c r="K417" s="212"/>
      <c r="L417" s="213"/>
      <c r="M417" s="192"/>
      <c r="N417" s="192"/>
      <c r="O417" s="192"/>
    </row>
    <row r="418" spans="1:15" ht="15.6" x14ac:dyDescent="0.25">
      <c r="A418" s="210"/>
      <c r="B418" s="211"/>
      <c r="C418" s="211"/>
      <c r="D418" s="217"/>
      <c r="E418" s="211"/>
      <c r="F418" s="212"/>
      <c r="G418" s="212"/>
      <c r="H418" s="212"/>
      <c r="I418" s="212"/>
      <c r="J418" s="213"/>
      <c r="K418" s="212"/>
      <c r="L418" s="213"/>
      <c r="M418" s="192"/>
      <c r="N418" s="192"/>
      <c r="O418" s="192"/>
    </row>
    <row r="419" spans="1:15" ht="15.6" x14ac:dyDescent="0.25">
      <c r="A419" s="210"/>
      <c r="B419" s="211"/>
      <c r="C419" s="211"/>
      <c r="D419" s="217"/>
      <c r="E419" s="211"/>
      <c r="F419" s="212"/>
      <c r="G419" s="212"/>
      <c r="H419" s="212"/>
      <c r="I419" s="212"/>
      <c r="J419" s="215"/>
      <c r="K419" s="212"/>
      <c r="L419" s="213"/>
      <c r="M419" s="192"/>
      <c r="N419" s="192"/>
      <c r="O419" s="192"/>
    </row>
    <row r="420" spans="1:15" ht="15.6" x14ac:dyDescent="0.25">
      <c r="A420" s="210"/>
      <c r="B420" s="211"/>
      <c r="C420" s="211"/>
      <c r="D420" s="217"/>
      <c r="E420" s="211"/>
      <c r="F420" s="212"/>
      <c r="G420" s="212"/>
      <c r="H420" s="212"/>
      <c r="I420" s="212"/>
      <c r="J420" s="213"/>
      <c r="K420" s="212"/>
      <c r="L420" s="213"/>
      <c r="M420" s="192"/>
      <c r="N420" s="192"/>
      <c r="O420" s="192"/>
    </row>
    <row r="421" spans="1:15" ht="15.6" x14ac:dyDescent="0.25">
      <c r="A421" s="210"/>
      <c r="B421" s="211"/>
      <c r="C421" s="211"/>
      <c r="D421" s="217"/>
      <c r="E421" s="211"/>
      <c r="F421" s="212"/>
      <c r="G421" s="212"/>
      <c r="H421" s="212"/>
      <c r="I421" s="212"/>
      <c r="J421" s="213"/>
      <c r="K421" s="212"/>
      <c r="L421" s="213"/>
      <c r="M421" s="192"/>
      <c r="N421" s="192"/>
      <c r="O421" s="192"/>
    </row>
    <row r="422" spans="1:15" ht="15.6" x14ac:dyDescent="0.25">
      <c r="A422" s="210"/>
      <c r="B422" s="211"/>
      <c r="C422" s="211"/>
      <c r="D422" s="217"/>
      <c r="E422" s="211"/>
      <c r="F422" s="212"/>
      <c r="G422" s="212"/>
      <c r="H422" s="212"/>
      <c r="I422" s="212"/>
      <c r="J422" s="213"/>
      <c r="K422" s="212"/>
      <c r="L422" s="213"/>
      <c r="M422" s="192"/>
      <c r="N422" s="192"/>
      <c r="O422" s="192"/>
    </row>
    <row r="423" spans="1:15" ht="15.6" x14ac:dyDescent="0.25">
      <c r="A423" s="210"/>
      <c r="B423" s="211"/>
      <c r="C423" s="211"/>
      <c r="D423" s="217"/>
      <c r="E423" s="211"/>
      <c r="F423" s="212"/>
      <c r="G423" s="212"/>
      <c r="H423" s="212"/>
      <c r="I423" s="212"/>
      <c r="J423" s="213"/>
      <c r="K423" s="212"/>
      <c r="L423" s="213"/>
      <c r="M423" s="192"/>
      <c r="N423" s="192"/>
      <c r="O423" s="192"/>
    </row>
    <row r="424" spans="1:15" ht="15.6" x14ac:dyDescent="0.25">
      <c r="A424" s="210"/>
      <c r="B424" s="211"/>
      <c r="C424" s="211"/>
      <c r="D424" s="217"/>
      <c r="E424" s="211"/>
      <c r="F424" s="212"/>
      <c r="G424" s="212"/>
      <c r="H424" s="212"/>
      <c r="I424" s="212"/>
      <c r="J424" s="213"/>
      <c r="K424" s="212"/>
      <c r="L424" s="213"/>
      <c r="M424" s="192"/>
      <c r="N424" s="192"/>
      <c r="O424" s="192"/>
    </row>
    <row r="425" spans="1:15" ht="15.6" x14ac:dyDescent="0.25">
      <c r="A425" s="210"/>
      <c r="B425" s="211"/>
      <c r="C425" s="211"/>
      <c r="D425" s="217"/>
      <c r="E425" s="211"/>
      <c r="F425" s="212"/>
      <c r="G425" s="212"/>
      <c r="H425" s="212"/>
      <c r="I425" s="212"/>
      <c r="J425" s="213"/>
      <c r="K425" s="212"/>
      <c r="L425" s="213"/>
      <c r="M425" s="192"/>
      <c r="N425" s="192"/>
      <c r="O425" s="192"/>
    </row>
    <row r="426" spans="1:15" ht="15.6" x14ac:dyDescent="0.25">
      <c r="A426" s="210"/>
      <c r="B426" s="211"/>
      <c r="C426" s="211"/>
      <c r="D426" s="217"/>
      <c r="E426" s="211"/>
      <c r="F426" s="212"/>
      <c r="G426" s="212"/>
      <c r="H426" s="212"/>
      <c r="I426" s="212"/>
      <c r="J426" s="213"/>
      <c r="K426" s="212"/>
      <c r="L426" s="213"/>
      <c r="M426" s="192"/>
      <c r="N426" s="192"/>
      <c r="O426" s="192"/>
    </row>
    <row r="427" spans="1:15" ht="15.6" x14ac:dyDescent="0.25">
      <c r="A427" s="210"/>
      <c r="B427" s="211"/>
      <c r="C427" s="211"/>
      <c r="D427" s="217"/>
      <c r="E427" s="211"/>
      <c r="F427" s="212"/>
      <c r="G427" s="212"/>
      <c r="H427" s="212"/>
      <c r="I427" s="212"/>
      <c r="J427" s="213"/>
      <c r="K427" s="212"/>
      <c r="L427" s="213"/>
      <c r="M427" s="192"/>
      <c r="N427" s="192"/>
      <c r="O427" s="192"/>
    </row>
    <row r="428" spans="1:15" ht="15.6" x14ac:dyDescent="0.25">
      <c r="A428" s="210"/>
      <c r="B428" s="211"/>
      <c r="C428" s="211"/>
      <c r="D428" s="217"/>
      <c r="E428" s="211"/>
      <c r="F428" s="212"/>
      <c r="G428" s="212"/>
      <c r="H428" s="212"/>
      <c r="I428" s="212"/>
      <c r="J428" s="213"/>
      <c r="K428" s="212"/>
      <c r="L428" s="213"/>
      <c r="M428" s="192"/>
      <c r="N428" s="192"/>
      <c r="O428" s="192"/>
    </row>
    <row r="429" spans="1:15" ht="15.6" x14ac:dyDescent="0.25">
      <c r="A429" s="210"/>
      <c r="B429" s="211"/>
      <c r="C429" s="211"/>
      <c r="D429" s="217"/>
      <c r="E429" s="211"/>
      <c r="F429" s="212"/>
      <c r="G429" s="212"/>
      <c r="H429" s="212"/>
      <c r="I429" s="212"/>
      <c r="J429" s="213"/>
      <c r="K429" s="212"/>
      <c r="L429" s="213"/>
      <c r="M429" s="192"/>
      <c r="N429" s="192"/>
      <c r="O429" s="192"/>
    </row>
    <row r="430" spans="1:15" ht="15.6" x14ac:dyDescent="0.25">
      <c r="A430" s="210"/>
      <c r="B430" s="211"/>
      <c r="C430" s="211"/>
      <c r="D430" s="217"/>
      <c r="E430" s="211"/>
      <c r="F430" s="212"/>
      <c r="G430" s="212"/>
      <c r="H430" s="212"/>
      <c r="I430" s="212"/>
      <c r="J430" s="213"/>
      <c r="K430" s="212"/>
      <c r="L430" s="213"/>
      <c r="M430" s="192"/>
      <c r="N430" s="192"/>
      <c r="O430" s="192"/>
    </row>
    <row r="431" spans="1:15" ht="15.6" x14ac:dyDescent="0.25">
      <c r="A431" s="210"/>
      <c r="B431" s="211"/>
      <c r="C431" s="211"/>
      <c r="D431" s="217"/>
      <c r="E431" s="211"/>
      <c r="F431" s="212"/>
      <c r="G431" s="212"/>
      <c r="H431" s="212"/>
      <c r="I431" s="212"/>
      <c r="J431" s="213"/>
      <c r="K431" s="212"/>
      <c r="L431" s="213"/>
      <c r="M431" s="192"/>
      <c r="N431" s="192"/>
      <c r="O431" s="192"/>
    </row>
    <row r="432" spans="1:15" ht="15.6" x14ac:dyDescent="0.25">
      <c r="A432" s="210"/>
      <c r="B432" s="211"/>
      <c r="C432" s="211"/>
      <c r="D432" s="217"/>
      <c r="E432" s="211"/>
      <c r="F432" s="212"/>
      <c r="G432" s="212"/>
      <c r="H432" s="212"/>
      <c r="I432" s="212"/>
      <c r="J432" s="213"/>
      <c r="K432" s="212"/>
      <c r="L432" s="213"/>
      <c r="M432" s="192"/>
      <c r="N432" s="192"/>
      <c r="O432" s="192"/>
    </row>
    <row r="433" spans="1:15" ht="15.6" x14ac:dyDescent="0.25">
      <c r="A433" s="210"/>
      <c r="B433" s="211"/>
      <c r="C433" s="211"/>
      <c r="D433" s="217"/>
      <c r="E433" s="211"/>
      <c r="F433" s="212"/>
      <c r="G433" s="212"/>
      <c r="H433" s="212"/>
      <c r="I433" s="212"/>
      <c r="J433" s="213"/>
      <c r="K433" s="212"/>
      <c r="L433" s="213"/>
      <c r="M433" s="192"/>
      <c r="N433" s="192"/>
      <c r="O433" s="192"/>
    </row>
    <row r="434" spans="1:15" ht="15.6" x14ac:dyDescent="0.25">
      <c r="A434" s="210"/>
      <c r="B434" s="211"/>
      <c r="C434" s="211"/>
      <c r="D434" s="217"/>
      <c r="E434" s="211"/>
      <c r="F434" s="212"/>
      <c r="G434" s="212"/>
      <c r="H434" s="212"/>
      <c r="I434" s="212"/>
      <c r="J434" s="213"/>
      <c r="K434" s="212"/>
      <c r="L434" s="213"/>
      <c r="M434" s="192"/>
      <c r="N434" s="192"/>
      <c r="O434" s="192"/>
    </row>
    <row r="435" spans="1:15" ht="15.6" x14ac:dyDescent="0.25">
      <c r="A435" s="210"/>
      <c r="B435" s="211"/>
      <c r="C435" s="211"/>
      <c r="D435" s="217"/>
      <c r="E435" s="211"/>
      <c r="F435" s="212"/>
      <c r="G435" s="212"/>
      <c r="H435" s="212"/>
      <c r="I435" s="212"/>
      <c r="J435" s="213"/>
      <c r="K435" s="212"/>
      <c r="L435" s="213"/>
      <c r="M435" s="192"/>
      <c r="N435" s="192"/>
      <c r="O435" s="192"/>
    </row>
    <row r="436" spans="1:15" ht="15.6" x14ac:dyDescent="0.25">
      <c r="A436" s="210"/>
      <c r="B436" s="211"/>
      <c r="C436" s="211"/>
      <c r="D436" s="217"/>
      <c r="E436" s="211"/>
      <c r="F436" s="212"/>
      <c r="G436" s="212"/>
      <c r="H436" s="212"/>
      <c r="I436" s="212"/>
      <c r="J436" s="213"/>
      <c r="K436" s="212"/>
      <c r="L436" s="213"/>
      <c r="M436" s="192"/>
      <c r="N436" s="192"/>
      <c r="O436" s="192"/>
    </row>
    <row r="437" spans="1:15" ht="15.6" x14ac:dyDescent="0.25">
      <c r="A437" s="210"/>
      <c r="B437" s="211"/>
      <c r="C437" s="211"/>
      <c r="D437" s="217"/>
      <c r="E437" s="211"/>
      <c r="F437" s="212"/>
      <c r="G437" s="212"/>
      <c r="H437" s="212"/>
      <c r="I437" s="212"/>
      <c r="J437" s="213"/>
      <c r="K437" s="212"/>
      <c r="L437" s="213"/>
      <c r="M437" s="192"/>
      <c r="N437" s="192"/>
      <c r="O437" s="192"/>
    </row>
    <row r="438" spans="1:15" ht="15.6" x14ac:dyDescent="0.25">
      <c r="A438" s="210"/>
      <c r="B438" s="211"/>
      <c r="C438" s="211"/>
      <c r="D438" s="217"/>
      <c r="E438" s="211"/>
      <c r="F438" s="212"/>
      <c r="G438" s="212"/>
      <c r="H438" s="212"/>
      <c r="I438" s="212"/>
      <c r="J438" s="213"/>
      <c r="K438" s="212"/>
      <c r="L438" s="213"/>
      <c r="M438" s="192"/>
      <c r="N438" s="192"/>
      <c r="O438" s="192"/>
    </row>
    <row r="439" spans="1:15" ht="15.6" x14ac:dyDescent="0.25">
      <c r="A439" s="210"/>
      <c r="B439" s="211"/>
      <c r="C439" s="211"/>
      <c r="D439" s="217"/>
      <c r="E439" s="211"/>
      <c r="F439" s="212"/>
      <c r="G439" s="212"/>
      <c r="H439" s="212"/>
      <c r="I439" s="212"/>
      <c r="J439" s="216"/>
      <c r="K439" s="212"/>
      <c r="L439" s="213"/>
      <c r="M439" s="192"/>
      <c r="N439" s="192"/>
      <c r="O439" s="192"/>
    </row>
    <row r="440" spans="1:15" ht="15.6" x14ac:dyDescent="0.25">
      <c r="A440" s="210"/>
      <c r="B440" s="211"/>
      <c r="C440" s="211"/>
      <c r="D440" s="217"/>
      <c r="E440" s="211"/>
      <c r="F440" s="212"/>
      <c r="G440" s="212"/>
      <c r="H440" s="212"/>
      <c r="I440" s="212"/>
      <c r="J440" s="213"/>
      <c r="K440" s="212"/>
      <c r="L440" s="213"/>
      <c r="M440" s="192"/>
      <c r="N440" s="192"/>
      <c r="O440" s="192"/>
    </row>
    <row r="441" spans="1:15" ht="15.6" x14ac:dyDescent="0.25">
      <c r="A441" s="210"/>
      <c r="B441" s="211"/>
      <c r="C441" s="211"/>
      <c r="D441" s="217"/>
      <c r="E441" s="211"/>
      <c r="F441" s="212"/>
      <c r="G441" s="212"/>
      <c r="H441" s="212"/>
      <c r="I441" s="212"/>
      <c r="J441" s="213"/>
      <c r="K441" s="212"/>
      <c r="L441" s="213"/>
      <c r="M441" s="192"/>
      <c r="N441" s="192"/>
      <c r="O441" s="192"/>
    </row>
    <row r="442" spans="1:15" ht="15.6" x14ac:dyDescent="0.25">
      <c r="A442" s="210"/>
      <c r="B442" s="211"/>
      <c r="C442" s="211"/>
      <c r="D442" s="217"/>
      <c r="E442" s="211"/>
      <c r="F442" s="212"/>
      <c r="G442" s="212"/>
      <c r="H442" s="212"/>
      <c r="I442" s="212"/>
      <c r="J442" s="213"/>
      <c r="K442" s="212"/>
      <c r="L442" s="213"/>
      <c r="M442" s="192"/>
      <c r="N442" s="192"/>
      <c r="O442" s="192"/>
    </row>
    <row r="443" spans="1:15" ht="15.6" x14ac:dyDescent="0.25">
      <c r="A443" s="219"/>
      <c r="B443" s="220"/>
      <c r="C443" s="220"/>
      <c r="D443" s="221"/>
      <c r="E443" s="220"/>
      <c r="F443" s="220"/>
      <c r="G443" s="220"/>
      <c r="H443" s="212"/>
      <c r="I443" s="220"/>
      <c r="J443" s="229"/>
      <c r="K443" s="212"/>
      <c r="L443" s="213"/>
      <c r="M443" s="192"/>
      <c r="N443" s="192"/>
      <c r="O443" s="192"/>
    </row>
    <row r="444" spans="1:15" ht="15.6" x14ac:dyDescent="0.25">
      <c r="A444" s="210"/>
      <c r="B444" s="211"/>
      <c r="C444" s="211"/>
      <c r="D444" s="217"/>
      <c r="E444" s="211"/>
      <c r="F444" s="212"/>
      <c r="G444" s="212"/>
      <c r="H444" s="212"/>
      <c r="I444" s="212"/>
      <c r="J444" s="213"/>
      <c r="K444" s="212"/>
      <c r="L444" s="213"/>
      <c r="M444" s="192"/>
      <c r="N444" s="192"/>
      <c r="O444" s="192"/>
    </row>
    <row r="445" spans="1:15" ht="15.6" x14ac:dyDescent="0.25">
      <c r="A445" s="210"/>
      <c r="B445" s="211"/>
      <c r="C445" s="211"/>
      <c r="D445" s="217"/>
      <c r="E445" s="211"/>
      <c r="F445" s="212"/>
      <c r="G445" s="212"/>
      <c r="H445" s="212"/>
      <c r="I445" s="212"/>
      <c r="J445" s="213"/>
      <c r="K445" s="212"/>
      <c r="L445" s="213"/>
      <c r="M445" s="192"/>
      <c r="N445" s="192"/>
      <c r="O445" s="192"/>
    </row>
    <row r="446" spans="1:15" ht="15.6" x14ac:dyDescent="0.25">
      <c r="A446" s="210"/>
      <c r="B446" s="211"/>
      <c r="C446" s="211"/>
      <c r="D446" s="217"/>
      <c r="E446" s="211"/>
      <c r="F446" s="212"/>
      <c r="G446" s="212"/>
      <c r="H446" s="212"/>
      <c r="I446" s="212"/>
      <c r="J446" s="216"/>
      <c r="K446" s="212"/>
      <c r="L446" s="213"/>
      <c r="M446" s="192"/>
      <c r="N446" s="192"/>
      <c r="O446" s="192"/>
    </row>
    <row r="447" spans="1:15" ht="15.6" x14ac:dyDescent="0.25">
      <c r="A447" s="210"/>
      <c r="B447" s="211"/>
      <c r="C447" s="211"/>
      <c r="D447" s="217"/>
      <c r="E447" s="211"/>
      <c r="F447" s="212"/>
      <c r="G447" s="212"/>
      <c r="H447" s="212"/>
      <c r="I447" s="212"/>
      <c r="J447" s="213"/>
      <c r="K447" s="212"/>
      <c r="L447" s="213"/>
      <c r="M447" s="192"/>
      <c r="N447" s="192"/>
      <c r="O447" s="192"/>
    </row>
    <row r="448" spans="1:15" ht="15.6" x14ac:dyDescent="0.25">
      <c r="A448" s="210"/>
      <c r="B448" s="211"/>
      <c r="C448" s="211"/>
      <c r="D448" s="217"/>
      <c r="E448" s="211"/>
      <c r="F448" s="212"/>
      <c r="G448" s="212"/>
      <c r="H448" s="212"/>
      <c r="I448" s="212"/>
      <c r="J448" s="213"/>
      <c r="K448" s="212"/>
      <c r="L448" s="213"/>
      <c r="M448" s="192"/>
      <c r="N448" s="192"/>
      <c r="O448" s="192"/>
    </row>
    <row r="449" spans="1:15" ht="15.6" x14ac:dyDescent="0.25">
      <c r="A449" s="210"/>
      <c r="B449" s="211"/>
      <c r="C449" s="211"/>
      <c r="D449" s="217"/>
      <c r="E449" s="211"/>
      <c r="F449" s="212"/>
      <c r="G449" s="212"/>
      <c r="H449" s="212"/>
      <c r="I449" s="212"/>
      <c r="J449" s="216"/>
      <c r="K449" s="212"/>
      <c r="L449" s="213"/>
      <c r="M449" s="192"/>
      <c r="N449" s="192"/>
      <c r="O449" s="192"/>
    </row>
    <row r="450" spans="1:15" ht="15.6" x14ac:dyDescent="0.25">
      <c r="A450" s="210"/>
      <c r="B450" s="211"/>
      <c r="C450" s="211"/>
      <c r="D450" s="217"/>
      <c r="E450" s="211"/>
      <c r="F450" s="212"/>
      <c r="G450" s="212"/>
      <c r="H450" s="212"/>
      <c r="I450" s="212"/>
      <c r="J450" s="213"/>
      <c r="K450" s="212"/>
      <c r="L450" s="213"/>
      <c r="M450" s="192"/>
      <c r="N450" s="192"/>
      <c r="O450" s="192"/>
    </row>
    <row r="451" spans="1:15" ht="15.6" x14ac:dyDescent="0.25">
      <c r="A451" s="210"/>
      <c r="B451" s="211"/>
      <c r="C451" s="211"/>
      <c r="D451" s="217"/>
      <c r="E451" s="211"/>
      <c r="F451" s="212"/>
      <c r="G451" s="212"/>
      <c r="H451" s="212"/>
      <c r="I451" s="212"/>
      <c r="J451" s="213"/>
      <c r="K451" s="212"/>
      <c r="L451" s="213"/>
      <c r="M451" s="192"/>
      <c r="N451" s="192"/>
      <c r="O451" s="192"/>
    </row>
    <row r="452" spans="1:15" ht="15.6" x14ac:dyDescent="0.25">
      <c r="A452" s="210"/>
      <c r="B452" s="211"/>
      <c r="C452" s="211"/>
      <c r="D452" s="217"/>
      <c r="E452" s="211"/>
      <c r="F452" s="212"/>
      <c r="G452" s="212"/>
      <c r="H452" s="212"/>
      <c r="I452" s="212"/>
      <c r="J452" s="213"/>
      <c r="K452" s="212"/>
      <c r="L452" s="213"/>
      <c r="M452" s="192"/>
      <c r="N452" s="192"/>
      <c r="O452" s="192"/>
    </row>
    <row r="453" spans="1:15" ht="15.6" x14ac:dyDescent="0.25">
      <c r="A453" s="210"/>
      <c r="B453" s="211"/>
      <c r="C453" s="211"/>
      <c r="D453" s="217"/>
      <c r="E453" s="211"/>
      <c r="F453" s="212"/>
      <c r="G453" s="212"/>
      <c r="H453" s="212"/>
      <c r="I453" s="212"/>
      <c r="J453" s="213"/>
      <c r="K453" s="212"/>
      <c r="L453" s="213"/>
      <c r="M453" s="192"/>
      <c r="N453" s="192"/>
      <c r="O453" s="192"/>
    </row>
    <row r="454" spans="1:15" ht="15.6" x14ac:dyDescent="0.25">
      <c r="A454" s="210"/>
      <c r="B454" s="211"/>
      <c r="C454" s="211"/>
      <c r="D454" s="217"/>
      <c r="E454" s="211"/>
      <c r="F454" s="212"/>
      <c r="G454" s="212"/>
      <c r="H454" s="212"/>
      <c r="I454" s="212"/>
      <c r="J454" s="215"/>
      <c r="K454" s="212"/>
      <c r="L454" s="213"/>
      <c r="M454" s="192"/>
      <c r="N454" s="192"/>
      <c r="O454" s="192"/>
    </row>
    <row r="455" spans="1:15" ht="15.6" x14ac:dyDescent="0.25">
      <c r="A455" s="210"/>
      <c r="B455" s="211"/>
      <c r="C455" s="211"/>
      <c r="D455" s="217"/>
      <c r="E455" s="211"/>
      <c r="F455" s="212"/>
      <c r="G455" s="212"/>
      <c r="H455" s="212"/>
      <c r="I455" s="212"/>
      <c r="J455" s="213"/>
      <c r="K455" s="212"/>
      <c r="L455" s="213"/>
      <c r="M455" s="192"/>
      <c r="N455" s="192"/>
      <c r="O455" s="192"/>
    </row>
    <row r="456" spans="1:15" ht="15.6" x14ac:dyDescent="0.25">
      <c r="A456" s="210"/>
      <c r="B456" s="211"/>
      <c r="C456" s="211"/>
      <c r="D456" s="217"/>
      <c r="E456" s="211"/>
      <c r="F456" s="212"/>
      <c r="G456" s="212"/>
      <c r="H456" s="212"/>
      <c r="I456" s="212"/>
      <c r="J456" s="213"/>
      <c r="K456" s="212"/>
      <c r="L456" s="213"/>
      <c r="M456" s="192"/>
      <c r="N456" s="192"/>
      <c r="O456" s="192"/>
    </row>
    <row r="457" spans="1:15" ht="15.6" x14ac:dyDescent="0.25">
      <c r="A457" s="210"/>
      <c r="B457" s="211"/>
      <c r="C457" s="211"/>
      <c r="D457" s="217"/>
      <c r="E457" s="211"/>
      <c r="F457" s="212"/>
      <c r="G457" s="212"/>
      <c r="H457" s="212"/>
      <c r="I457" s="212"/>
      <c r="J457" s="216"/>
      <c r="K457" s="212"/>
      <c r="L457" s="213"/>
      <c r="M457" s="192"/>
      <c r="N457" s="192"/>
      <c r="O457" s="192"/>
    </row>
    <row r="458" spans="1:15" ht="15.6" x14ac:dyDescent="0.25">
      <c r="A458" s="210"/>
      <c r="B458" s="211"/>
      <c r="C458" s="211"/>
      <c r="D458" s="217"/>
      <c r="E458" s="211"/>
      <c r="F458" s="212"/>
      <c r="G458" s="212"/>
      <c r="H458" s="212"/>
      <c r="I458" s="212"/>
      <c r="J458" s="213"/>
      <c r="K458" s="212"/>
      <c r="L458" s="213"/>
      <c r="M458" s="192"/>
      <c r="N458" s="192"/>
      <c r="O458" s="192"/>
    </row>
    <row r="459" spans="1:15" ht="15.6" x14ac:dyDescent="0.25">
      <c r="A459" s="210"/>
      <c r="B459" s="211"/>
      <c r="C459" s="211"/>
      <c r="D459" s="217"/>
      <c r="E459" s="211"/>
      <c r="F459" s="212"/>
      <c r="G459" s="212"/>
      <c r="H459" s="212"/>
      <c r="I459" s="212"/>
      <c r="J459" s="213"/>
      <c r="K459" s="212"/>
      <c r="L459" s="213"/>
      <c r="M459" s="192"/>
      <c r="N459" s="192"/>
      <c r="O459" s="192"/>
    </row>
    <row r="460" spans="1:15" ht="15.6" x14ac:dyDescent="0.25">
      <c r="A460" s="210"/>
      <c r="B460" s="211"/>
      <c r="C460" s="211"/>
      <c r="D460" s="217"/>
      <c r="E460" s="211"/>
      <c r="F460" s="212"/>
      <c r="G460" s="212"/>
      <c r="H460" s="212"/>
      <c r="I460" s="212"/>
      <c r="J460" s="213"/>
      <c r="K460" s="212"/>
      <c r="L460" s="213"/>
      <c r="M460" s="192"/>
      <c r="N460" s="192"/>
      <c r="O460" s="192"/>
    </row>
    <row r="461" spans="1:15" ht="15.6" x14ac:dyDescent="0.25">
      <c r="A461" s="210"/>
      <c r="B461" s="211"/>
      <c r="C461" s="211"/>
      <c r="D461" s="217"/>
      <c r="E461" s="211"/>
      <c r="F461" s="212"/>
      <c r="G461" s="212"/>
      <c r="H461" s="212"/>
      <c r="I461" s="212"/>
      <c r="J461" s="213"/>
      <c r="K461" s="212"/>
      <c r="L461" s="213"/>
      <c r="M461" s="192"/>
      <c r="N461" s="192"/>
      <c r="O461" s="192"/>
    </row>
    <row r="462" spans="1:15" ht="15.6" x14ac:dyDescent="0.25">
      <c r="A462" s="210"/>
      <c r="B462" s="211"/>
      <c r="C462" s="211"/>
      <c r="D462" s="217"/>
      <c r="E462" s="211"/>
      <c r="F462" s="212"/>
      <c r="G462" s="212"/>
      <c r="H462" s="212"/>
      <c r="I462" s="212"/>
      <c r="J462" s="213"/>
      <c r="K462" s="212"/>
      <c r="L462" s="213"/>
      <c r="M462" s="192"/>
      <c r="N462" s="192"/>
      <c r="O462" s="192"/>
    </row>
    <row r="463" spans="1:15" ht="15.6" x14ac:dyDescent="0.25">
      <c r="A463" s="210"/>
      <c r="B463" s="211"/>
      <c r="C463" s="211"/>
      <c r="D463" s="217"/>
      <c r="E463" s="211"/>
      <c r="F463" s="212"/>
      <c r="G463" s="212"/>
      <c r="H463" s="212"/>
      <c r="I463" s="212"/>
      <c r="J463" s="213"/>
      <c r="K463" s="212"/>
      <c r="L463" s="213"/>
      <c r="M463" s="192"/>
      <c r="N463" s="192"/>
      <c r="O463" s="192"/>
    </row>
    <row r="464" spans="1:15" ht="15.6" x14ac:dyDescent="0.25">
      <c r="A464" s="210"/>
      <c r="B464" s="211"/>
      <c r="C464" s="211"/>
      <c r="D464" s="217"/>
      <c r="E464" s="211"/>
      <c r="F464" s="212"/>
      <c r="G464" s="212"/>
      <c r="H464" s="212"/>
      <c r="I464" s="212"/>
      <c r="J464" s="213"/>
      <c r="K464" s="212"/>
      <c r="L464" s="213"/>
      <c r="M464" s="192"/>
      <c r="N464" s="192"/>
      <c r="O464" s="192"/>
    </row>
    <row r="465" spans="1:15" ht="15.6" x14ac:dyDescent="0.25">
      <c r="A465" s="210"/>
      <c r="B465" s="211"/>
      <c r="C465" s="211"/>
      <c r="D465" s="217"/>
      <c r="E465" s="211"/>
      <c r="F465" s="212"/>
      <c r="G465" s="212"/>
      <c r="H465" s="212"/>
      <c r="I465" s="212"/>
      <c r="J465" s="215"/>
      <c r="K465" s="212"/>
      <c r="L465" s="213"/>
      <c r="M465" s="192"/>
      <c r="N465" s="192"/>
      <c r="O465" s="192"/>
    </row>
    <row r="466" spans="1:15" ht="15.6" x14ac:dyDescent="0.25">
      <c r="A466" s="210"/>
      <c r="B466" s="211"/>
      <c r="C466" s="211"/>
      <c r="D466" s="217"/>
      <c r="E466" s="211"/>
      <c r="F466" s="212"/>
      <c r="G466" s="212"/>
      <c r="H466" s="212"/>
      <c r="I466" s="212"/>
      <c r="J466" s="213"/>
      <c r="K466" s="212"/>
      <c r="L466" s="213"/>
      <c r="M466" s="192"/>
      <c r="N466" s="192"/>
      <c r="O466" s="192"/>
    </row>
    <row r="467" spans="1:15" ht="15.6" x14ac:dyDescent="0.25">
      <c r="A467" s="210"/>
      <c r="B467" s="211"/>
      <c r="C467" s="211"/>
      <c r="D467" s="217"/>
      <c r="E467" s="211"/>
      <c r="F467" s="212"/>
      <c r="G467" s="212"/>
      <c r="H467" s="212"/>
      <c r="I467" s="212"/>
      <c r="J467" s="213"/>
      <c r="K467" s="212"/>
      <c r="L467" s="213"/>
      <c r="M467" s="192"/>
      <c r="N467" s="192"/>
      <c r="O467" s="192"/>
    </row>
    <row r="468" spans="1:15" ht="15.6" x14ac:dyDescent="0.25">
      <c r="A468" s="210"/>
      <c r="B468" s="211"/>
      <c r="C468" s="211"/>
      <c r="D468" s="217"/>
      <c r="E468" s="211"/>
      <c r="F468" s="212"/>
      <c r="G468" s="212"/>
      <c r="H468" s="212"/>
      <c r="I468" s="212"/>
      <c r="J468" s="213"/>
      <c r="K468" s="212"/>
      <c r="L468" s="213"/>
      <c r="M468" s="192"/>
      <c r="N468" s="192"/>
      <c r="O468" s="192"/>
    </row>
    <row r="469" spans="1:15" ht="15.6" x14ac:dyDescent="0.25">
      <c r="A469" s="210"/>
      <c r="B469" s="211"/>
      <c r="C469" s="211"/>
      <c r="D469" s="217"/>
      <c r="E469" s="211"/>
      <c r="F469" s="212"/>
      <c r="G469" s="212"/>
      <c r="H469" s="212"/>
      <c r="I469" s="212"/>
      <c r="J469" s="213"/>
      <c r="K469" s="212"/>
      <c r="L469" s="213"/>
      <c r="M469" s="192"/>
      <c r="N469" s="192"/>
      <c r="O469" s="192"/>
    </row>
    <row r="470" spans="1:15" ht="15.6" x14ac:dyDescent="0.25">
      <c r="A470" s="210"/>
      <c r="B470" s="211"/>
      <c r="C470" s="211"/>
      <c r="D470" s="217"/>
      <c r="E470" s="211"/>
      <c r="F470" s="212"/>
      <c r="G470" s="212"/>
      <c r="H470" s="212"/>
      <c r="I470" s="212"/>
      <c r="J470" s="213"/>
      <c r="K470" s="212"/>
      <c r="L470" s="213"/>
      <c r="M470" s="192"/>
      <c r="N470" s="192"/>
      <c r="O470" s="192"/>
    </row>
    <row r="471" spans="1:15" ht="15.6" x14ac:dyDescent="0.25">
      <c r="A471" s="210"/>
      <c r="B471" s="211"/>
      <c r="C471" s="211"/>
      <c r="D471" s="217"/>
      <c r="E471" s="211"/>
      <c r="F471" s="212"/>
      <c r="G471" s="212"/>
      <c r="H471" s="212"/>
      <c r="I471" s="212"/>
      <c r="J471" s="213"/>
      <c r="K471" s="212"/>
      <c r="L471" s="213"/>
      <c r="M471" s="192"/>
      <c r="N471" s="192"/>
      <c r="O471" s="192"/>
    </row>
    <row r="472" spans="1:15" ht="15.6" x14ac:dyDescent="0.25">
      <c r="A472" s="210"/>
      <c r="B472" s="211"/>
      <c r="C472" s="211"/>
      <c r="D472" s="217"/>
      <c r="E472" s="211"/>
      <c r="F472" s="212"/>
      <c r="G472" s="212"/>
      <c r="H472" s="212"/>
      <c r="I472" s="212"/>
      <c r="J472" s="213"/>
      <c r="K472" s="212"/>
      <c r="L472" s="213"/>
      <c r="M472" s="192"/>
      <c r="N472" s="192"/>
      <c r="O472" s="192"/>
    </row>
    <row r="473" spans="1:15" ht="15.6" x14ac:dyDescent="0.25">
      <c r="A473" s="210"/>
      <c r="B473" s="211"/>
      <c r="C473" s="211"/>
      <c r="D473" s="217"/>
      <c r="E473" s="211"/>
      <c r="F473" s="212"/>
      <c r="G473" s="212"/>
      <c r="H473" s="212"/>
      <c r="I473" s="212"/>
      <c r="J473" s="213"/>
      <c r="K473" s="212"/>
      <c r="L473" s="213"/>
      <c r="M473" s="192"/>
      <c r="N473" s="192"/>
      <c r="O473" s="192"/>
    </row>
    <row r="474" spans="1:15" ht="15.6" x14ac:dyDescent="0.25">
      <c r="A474" s="210"/>
      <c r="B474" s="211"/>
      <c r="C474" s="211"/>
      <c r="D474" s="217"/>
      <c r="E474" s="211"/>
      <c r="F474" s="212"/>
      <c r="G474" s="212"/>
      <c r="H474" s="212"/>
      <c r="I474" s="212"/>
      <c r="J474" s="213"/>
      <c r="K474" s="212"/>
      <c r="L474" s="213"/>
      <c r="M474" s="192"/>
      <c r="N474" s="192"/>
      <c r="O474" s="192"/>
    </row>
    <row r="475" spans="1:15" ht="15.6" x14ac:dyDescent="0.25">
      <c r="A475" s="210"/>
      <c r="B475" s="211"/>
      <c r="C475" s="211"/>
      <c r="D475" s="217"/>
      <c r="E475" s="211"/>
      <c r="F475" s="212"/>
      <c r="G475" s="212"/>
      <c r="H475" s="212"/>
      <c r="I475" s="212"/>
      <c r="J475" s="216"/>
      <c r="K475" s="212"/>
      <c r="L475" s="213"/>
      <c r="M475" s="192"/>
      <c r="N475" s="192"/>
      <c r="O475" s="192"/>
    </row>
    <row r="476" spans="1:15" ht="15.6" x14ac:dyDescent="0.25">
      <c r="A476" s="210"/>
      <c r="B476" s="211"/>
      <c r="C476" s="211"/>
      <c r="D476" s="217"/>
      <c r="E476" s="211"/>
      <c r="F476" s="212"/>
      <c r="G476" s="212"/>
      <c r="H476" s="212"/>
      <c r="I476" s="212"/>
      <c r="J476" s="216"/>
      <c r="K476" s="212"/>
      <c r="L476" s="213"/>
      <c r="M476" s="192"/>
      <c r="N476" s="192"/>
      <c r="O476" s="192"/>
    </row>
    <row r="477" spans="1:15" ht="15.6" x14ac:dyDescent="0.25">
      <c r="A477" s="210"/>
      <c r="B477" s="211"/>
      <c r="C477" s="211"/>
      <c r="D477" s="217"/>
      <c r="E477" s="211"/>
      <c r="F477" s="212"/>
      <c r="G477" s="212"/>
      <c r="H477" s="212"/>
      <c r="I477" s="212"/>
      <c r="J477" s="216"/>
      <c r="K477" s="212"/>
      <c r="L477" s="213"/>
      <c r="M477" s="192"/>
      <c r="N477" s="192"/>
      <c r="O477" s="192"/>
    </row>
    <row r="478" spans="1:15" ht="15.6" x14ac:dyDescent="0.25">
      <c r="A478" s="210"/>
      <c r="B478" s="211"/>
      <c r="C478" s="211"/>
      <c r="D478" s="217"/>
      <c r="E478" s="211"/>
      <c r="F478" s="212"/>
      <c r="G478" s="212"/>
      <c r="H478" s="212"/>
      <c r="I478" s="212"/>
      <c r="J478" s="216"/>
      <c r="K478" s="212"/>
      <c r="L478" s="213"/>
      <c r="M478" s="192"/>
      <c r="N478" s="192"/>
      <c r="O478" s="192"/>
    </row>
    <row r="479" spans="1:15" ht="15.6" x14ac:dyDescent="0.25">
      <c r="A479" s="210"/>
      <c r="B479" s="211"/>
      <c r="C479" s="211"/>
      <c r="D479" s="217"/>
      <c r="E479" s="211"/>
      <c r="F479" s="212"/>
      <c r="G479" s="212"/>
      <c r="H479" s="212"/>
      <c r="I479" s="212"/>
      <c r="J479" s="213"/>
      <c r="K479" s="212"/>
      <c r="L479" s="213"/>
      <c r="M479" s="192"/>
      <c r="N479" s="192"/>
      <c r="O479" s="192"/>
    </row>
    <row r="480" spans="1:15" ht="15.6" x14ac:dyDescent="0.25">
      <c r="A480" s="210"/>
      <c r="B480" s="211"/>
      <c r="C480" s="211"/>
      <c r="D480" s="217"/>
      <c r="E480" s="211"/>
      <c r="F480" s="212"/>
      <c r="G480" s="212"/>
      <c r="H480" s="212"/>
      <c r="I480" s="212"/>
      <c r="J480" s="213"/>
      <c r="K480" s="212"/>
      <c r="L480" s="213"/>
      <c r="M480" s="192"/>
      <c r="N480" s="192"/>
      <c r="O480" s="192"/>
    </row>
    <row r="481" spans="1:15" ht="15.6" x14ac:dyDescent="0.25">
      <c r="A481" s="210"/>
      <c r="B481" s="211"/>
      <c r="C481" s="211"/>
      <c r="D481" s="217"/>
      <c r="E481" s="211"/>
      <c r="F481" s="212"/>
      <c r="G481" s="212"/>
      <c r="H481" s="212"/>
      <c r="I481" s="212"/>
      <c r="J481" s="213"/>
      <c r="K481" s="212"/>
      <c r="L481" s="213"/>
      <c r="M481" s="192"/>
      <c r="N481" s="192"/>
      <c r="O481" s="192"/>
    </row>
    <row r="482" spans="1:15" ht="15.6" x14ac:dyDescent="0.25">
      <c r="A482" s="210"/>
      <c r="B482" s="211"/>
      <c r="C482" s="211"/>
      <c r="D482" s="217"/>
      <c r="E482" s="211"/>
      <c r="F482" s="212"/>
      <c r="G482" s="212"/>
      <c r="H482" s="212"/>
      <c r="I482" s="212"/>
      <c r="J482" s="213"/>
      <c r="K482" s="212"/>
      <c r="L482" s="213"/>
      <c r="M482" s="192"/>
      <c r="N482" s="192"/>
      <c r="O482" s="192"/>
    </row>
    <row r="483" spans="1:15" ht="15.6" x14ac:dyDescent="0.25">
      <c r="A483" s="210"/>
      <c r="B483" s="211"/>
      <c r="C483" s="211"/>
      <c r="D483" s="217"/>
      <c r="E483" s="211"/>
      <c r="F483" s="212"/>
      <c r="G483" s="212"/>
      <c r="H483" s="212"/>
      <c r="I483" s="212"/>
      <c r="J483" s="213"/>
      <c r="K483" s="212"/>
      <c r="L483" s="213"/>
      <c r="M483" s="192"/>
      <c r="N483" s="192"/>
      <c r="O483" s="192"/>
    </row>
    <row r="484" spans="1:15" ht="15.6" x14ac:dyDescent="0.25">
      <c r="A484" s="210"/>
      <c r="B484" s="211"/>
      <c r="C484" s="211"/>
      <c r="D484" s="217"/>
      <c r="E484" s="211"/>
      <c r="F484" s="212"/>
      <c r="G484" s="212"/>
      <c r="H484" s="212"/>
      <c r="I484" s="212"/>
      <c r="J484" s="216"/>
      <c r="K484" s="212"/>
      <c r="L484" s="213"/>
      <c r="M484" s="192"/>
      <c r="N484" s="192"/>
      <c r="O484" s="192"/>
    </row>
    <row r="485" spans="1:15" ht="15.6" x14ac:dyDescent="0.25">
      <c r="A485" s="210"/>
      <c r="B485" s="211"/>
      <c r="C485" s="211"/>
      <c r="D485" s="217"/>
      <c r="E485" s="211"/>
      <c r="F485" s="212"/>
      <c r="G485" s="212"/>
      <c r="H485" s="212"/>
      <c r="I485" s="212"/>
      <c r="J485" s="213"/>
      <c r="K485" s="212"/>
      <c r="L485" s="213"/>
      <c r="M485" s="192"/>
      <c r="N485" s="192"/>
      <c r="O485" s="192"/>
    </row>
    <row r="486" spans="1:15" ht="15.6" x14ac:dyDescent="0.25">
      <c r="A486" s="210"/>
      <c r="B486" s="211"/>
      <c r="C486" s="211"/>
      <c r="D486" s="217"/>
      <c r="E486" s="211"/>
      <c r="F486" s="212"/>
      <c r="G486" s="212"/>
      <c r="H486" s="212"/>
      <c r="I486" s="212"/>
      <c r="J486" s="213"/>
      <c r="K486" s="212"/>
      <c r="L486" s="213"/>
      <c r="M486" s="192"/>
      <c r="N486" s="192"/>
      <c r="O486" s="192"/>
    </row>
    <row r="487" spans="1:15" ht="15.6" x14ac:dyDescent="0.25">
      <c r="A487" s="210"/>
      <c r="B487" s="211"/>
      <c r="C487" s="211"/>
      <c r="D487" s="217"/>
      <c r="E487" s="211"/>
      <c r="F487" s="212"/>
      <c r="G487" s="212"/>
      <c r="H487" s="212"/>
      <c r="I487" s="212"/>
      <c r="J487" s="213"/>
      <c r="K487" s="212"/>
      <c r="L487" s="213"/>
      <c r="M487" s="192"/>
      <c r="N487" s="192"/>
      <c r="O487" s="192"/>
    </row>
    <row r="488" spans="1:15" ht="15.6" x14ac:dyDescent="0.25">
      <c r="A488" s="210"/>
      <c r="B488" s="211"/>
      <c r="C488" s="211"/>
      <c r="D488" s="212"/>
      <c r="E488" s="211"/>
      <c r="F488" s="212"/>
      <c r="G488" s="212"/>
      <c r="H488" s="212"/>
      <c r="I488" s="212"/>
      <c r="J488" s="213"/>
      <c r="K488" s="212"/>
      <c r="L488" s="213"/>
      <c r="M488" s="192"/>
      <c r="N488" s="192"/>
      <c r="O488" s="192"/>
    </row>
    <row r="489" spans="1:15" ht="15.6" x14ac:dyDescent="0.25">
      <c r="A489" s="210"/>
      <c r="B489" s="211"/>
      <c r="C489" s="211"/>
      <c r="D489" s="212"/>
      <c r="E489" s="211"/>
      <c r="F489" s="212"/>
      <c r="G489" s="212"/>
      <c r="H489" s="212"/>
      <c r="I489" s="212"/>
      <c r="J489" s="213"/>
      <c r="K489" s="212"/>
      <c r="L489" s="213"/>
      <c r="M489" s="192"/>
      <c r="N489" s="192"/>
      <c r="O489" s="192"/>
    </row>
    <row r="490" spans="1:15" ht="15.6" x14ac:dyDescent="0.25">
      <c r="A490" s="210"/>
      <c r="B490" s="211"/>
      <c r="C490" s="211"/>
      <c r="D490" s="212"/>
      <c r="E490" s="211"/>
      <c r="F490" s="212"/>
      <c r="G490" s="212"/>
      <c r="H490" s="212"/>
      <c r="I490" s="212"/>
      <c r="J490" s="213"/>
      <c r="K490" s="212"/>
      <c r="L490" s="213"/>
      <c r="M490" s="192"/>
      <c r="N490" s="192"/>
      <c r="O490" s="192"/>
    </row>
    <row r="491" spans="1:15" ht="15.6" x14ac:dyDescent="0.25">
      <c r="A491" s="210"/>
      <c r="B491" s="211"/>
      <c r="C491" s="211"/>
      <c r="D491" s="212"/>
      <c r="E491" s="211"/>
      <c r="F491" s="212"/>
      <c r="G491" s="212"/>
      <c r="H491" s="212"/>
      <c r="I491" s="212"/>
      <c r="J491" s="213"/>
      <c r="K491" s="212"/>
      <c r="L491" s="213"/>
      <c r="M491" s="192"/>
      <c r="N491" s="192"/>
      <c r="O491" s="192"/>
    </row>
    <row r="492" spans="1:15" ht="15.6" x14ac:dyDescent="0.25">
      <c r="A492" s="210"/>
      <c r="B492" s="211"/>
      <c r="C492" s="211"/>
      <c r="D492" s="212"/>
      <c r="E492" s="211"/>
      <c r="F492" s="212"/>
      <c r="G492" s="212"/>
      <c r="H492" s="212"/>
      <c r="I492" s="212"/>
      <c r="J492" s="216"/>
      <c r="K492" s="212"/>
      <c r="L492" s="213"/>
      <c r="M492" s="192"/>
      <c r="N492" s="192"/>
      <c r="O492" s="192"/>
    </row>
    <row r="493" spans="1:15" ht="15.6" x14ac:dyDescent="0.25">
      <c r="A493" s="210"/>
      <c r="B493" s="211"/>
      <c r="C493" s="211"/>
      <c r="D493" s="212"/>
      <c r="E493" s="211"/>
      <c r="F493" s="212"/>
      <c r="G493" s="212"/>
      <c r="H493" s="212"/>
      <c r="I493" s="212"/>
      <c r="J493" s="213"/>
      <c r="K493" s="212"/>
      <c r="L493" s="213"/>
      <c r="M493" s="192"/>
      <c r="N493" s="192"/>
      <c r="O493" s="192"/>
    </row>
    <row r="494" spans="1:15" ht="15.6" x14ac:dyDescent="0.25">
      <c r="A494" s="210"/>
      <c r="B494" s="211"/>
      <c r="C494" s="211"/>
      <c r="D494" s="212"/>
      <c r="E494" s="211"/>
      <c r="F494" s="212"/>
      <c r="G494" s="212"/>
      <c r="H494" s="212"/>
      <c r="I494" s="212"/>
      <c r="J494" s="213"/>
      <c r="K494" s="212"/>
      <c r="L494" s="213"/>
      <c r="M494" s="192"/>
      <c r="N494" s="192"/>
      <c r="O494" s="192"/>
    </row>
    <row r="495" spans="1:15" ht="15.6" x14ac:dyDescent="0.25">
      <c r="A495" s="210"/>
      <c r="B495" s="211"/>
      <c r="C495" s="211"/>
      <c r="D495" s="212"/>
      <c r="E495" s="211"/>
      <c r="F495" s="212"/>
      <c r="G495" s="212"/>
      <c r="H495" s="212"/>
      <c r="I495" s="212"/>
      <c r="J495" s="213"/>
      <c r="K495" s="212"/>
      <c r="L495" s="213"/>
      <c r="M495" s="192"/>
      <c r="N495" s="192"/>
      <c r="O495" s="192"/>
    </row>
    <row r="496" spans="1:15" ht="15.6" x14ac:dyDescent="0.25">
      <c r="A496" s="210"/>
      <c r="B496" s="211"/>
      <c r="C496" s="211"/>
      <c r="D496" s="212"/>
      <c r="E496" s="211"/>
      <c r="F496" s="212"/>
      <c r="G496" s="212"/>
      <c r="H496" s="212"/>
      <c r="I496" s="212"/>
      <c r="J496" s="213"/>
      <c r="K496" s="212"/>
      <c r="L496" s="213"/>
      <c r="M496" s="192"/>
      <c r="N496" s="192"/>
      <c r="O496" s="192"/>
    </row>
    <row r="497" spans="1:15" ht="15.6" x14ac:dyDescent="0.25">
      <c r="A497" s="210"/>
      <c r="B497" s="211"/>
      <c r="C497" s="211"/>
      <c r="D497" s="212"/>
      <c r="E497" s="211"/>
      <c r="F497" s="212"/>
      <c r="G497" s="212"/>
      <c r="H497" s="212"/>
      <c r="I497" s="212"/>
      <c r="J497" s="213"/>
      <c r="K497" s="212"/>
      <c r="L497" s="213"/>
      <c r="M497" s="192"/>
      <c r="N497" s="192"/>
      <c r="O497" s="192"/>
    </row>
    <row r="498" spans="1:15" ht="15.6" x14ac:dyDescent="0.25">
      <c r="A498" s="210"/>
      <c r="B498" s="211"/>
      <c r="C498" s="211"/>
      <c r="D498" s="212"/>
      <c r="E498" s="211"/>
      <c r="F498" s="212"/>
      <c r="G498" s="212"/>
      <c r="H498" s="212"/>
      <c r="I498" s="212"/>
      <c r="J498" s="213"/>
      <c r="K498" s="212"/>
      <c r="L498" s="213"/>
      <c r="M498" s="192"/>
      <c r="N498" s="192"/>
      <c r="O498" s="192"/>
    </row>
    <row r="499" spans="1:15" ht="15.6" x14ac:dyDescent="0.25">
      <c r="A499" s="210"/>
      <c r="B499" s="211"/>
      <c r="C499" s="211"/>
      <c r="D499" s="212"/>
      <c r="E499" s="211"/>
      <c r="F499" s="212"/>
      <c r="G499" s="212"/>
      <c r="H499" s="212"/>
      <c r="I499" s="212"/>
      <c r="J499" s="213"/>
      <c r="K499" s="212"/>
      <c r="L499" s="213"/>
      <c r="M499" s="192"/>
      <c r="N499" s="192"/>
      <c r="O499" s="192"/>
    </row>
    <row r="500" spans="1:15" ht="15.6" x14ac:dyDescent="0.25">
      <c r="A500" s="210"/>
      <c r="B500" s="211"/>
      <c r="C500" s="211"/>
      <c r="D500" s="212"/>
      <c r="E500" s="211"/>
      <c r="F500" s="212"/>
      <c r="G500" s="212"/>
      <c r="H500" s="212"/>
      <c r="I500" s="212"/>
      <c r="J500" s="213"/>
      <c r="K500" s="212"/>
      <c r="L500" s="213"/>
      <c r="M500" s="192"/>
      <c r="N500" s="192"/>
      <c r="O500" s="192"/>
    </row>
    <row r="501" spans="1:15" ht="15.6" x14ac:dyDescent="0.25">
      <c r="A501" s="210"/>
      <c r="B501" s="211"/>
      <c r="C501" s="211"/>
      <c r="D501" s="212"/>
      <c r="E501" s="211"/>
      <c r="F501" s="212"/>
      <c r="G501" s="212"/>
      <c r="H501" s="212"/>
      <c r="I501" s="212"/>
      <c r="J501" s="213"/>
      <c r="K501" s="212"/>
      <c r="L501" s="213"/>
      <c r="M501" s="192"/>
      <c r="N501" s="192"/>
      <c r="O501" s="192"/>
    </row>
    <row r="502" spans="1:15" ht="15.6" x14ac:dyDescent="0.25">
      <c r="A502" s="210"/>
      <c r="B502" s="211"/>
      <c r="C502" s="211"/>
      <c r="D502" s="212"/>
      <c r="E502" s="211"/>
      <c r="F502" s="212"/>
      <c r="G502" s="212"/>
      <c r="H502" s="212"/>
      <c r="I502" s="212"/>
      <c r="J502" s="213"/>
      <c r="K502" s="212"/>
      <c r="L502" s="213"/>
      <c r="M502" s="192"/>
      <c r="N502" s="192"/>
      <c r="O502" s="192"/>
    </row>
    <row r="503" spans="1:15" ht="15.6" x14ac:dyDescent="0.25">
      <c r="A503" s="210"/>
      <c r="B503" s="211"/>
      <c r="C503" s="211"/>
      <c r="D503" s="212"/>
      <c r="E503" s="211"/>
      <c r="F503" s="212"/>
      <c r="G503" s="212"/>
      <c r="H503" s="212"/>
      <c r="I503" s="212"/>
      <c r="J503" s="213"/>
      <c r="K503" s="212"/>
      <c r="L503" s="213"/>
      <c r="M503" s="192"/>
      <c r="N503" s="192"/>
      <c r="O503" s="192"/>
    </row>
    <row r="504" spans="1:15" ht="15.6" x14ac:dyDescent="0.25">
      <c r="A504" s="210"/>
      <c r="B504" s="211"/>
      <c r="C504" s="211"/>
      <c r="D504" s="212"/>
      <c r="E504" s="211"/>
      <c r="F504" s="212"/>
      <c r="G504" s="212"/>
      <c r="H504" s="212"/>
      <c r="I504" s="212"/>
      <c r="J504" s="213"/>
      <c r="K504" s="212"/>
      <c r="L504" s="213"/>
      <c r="M504" s="192"/>
      <c r="N504" s="192"/>
      <c r="O504" s="192"/>
    </row>
    <row r="505" spans="1:15" ht="15.6" x14ac:dyDescent="0.25">
      <c r="A505" s="210"/>
      <c r="B505" s="211"/>
      <c r="C505" s="211"/>
      <c r="D505" s="212"/>
      <c r="E505" s="211"/>
      <c r="F505" s="212"/>
      <c r="G505" s="212"/>
      <c r="H505" s="212"/>
      <c r="I505" s="212"/>
      <c r="J505" s="216"/>
      <c r="K505" s="212"/>
      <c r="L505" s="213"/>
      <c r="M505" s="192"/>
      <c r="N505" s="192"/>
      <c r="O505" s="192"/>
    </row>
    <row r="506" spans="1:15" ht="15.6" x14ac:dyDescent="0.25">
      <c r="A506" s="210"/>
      <c r="B506" s="211"/>
      <c r="C506" s="211"/>
      <c r="D506" s="212"/>
      <c r="E506" s="211"/>
      <c r="F506" s="212"/>
      <c r="G506" s="212"/>
      <c r="H506" s="212"/>
      <c r="I506" s="212"/>
      <c r="J506" s="213"/>
      <c r="K506" s="212"/>
      <c r="L506" s="213"/>
      <c r="M506" s="192"/>
      <c r="N506" s="192"/>
      <c r="O506" s="192"/>
    </row>
    <row r="507" spans="1:15" ht="15.6" x14ac:dyDescent="0.25">
      <c r="A507" s="210"/>
      <c r="B507" s="211"/>
      <c r="C507" s="211"/>
      <c r="D507" s="212"/>
      <c r="E507" s="211"/>
      <c r="F507" s="212"/>
      <c r="G507" s="212"/>
      <c r="H507" s="212"/>
      <c r="I507" s="212"/>
      <c r="J507" s="213"/>
      <c r="K507" s="212"/>
      <c r="L507" s="213"/>
      <c r="M507" s="192"/>
      <c r="N507" s="192"/>
      <c r="O507" s="192"/>
    </row>
    <row r="508" spans="1:15" ht="15.6" x14ac:dyDescent="0.25">
      <c r="A508" s="210"/>
      <c r="B508" s="211"/>
      <c r="C508" s="211"/>
      <c r="D508" s="212"/>
      <c r="E508" s="211"/>
      <c r="F508" s="212"/>
      <c r="G508" s="212"/>
      <c r="H508" s="212"/>
      <c r="I508" s="212"/>
      <c r="J508" s="213"/>
      <c r="K508" s="212"/>
      <c r="L508" s="213"/>
      <c r="M508" s="192"/>
      <c r="N508" s="192"/>
      <c r="O508" s="192"/>
    </row>
    <row r="509" spans="1:15" ht="15.6" x14ac:dyDescent="0.25">
      <c r="A509" s="210"/>
      <c r="B509" s="211"/>
      <c r="C509" s="211"/>
      <c r="D509" s="212"/>
      <c r="E509" s="211"/>
      <c r="F509" s="212"/>
      <c r="G509" s="212"/>
      <c r="H509" s="212"/>
      <c r="I509" s="212"/>
      <c r="J509" s="213"/>
      <c r="K509" s="212"/>
      <c r="L509" s="213"/>
      <c r="M509" s="192"/>
      <c r="N509" s="192"/>
      <c r="O509" s="192"/>
    </row>
    <row r="510" spans="1:15" ht="15.6" x14ac:dyDescent="0.25">
      <c r="A510" s="210"/>
      <c r="B510" s="211"/>
      <c r="C510" s="211"/>
      <c r="D510" s="212"/>
      <c r="E510" s="211"/>
      <c r="F510" s="212"/>
      <c r="G510" s="212"/>
      <c r="H510" s="212"/>
      <c r="I510" s="212"/>
      <c r="J510" s="213"/>
      <c r="K510" s="212"/>
      <c r="L510" s="213"/>
      <c r="M510" s="192"/>
      <c r="N510" s="192"/>
      <c r="O510" s="192"/>
    </row>
    <row r="511" spans="1:15" ht="15.6" x14ac:dyDescent="0.25">
      <c r="A511" s="210"/>
      <c r="B511" s="211"/>
      <c r="C511" s="211"/>
      <c r="D511" s="212"/>
      <c r="E511" s="211"/>
      <c r="F511" s="212"/>
      <c r="G511" s="212"/>
      <c r="H511" s="212"/>
      <c r="I511" s="212"/>
      <c r="J511" s="213"/>
      <c r="K511" s="212"/>
      <c r="L511" s="213"/>
      <c r="M511" s="192"/>
      <c r="N511" s="192"/>
      <c r="O511" s="192"/>
    </row>
    <row r="512" spans="1:15" ht="15.6" x14ac:dyDescent="0.25">
      <c r="A512" s="210"/>
      <c r="B512" s="211"/>
      <c r="C512" s="211"/>
      <c r="D512" s="212"/>
      <c r="E512" s="211"/>
      <c r="F512" s="212"/>
      <c r="G512" s="212"/>
      <c r="H512" s="212"/>
      <c r="I512" s="212"/>
      <c r="J512" s="213"/>
      <c r="K512" s="212"/>
      <c r="L512" s="213"/>
      <c r="M512" s="192"/>
      <c r="N512" s="192"/>
      <c r="O512" s="192"/>
    </row>
    <row r="513" spans="1:15" ht="15.6" x14ac:dyDescent="0.25">
      <c r="A513" s="210"/>
      <c r="B513" s="211"/>
      <c r="C513" s="211"/>
      <c r="D513" s="212"/>
      <c r="E513" s="211"/>
      <c r="F513" s="212"/>
      <c r="G513" s="212"/>
      <c r="H513" s="212"/>
      <c r="I513" s="212"/>
      <c r="J513" s="213"/>
      <c r="K513" s="212"/>
      <c r="L513" s="213"/>
      <c r="M513" s="192"/>
      <c r="N513" s="192"/>
      <c r="O513" s="192"/>
    </row>
    <row r="514" spans="1:15" ht="15.6" x14ac:dyDescent="0.25">
      <c r="A514" s="210"/>
      <c r="B514" s="211"/>
      <c r="C514" s="211"/>
      <c r="D514" s="212"/>
      <c r="E514" s="211"/>
      <c r="F514" s="212"/>
      <c r="G514" s="212"/>
      <c r="H514" s="212"/>
      <c r="I514" s="212"/>
      <c r="J514" s="213"/>
      <c r="K514" s="212"/>
      <c r="L514" s="213"/>
      <c r="M514" s="192"/>
      <c r="N514" s="192"/>
      <c r="O514" s="192"/>
    </row>
    <row r="515" spans="1:15" ht="15.6" x14ac:dyDescent="0.25">
      <c r="A515" s="210"/>
      <c r="B515" s="211"/>
      <c r="C515" s="211"/>
      <c r="D515" s="212"/>
      <c r="E515" s="211"/>
      <c r="F515" s="212"/>
      <c r="G515" s="212"/>
      <c r="H515" s="212"/>
      <c r="I515" s="212"/>
      <c r="J515" s="213"/>
      <c r="K515" s="212"/>
      <c r="L515" s="213"/>
      <c r="M515" s="192"/>
      <c r="N515" s="192"/>
      <c r="O515" s="192"/>
    </row>
    <row r="516" spans="1:15" ht="15.6" x14ac:dyDescent="0.25">
      <c r="A516" s="210"/>
      <c r="B516" s="211"/>
      <c r="C516" s="211"/>
      <c r="D516" s="212"/>
      <c r="E516" s="211"/>
      <c r="F516" s="212"/>
      <c r="G516" s="212"/>
      <c r="H516" s="212"/>
      <c r="I516" s="212"/>
      <c r="J516" s="213"/>
      <c r="K516" s="212"/>
      <c r="L516" s="213"/>
      <c r="M516" s="192"/>
      <c r="N516" s="192"/>
      <c r="O516" s="192"/>
    </row>
    <row r="517" spans="1:15" ht="15.6" x14ac:dyDescent="0.25">
      <c r="A517" s="210"/>
      <c r="B517" s="211"/>
      <c r="C517" s="211"/>
      <c r="D517" s="212"/>
      <c r="E517" s="211"/>
      <c r="F517" s="212"/>
      <c r="G517" s="212"/>
      <c r="H517" s="212"/>
      <c r="I517" s="212"/>
      <c r="J517" s="213"/>
      <c r="K517" s="212"/>
      <c r="L517" s="213"/>
      <c r="M517" s="192"/>
      <c r="N517" s="192"/>
      <c r="O517" s="192"/>
    </row>
    <row r="518" spans="1:15" ht="15.6" x14ac:dyDescent="0.25">
      <c r="A518" s="210"/>
      <c r="B518" s="211"/>
      <c r="C518" s="211"/>
      <c r="D518" s="212"/>
      <c r="E518" s="211"/>
      <c r="F518" s="212"/>
      <c r="G518" s="212"/>
      <c r="H518" s="212"/>
      <c r="I518" s="212"/>
      <c r="J518" s="213"/>
      <c r="K518" s="212"/>
      <c r="L518" s="213"/>
      <c r="M518" s="192"/>
      <c r="N518" s="192"/>
      <c r="O518" s="192"/>
    </row>
    <row r="519" spans="1:15" ht="15.6" x14ac:dyDescent="0.25">
      <c r="A519" s="210"/>
      <c r="B519" s="211"/>
      <c r="C519" s="211"/>
      <c r="D519" s="212"/>
      <c r="E519" s="211"/>
      <c r="F519" s="212"/>
      <c r="G519" s="212"/>
      <c r="H519" s="212"/>
      <c r="I519" s="212"/>
      <c r="J519" s="213"/>
      <c r="K519" s="212"/>
      <c r="L519" s="213"/>
      <c r="M519" s="192"/>
      <c r="N519" s="192"/>
      <c r="O519" s="192"/>
    </row>
    <row r="520" spans="1:15" ht="15.6" x14ac:dyDescent="0.25">
      <c r="A520" s="210"/>
      <c r="B520" s="211"/>
      <c r="C520" s="211"/>
      <c r="D520" s="212"/>
      <c r="E520" s="211"/>
      <c r="F520" s="212"/>
      <c r="G520" s="212"/>
      <c r="H520" s="212"/>
      <c r="I520" s="212"/>
      <c r="J520" s="213"/>
      <c r="K520" s="212"/>
      <c r="L520" s="213"/>
      <c r="M520" s="192"/>
      <c r="N520" s="192"/>
      <c r="O520" s="192"/>
    </row>
    <row r="521" spans="1:15" ht="15.6" x14ac:dyDescent="0.25">
      <c r="A521" s="210"/>
      <c r="B521" s="211"/>
      <c r="C521" s="211"/>
      <c r="D521" s="212"/>
      <c r="E521" s="211"/>
      <c r="F521" s="212"/>
      <c r="G521" s="212"/>
      <c r="H521" s="212"/>
      <c r="I521" s="212"/>
      <c r="J521" s="213"/>
      <c r="K521" s="212"/>
      <c r="L521" s="213"/>
      <c r="M521" s="192"/>
      <c r="N521" s="192"/>
      <c r="O521" s="192"/>
    </row>
    <row r="522" spans="1:15" ht="15.6" x14ac:dyDescent="0.25">
      <c r="A522" s="210"/>
      <c r="B522" s="211"/>
      <c r="C522" s="211"/>
      <c r="D522" s="212"/>
      <c r="E522" s="211"/>
      <c r="F522" s="212"/>
      <c r="G522" s="212"/>
      <c r="H522" s="212"/>
      <c r="I522" s="212"/>
      <c r="J522" s="213"/>
      <c r="K522" s="212"/>
      <c r="L522" s="213"/>
      <c r="M522" s="192"/>
      <c r="N522" s="192"/>
      <c r="O522" s="192"/>
    </row>
    <row r="523" spans="1:15" ht="15.6" x14ac:dyDescent="0.25">
      <c r="A523" s="210"/>
      <c r="B523" s="211"/>
      <c r="C523" s="211"/>
      <c r="D523" s="212"/>
      <c r="E523" s="211"/>
      <c r="F523" s="212"/>
      <c r="G523" s="212"/>
      <c r="H523" s="212"/>
      <c r="I523" s="212"/>
      <c r="J523" s="216"/>
      <c r="K523" s="212"/>
      <c r="L523" s="213"/>
      <c r="M523" s="192"/>
      <c r="N523" s="192"/>
      <c r="O523" s="192"/>
    </row>
    <row r="524" spans="1:15" ht="15.6" x14ac:dyDescent="0.25">
      <c r="A524" s="210"/>
      <c r="B524" s="211"/>
      <c r="C524" s="211"/>
      <c r="D524" s="212"/>
      <c r="E524" s="211"/>
      <c r="F524" s="212"/>
      <c r="G524" s="212"/>
      <c r="H524" s="212"/>
      <c r="I524" s="212"/>
      <c r="J524" s="213"/>
      <c r="K524" s="212"/>
      <c r="L524" s="213"/>
      <c r="M524" s="192"/>
      <c r="N524" s="192"/>
      <c r="O524" s="192"/>
    </row>
    <row r="525" spans="1:15" ht="15.6" x14ac:dyDescent="0.25">
      <c r="A525" s="210"/>
      <c r="B525" s="211"/>
      <c r="C525" s="211"/>
      <c r="D525" s="212"/>
      <c r="E525" s="211"/>
      <c r="F525" s="212"/>
      <c r="G525" s="212"/>
      <c r="H525" s="212"/>
      <c r="I525" s="212"/>
      <c r="J525" s="213"/>
      <c r="K525" s="212"/>
      <c r="L525" s="213"/>
      <c r="M525" s="192"/>
      <c r="N525" s="192"/>
      <c r="O525" s="192"/>
    </row>
    <row r="526" spans="1:15" ht="15.6" x14ac:dyDescent="0.25">
      <c r="A526" s="210"/>
      <c r="B526" s="211"/>
      <c r="C526" s="211"/>
      <c r="D526" s="212"/>
      <c r="E526" s="211"/>
      <c r="F526" s="212"/>
      <c r="G526" s="212"/>
      <c r="H526" s="212"/>
      <c r="I526" s="212"/>
      <c r="J526" s="213"/>
      <c r="K526" s="212"/>
      <c r="L526" s="213"/>
      <c r="M526" s="192"/>
      <c r="N526" s="192"/>
      <c r="O526" s="192"/>
    </row>
    <row r="527" spans="1:15" ht="15.6" x14ac:dyDescent="0.25">
      <c r="A527" s="210"/>
      <c r="B527" s="211"/>
      <c r="C527" s="211"/>
      <c r="D527" s="212"/>
      <c r="E527" s="211"/>
      <c r="F527" s="212"/>
      <c r="G527" s="212"/>
      <c r="H527" s="212"/>
      <c r="I527" s="212"/>
      <c r="J527" s="213"/>
      <c r="K527" s="212"/>
      <c r="L527" s="213"/>
      <c r="M527" s="192"/>
      <c r="N527" s="192"/>
      <c r="O527" s="192"/>
    </row>
    <row r="528" spans="1:15" ht="15.6" x14ac:dyDescent="0.25">
      <c r="A528" s="210"/>
      <c r="B528" s="211"/>
      <c r="C528" s="211"/>
      <c r="D528" s="212"/>
      <c r="E528" s="211"/>
      <c r="F528" s="212"/>
      <c r="G528" s="212"/>
      <c r="H528" s="212"/>
      <c r="I528" s="212"/>
      <c r="J528" s="213"/>
      <c r="K528" s="212"/>
      <c r="L528" s="213"/>
      <c r="M528" s="192"/>
      <c r="N528" s="192"/>
      <c r="O528" s="192"/>
    </row>
    <row r="529" spans="1:15" ht="15.6" x14ac:dyDescent="0.25">
      <c r="A529" s="210"/>
      <c r="B529" s="211"/>
      <c r="C529" s="211"/>
      <c r="D529" s="212"/>
      <c r="E529" s="211"/>
      <c r="F529" s="212"/>
      <c r="G529" s="212"/>
      <c r="H529" s="212"/>
      <c r="I529" s="212"/>
      <c r="J529" s="213"/>
      <c r="K529" s="212"/>
      <c r="L529" s="213"/>
      <c r="M529" s="192"/>
      <c r="N529" s="192"/>
      <c r="O529" s="192"/>
    </row>
    <row r="530" spans="1:15" ht="15.6" x14ac:dyDescent="0.25">
      <c r="A530" s="210"/>
      <c r="B530" s="211"/>
      <c r="C530" s="211"/>
      <c r="D530" s="212"/>
      <c r="E530" s="211"/>
      <c r="F530" s="212"/>
      <c r="G530" s="212"/>
      <c r="H530" s="212"/>
      <c r="I530" s="212"/>
      <c r="J530" s="213"/>
      <c r="K530" s="212"/>
      <c r="L530" s="213"/>
      <c r="M530" s="192"/>
      <c r="N530" s="192"/>
      <c r="O530" s="192"/>
    </row>
    <row r="531" spans="1:15" ht="15.6" x14ac:dyDescent="0.25">
      <c r="A531" s="210"/>
      <c r="B531" s="211"/>
      <c r="C531" s="211"/>
      <c r="D531" s="212"/>
      <c r="E531" s="211"/>
      <c r="F531" s="212"/>
      <c r="G531" s="212"/>
      <c r="H531" s="212"/>
      <c r="I531" s="212"/>
      <c r="J531" s="213"/>
      <c r="K531" s="212"/>
      <c r="L531" s="213"/>
      <c r="M531" s="192"/>
      <c r="N531" s="192"/>
      <c r="O531" s="192"/>
    </row>
    <row r="532" spans="1:15" ht="15.6" x14ac:dyDescent="0.25">
      <c r="A532" s="210"/>
      <c r="B532" s="211"/>
      <c r="C532" s="211"/>
      <c r="D532" s="212"/>
      <c r="E532" s="211"/>
      <c r="F532" s="212"/>
      <c r="G532" s="212"/>
      <c r="H532" s="212"/>
      <c r="I532" s="212"/>
      <c r="J532" s="213"/>
      <c r="K532" s="212"/>
      <c r="L532" s="213"/>
      <c r="M532" s="192"/>
      <c r="N532" s="192"/>
      <c r="O532" s="192"/>
    </row>
    <row r="533" spans="1:15" ht="15.6" x14ac:dyDescent="0.25">
      <c r="A533" s="210"/>
      <c r="B533" s="211"/>
      <c r="C533" s="211"/>
      <c r="D533" s="212"/>
      <c r="E533" s="211"/>
      <c r="F533" s="212"/>
      <c r="G533" s="212"/>
      <c r="H533" s="212"/>
      <c r="I533" s="212"/>
      <c r="J533" s="213"/>
      <c r="K533" s="212"/>
      <c r="L533" s="213"/>
      <c r="M533" s="192"/>
      <c r="N533" s="192"/>
      <c r="O533" s="192"/>
    </row>
    <row r="534" spans="1:15" ht="15.6" x14ac:dyDescent="0.25">
      <c r="A534" s="210"/>
      <c r="B534" s="211"/>
      <c r="C534" s="211"/>
      <c r="D534" s="212"/>
      <c r="E534" s="211"/>
      <c r="F534" s="212"/>
      <c r="G534" s="212"/>
      <c r="H534" s="212"/>
      <c r="I534" s="212"/>
      <c r="J534" s="213"/>
      <c r="K534" s="212"/>
      <c r="L534" s="213"/>
      <c r="M534" s="192"/>
      <c r="N534" s="192"/>
      <c r="O534" s="192"/>
    </row>
    <row r="535" spans="1:15" ht="15.6" x14ac:dyDescent="0.25">
      <c r="A535" s="210"/>
      <c r="B535" s="211"/>
      <c r="C535" s="211"/>
      <c r="D535" s="212"/>
      <c r="E535" s="211"/>
      <c r="F535" s="212"/>
      <c r="G535" s="212"/>
      <c r="H535" s="212"/>
      <c r="I535" s="212"/>
      <c r="J535" s="213"/>
      <c r="K535" s="212"/>
      <c r="L535" s="213"/>
      <c r="M535" s="192"/>
      <c r="N535" s="192"/>
      <c r="O535" s="192"/>
    </row>
    <row r="536" spans="1:15" ht="15.6" x14ac:dyDescent="0.25">
      <c r="A536" s="210"/>
      <c r="B536" s="211"/>
      <c r="C536" s="211"/>
      <c r="D536" s="212"/>
      <c r="E536" s="211"/>
      <c r="F536" s="212"/>
      <c r="G536" s="212"/>
      <c r="H536" s="212"/>
      <c r="I536" s="212"/>
      <c r="J536" s="216"/>
      <c r="K536" s="212"/>
      <c r="L536" s="213"/>
      <c r="M536" s="192"/>
      <c r="N536" s="192"/>
      <c r="O536" s="192"/>
    </row>
    <row r="537" spans="1:15" ht="15.6" x14ac:dyDescent="0.25">
      <c r="A537" s="210"/>
      <c r="B537" s="211"/>
      <c r="C537" s="211"/>
      <c r="D537" s="212"/>
      <c r="E537" s="211"/>
      <c r="F537" s="212"/>
      <c r="G537" s="212"/>
      <c r="H537" s="212"/>
      <c r="I537" s="212"/>
      <c r="J537" s="213"/>
      <c r="K537" s="212"/>
      <c r="L537" s="213"/>
      <c r="M537" s="192"/>
      <c r="N537" s="192"/>
      <c r="O537" s="192"/>
    </row>
    <row r="538" spans="1:15" ht="15.6" x14ac:dyDescent="0.25">
      <c r="A538" s="210"/>
      <c r="B538" s="211"/>
      <c r="C538" s="211"/>
      <c r="D538" s="212"/>
      <c r="E538" s="211"/>
      <c r="F538" s="212"/>
      <c r="G538" s="212"/>
      <c r="H538" s="212"/>
      <c r="I538" s="212"/>
      <c r="J538" s="213"/>
      <c r="K538" s="212"/>
      <c r="L538" s="213"/>
      <c r="M538" s="192"/>
      <c r="N538" s="192"/>
      <c r="O538" s="192"/>
    </row>
    <row r="539" spans="1:15" ht="15.6" x14ac:dyDescent="0.25">
      <c r="A539" s="210"/>
      <c r="B539" s="211"/>
      <c r="C539" s="211"/>
      <c r="D539" s="212"/>
      <c r="E539" s="211"/>
      <c r="F539" s="212"/>
      <c r="G539" s="212"/>
      <c r="H539" s="212"/>
      <c r="I539" s="212"/>
      <c r="J539" s="213"/>
      <c r="K539" s="212"/>
      <c r="L539" s="213"/>
      <c r="M539" s="192"/>
      <c r="N539" s="192"/>
      <c r="O539" s="192"/>
    </row>
    <row r="540" spans="1:15" ht="15.6" x14ac:dyDescent="0.25">
      <c r="A540" s="210"/>
      <c r="B540" s="211"/>
      <c r="C540" s="211"/>
      <c r="D540" s="212"/>
      <c r="E540" s="211"/>
      <c r="F540" s="212"/>
      <c r="G540" s="212"/>
      <c r="H540" s="212"/>
      <c r="I540" s="212"/>
      <c r="J540" s="213"/>
      <c r="K540" s="212"/>
      <c r="L540" s="213"/>
      <c r="M540" s="192"/>
      <c r="N540" s="192"/>
      <c r="O540" s="192"/>
    </row>
    <row r="541" spans="1:15" ht="15.6" x14ac:dyDescent="0.25">
      <c r="A541" s="230"/>
      <c r="B541" s="211"/>
      <c r="C541" s="211"/>
      <c r="D541" s="212"/>
      <c r="E541" s="211"/>
      <c r="F541" s="212"/>
      <c r="G541" s="212"/>
      <c r="H541" s="212"/>
      <c r="I541" s="212"/>
      <c r="J541" s="213"/>
      <c r="K541" s="212"/>
      <c r="L541" s="213"/>
      <c r="M541" s="192"/>
      <c r="N541" s="192"/>
      <c r="O541" s="192"/>
    </row>
    <row r="542" spans="1:15" ht="15.6" x14ac:dyDescent="0.25">
      <c r="A542" s="210"/>
      <c r="B542" s="211"/>
      <c r="C542" s="211"/>
      <c r="D542" s="212"/>
      <c r="E542" s="211"/>
      <c r="F542" s="212"/>
      <c r="G542" s="212"/>
      <c r="H542" s="212"/>
      <c r="I542" s="212"/>
      <c r="J542" s="213"/>
      <c r="K542" s="212"/>
      <c r="L542" s="213"/>
      <c r="M542" s="192"/>
      <c r="N542" s="192"/>
      <c r="O542" s="192"/>
    </row>
    <row r="543" spans="1:15" ht="15.6" x14ac:dyDescent="0.25">
      <c r="A543" s="210"/>
      <c r="B543" s="211"/>
      <c r="C543" s="231"/>
      <c r="D543" s="212"/>
      <c r="E543" s="211"/>
      <c r="F543" s="212"/>
      <c r="G543" s="212"/>
      <c r="H543" s="212"/>
      <c r="I543" s="228"/>
      <c r="J543" s="213"/>
      <c r="K543" s="212"/>
      <c r="L543" s="213"/>
      <c r="M543" s="192"/>
      <c r="N543" s="192"/>
      <c r="O543" s="192"/>
    </row>
    <row r="544" spans="1:15" ht="15.6" x14ac:dyDescent="0.25">
      <c r="A544" s="210"/>
      <c r="B544" s="211"/>
      <c r="C544" s="211"/>
      <c r="D544" s="212"/>
      <c r="E544" s="211"/>
      <c r="F544" s="212"/>
      <c r="G544" s="212"/>
      <c r="H544" s="212"/>
      <c r="I544" s="212"/>
      <c r="J544" s="213"/>
      <c r="K544" s="212"/>
      <c r="L544" s="213"/>
      <c r="M544" s="192"/>
      <c r="N544" s="192"/>
      <c r="O544" s="192"/>
    </row>
    <row r="545" spans="1:15" ht="15.6" x14ac:dyDescent="0.25">
      <c r="A545" s="230"/>
      <c r="B545" s="211"/>
      <c r="C545" s="211"/>
      <c r="D545" s="212"/>
      <c r="E545" s="211"/>
      <c r="F545" s="212"/>
      <c r="G545" s="212"/>
      <c r="H545" s="212"/>
      <c r="I545" s="212"/>
      <c r="J545" s="213"/>
      <c r="K545" s="212"/>
      <c r="L545" s="213"/>
      <c r="M545" s="192"/>
      <c r="N545" s="192"/>
      <c r="O545" s="192"/>
    </row>
    <row r="546" spans="1:15" ht="15.6" x14ac:dyDescent="0.25">
      <c r="A546" s="230"/>
      <c r="B546" s="211"/>
      <c r="C546" s="211"/>
      <c r="D546" s="212"/>
      <c r="E546" s="211"/>
      <c r="F546" s="212"/>
      <c r="G546" s="212"/>
      <c r="H546" s="212"/>
      <c r="I546" s="212"/>
      <c r="J546" s="213"/>
      <c r="K546" s="212"/>
      <c r="L546" s="232"/>
      <c r="M546" s="192"/>
      <c r="N546" s="192"/>
      <c r="O546" s="192"/>
    </row>
    <row r="547" spans="1:15" ht="15.6" x14ac:dyDescent="0.25">
      <c r="A547" s="230"/>
      <c r="B547" s="211"/>
      <c r="C547" s="211"/>
      <c r="D547" s="212"/>
      <c r="E547" s="211"/>
      <c r="F547" s="212"/>
      <c r="G547" s="212"/>
      <c r="H547" s="212"/>
      <c r="I547" s="212"/>
      <c r="J547" s="213"/>
      <c r="K547" s="212"/>
      <c r="L547" s="213"/>
      <c r="M547" s="192"/>
      <c r="N547" s="192"/>
      <c r="O547" s="192"/>
    </row>
    <row r="548" spans="1:15" ht="15.6" x14ac:dyDescent="0.25">
      <c r="A548" s="230"/>
      <c r="B548" s="211"/>
      <c r="C548" s="211"/>
      <c r="D548" s="212"/>
      <c r="E548" s="211"/>
      <c r="F548" s="212"/>
      <c r="G548" s="212"/>
      <c r="H548" s="212"/>
      <c r="I548" s="212"/>
      <c r="J548" s="223"/>
      <c r="K548" s="212"/>
      <c r="L548" s="213"/>
      <c r="M548" s="192"/>
      <c r="N548" s="192"/>
      <c r="O548" s="192"/>
    </row>
    <row r="549" spans="1:15" ht="15.6" x14ac:dyDescent="0.25">
      <c r="A549" s="230"/>
      <c r="B549" s="211"/>
      <c r="C549" s="211"/>
      <c r="D549" s="212"/>
      <c r="E549" s="211"/>
      <c r="F549" s="212"/>
      <c r="G549" s="212"/>
      <c r="H549" s="212"/>
      <c r="I549" s="212"/>
      <c r="J549" s="213"/>
      <c r="K549" s="212"/>
      <c r="L549" s="213"/>
      <c r="M549" s="192"/>
      <c r="N549" s="192"/>
      <c r="O549" s="192"/>
    </row>
    <row r="550" spans="1:15" ht="15.6" x14ac:dyDescent="0.25">
      <c r="A550" s="233"/>
      <c r="B550" s="212"/>
      <c r="C550" s="211"/>
      <c r="D550" s="212"/>
      <c r="E550" s="212"/>
      <c r="F550" s="212"/>
      <c r="G550" s="212"/>
      <c r="H550" s="212"/>
      <c r="I550" s="212"/>
      <c r="J550" s="223"/>
      <c r="K550" s="212"/>
      <c r="L550" s="213"/>
      <c r="M550" s="192"/>
      <c r="N550" s="192"/>
      <c r="O550" s="192"/>
    </row>
    <row r="551" spans="1:15" ht="15.6" x14ac:dyDescent="0.25">
      <c r="A551" s="210"/>
      <c r="B551" s="211"/>
      <c r="C551" s="211"/>
      <c r="D551" s="212"/>
      <c r="E551" s="211"/>
      <c r="F551" s="212"/>
      <c r="G551" s="212"/>
      <c r="H551" s="212"/>
      <c r="I551" s="212"/>
      <c r="J551" s="213"/>
      <c r="K551" s="212"/>
      <c r="L551" s="213"/>
      <c r="M551" s="192"/>
      <c r="N551" s="192"/>
      <c r="O551" s="192"/>
    </row>
    <row r="552" spans="1:15" ht="15.6" x14ac:dyDescent="0.25">
      <c r="A552" s="210"/>
      <c r="B552" s="211"/>
      <c r="C552" s="211"/>
      <c r="D552" s="212"/>
      <c r="E552" s="211"/>
      <c r="F552" s="212"/>
      <c r="G552" s="212"/>
      <c r="H552" s="212"/>
      <c r="I552" s="212"/>
      <c r="J552" s="213"/>
      <c r="K552" s="212"/>
      <c r="L552" s="213"/>
      <c r="M552" s="192"/>
      <c r="N552" s="192"/>
      <c r="O552" s="192"/>
    </row>
    <row r="553" spans="1:15" ht="15.6" x14ac:dyDescent="0.25">
      <c r="A553" s="210"/>
      <c r="B553" s="211"/>
      <c r="C553" s="211"/>
      <c r="D553" s="212"/>
      <c r="E553" s="211"/>
      <c r="F553" s="212"/>
      <c r="G553" s="212"/>
      <c r="H553" s="212"/>
      <c r="I553" s="212"/>
      <c r="J553" s="213"/>
      <c r="K553" s="212"/>
      <c r="L553" s="213"/>
      <c r="M553" s="192"/>
      <c r="N553" s="192"/>
      <c r="O553" s="192"/>
    </row>
    <row r="554" spans="1:15" ht="15.6" x14ac:dyDescent="0.25">
      <c r="A554" s="210"/>
      <c r="B554" s="211"/>
      <c r="C554" s="211"/>
      <c r="D554" s="212"/>
      <c r="E554" s="211"/>
      <c r="F554" s="212"/>
      <c r="G554" s="212"/>
      <c r="H554" s="212"/>
      <c r="I554" s="212"/>
      <c r="J554" s="213"/>
      <c r="K554" s="212"/>
      <c r="L554" s="213"/>
      <c r="M554" s="192"/>
      <c r="N554" s="192"/>
      <c r="O554" s="192"/>
    </row>
    <row r="555" spans="1:15" ht="15.6" x14ac:dyDescent="0.25">
      <c r="A555" s="210"/>
      <c r="B555" s="211"/>
      <c r="C555" s="211"/>
      <c r="D555" s="212"/>
      <c r="E555" s="211"/>
      <c r="F555" s="212"/>
      <c r="G555" s="212"/>
      <c r="H555" s="212"/>
      <c r="I555" s="212"/>
      <c r="J555" s="213"/>
      <c r="K555" s="212"/>
      <c r="L555" s="213"/>
      <c r="M555" s="192"/>
      <c r="N555" s="192"/>
      <c r="O555" s="192"/>
    </row>
    <row r="556" spans="1:15" ht="15.6" x14ac:dyDescent="0.25">
      <c r="A556" s="210"/>
      <c r="B556" s="211"/>
      <c r="C556" s="211"/>
      <c r="D556" s="212"/>
      <c r="E556" s="211"/>
      <c r="F556" s="212"/>
      <c r="G556" s="212"/>
      <c r="H556" s="212"/>
      <c r="I556" s="212"/>
      <c r="J556" s="213"/>
      <c r="K556" s="212"/>
      <c r="L556" s="213"/>
      <c r="M556" s="192"/>
      <c r="N556" s="192"/>
      <c r="O556" s="192"/>
    </row>
    <row r="557" spans="1:15" ht="15.6" x14ac:dyDescent="0.25">
      <c r="A557" s="210"/>
      <c r="B557" s="211"/>
      <c r="C557" s="211"/>
      <c r="D557" s="212"/>
      <c r="E557" s="211"/>
      <c r="F557" s="212"/>
      <c r="G557" s="212"/>
      <c r="H557" s="212"/>
      <c r="I557" s="212"/>
      <c r="J557" s="213"/>
      <c r="K557" s="212"/>
      <c r="L557" s="213"/>
      <c r="M557" s="192"/>
      <c r="N557" s="192"/>
      <c r="O557" s="192"/>
    </row>
    <row r="558" spans="1:15" ht="15.6" x14ac:dyDescent="0.25">
      <c r="A558" s="210"/>
      <c r="B558" s="211"/>
      <c r="C558" s="211"/>
      <c r="D558" s="212"/>
      <c r="E558" s="211"/>
      <c r="F558" s="212"/>
      <c r="G558" s="212"/>
      <c r="H558" s="212"/>
      <c r="I558" s="212"/>
      <c r="J558" s="213"/>
      <c r="K558" s="212"/>
      <c r="L558" s="213"/>
      <c r="M558" s="192"/>
      <c r="N558" s="192"/>
      <c r="O558" s="192"/>
    </row>
    <row r="559" spans="1:15" ht="15.6" x14ac:dyDescent="0.25">
      <c r="A559" s="210"/>
      <c r="B559" s="211"/>
      <c r="C559" s="211"/>
      <c r="D559" s="212"/>
      <c r="E559" s="211"/>
      <c r="F559" s="212"/>
      <c r="G559" s="212"/>
      <c r="H559" s="212"/>
      <c r="I559" s="212"/>
      <c r="J559" s="213"/>
      <c r="K559" s="212"/>
      <c r="L559" s="213"/>
      <c r="M559" s="192"/>
      <c r="N559" s="192"/>
      <c r="O559" s="192"/>
    </row>
    <row r="560" spans="1:15" ht="15.6" x14ac:dyDescent="0.3">
      <c r="A560" s="210"/>
      <c r="B560" s="211"/>
      <c r="C560" s="211"/>
      <c r="D560" s="212"/>
      <c r="E560" s="211"/>
      <c r="F560" s="212"/>
      <c r="G560" s="212"/>
      <c r="H560" s="212"/>
      <c r="I560" s="212"/>
      <c r="J560" s="234"/>
      <c r="K560" s="212"/>
      <c r="L560" s="213"/>
      <c r="M560" s="192"/>
      <c r="N560" s="192"/>
      <c r="O560" s="192"/>
    </row>
    <row r="561" spans="1:15" ht="15.6" x14ac:dyDescent="0.3">
      <c r="A561" s="210"/>
      <c r="B561" s="211"/>
      <c r="C561" s="211"/>
      <c r="D561" s="212"/>
      <c r="E561" s="211"/>
      <c r="F561" s="212"/>
      <c r="G561" s="212"/>
      <c r="H561" s="212"/>
      <c r="I561" s="212"/>
      <c r="J561" s="234"/>
      <c r="K561" s="212"/>
      <c r="L561" s="213"/>
      <c r="M561" s="192"/>
      <c r="N561" s="192"/>
      <c r="O561" s="192"/>
    </row>
    <row r="562" spans="1:15" ht="15.6" x14ac:dyDescent="0.25">
      <c r="A562" s="210"/>
      <c r="B562" s="211"/>
      <c r="C562" s="211"/>
      <c r="D562" s="212"/>
      <c r="E562" s="211"/>
      <c r="F562" s="212"/>
      <c r="G562" s="212"/>
      <c r="H562" s="212"/>
      <c r="I562" s="212"/>
      <c r="J562" s="213"/>
      <c r="K562" s="212"/>
      <c r="L562" s="213"/>
      <c r="M562" s="192"/>
      <c r="N562" s="192"/>
      <c r="O562" s="192"/>
    </row>
    <row r="563" spans="1:15" ht="15.6" x14ac:dyDescent="0.25">
      <c r="A563" s="210"/>
      <c r="B563" s="211"/>
      <c r="C563" s="211"/>
      <c r="D563" s="212"/>
      <c r="E563" s="211"/>
      <c r="F563" s="212"/>
      <c r="G563" s="212"/>
      <c r="H563" s="212"/>
      <c r="I563" s="212"/>
      <c r="J563" s="213"/>
      <c r="K563" s="212"/>
      <c r="L563" s="213"/>
      <c r="M563" s="192"/>
      <c r="N563" s="192"/>
      <c r="O563" s="192"/>
    </row>
    <row r="564" spans="1:15" ht="15.6" x14ac:dyDescent="0.25">
      <c r="A564" s="210"/>
      <c r="B564" s="211"/>
      <c r="C564" s="211"/>
      <c r="D564" s="212"/>
      <c r="E564" s="211"/>
      <c r="F564" s="212"/>
      <c r="G564" s="212"/>
      <c r="H564" s="212"/>
      <c r="I564" s="212"/>
      <c r="J564" s="213"/>
      <c r="K564" s="217"/>
      <c r="L564" s="213"/>
      <c r="M564" s="192"/>
      <c r="N564" s="192"/>
      <c r="O564" s="192"/>
    </row>
    <row r="565" spans="1:15" ht="15.6" x14ac:dyDescent="0.25">
      <c r="A565" s="210"/>
      <c r="B565" s="211"/>
      <c r="C565" s="211"/>
      <c r="D565" s="212"/>
      <c r="E565" s="211"/>
      <c r="F565" s="212"/>
      <c r="G565" s="212"/>
      <c r="H565" s="212"/>
      <c r="I565" s="212"/>
      <c r="J565" s="216"/>
      <c r="K565" s="217"/>
      <c r="L565" s="213"/>
      <c r="M565" s="192"/>
      <c r="N565" s="192"/>
      <c r="O565" s="192"/>
    </row>
    <row r="566" spans="1:15" ht="15.6" x14ac:dyDescent="0.25">
      <c r="A566" s="210"/>
      <c r="B566" s="211"/>
      <c r="C566" s="211"/>
      <c r="D566" s="212"/>
      <c r="E566" s="211"/>
      <c r="F566" s="212"/>
      <c r="G566" s="212"/>
      <c r="H566" s="212"/>
      <c r="I566" s="212"/>
      <c r="J566" s="213"/>
      <c r="K566" s="217"/>
      <c r="L566" s="213"/>
      <c r="M566" s="192"/>
      <c r="N566" s="192"/>
      <c r="O566" s="192"/>
    </row>
    <row r="567" spans="1:15" ht="15.6" x14ac:dyDescent="0.25">
      <c r="A567" s="210"/>
      <c r="B567" s="211"/>
      <c r="C567" s="211"/>
      <c r="D567" s="217"/>
      <c r="E567" s="211"/>
      <c r="F567" s="212"/>
      <c r="G567" s="212"/>
      <c r="H567" s="212"/>
      <c r="I567" s="212"/>
      <c r="J567" s="213"/>
      <c r="K567" s="212"/>
      <c r="L567" s="213"/>
      <c r="M567" s="192"/>
      <c r="N567" s="192"/>
      <c r="O567" s="192"/>
    </row>
    <row r="568" spans="1:15" ht="15.6" x14ac:dyDescent="0.25">
      <c r="A568" s="210"/>
      <c r="B568" s="211"/>
      <c r="C568" s="211"/>
      <c r="D568" s="217"/>
      <c r="E568" s="211"/>
      <c r="F568" s="212"/>
      <c r="G568" s="212"/>
      <c r="H568" s="212"/>
      <c r="I568" s="212"/>
      <c r="J568" s="213"/>
      <c r="K568" s="212"/>
      <c r="L568" s="213"/>
      <c r="M568" s="192"/>
      <c r="N568" s="192"/>
      <c r="O568" s="192"/>
    </row>
    <row r="569" spans="1:15" ht="15.6" x14ac:dyDescent="0.25">
      <c r="A569" s="210"/>
      <c r="B569" s="211"/>
      <c r="C569" s="211"/>
      <c r="D569" s="217"/>
      <c r="E569" s="211"/>
      <c r="F569" s="212"/>
      <c r="G569" s="212"/>
      <c r="H569" s="212"/>
      <c r="I569" s="212"/>
      <c r="J569" s="213"/>
      <c r="K569" s="212"/>
      <c r="L569" s="213"/>
      <c r="M569" s="192"/>
      <c r="N569" s="192"/>
      <c r="O569" s="192"/>
    </row>
    <row r="570" spans="1:15" ht="15.6" x14ac:dyDescent="0.25">
      <c r="A570" s="210"/>
      <c r="B570" s="211"/>
      <c r="C570" s="211"/>
      <c r="D570" s="212"/>
      <c r="E570" s="211"/>
      <c r="F570" s="212"/>
      <c r="G570" s="212"/>
      <c r="H570" s="212"/>
      <c r="I570" s="212"/>
      <c r="J570" s="213"/>
      <c r="K570" s="212"/>
      <c r="L570" s="213"/>
      <c r="M570" s="192"/>
      <c r="N570" s="192"/>
      <c r="O570" s="192"/>
    </row>
    <row r="571" spans="1:15" ht="15.6" x14ac:dyDescent="0.25">
      <c r="A571" s="210"/>
      <c r="B571" s="211"/>
      <c r="C571" s="211"/>
      <c r="D571" s="217"/>
      <c r="E571" s="211"/>
      <c r="F571" s="212"/>
      <c r="G571" s="212"/>
      <c r="H571" s="212"/>
      <c r="I571" s="212"/>
      <c r="J571" s="213"/>
      <c r="K571" s="212"/>
      <c r="L571" s="213"/>
      <c r="M571" s="192"/>
      <c r="N571" s="192"/>
      <c r="O571" s="192"/>
    </row>
    <row r="572" spans="1:15" ht="15.75" customHeight="1" x14ac:dyDescent="0.25">
      <c r="A572" s="232"/>
      <c r="B572" s="232"/>
      <c r="C572" s="232"/>
      <c r="D572" s="232"/>
      <c r="E572" s="232"/>
      <c r="F572" s="232"/>
      <c r="G572" s="232"/>
      <c r="H572" s="232"/>
      <c r="I572" s="232"/>
      <c r="J572" s="232"/>
      <c r="K572" s="232"/>
      <c r="L572" s="232"/>
    </row>
    <row r="573" spans="1:15" ht="15.6" x14ac:dyDescent="0.25">
      <c r="A573" s="232"/>
      <c r="B573" s="232"/>
      <c r="C573" s="232"/>
      <c r="D573" s="232"/>
      <c r="E573" s="232"/>
      <c r="F573" s="232"/>
      <c r="G573" s="232"/>
      <c r="H573" s="232"/>
      <c r="I573" s="232"/>
      <c r="J573" s="232"/>
      <c r="K573" s="232"/>
      <c r="L573" s="213"/>
      <c r="M573" s="192"/>
      <c r="N573" s="192"/>
      <c r="O573" s="192"/>
    </row>
    <row r="574" spans="1:15" ht="15.6" x14ac:dyDescent="0.25">
      <c r="A574" s="232"/>
      <c r="B574" s="232"/>
      <c r="C574" s="232"/>
      <c r="D574" s="232"/>
      <c r="E574" s="232"/>
      <c r="F574" s="232"/>
      <c r="G574" s="232"/>
      <c r="H574" s="232"/>
      <c r="I574" s="232"/>
      <c r="J574" s="232"/>
      <c r="K574" s="232"/>
      <c r="L574" s="213"/>
      <c r="M574" s="192"/>
      <c r="N574" s="192"/>
      <c r="O574" s="192"/>
    </row>
    <row r="575" spans="1:15" ht="13.2" x14ac:dyDescent="0.25">
      <c r="A575" s="232"/>
      <c r="B575" s="232"/>
      <c r="C575" s="232"/>
      <c r="D575" s="232"/>
      <c r="E575" s="232"/>
      <c r="F575" s="232"/>
      <c r="G575" s="232"/>
      <c r="H575" s="232"/>
      <c r="I575" s="232"/>
      <c r="J575" s="232"/>
      <c r="K575" s="232"/>
      <c r="L575" s="214"/>
      <c r="M575" s="192"/>
      <c r="N575" s="192"/>
      <c r="O575" s="192"/>
    </row>
    <row r="576" spans="1:15" ht="13.2" x14ac:dyDescent="0.25">
      <c r="A576" s="235"/>
      <c r="B576" s="214"/>
      <c r="C576" s="214"/>
      <c r="D576" s="214"/>
      <c r="E576" s="214"/>
      <c r="F576" s="214"/>
      <c r="G576" s="214"/>
      <c r="H576" s="214"/>
      <c r="I576" s="214"/>
      <c r="J576" s="235"/>
      <c r="K576" s="214"/>
      <c r="L576" s="214"/>
      <c r="M576" s="192"/>
      <c r="N576" s="192"/>
      <c r="O576" s="192"/>
    </row>
    <row r="577" spans="1:15" ht="13.2" x14ac:dyDescent="0.25">
      <c r="A577" s="235"/>
      <c r="B577" s="214"/>
      <c r="C577" s="214"/>
      <c r="D577" s="214"/>
      <c r="E577" s="214"/>
      <c r="F577" s="214"/>
      <c r="G577" s="214"/>
      <c r="H577" s="214"/>
      <c r="I577" s="214"/>
      <c r="J577" s="235"/>
      <c r="K577" s="214"/>
      <c r="L577" s="214"/>
      <c r="M577" s="192"/>
      <c r="N577" s="192"/>
      <c r="O577" s="192"/>
    </row>
    <row r="578" spans="1:15" ht="13.2" x14ac:dyDescent="0.25">
      <c r="A578" s="235"/>
      <c r="B578" s="214"/>
      <c r="C578" s="214"/>
      <c r="D578" s="214"/>
      <c r="E578" s="214"/>
      <c r="F578" s="214"/>
      <c r="G578" s="214"/>
      <c r="H578" s="214"/>
      <c r="I578" s="214"/>
      <c r="J578" s="235"/>
      <c r="K578" s="214"/>
      <c r="L578" s="214"/>
      <c r="M578" s="192"/>
      <c r="N578" s="192"/>
      <c r="O578" s="192"/>
    </row>
    <row r="579" spans="1:15" ht="13.2" x14ac:dyDescent="0.25">
      <c r="A579" s="235"/>
      <c r="B579" s="214"/>
      <c r="C579" s="214"/>
      <c r="D579" s="214"/>
      <c r="E579" s="214"/>
      <c r="F579" s="214"/>
      <c r="G579" s="214"/>
      <c r="H579" s="214"/>
      <c r="I579" s="214"/>
      <c r="J579" s="235"/>
      <c r="K579" s="214"/>
      <c r="L579" s="214"/>
      <c r="M579" s="192"/>
      <c r="N579" s="192"/>
      <c r="O579" s="192"/>
    </row>
    <row r="580" spans="1:15" ht="13.2" x14ac:dyDescent="0.25">
      <c r="A580" s="235"/>
      <c r="B580" s="214"/>
      <c r="C580" s="214"/>
      <c r="D580" s="214"/>
      <c r="E580" s="214"/>
      <c r="F580" s="214"/>
      <c r="G580" s="214"/>
      <c r="H580" s="214"/>
      <c r="I580" s="214"/>
      <c r="J580" s="235"/>
      <c r="K580" s="214"/>
      <c r="L580" s="214"/>
      <c r="M580" s="192"/>
      <c r="N580" s="192"/>
      <c r="O580" s="192"/>
    </row>
    <row r="581" spans="1:15" ht="13.2" x14ac:dyDescent="0.25">
      <c r="A581" s="235"/>
      <c r="B581" s="214"/>
      <c r="C581" s="214"/>
      <c r="D581" s="214"/>
      <c r="E581" s="214"/>
      <c r="F581" s="214"/>
      <c r="G581" s="214"/>
      <c r="H581" s="214"/>
      <c r="I581" s="214"/>
      <c r="J581" s="235"/>
      <c r="K581" s="214"/>
      <c r="L581" s="214"/>
      <c r="M581" s="192"/>
      <c r="N581" s="192"/>
      <c r="O581" s="192"/>
    </row>
    <row r="582" spans="1:15" ht="13.2" x14ac:dyDescent="0.25">
      <c r="A582" s="235"/>
      <c r="B582" s="214"/>
      <c r="C582" s="214"/>
      <c r="D582" s="214"/>
      <c r="E582" s="214"/>
      <c r="F582" s="214"/>
      <c r="G582" s="214"/>
      <c r="H582" s="214"/>
      <c r="I582" s="214"/>
      <c r="J582" s="235"/>
      <c r="K582" s="214"/>
      <c r="L582" s="214"/>
      <c r="M582" s="192"/>
      <c r="N582" s="192"/>
      <c r="O582" s="192"/>
    </row>
    <row r="583" spans="1:15" ht="13.2" x14ac:dyDescent="0.25">
      <c r="A583" s="235"/>
      <c r="B583" s="214"/>
      <c r="C583" s="214"/>
      <c r="D583" s="214"/>
      <c r="E583" s="214"/>
      <c r="F583" s="214"/>
      <c r="G583" s="214"/>
      <c r="H583" s="214"/>
      <c r="I583" s="214"/>
      <c r="J583" s="235"/>
      <c r="K583" s="214"/>
      <c r="L583" s="214"/>
      <c r="M583" s="192"/>
      <c r="N583" s="192"/>
      <c r="O583" s="192"/>
    </row>
    <row r="584" spans="1:15" ht="13.2" x14ac:dyDescent="0.25">
      <c r="A584" s="235"/>
      <c r="B584" s="214"/>
      <c r="C584" s="214"/>
      <c r="D584" s="214"/>
      <c r="E584" s="214"/>
      <c r="F584" s="214"/>
      <c r="G584" s="214"/>
      <c r="H584" s="214"/>
      <c r="I584" s="214"/>
      <c r="J584" s="235"/>
      <c r="K584" s="214"/>
      <c r="L584" s="214"/>
      <c r="M584" s="192"/>
      <c r="N584" s="192"/>
      <c r="O584" s="192"/>
    </row>
    <row r="585" spans="1:15" ht="13.2" x14ac:dyDescent="0.25">
      <c r="A585" s="235"/>
      <c r="B585" s="214"/>
      <c r="C585" s="214"/>
      <c r="D585" s="214"/>
      <c r="E585" s="214"/>
      <c r="F585" s="214"/>
      <c r="G585" s="214"/>
      <c r="H585" s="214"/>
      <c r="I585" s="214"/>
      <c r="J585" s="235"/>
      <c r="K585" s="214"/>
      <c r="L585" s="214"/>
      <c r="M585" s="192"/>
      <c r="N585" s="192"/>
      <c r="O585" s="192"/>
    </row>
    <row r="586" spans="1:15" ht="13.2" x14ac:dyDescent="0.25">
      <c r="A586" s="235"/>
      <c r="B586" s="214"/>
      <c r="C586" s="214"/>
      <c r="D586" s="214"/>
      <c r="E586" s="214"/>
      <c r="F586" s="214"/>
      <c r="G586" s="214"/>
      <c r="H586" s="214"/>
      <c r="I586" s="214"/>
      <c r="J586" s="235"/>
      <c r="K586" s="214"/>
      <c r="L586" s="214"/>
      <c r="M586" s="192"/>
      <c r="N586" s="192"/>
      <c r="O586" s="192"/>
    </row>
    <row r="587" spans="1:15" ht="13.2" x14ac:dyDescent="0.25">
      <c r="A587" s="235"/>
      <c r="B587" s="214"/>
      <c r="C587" s="214"/>
      <c r="D587" s="214"/>
      <c r="E587" s="214"/>
      <c r="F587" s="214"/>
      <c r="G587" s="214"/>
      <c r="H587" s="214"/>
      <c r="I587" s="214"/>
      <c r="J587" s="235"/>
      <c r="K587" s="214"/>
      <c r="L587" s="214"/>
      <c r="M587" s="192"/>
      <c r="N587" s="192"/>
      <c r="O587" s="192"/>
    </row>
    <row r="588" spans="1:15" ht="13.2" x14ac:dyDescent="0.25">
      <c r="A588" s="235"/>
      <c r="B588" s="214"/>
      <c r="C588" s="214"/>
      <c r="D588" s="214"/>
      <c r="E588" s="214"/>
      <c r="F588" s="214"/>
      <c r="G588" s="214"/>
      <c r="H588" s="214"/>
      <c r="I588" s="214"/>
      <c r="J588" s="235"/>
      <c r="K588" s="214"/>
      <c r="L588" s="214"/>
      <c r="M588" s="192"/>
      <c r="N588" s="192"/>
      <c r="O588" s="192"/>
    </row>
    <row r="589" spans="1:15" ht="13.2" x14ac:dyDescent="0.25">
      <c r="A589" s="235"/>
      <c r="B589" s="214"/>
      <c r="C589" s="214"/>
      <c r="D589" s="214"/>
      <c r="E589" s="214"/>
      <c r="F589" s="214"/>
      <c r="G589" s="214"/>
      <c r="H589" s="214"/>
      <c r="I589" s="214"/>
      <c r="J589" s="235"/>
      <c r="K589" s="214"/>
      <c r="L589" s="214"/>
      <c r="M589" s="192"/>
      <c r="N589" s="192"/>
      <c r="O589" s="192"/>
    </row>
    <row r="590" spans="1:15" ht="13.2" x14ac:dyDescent="0.25">
      <c r="A590" s="235"/>
      <c r="B590" s="214"/>
      <c r="C590" s="214"/>
      <c r="D590" s="214"/>
      <c r="E590" s="214"/>
      <c r="F590" s="214"/>
      <c r="G590" s="214"/>
      <c r="H590" s="214"/>
      <c r="I590" s="214"/>
      <c r="J590" s="235"/>
      <c r="K590" s="214"/>
      <c r="L590" s="214"/>
      <c r="M590" s="192"/>
      <c r="N590" s="192"/>
      <c r="O590" s="192"/>
    </row>
    <row r="591" spans="1:15" ht="13.2" x14ac:dyDescent="0.25">
      <c r="A591" s="235"/>
      <c r="B591" s="214"/>
      <c r="C591" s="214"/>
      <c r="D591" s="214"/>
      <c r="E591" s="214"/>
      <c r="F591" s="214"/>
      <c r="G591" s="214"/>
      <c r="H591" s="214"/>
      <c r="I591" s="214"/>
      <c r="J591" s="235"/>
      <c r="K591" s="214"/>
      <c r="L591" s="214"/>
      <c r="M591" s="192"/>
      <c r="N591" s="192"/>
      <c r="O591" s="192"/>
    </row>
    <row r="592" spans="1:15" ht="13.2" x14ac:dyDescent="0.25">
      <c r="A592" s="235"/>
      <c r="B592" s="214"/>
      <c r="C592" s="214"/>
      <c r="D592" s="214"/>
      <c r="E592" s="214"/>
      <c r="F592" s="214"/>
      <c r="G592" s="214"/>
      <c r="H592" s="214"/>
      <c r="I592" s="214"/>
      <c r="J592" s="235"/>
      <c r="K592" s="214"/>
      <c r="L592" s="214"/>
      <c r="M592" s="192"/>
      <c r="N592" s="192"/>
      <c r="O592" s="192"/>
    </row>
    <row r="593" spans="1:15" ht="13.2" x14ac:dyDescent="0.25">
      <c r="A593" s="235"/>
      <c r="B593" s="214"/>
      <c r="C593" s="214"/>
      <c r="D593" s="214"/>
      <c r="E593" s="214"/>
      <c r="F593" s="214"/>
      <c r="G593" s="214"/>
      <c r="H593" s="214"/>
      <c r="I593" s="214"/>
      <c r="J593" s="235"/>
      <c r="K593" s="214"/>
      <c r="L593" s="214"/>
      <c r="M593" s="192"/>
      <c r="N593" s="192"/>
      <c r="O593" s="192"/>
    </row>
    <row r="594" spans="1:15" ht="13.2" x14ac:dyDescent="0.25">
      <c r="A594" s="235"/>
      <c r="B594" s="214"/>
      <c r="C594" s="214"/>
      <c r="D594" s="214"/>
      <c r="E594" s="214"/>
      <c r="F594" s="214"/>
      <c r="G594" s="214"/>
      <c r="H594" s="214"/>
      <c r="I594" s="214"/>
      <c r="J594" s="235"/>
      <c r="K594" s="214"/>
      <c r="L594" s="214"/>
      <c r="M594" s="192"/>
      <c r="N594" s="192"/>
      <c r="O594" s="192"/>
    </row>
    <row r="595" spans="1:15" ht="13.2" x14ac:dyDescent="0.25">
      <c r="A595" s="235"/>
      <c r="B595" s="214"/>
      <c r="C595" s="214"/>
      <c r="D595" s="214"/>
      <c r="E595" s="214"/>
      <c r="F595" s="214"/>
      <c r="G595" s="214"/>
      <c r="H595" s="214"/>
      <c r="I595" s="214"/>
      <c r="J595" s="235"/>
      <c r="K595" s="214"/>
      <c r="L595" s="214"/>
      <c r="M595" s="192"/>
      <c r="N595" s="192"/>
      <c r="O595" s="192"/>
    </row>
    <row r="596" spans="1:15" ht="13.2" x14ac:dyDescent="0.25">
      <c r="A596" s="235"/>
      <c r="B596" s="214"/>
      <c r="C596" s="214"/>
      <c r="D596" s="214"/>
      <c r="E596" s="214"/>
      <c r="F596" s="214"/>
      <c r="G596" s="214"/>
      <c r="H596" s="214"/>
      <c r="I596" s="214"/>
      <c r="J596" s="235"/>
      <c r="K596" s="214"/>
      <c r="L596" s="214"/>
      <c r="M596" s="192"/>
      <c r="N596" s="192"/>
      <c r="O596" s="192"/>
    </row>
    <row r="597" spans="1:15" ht="13.2" x14ac:dyDescent="0.25">
      <c r="A597" s="235"/>
      <c r="B597" s="214"/>
      <c r="C597" s="214"/>
      <c r="D597" s="214"/>
      <c r="E597" s="214"/>
      <c r="F597" s="214"/>
      <c r="G597" s="214"/>
      <c r="H597" s="214"/>
      <c r="I597" s="214"/>
      <c r="J597" s="235"/>
      <c r="K597" s="214"/>
      <c r="L597" s="214"/>
      <c r="M597" s="192"/>
      <c r="N597" s="192"/>
      <c r="O597" s="192"/>
    </row>
    <row r="598" spans="1:15" ht="13.2" x14ac:dyDescent="0.25">
      <c r="A598" s="235"/>
      <c r="B598" s="214"/>
      <c r="C598" s="214"/>
      <c r="D598" s="214"/>
      <c r="E598" s="214"/>
      <c r="F598" s="214"/>
      <c r="G598" s="214"/>
      <c r="H598" s="214"/>
      <c r="I598" s="214"/>
      <c r="J598" s="235"/>
      <c r="K598" s="214"/>
      <c r="L598" s="214"/>
      <c r="M598" s="192"/>
      <c r="N598" s="192"/>
      <c r="O598" s="192"/>
    </row>
    <row r="599" spans="1:15" ht="13.2" x14ac:dyDescent="0.25">
      <c r="A599" s="235"/>
      <c r="B599" s="214"/>
      <c r="C599" s="214"/>
      <c r="D599" s="214"/>
      <c r="E599" s="214"/>
      <c r="F599" s="214"/>
      <c r="G599" s="214"/>
      <c r="H599" s="214"/>
      <c r="I599" s="214"/>
      <c r="J599" s="235"/>
      <c r="K599" s="214"/>
      <c r="L599" s="214"/>
      <c r="M599" s="192"/>
      <c r="N599" s="192"/>
      <c r="O599" s="192"/>
    </row>
    <row r="600" spans="1:15" ht="13.2" x14ac:dyDescent="0.25">
      <c r="A600" s="235"/>
      <c r="B600" s="214"/>
      <c r="C600" s="214"/>
      <c r="D600" s="214"/>
      <c r="E600" s="214"/>
      <c r="F600" s="214"/>
      <c r="G600" s="214"/>
      <c r="H600" s="214"/>
      <c r="I600" s="214"/>
      <c r="J600" s="235"/>
      <c r="K600" s="214"/>
      <c r="L600" s="214"/>
      <c r="M600" s="192"/>
      <c r="N600" s="192"/>
      <c r="O600" s="192"/>
    </row>
    <row r="601" spans="1:15" ht="13.2" x14ac:dyDescent="0.25">
      <c r="A601" s="235"/>
      <c r="B601" s="214"/>
      <c r="C601" s="214"/>
      <c r="D601" s="214"/>
      <c r="E601" s="214"/>
      <c r="F601" s="214"/>
      <c r="G601" s="214"/>
      <c r="H601" s="214"/>
      <c r="I601" s="214"/>
      <c r="J601" s="235"/>
      <c r="K601" s="214"/>
      <c r="L601" s="214"/>
      <c r="M601" s="192"/>
      <c r="N601" s="192"/>
      <c r="O601" s="192"/>
    </row>
    <row r="602" spans="1:15" ht="13.2" x14ac:dyDescent="0.25">
      <c r="A602" s="235"/>
      <c r="B602" s="214"/>
      <c r="C602" s="214"/>
      <c r="D602" s="214"/>
      <c r="E602" s="214"/>
      <c r="F602" s="214"/>
      <c r="G602" s="214"/>
      <c r="H602" s="214"/>
      <c r="I602" s="214"/>
      <c r="J602" s="235"/>
      <c r="K602" s="214"/>
      <c r="L602" s="214"/>
      <c r="M602" s="192"/>
      <c r="N602" s="192"/>
      <c r="O602" s="192"/>
    </row>
    <row r="603" spans="1:15" ht="13.2" x14ac:dyDescent="0.25">
      <c r="A603" s="235"/>
      <c r="B603" s="214"/>
      <c r="C603" s="214"/>
      <c r="D603" s="214"/>
      <c r="E603" s="214"/>
      <c r="F603" s="214"/>
      <c r="G603" s="214"/>
      <c r="H603" s="214"/>
      <c r="I603" s="214"/>
      <c r="J603" s="235"/>
      <c r="K603" s="214"/>
      <c r="L603" s="214"/>
      <c r="M603" s="192"/>
      <c r="N603" s="192"/>
      <c r="O603" s="192"/>
    </row>
    <row r="604" spans="1:15" ht="13.2" x14ac:dyDescent="0.25">
      <c r="A604" s="235"/>
      <c r="B604" s="214"/>
      <c r="C604" s="214"/>
      <c r="D604" s="214"/>
      <c r="E604" s="214"/>
      <c r="F604" s="214"/>
      <c r="G604" s="214"/>
      <c r="H604" s="214"/>
      <c r="I604" s="214"/>
      <c r="J604" s="235"/>
      <c r="K604" s="214"/>
      <c r="L604" s="214"/>
      <c r="M604" s="192"/>
      <c r="N604" s="192"/>
      <c r="O604" s="192"/>
    </row>
    <row r="605" spans="1:15" ht="13.2" x14ac:dyDescent="0.25">
      <c r="A605" s="235"/>
      <c r="B605" s="214"/>
      <c r="C605" s="214"/>
      <c r="D605" s="214"/>
      <c r="E605" s="214"/>
      <c r="F605" s="214"/>
      <c r="G605" s="214"/>
      <c r="H605" s="214"/>
      <c r="I605" s="214"/>
      <c r="J605" s="235"/>
      <c r="K605" s="214"/>
      <c r="L605" s="214"/>
      <c r="M605" s="192"/>
      <c r="N605" s="192"/>
      <c r="O605" s="192"/>
    </row>
    <row r="606" spans="1:15" ht="13.2" x14ac:dyDescent="0.25">
      <c r="A606" s="235"/>
      <c r="B606" s="214"/>
      <c r="C606" s="214"/>
      <c r="D606" s="214"/>
      <c r="E606" s="214"/>
      <c r="F606" s="214"/>
      <c r="G606" s="214"/>
      <c r="H606" s="214"/>
      <c r="I606" s="214"/>
      <c r="J606" s="235"/>
      <c r="K606" s="214"/>
      <c r="L606" s="214"/>
      <c r="M606" s="192"/>
      <c r="N606" s="192"/>
      <c r="O606" s="192"/>
    </row>
    <row r="607" spans="1:15" ht="13.2" x14ac:dyDescent="0.25">
      <c r="A607" s="235"/>
      <c r="B607" s="214"/>
      <c r="C607" s="214"/>
      <c r="D607" s="214"/>
      <c r="E607" s="214"/>
      <c r="F607" s="214"/>
      <c r="G607" s="214"/>
      <c r="H607" s="214"/>
      <c r="I607" s="214"/>
      <c r="J607" s="235"/>
      <c r="K607" s="214"/>
      <c r="L607" s="214"/>
      <c r="M607" s="192"/>
      <c r="N607" s="192"/>
      <c r="O607" s="192"/>
    </row>
    <row r="608" spans="1:15" ht="13.2" x14ac:dyDescent="0.25">
      <c r="A608" s="235"/>
      <c r="B608" s="214"/>
      <c r="C608" s="214"/>
      <c r="D608" s="214"/>
      <c r="E608" s="214"/>
      <c r="F608" s="214"/>
      <c r="G608" s="214"/>
      <c r="H608" s="214"/>
      <c r="I608" s="214"/>
      <c r="J608" s="235"/>
      <c r="K608" s="214"/>
      <c r="L608" s="214"/>
      <c r="M608" s="192"/>
      <c r="N608" s="192"/>
      <c r="O608" s="192"/>
    </row>
    <row r="609" spans="1:15" ht="13.2" x14ac:dyDescent="0.25">
      <c r="A609" s="235"/>
      <c r="B609" s="214"/>
      <c r="C609" s="214"/>
      <c r="D609" s="214"/>
      <c r="E609" s="214"/>
      <c r="F609" s="214"/>
      <c r="G609" s="214"/>
      <c r="H609" s="214"/>
      <c r="I609" s="214"/>
      <c r="J609" s="235"/>
      <c r="K609" s="214"/>
      <c r="L609" s="214"/>
      <c r="M609" s="192"/>
      <c r="N609" s="192"/>
      <c r="O609" s="192"/>
    </row>
    <row r="610" spans="1:15" ht="13.2" x14ac:dyDescent="0.25">
      <c r="A610" s="235"/>
      <c r="B610" s="214"/>
      <c r="C610" s="214"/>
      <c r="D610" s="214"/>
      <c r="E610" s="214"/>
      <c r="F610" s="214"/>
      <c r="G610" s="214"/>
      <c r="H610" s="214"/>
      <c r="I610" s="214"/>
      <c r="J610" s="235"/>
      <c r="K610" s="214"/>
      <c r="L610" s="214"/>
      <c r="M610" s="192"/>
      <c r="N610" s="192"/>
      <c r="O610" s="192"/>
    </row>
    <row r="611" spans="1:15" ht="13.2" x14ac:dyDescent="0.25">
      <c r="A611" s="235"/>
      <c r="B611" s="214"/>
      <c r="C611" s="214"/>
      <c r="D611" s="214"/>
      <c r="E611" s="214"/>
      <c r="F611" s="214"/>
      <c r="G611" s="214"/>
      <c r="H611" s="214"/>
      <c r="I611" s="214"/>
      <c r="J611" s="235"/>
      <c r="K611" s="214"/>
      <c r="L611" s="214"/>
      <c r="M611" s="192"/>
      <c r="N611" s="192"/>
      <c r="O611" s="192"/>
    </row>
    <row r="612" spans="1:15" ht="13.2" x14ac:dyDescent="0.25">
      <c r="A612" s="235"/>
      <c r="B612" s="214"/>
      <c r="C612" s="214"/>
      <c r="D612" s="214"/>
      <c r="E612" s="214"/>
      <c r="F612" s="214"/>
      <c r="G612" s="214"/>
      <c r="H612" s="214"/>
      <c r="I612" s="214"/>
      <c r="J612" s="235"/>
      <c r="K612" s="214"/>
      <c r="L612" s="214"/>
      <c r="M612" s="192"/>
      <c r="N612" s="192"/>
      <c r="O612" s="192"/>
    </row>
    <row r="613" spans="1:15" ht="13.2" x14ac:dyDescent="0.25">
      <c r="A613" s="235"/>
      <c r="B613" s="214"/>
      <c r="C613" s="214"/>
      <c r="D613" s="214"/>
      <c r="E613" s="214"/>
      <c r="F613" s="214"/>
      <c r="G613" s="214"/>
      <c r="H613" s="214"/>
      <c r="I613" s="214"/>
      <c r="J613" s="235"/>
      <c r="K613" s="214"/>
      <c r="L613" s="214"/>
      <c r="M613" s="192"/>
      <c r="N613" s="192"/>
      <c r="O613" s="192"/>
    </row>
    <row r="614" spans="1:15" ht="13.2" x14ac:dyDescent="0.25">
      <c r="A614" s="235"/>
      <c r="B614" s="214"/>
      <c r="C614" s="214"/>
      <c r="D614" s="214"/>
      <c r="E614" s="214"/>
      <c r="F614" s="214"/>
      <c r="G614" s="214"/>
      <c r="H614" s="214"/>
      <c r="I614" s="214"/>
      <c r="J614" s="235"/>
      <c r="K614" s="214"/>
      <c r="L614" s="214"/>
      <c r="M614" s="192"/>
      <c r="N614" s="192"/>
      <c r="O614" s="192"/>
    </row>
    <row r="615" spans="1:15" ht="13.2" x14ac:dyDescent="0.25">
      <c r="A615" s="235"/>
      <c r="B615" s="214"/>
      <c r="C615" s="214"/>
      <c r="D615" s="214"/>
      <c r="E615" s="214"/>
      <c r="F615" s="214"/>
      <c r="G615" s="214"/>
      <c r="H615" s="214"/>
      <c r="I615" s="214"/>
      <c r="J615" s="235"/>
      <c r="K615" s="214"/>
      <c r="L615" s="214"/>
      <c r="M615" s="192"/>
      <c r="N615" s="192"/>
      <c r="O615" s="192"/>
    </row>
    <row r="616" spans="1:15" ht="13.2" x14ac:dyDescent="0.25">
      <c r="A616" s="235"/>
      <c r="B616" s="214"/>
      <c r="C616" s="214"/>
      <c r="D616" s="214"/>
      <c r="E616" s="214"/>
      <c r="F616" s="214"/>
      <c r="G616" s="214"/>
      <c r="H616" s="214"/>
      <c r="I616" s="214"/>
      <c r="J616" s="235"/>
      <c r="K616" s="214"/>
      <c r="L616" s="214"/>
      <c r="M616" s="192"/>
      <c r="N616" s="192"/>
      <c r="O616" s="192"/>
    </row>
    <row r="617" spans="1:15" ht="13.2" x14ac:dyDescent="0.25">
      <c r="A617" s="235"/>
      <c r="B617" s="214"/>
      <c r="C617" s="214"/>
      <c r="D617" s="214"/>
      <c r="E617" s="214"/>
      <c r="F617" s="214"/>
      <c r="G617" s="214"/>
      <c r="H617" s="214"/>
      <c r="I617" s="214"/>
      <c r="J617" s="235"/>
      <c r="K617" s="214"/>
      <c r="L617" s="214"/>
      <c r="M617" s="192"/>
      <c r="N617" s="192"/>
      <c r="O617" s="192"/>
    </row>
    <row r="618" spans="1:15" ht="13.2" x14ac:dyDescent="0.25">
      <c r="A618" s="235"/>
      <c r="B618" s="214"/>
      <c r="C618" s="214"/>
      <c r="D618" s="214"/>
      <c r="E618" s="214"/>
      <c r="F618" s="214"/>
      <c r="G618" s="214"/>
      <c r="H618" s="214"/>
      <c r="I618" s="214"/>
      <c r="J618" s="235"/>
      <c r="K618" s="214"/>
      <c r="L618" s="214"/>
      <c r="M618" s="192"/>
      <c r="N618" s="192"/>
      <c r="O618" s="192"/>
    </row>
    <row r="619" spans="1:15" ht="13.2" x14ac:dyDescent="0.25">
      <c r="A619" s="235"/>
      <c r="B619" s="214"/>
      <c r="C619" s="214"/>
      <c r="D619" s="214"/>
      <c r="E619" s="214"/>
      <c r="F619" s="214"/>
      <c r="G619" s="214"/>
      <c r="H619" s="214"/>
      <c r="I619" s="214"/>
      <c r="J619" s="235"/>
      <c r="K619" s="214"/>
      <c r="L619" s="214"/>
      <c r="M619" s="192"/>
      <c r="N619" s="192"/>
      <c r="O619" s="192"/>
    </row>
    <row r="620" spans="1:15" ht="13.2" x14ac:dyDescent="0.25">
      <c r="A620" s="235"/>
      <c r="B620" s="214"/>
      <c r="C620" s="214"/>
      <c r="D620" s="214"/>
      <c r="E620" s="214"/>
      <c r="F620" s="214"/>
      <c r="G620" s="214"/>
      <c r="H620" s="214"/>
      <c r="I620" s="214"/>
      <c r="J620" s="235"/>
      <c r="K620" s="214"/>
      <c r="L620" s="214"/>
      <c r="M620" s="192"/>
      <c r="N620" s="192"/>
      <c r="O620" s="192"/>
    </row>
    <row r="621" spans="1:15" ht="13.2" x14ac:dyDescent="0.25">
      <c r="A621" s="235"/>
      <c r="B621" s="214"/>
      <c r="C621" s="214"/>
      <c r="D621" s="214"/>
      <c r="E621" s="214"/>
      <c r="F621" s="214"/>
      <c r="G621" s="214"/>
      <c r="H621" s="214"/>
      <c r="I621" s="214"/>
      <c r="J621" s="235"/>
      <c r="K621" s="214"/>
      <c r="L621" s="214"/>
      <c r="M621" s="192"/>
      <c r="N621" s="192"/>
      <c r="O621" s="192"/>
    </row>
    <row r="622" spans="1:15" ht="13.2" x14ac:dyDescent="0.25">
      <c r="A622" s="235"/>
      <c r="B622" s="214"/>
      <c r="C622" s="214"/>
      <c r="D622" s="214"/>
      <c r="E622" s="214"/>
      <c r="F622" s="214"/>
      <c r="G622" s="214"/>
      <c r="H622" s="214"/>
      <c r="I622" s="214"/>
      <c r="J622" s="235"/>
      <c r="K622" s="214"/>
      <c r="L622" s="214"/>
      <c r="M622" s="192"/>
      <c r="N622" s="192"/>
      <c r="O622" s="192"/>
    </row>
    <row r="623" spans="1:15" ht="13.2" x14ac:dyDescent="0.25">
      <c r="A623" s="235"/>
      <c r="B623" s="214"/>
      <c r="C623" s="214"/>
      <c r="D623" s="214"/>
      <c r="E623" s="214"/>
      <c r="F623" s="214"/>
      <c r="G623" s="214"/>
      <c r="H623" s="214"/>
      <c r="I623" s="214"/>
      <c r="J623" s="235"/>
      <c r="K623" s="214"/>
      <c r="L623" s="214"/>
      <c r="M623" s="192"/>
      <c r="N623" s="192"/>
      <c r="O623" s="192"/>
    </row>
    <row r="624" spans="1:15" ht="13.2" x14ac:dyDescent="0.25">
      <c r="A624" s="235"/>
      <c r="B624" s="214"/>
      <c r="C624" s="214"/>
      <c r="D624" s="214"/>
      <c r="E624" s="214"/>
      <c r="F624" s="214"/>
      <c r="G624" s="214"/>
      <c r="H624" s="214"/>
      <c r="I624" s="214"/>
      <c r="J624" s="235"/>
      <c r="K624" s="214"/>
      <c r="L624" s="214"/>
      <c r="M624" s="192"/>
      <c r="N624" s="192"/>
      <c r="O624" s="192"/>
    </row>
    <row r="625" spans="1:15" ht="13.2" x14ac:dyDescent="0.25">
      <c r="A625" s="235"/>
      <c r="B625" s="214"/>
      <c r="C625" s="214"/>
      <c r="D625" s="214"/>
      <c r="E625" s="214"/>
      <c r="F625" s="214"/>
      <c r="G625" s="214"/>
      <c r="H625" s="214"/>
      <c r="I625" s="214"/>
      <c r="J625" s="235"/>
      <c r="K625" s="214"/>
      <c r="L625" s="214"/>
      <c r="M625" s="192"/>
      <c r="N625" s="192"/>
      <c r="O625" s="192"/>
    </row>
    <row r="626" spans="1:15" ht="13.2" x14ac:dyDescent="0.25">
      <c r="A626" s="235"/>
      <c r="B626" s="214"/>
      <c r="C626" s="214"/>
      <c r="D626" s="214"/>
      <c r="E626" s="214"/>
      <c r="F626" s="214"/>
      <c r="G626" s="214"/>
      <c r="H626" s="214"/>
      <c r="I626" s="214"/>
      <c r="J626" s="235"/>
      <c r="K626" s="214"/>
      <c r="L626" s="214"/>
      <c r="M626" s="192"/>
      <c r="N626" s="192"/>
      <c r="O626" s="192"/>
    </row>
    <row r="627" spans="1:15" ht="13.2" x14ac:dyDescent="0.25">
      <c r="A627" s="235"/>
      <c r="B627" s="214"/>
      <c r="C627" s="214"/>
      <c r="D627" s="214"/>
      <c r="E627" s="214"/>
      <c r="F627" s="214"/>
      <c r="G627" s="214"/>
      <c r="H627" s="214"/>
      <c r="I627" s="214"/>
      <c r="J627" s="235"/>
      <c r="K627" s="214"/>
      <c r="L627" s="214"/>
      <c r="M627" s="192"/>
      <c r="N627" s="192"/>
      <c r="O627" s="192"/>
    </row>
    <row r="628" spans="1:15" ht="13.2" x14ac:dyDescent="0.25">
      <c r="A628" s="235"/>
      <c r="B628" s="214"/>
      <c r="C628" s="214"/>
      <c r="D628" s="214"/>
      <c r="E628" s="214"/>
      <c r="F628" s="214"/>
      <c r="G628" s="214"/>
      <c r="H628" s="214"/>
      <c r="I628" s="214"/>
      <c r="J628" s="235"/>
      <c r="K628" s="214"/>
      <c r="L628" s="214"/>
      <c r="M628" s="192"/>
      <c r="N628" s="192"/>
      <c r="O628" s="192"/>
    </row>
    <row r="629" spans="1:15" ht="13.2" x14ac:dyDescent="0.25">
      <c r="A629" s="235"/>
      <c r="B629" s="214"/>
      <c r="C629" s="214"/>
      <c r="D629" s="214"/>
      <c r="E629" s="214"/>
      <c r="F629" s="214"/>
      <c r="G629" s="214"/>
      <c r="H629" s="214"/>
      <c r="I629" s="214"/>
      <c r="J629" s="235"/>
      <c r="K629" s="214"/>
      <c r="L629" s="214"/>
      <c r="M629" s="192"/>
      <c r="N629" s="192"/>
      <c r="O629" s="192"/>
    </row>
    <row r="630" spans="1:15" ht="13.2" x14ac:dyDescent="0.25">
      <c r="A630" s="235"/>
      <c r="B630" s="214"/>
      <c r="C630" s="214"/>
      <c r="D630" s="214"/>
      <c r="E630" s="214"/>
      <c r="F630" s="214"/>
      <c r="G630" s="214"/>
      <c r="H630" s="214"/>
      <c r="I630" s="214"/>
      <c r="J630" s="235"/>
      <c r="K630" s="214"/>
      <c r="L630" s="214"/>
      <c r="M630" s="192"/>
      <c r="N630" s="192"/>
      <c r="O630" s="192"/>
    </row>
    <row r="631" spans="1:15" ht="13.2" x14ac:dyDescent="0.25">
      <c r="A631" s="235"/>
      <c r="B631" s="214"/>
      <c r="C631" s="214"/>
      <c r="D631" s="214"/>
      <c r="E631" s="214"/>
      <c r="F631" s="214"/>
      <c r="G631" s="214"/>
      <c r="H631" s="214"/>
      <c r="I631" s="214"/>
      <c r="J631" s="235"/>
      <c r="K631" s="214"/>
      <c r="L631" s="214"/>
      <c r="M631" s="192"/>
      <c r="N631" s="192"/>
      <c r="O631" s="192"/>
    </row>
    <row r="632" spans="1:15" ht="13.2" x14ac:dyDescent="0.25">
      <c r="A632" s="235"/>
      <c r="B632" s="214"/>
      <c r="C632" s="214"/>
      <c r="D632" s="214"/>
      <c r="E632" s="214"/>
      <c r="F632" s="214"/>
      <c r="G632" s="214"/>
      <c r="H632" s="214"/>
      <c r="I632" s="214"/>
      <c r="J632" s="235"/>
      <c r="K632" s="214"/>
      <c r="L632" s="214"/>
      <c r="M632" s="192"/>
      <c r="N632" s="192"/>
      <c r="O632" s="192"/>
    </row>
    <row r="633" spans="1:15" ht="13.2" x14ac:dyDescent="0.25">
      <c r="A633" s="235"/>
      <c r="B633" s="214"/>
      <c r="C633" s="214"/>
      <c r="D633" s="214"/>
      <c r="E633" s="214"/>
      <c r="F633" s="214"/>
      <c r="G633" s="214"/>
      <c r="H633" s="214"/>
      <c r="I633" s="214"/>
      <c r="J633" s="235"/>
      <c r="K633" s="214"/>
      <c r="L633" s="214"/>
      <c r="M633" s="192"/>
      <c r="N633" s="192"/>
      <c r="O633" s="192"/>
    </row>
    <row r="634" spans="1:15" ht="13.2" x14ac:dyDescent="0.25">
      <c r="A634" s="235"/>
      <c r="B634" s="214"/>
      <c r="C634" s="214"/>
      <c r="D634" s="214"/>
      <c r="E634" s="214"/>
      <c r="F634" s="214"/>
      <c r="G634" s="214"/>
      <c r="H634" s="214"/>
      <c r="I634" s="214"/>
      <c r="J634" s="235"/>
      <c r="K634" s="214"/>
      <c r="L634" s="214"/>
      <c r="M634" s="192"/>
      <c r="N634" s="192"/>
      <c r="O634" s="192"/>
    </row>
    <row r="635" spans="1:15" ht="13.2" x14ac:dyDescent="0.25">
      <c r="A635" s="235"/>
      <c r="B635" s="214"/>
      <c r="C635" s="214"/>
      <c r="D635" s="214"/>
      <c r="E635" s="214"/>
      <c r="F635" s="214"/>
      <c r="G635" s="214"/>
      <c r="H635" s="214"/>
      <c r="I635" s="214"/>
      <c r="J635" s="235"/>
      <c r="K635" s="214"/>
      <c r="L635" s="214"/>
      <c r="M635" s="192"/>
      <c r="N635" s="192"/>
      <c r="O635" s="192"/>
    </row>
    <row r="636" spans="1:15" ht="13.2" x14ac:dyDescent="0.25">
      <c r="A636" s="235"/>
      <c r="B636" s="214"/>
      <c r="C636" s="214"/>
      <c r="D636" s="214"/>
      <c r="E636" s="214"/>
      <c r="F636" s="214"/>
      <c r="G636" s="214"/>
      <c r="H636" s="214"/>
      <c r="I636" s="214"/>
      <c r="J636" s="235"/>
      <c r="K636" s="214"/>
      <c r="L636" s="214"/>
      <c r="M636" s="192"/>
      <c r="N636" s="192"/>
      <c r="O636" s="192"/>
    </row>
    <row r="637" spans="1:15" ht="13.2" x14ac:dyDescent="0.25">
      <c r="A637" s="235"/>
      <c r="B637" s="214"/>
      <c r="C637" s="214"/>
      <c r="D637" s="214"/>
      <c r="E637" s="214"/>
      <c r="F637" s="214"/>
      <c r="G637" s="214"/>
      <c r="H637" s="214"/>
      <c r="I637" s="214"/>
      <c r="J637" s="235"/>
      <c r="K637" s="214"/>
      <c r="L637" s="214"/>
      <c r="M637" s="192"/>
      <c r="N637" s="192"/>
      <c r="O637" s="192"/>
    </row>
    <row r="638" spans="1:15" ht="13.2" x14ac:dyDescent="0.25">
      <c r="A638" s="235"/>
      <c r="B638" s="214"/>
      <c r="C638" s="214"/>
      <c r="D638" s="214"/>
      <c r="E638" s="214"/>
      <c r="F638" s="214"/>
      <c r="G638" s="214"/>
      <c r="H638" s="214"/>
      <c r="I638" s="214"/>
      <c r="J638" s="235"/>
      <c r="K638" s="214"/>
      <c r="L638" s="214"/>
      <c r="M638" s="192"/>
      <c r="N638" s="192"/>
      <c r="O638" s="192"/>
    </row>
    <row r="639" spans="1:15" ht="13.2" x14ac:dyDescent="0.25">
      <c r="A639" s="235"/>
      <c r="B639" s="214"/>
      <c r="C639" s="214"/>
      <c r="D639" s="214"/>
      <c r="E639" s="214"/>
      <c r="F639" s="214"/>
      <c r="G639" s="214"/>
      <c r="H639" s="214"/>
      <c r="I639" s="214"/>
      <c r="J639" s="235"/>
      <c r="K639" s="214"/>
      <c r="L639" s="214"/>
      <c r="M639" s="192"/>
      <c r="N639" s="192"/>
      <c r="O639" s="192"/>
    </row>
    <row r="640" spans="1:15" ht="13.2" x14ac:dyDescent="0.25">
      <c r="A640" s="235"/>
      <c r="B640" s="214"/>
      <c r="C640" s="214"/>
      <c r="D640" s="214"/>
      <c r="E640" s="214"/>
      <c r="F640" s="214"/>
      <c r="G640" s="214"/>
      <c r="H640" s="214"/>
      <c r="I640" s="214"/>
      <c r="J640" s="235"/>
      <c r="K640" s="214"/>
      <c r="L640" s="214"/>
      <c r="M640" s="192"/>
      <c r="N640" s="192"/>
      <c r="O640" s="192"/>
    </row>
    <row r="641" spans="1:15" ht="13.2" x14ac:dyDescent="0.25">
      <c r="A641" s="235"/>
      <c r="B641" s="214"/>
      <c r="C641" s="214"/>
      <c r="D641" s="214"/>
      <c r="E641" s="214"/>
      <c r="F641" s="214"/>
      <c r="G641" s="214"/>
      <c r="H641" s="214"/>
      <c r="I641" s="214"/>
      <c r="J641" s="235"/>
      <c r="K641" s="214"/>
      <c r="L641" s="214"/>
      <c r="M641" s="192"/>
      <c r="N641" s="192"/>
      <c r="O641" s="192"/>
    </row>
    <row r="642" spans="1:15" ht="13.2" x14ac:dyDescent="0.25">
      <c r="A642" s="235"/>
      <c r="B642" s="214"/>
      <c r="C642" s="214"/>
      <c r="D642" s="214"/>
      <c r="E642" s="214"/>
      <c r="F642" s="214"/>
      <c r="G642" s="214"/>
      <c r="H642" s="214"/>
      <c r="I642" s="214"/>
      <c r="J642" s="235"/>
      <c r="K642" s="214"/>
      <c r="L642" s="214"/>
      <c r="M642" s="192"/>
      <c r="N642" s="192"/>
      <c r="O642" s="192"/>
    </row>
    <row r="643" spans="1:15" ht="13.2" x14ac:dyDescent="0.25">
      <c r="A643" s="235"/>
      <c r="B643" s="214"/>
      <c r="C643" s="214"/>
      <c r="D643" s="214"/>
      <c r="E643" s="214"/>
      <c r="F643" s="214"/>
      <c r="G643" s="214"/>
      <c r="H643" s="214"/>
      <c r="I643" s="214"/>
      <c r="J643" s="235"/>
      <c r="K643" s="214"/>
      <c r="L643" s="214"/>
      <c r="M643" s="192"/>
      <c r="N643" s="192"/>
      <c r="O643" s="192"/>
    </row>
    <row r="644" spans="1:15" ht="13.2" x14ac:dyDescent="0.25">
      <c r="A644" s="235"/>
      <c r="B644" s="214"/>
      <c r="C644" s="214"/>
      <c r="D644" s="214"/>
      <c r="E644" s="214"/>
      <c r="F644" s="214"/>
      <c r="G644" s="214"/>
      <c r="H644" s="214"/>
      <c r="I644" s="214"/>
      <c r="J644" s="235"/>
      <c r="K644" s="214"/>
      <c r="L644" s="214"/>
      <c r="M644" s="192"/>
      <c r="N644" s="192"/>
      <c r="O644" s="192"/>
    </row>
    <row r="645" spans="1:15" ht="13.2" x14ac:dyDescent="0.25">
      <c r="A645" s="235"/>
      <c r="B645" s="214"/>
      <c r="C645" s="214"/>
      <c r="D645" s="214"/>
      <c r="E645" s="214"/>
      <c r="F645" s="214"/>
      <c r="G645" s="214"/>
      <c r="H645" s="214"/>
      <c r="I645" s="214"/>
      <c r="J645" s="235"/>
      <c r="K645" s="214"/>
      <c r="L645" s="214"/>
      <c r="M645" s="192"/>
      <c r="N645" s="192"/>
      <c r="O645" s="192"/>
    </row>
    <row r="646" spans="1:15" ht="13.2" x14ac:dyDescent="0.25">
      <c r="A646" s="235"/>
      <c r="B646" s="214"/>
      <c r="C646" s="214"/>
      <c r="D646" s="214"/>
      <c r="E646" s="214"/>
      <c r="F646" s="214"/>
      <c r="G646" s="214"/>
      <c r="H646" s="214"/>
      <c r="I646" s="214"/>
      <c r="J646" s="235"/>
      <c r="K646" s="214"/>
      <c r="L646" s="214"/>
      <c r="M646" s="192"/>
      <c r="N646" s="192"/>
      <c r="O646" s="192"/>
    </row>
    <row r="647" spans="1:15" ht="13.2" x14ac:dyDescent="0.25">
      <c r="A647" s="235"/>
      <c r="B647" s="214"/>
      <c r="C647" s="214"/>
      <c r="D647" s="214"/>
      <c r="E647" s="214"/>
      <c r="F647" s="214"/>
      <c r="G647" s="214"/>
      <c r="H647" s="214"/>
      <c r="I647" s="214"/>
      <c r="J647" s="235"/>
      <c r="K647" s="214"/>
      <c r="L647" s="214"/>
      <c r="M647" s="192"/>
      <c r="N647" s="192"/>
      <c r="O647" s="192"/>
    </row>
    <row r="648" spans="1:15" ht="13.2" x14ac:dyDescent="0.25">
      <c r="A648" s="235"/>
      <c r="B648" s="214"/>
      <c r="C648" s="214"/>
      <c r="D648" s="214"/>
      <c r="E648" s="214"/>
      <c r="F648" s="214"/>
      <c r="G648" s="214"/>
      <c r="H648" s="214"/>
      <c r="I648" s="214"/>
      <c r="J648" s="235"/>
      <c r="K648" s="214"/>
      <c r="L648" s="214"/>
      <c r="M648" s="192"/>
      <c r="N648" s="192"/>
      <c r="O648" s="192"/>
    </row>
    <row r="649" spans="1:15" ht="13.2" x14ac:dyDescent="0.25">
      <c r="A649" s="235"/>
      <c r="B649" s="214"/>
      <c r="C649" s="214"/>
      <c r="D649" s="214"/>
      <c r="E649" s="214"/>
      <c r="F649" s="214"/>
      <c r="G649" s="214"/>
      <c r="H649" s="214"/>
      <c r="I649" s="214"/>
      <c r="J649" s="235"/>
      <c r="K649" s="214"/>
      <c r="L649" s="214"/>
      <c r="M649" s="192"/>
      <c r="N649" s="192"/>
      <c r="O649" s="192"/>
    </row>
    <row r="650" spans="1:15" ht="13.2" x14ac:dyDescent="0.25">
      <c r="A650" s="235"/>
      <c r="B650" s="214"/>
      <c r="C650" s="214"/>
      <c r="D650" s="214"/>
      <c r="E650" s="214"/>
      <c r="F650" s="214"/>
      <c r="G650" s="214"/>
      <c r="H650" s="214"/>
      <c r="I650" s="214"/>
      <c r="J650" s="235"/>
      <c r="K650" s="214"/>
      <c r="L650" s="214"/>
      <c r="M650" s="192"/>
      <c r="N650" s="192"/>
      <c r="O650" s="192"/>
    </row>
    <row r="651" spans="1:15" ht="13.2" x14ac:dyDescent="0.25">
      <c r="A651" s="235"/>
      <c r="B651" s="214"/>
      <c r="C651" s="214"/>
      <c r="D651" s="214"/>
      <c r="E651" s="214"/>
      <c r="F651" s="214"/>
      <c r="G651" s="214"/>
      <c r="H651" s="214"/>
      <c r="I651" s="214"/>
      <c r="J651" s="235"/>
      <c r="K651" s="214"/>
      <c r="L651" s="214"/>
      <c r="M651" s="192"/>
      <c r="N651" s="192"/>
      <c r="O651" s="192"/>
    </row>
    <row r="652" spans="1:15" ht="13.2" x14ac:dyDescent="0.25">
      <c r="A652" s="235"/>
      <c r="B652" s="214"/>
      <c r="C652" s="214"/>
      <c r="D652" s="214"/>
      <c r="E652" s="214"/>
      <c r="F652" s="214"/>
      <c r="G652" s="214"/>
      <c r="H652" s="214"/>
      <c r="I652" s="214"/>
      <c r="J652" s="235"/>
      <c r="K652" s="214"/>
      <c r="L652" s="214"/>
      <c r="M652" s="192"/>
      <c r="N652" s="192"/>
      <c r="O652" s="192"/>
    </row>
    <row r="653" spans="1:15" ht="13.2" x14ac:dyDescent="0.25">
      <c r="A653" s="235"/>
      <c r="B653" s="214"/>
      <c r="C653" s="214"/>
      <c r="D653" s="214"/>
      <c r="E653" s="214"/>
      <c r="F653" s="214"/>
      <c r="G653" s="214"/>
      <c r="H653" s="214"/>
      <c r="I653" s="214"/>
      <c r="J653" s="235"/>
      <c r="K653" s="214"/>
      <c r="L653" s="214"/>
      <c r="M653" s="192"/>
      <c r="N653" s="192"/>
      <c r="O653" s="192"/>
    </row>
    <row r="654" spans="1:15" ht="13.2" x14ac:dyDescent="0.25">
      <c r="A654" s="235"/>
      <c r="B654" s="214"/>
      <c r="C654" s="214"/>
      <c r="D654" s="214"/>
      <c r="E654" s="214"/>
      <c r="F654" s="214"/>
      <c r="G654" s="214"/>
      <c r="H654" s="214"/>
      <c r="I654" s="214"/>
      <c r="J654" s="235"/>
      <c r="K654" s="214"/>
      <c r="L654" s="214"/>
      <c r="M654" s="192"/>
      <c r="N654" s="192"/>
      <c r="O654" s="192"/>
    </row>
    <row r="655" spans="1:15" ht="13.2" x14ac:dyDescent="0.25">
      <c r="A655" s="235"/>
      <c r="B655" s="214"/>
      <c r="C655" s="214"/>
      <c r="D655" s="214"/>
      <c r="E655" s="214"/>
      <c r="F655" s="214"/>
      <c r="G655" s="214"/>
      <c r="H655" s="214"/>
      <c r="I655" s="214"/>
      <c r="J655" s="235"/>
      <c r="K655" s="214"/>
      <c r="L655" s="214"/>
      <c r="M655" s="192"/>
      <c r="N655" s="192"/>
      <c r="O655" s="192"/>
    </row>
    <row r="656" spans="1:15" ht="13.2" x14ac:dyDescent="0.25">
      <c r="A656" s="235"/>
      <c r="B656" s="214"/>
      <c r="C656" s="214"/>
      <c r="D656" s="214"/>
      <c r="E656" s="214"/>
      <c r="F656" s="214"/>
      <c r="G656" s="214"/>
      <c r="H656" s="214"/>
      <c r="I656" s="214"/>
      <c r="J656" s="235"/>
      <c r="K656" s="214"/>
      <c r="L656" s="214"/>
      <c r="M656" s="192"/>
      <c r="N656" s="192"/>
      <c r="O656" s="192"/>
    </row>
    <row r="657" spans="1:15" ht="13.2" x14ac:dyDescent="0.25">
      <c r="A657" s="235"/>
      <c r="B657" s="214"/>
      <c r="C657" s="214"/>
      <c r="D657" s="214"/>
      <c r="E657" s="214"/>
      <c r="F657" s="214"/>
      <c r="G657" s="214"/>
      <c r="H657" s="214"/>
      <c r="I657" s="214"/>
      <c r="J657" s="235"/>
      <c r="K657" s="214"/>
      <c r="L657" s="214"/>
      <c r="M657" s="192"/>
      <c r="N657" s="192"/>
      <c r="O657" s="192"/>
    </row>
    <row r="658" spans="1:15" ht="13.2" x14ac:dyDescent="0.25">
      <c r="A658" s="235"/>
      <c r="B658" s="214"/>
      <c r="C658" s="214"/>
      <c r="D658" s="214"/>
      <c r="E658" s="214"/>
      <c r="F658" s="214"/>
      <c r="G658" s="214"/>
      <c r="H658" s="214"/>
      <c r="I658" s="214"/>
      <c r="J658" s="235"/>
      <c r="K658" s="214"/>
      <c r="L658" s="214"/>
      <c r="M658" s="192"/>
      <c r="N658" s="192"/>
      <c r="O658" s="192"/>
    </row>
    <row r="659" spans="1:15" ht="13.2" x14ac:dyDescent="0.25">
      <c r="A659" s="235"/>
      <c r="B659" s="214"/>
      <c r="C659" s="214"/>
      <c r="D659" s="214"/>
      <c r="E659" s="214"/>
      <c r="F659" s="214"/>
      <c r="G659" s="214"/>
      <c r="H659" s="214"/>
      <c r="I659" s="214"/>
      <c r="J659" s="235"/>
      <c r="K659" s="214"/>
      <c r="L659" s="214"/>
      <c r="M659" s="192"/>
      <c r="N659" s="192"/>
      <c r="O659" s="192"/>
    </row>
    <row r="660" spans="1:15" ht="13.2" x14ac:dyDescent="0.25">
      <c r="A660" s="235"/>
      <c r="B660" s="214"/>
      <c r="C660" s="214"/>
      <c r="D660" s="214"/>
      <c r="E660" s="214"/>
      <c r="F660" s="214"/>
      <c r="G660" s="214"/>
      <c r="H660" s="214"/>
      <c r="I660" s="214"/>
      <c r="J660" s="235"/>
      <c r="K660" s="214"/>
      <c r="L660" s="214"/>
      <c r="M660" s="192"/>
      <c r="N660" s="192"/>
      <c r="O660" s="192"/>
    </row>
    <row r="661" spans="1:15" ht="13.2" x14ac:dyDescent="0.25">
      <c r="A661" s="235"/>
      <c r="B661" s="214"/>
      <c r="C661" s="214"/>
      <c r="D661" s="214"/>
      <c r="E661" s="214"/>
      <c r="F661" s="214"/>
      <c r="G661" s="214"/>
      <c r="H661" s="214"/>
      <c r="I661" s="214"/>
      <c r="J661" s="235"/>
      <c r="K661" s="214"/>
      <c r="L661" s="214"/>
      <c r="M661" s="192"/>
      <c r="N661" s="192"/>
      <c r="O661" s="192"/>
    </row>
    <row r="662" spans="1:15" ht="13.2" x14ac:dyDescent="0.25">
      <c r="A662" s="235"/>
      <c r="B662" s="214"/>
      <c r="C662" s="214"/>
      <c r="D662" s="214"/>
      <c r="E662" s="214"/>
      <c r="F662" s="214"/>
      <c r="G662" s="214"/>
      <c r="H662" s="214"/>
      <c r="I662" s="214"/>
      <c r="J662" s="235"/>
      <c r="K662" s="214"/>
      <c r="L662" s="214"/>
      <c r="M662" s="192"/>
      <c r="N662" s="192"/>
      <c r="O662" s="192"/>
    </row>
    <row r="663" spans="1:15" ht="13.2" x14ac:dyDescent="0.25">
      <c r="A663" s="235"/>
      <c r="B663" s="214"/>
      <c r="C663" s="214"/>
      <c r="D663" s="214"/>
      <c r="E663" s="214"/>
      <c r="F663" s="214"/>
      <c r="G663" s="214"/>
      <c r="H663" s="214"/>
      <c r="I663" s="214"/>
      <c r="J663" s="235"/>
      <c r="K663" s="214"/>
      <c r="L663" s="214"/>
      <c r="M663" s="192"/>
      <c r="N663" s="192"/>
      <c r="O663" s="192"/>
    </row>
    <row r="664" spans="1:15" ht="13.2" x14ac:dyDescent="0.25">
      <c r="A664" s="235"/>
      <c r="B664" s="214"/>
      <c r="C664" s="214"/>
      <c r="D664" s="214"/>
      <c r="E664" s="214"/>
      <c r="F664" s="214"/>
      <c r="G664" s="214"/>
      <c r="H664" s="214"/>
      <c r="I664" s="214"/>
      <c r="J664" s="235"/>
      <c r="K664" s="214"/>
      <c r="L664" s="214"/>
      <c r="M664" s="192"/>
      <c r="N664" s="192"/>
      <c r="O664" s="192"/>
    </row>
    <row r="665" spans="1:15" ht="13.2" x14ac:dyDescent="0.25">
      <c r="A665" s="235"/>
      <c r="B665" s="214"/>
      <c r="C665" s="214"/>
      <c r="D665" s="214"/>
      <c r="E665" s="214"/>
      <c r="F665" s="214"/>
      <c r="G665" s="214"/>
      <c r="H665" s="214"/>
      <c r="I665" s="214"/>
      <c r="J665" s="235"/>
      <c r="K665" s="214"/>
      <c r="L665" s="214"/>
      <c r="M665" s="192"/>
      <c r="N665" s="192"/>
      <c r="O665" s="192"/>
    </row>
    <row r="666" spans="1:15" ht="13.2" x14ac:dyDescent="0.25">
      <c r="A666" s="235"/>
      <c r="B666" s="214"/>
      <c r="C666" s="214"/>
      <c r="D666" s="214"/>
      <c r="E666" s="214"/>
      <c r="F666" s="214"/>
      <c r="G666" s="214"/>
      <c r="H666" s="214"/>
      <c r="I666" s="214"/>
      <c r="J666" s="235"/>
      <c r="K666" s="214"/>
      <c r="L666" s="214"/>
      <c r="M666" s="192"/>
      <c r="N666" s="192"/>
      <c r="O666" s="192"/>
    </row>
    <row r="667" spans="1:15" ht="13.2" x14ac:dyDescent="0.25">
      <c r="A667" s="235"/>
      <c r="B667" s="214"/>
      <c r="C667" s="214"/>
      <c r="D667" s="214"/>
      <c r="E667" s="214"/>
      <c r="F667" s="214"/>
      <c r="G667" s="214"/>
      <c r="H667" s="214"/>
      <c r="I667" s="214"/>
      <c r="J667" s="235"/>
      <c r="K667" s="214"/>
      <c r="L667" s="214"/>
      <c r="M667" s="192"/>
      <c r="N667" s="192"/>
      <c r="O667" s="192"/>
    </row>
    <row r="668" spans="1:15" ht="13.2" x14ac:dyDescent="0.25">
      <c r="A668" s="235"/>
      <c r="B668" s="214"/>
      <c r="C668" s="214"/>
      <c r="D668" s="214"/>
      <c r="E668" s="214"/>
      <c r="F668" s="214"/>
      <c r="G668" s="214"/>
      <c r="H668" s="214"/>
      <c r="I668" s="214"/>
      <c r="J668" s="235"/>
      <c r="K668" s="214"/>
      <c r="L668" s="214"/>
      <c r="M668" s="192"/>
      <c r="N668" s="192"/>
      <c r="O668" s="192"/>
    </row>
    <row r="669" spans="1:15" ht="13.2" x14ac:dyDescent="0.25">
      <c r="A669" s="235"/>
      <c r="B669" s="214"/>
      <c r="C669" s="214"/>
      <c r="D669" s="214"/>
      <c r="E669" s="214"/>
      <c r="F669" s="214"/>
      <c r="G669" s="214"/>
      <c r="H669" s="214"/>
      <c r="I669" s="214"/>
      <c r="J669" s="235"/>
      <c r="K669" s="214"/>
      <c r="L669" s="214"/>
      <c r="M669" s="192"/>
      <c r="N669" s="192"/>
      <c r="O669" s="192"/>
    </row>
    <row r="670" spans="1:15" ht="13.2" x14ac:dyDescent="0.25">
      <c r="A670" s="235"/>
      <c r="B670" s="214"/>
      <c r="C670" s="214"/>
      <c r="D670" s="214"/>
      <c r="E670" s="214"/>
      <c r="F670" s="214"/>
      <c r="G670" s="214"/>
      <c r="H670" s="214"/>
      <c r="I670" s="214"/>
      <c r="J670" s="235"/>
      <c r="K670" s="214"/>
      <c r="L670" s="214"/>
      <c r="M670" s="192"/>
      <c r="N670" s="192"/>
      <c r="O670" s="192"/>
    </row>
    <row r="671" spans="1:15" ht="13.2" x14ac:dyDescent="0.25">
      <c r="A671" s="235"/>
      <c r="B671" s="214"/>
      <c r="C671" s="214"/>
      <c r="D671" s="214"/>
      <c r="E671" s="214"/>
      <c r="F671" s="214"/>
      <c r="G671" s="214"/>
      <c r="H671" s="214"/>
      <c r="I671" s="214"/>
      <c r="J671" s="235"/>
      <c r="K671" s="214"/>
      <c r="L671" s="214"/>
      <c r="M671" s="192"/>
      <c r="N671" s="192"/>
      <c r="O671" s="192"/>
    </row>
    <row r="672" spans="1:15" ht="13.2" x14ac:dyDescent="0.25">
      <c r="A672" s="235"/>
      <c r="B672" s="214"/>
      <c r="C672" s="214"/>
      <c r="D672" s="214"/>
      <c r="E672" s="214"/>
      <c r="F672" s="214"/>
      <c r="G672" s="214"/>
      <c r="H672" s="214"/>
      <c r="I672" s="214"/>
      <c r="J672" s="235"/>
      <c r="K672" s="214"/>
      <c r="L672" s="214"/>
      <c r="M672" s="192"/>
      <c r="N672" s="192"/>
      <c r="O672" s="192"/>
    </row>
    <row r="673" spans="1:15" ht="13.2" x14ac:dyDescent="0.25">
      <c r="A673" s="235"/>
      <c r="B673" s="214"/>
      <c r="C673" s="214"/>
      <c r="D673" s="214"/>
      <c r="E673" s="214"/>
      <c r="F673" s="214"/>
      <c r="G673" s="214"/>
      <c r="H673" s="214"/>
      <c r="I673" s="214"/>
      <c r="J673" s="235"/>
      <c r="K673" s="214"/>
      <c r="L673" s="214"/>
      <c r="M673" s="192"/>
      <c r="N673" s="192"/>
      <c r="O673" s="192"/>
    </row>
    <row r="674" spans="1:15" ht="13.2" x14ac:dyDescent="0.25">
      <c r="A674" s="235"/>
      <c r="B674" s="214"/>
      <c r="C674" s="214"/>
      <c r="D674" s="214"/>
      <c r="E674" s="214"/>
      <c r="F674" s="214"/>
      <c r="G674" s="214"/>
      <c r="H674" s="214"/>
      <c r="I674" s="214"/>
      <c r="J674" s="235"/>
      <c r="K674" s="214"/>
      <c r="L674" s="214"/>
      <c r="M674" s="192"/>
      <c r="N674" s="192"/>
      <c r="O674" s="192"/>
    </row>
    <row r="675" spans="1:15" ht="13.2" x14ac:dyDescent="0.25">
      <c r="A675" s="235"/>
      <c r="B675" s="214"/>
      <c r="C675" s="214"/>
      <c r="D675" s="214"/>
      <c r="E675" s="214"/>
      <c r="F675" s="214"/>
      <c r="G675" s="214"/>
      <c r="H675" s="214"/>
      <c r="I675" s="214"/>
      <c r="J675" s="235"/>
      <c r="K675" s="214"/>
      <c r="L675" s="214"/>
      <c r="M675" s="192"/>
      <c r="N675" s="192"/>
      <c r="O675" s="192"/>
    </row>
    <row r="676" spans="1:15" ht="13.2" x14ac:dyDescent="0.25">
      <c r="A676" s="235"/>
      <c r="B676" s="214"/>
      <c r="C676" s="214"/>
      <c r="D676" s="214"/>
      <c r="E676" s="214"/>
      <c r="F676" s="214"/>
      <c r="G676" s="214"/>
      <c r="H676" s="214"/>
      <c r="I676" s="214"/>
      <c r="J676" s="235"/>
      <c r="K676" s="214"/>
      <c r="L676" s="214"/>
      <c r="M676" s="192"/>
      <c r="N676" s="192"/>
      <c r="O676" s="192"/>
    </row>
    <row r="677" spans="1:15" ht="13.2" x14ac:dyDescent="0.25">
      <c r="A677" s="235"/>
      <c r="B677" s="214"/>
      <c r="C677" s="214"/>
      <c r="D677" s="214"/>
      <c r="E677" s="214"/>
      <c r="F677" s="214"/>
      <c r="G677" s="214"/>
      <c r="H677" s="214"/>
      <c r="I677" s="214"/>
      <c r="J677" s="235"/>
      <c r="K677" s="214"/>
      <c r="L677" s="214"/>
      <c r="M677" s="192"/>
      <c r="N677" s="192"/>
      <c r="O677" s="192"/>
    </row>
    <row r="678" spans="1:15" ht="13.2" x14ac:dyDescent="0.25">
      <c r="A678" s="235"/>
      <c r="B678" s="214"/>
      <c r="C678" s="214"/>
      <c r="D678" s="214"/>
      <c r="E678" s="214"/>
      <c r="F678" s="214"/>
      <c r="G678" s="214"/>
      <c r="H678" s="214"/>
      <c r="I678" s="214"/>
      <c r="J678" s="235"/>
      <c r="K678" s="214"/>
      <c r="L678" s="214"/>
      <c r="M678" s="192"/>
      <c r="N678" s="192"/>
      <c r="O678" s="192"/>
    </row>
    <row r="679" spans="1:15" ht="13.2" x14ac:dyDescent="0.25">
      <c r="A679" s="235"/>
      <c r="B679" s="214"/>
      <c r="C679" s="214"/>
      <c r="D679" s="214"/>
      <c r="E679" s="214"/>
      <c r="F679" s="214"/>
      <c r="G679" s="214"/>
      <c r="H679" s="214"/>
      <c r="I679" s="214"/>
      <c r="J679" s="235"/>
      <c r="K679" s="214"/>
      <c r="L679" s="214"/>
      <c r="M679" s="192"/>
      <c r="N679" s="192"/>
      <c r="O679" s="192"/>
    </row>
    <row r="680" spans="1:15" ht="13.2" x14ac:dyDescent="0.25">
      <c r="A680" s="235"/>
      <c r="B680" s="214"/>
      <c r="C680" s="214"/>
      <c r="D680" s="214"/>
      <c r="E680" s="214"/>
      <c r="F680" s="214"/>
      <c r="G680" s="214"/>
      <c r="H680" s="214"/>
      <c r="I680" s="214"/>
      <c r="J680" s="235"/>
      <c r="K680" s="214"/>
      <c r="L680" s="214"/>
      <c r="M680" s="192"/>
      <c r="N680" s="192"/>
      <c r="O680" s="192"/>
    </row>
    <row r="681" spans="1:15" ht="13.2" x14ac:dyDescent="0.25">
      <c r="A681" s="235"/>
      <c r="B681" s="214"/>
      <c r="C681" s="214"/>
      <c r="D681" s="214"/>
      <c r="E681" s="214"/>
      <c r="F681" s="214"/>
      <c r="G681" s="214"/>
      <c r="H681" s="214"/>
      <c r="I681" s="214"/>
      <c r="J681" s="235"/>
      <c r="K681" s="214"/>
      <c r="L681" s="214"/>
      <c r="M681" s="192"/>
      <c r="N681" s="192"/>
      <c r="O681" s="192"/>
    </row>
    <row r="682" spans="1:15" ht="13.2" x14ac:dyDescent="0.25">
      <c r="A682" s="235"/>
      <c r="B682" s="214"/>
      <c r="C682" s="214"/>
      <c r="D682" s="214"/>
      <c r="E682" s="214"/>
      <c r="F682" s="214"/>
      <c r="G682" s="214"/>
      <c r="H682" s="214"/>
      <c r="I682" s="214"/>
      <c r="J682" s="235"/>
      <c r="K682" s="214"/>
      <c r="L682" s="214"/>
      <c r="M682" s="192"/>
      <c r="N682" s="192"/>
      <c r="O682" s="192"/>
    </row>
    <row r="683" spans="1:15" ht="13.2" x14ac:dyDescent="0.25">
      <c r="A683" s="235"/>
      <c r="B683" s="214"/>
      <c r="C683" s="214"/>
      <c r="D683" s="214"/>
      <c r="E683" s="214"/>
      <c r="F683" s="214"/>
      <c r="G683" s="214"/>
      <c r="H683" s="214"/>
      <c r="I683" s="214"/>
      <c r="J683" s="235"/>
      <c r="K683" s="214"/>
      <c r="L683" s="214"/>
      <c r="M683" s="192"/>
      <c r="N683" s="192"/>
      <c r="O683" s="192"/>
    </row>
    <row r="684" spans="1:15" ht="13.2" x14ac:dyDescent="0.25">
      <c r="A684" s="235"/>
      <c r="B684" s="214"/>
      <c r="C684" s="214"/>
      <c r="D684" s="214"/>
      <c r="E684" s="214"/>
      <c r="F684" s="214"/>
      <c r="G684" s="214"/>
      <c r="H684" s="214"/>
      <c r="I684" s="214"/>
      <c r="J684" s="235"/>
      <c r="K684" s="214"/>
      <c r="L684" s="214"/>
      <c r="M684" s="192"/>
      <c r="N684" s="192"/>
      <c r="O684" s="192"/>
    </row>
    <row r="685" spans="1:15" ht="13.2" x14ac:dyDescent="0.25">
      <c r="A685" s="235"/>
      <c r="B685" s="214"/>
      <c r="C685" s="214"/>
      <c r="D685" s="214"/>
      <c r="E685" s="214"/>
      <c r="F685" s="214"/>
      <c r="G685" s="214"/>
      <c r="H685" s="214"/>
      <c r="I685" s="214"/>
      <c r="J685" s="235"/>
      <c r="K685" s="214"/>
      <c r="L685" s="214"/>
      <c r="M685" s="192"/>
      <c r="N685" s="192"/>
      <c r="O685" s="192"/>
    </row>
    <row r="686" spans="1:15" ht="13.2" x14ac:dyDescent="0.25">
      <c r="A686" s="235"/>
      <c r="B686" s="214"/>
      <c r="C686" s="214"/>
      <c r="D686" s="214"/>
      <c r="E686" s="214"/>
      <c r="F686" s="214"/>
      <c r="G686" s="214"/>
      <c r="H686" s="214"/>
      <c r="I686" s="214"/>
      <c r="J686" s="235"/>
      <c r="K686" s="214"/>
      <c r="L686" s="214"/>
      <c r="M686" s="192"/>
      <c r="N686" s="192"/>
      <c r="O686" s="192"/>
    </row>
    <row r="687" spans="1:15" ht="13.2" x14ac:dyDescent="0.25">
      <c r="A687" s="235"/>
      <c r="B687" s="214"/>
      <c r="C687" s="214"/>
      <c r="D687" s="214"/>
      <c r="E687" s="214"/>
      <c r="F687" s="214"/>
      <c r="G687" s="214"/>
      <c r="H687" s="214"/>
      <c r="I687" s="214"/>
      <c r="J687" s="235"/>
      <c r="K687" s="214"/>
      <c r="L687" s="214"/>
      <c r="M687" s="192"/>
      <c r="N687" s="192"/>
      <c r="O687" s="192"/>
    </row>
    <row r="688" spans="1:15" ht="13.2" x14ac:dyDescent="0.25">
      <c r="A688" s="235"/>
      <c r="B688" s="214"/>
      <c r="C688" s="214"/>
      <c r="D688" s="214"/>
      <c r="E688" s="214"/>
      <c r="F688" s="214"/>
      <c r="G688" s="214"/>
      <c r="H688" s="214"/>
      <c r="I688" s="214"/>
      <c r="J688" s="235"/>
      <c r="K688" s="214"/>
      <c r="L688" s="214"/>
      <c r="M688" s="192"/>
      <c r="N688" s="192"/>
      <c r="O688" s="192"/>
    </row>
    <row r="689" spans="1:15" ht="13.2" x14ac:dyDescent="0.25">
      <c r="A689" s="235"/>
      <c r="B689" s="214"/>
      <c r="C689" s="214"/>
      <c r="D689" s="214"/>
      <c r="E689" s="214"/>
      <c r="F689" s="214"/>
      <c r="G689" s="214"/>
      <c r="H689" s="214"/>
      <c r="I689" s="214"/>
      <c r="J689" s="235"/>
      <c r="K689" s="214"/>
      <c r="L689" s="214"/>
      <c r="M689" s="192"/>
      <c r="N689" s="192"/>
      <c r="O689" s="192"/>
    </row>
    <row r="690" spans="1:15" ht="13.2" x14ac:dyDescent="0.25">
      <c r="A690" s="235"/>
      <c r="B690" s="214"/>
      <c r="C690" s="214"/>
      <c r="D690" s="214"/>
      <c r="E690" s="214"/>
      <c r="F690" s="214"/>
      <c r="G690" s="214"/>
      <c r="H690" s="214"/>
      <c r="I690" s="214"/>
      <c r="J690" s="235"/>
      <c r="K690" s="214"/>
      <c r="L690" s="214"/>
      <c r="M690" s="192"/>
      <c r="N690" s="192"/>
      <c r="O690" s="192"/>
    </row>
    <row r="691" spans="1:15" ht="13.2" x14ac:dyDescent="0.25">
      <c r="A691" s="235"/>
      <c r="B691" s="214"/>
      <c r="C691" s="214"/>
      <c r="D691" s="214"/>
      <c r="E691" s="214"/>
      <c r="F691" s="214"/>
      <c r="G691" s="214"/>
      <c r="H691" s="214"/>
      <c r="I691" s="214"/>
      <c r="J691" s="235"/>
      <c r="K691" s="214"/>
      <c r="L691" s="214"/>
      <c r="M691" s="192"/>
      <c r="N691" s="192"/>
      <c r="O691" s="192"/>
    </row>
    <row r="692" spans="1:15" ht="13.2" x14ac:dyDescent="0.25">
      <c r="A692" s="235"/>
      <c r="B692" s="214"/>
      <c r="C692" s="214"/>
      <c r="D692" s="214"/>
      <c r="E692" s="214"/>
      <c r="F692" s="214"/>
      <c r="G692" s="214"/>
      <c r="H692" s="214"/>
      <c r="I692" s="214"/>
      <c r="J692" s="235"/>
      <c r="K692" s="214"/>
      <c r="L692" s="214"/>
      <c r="M692" s="192"/>
      <c r="N692" s="192"/>
      <c r="O692" s="192"/>
    </row>
    <row r="693" spans="1:15" ht="13.2" x14ac:dyDescent="0.25">
      <c r="A693" s="235"/>
      <c r="B693" s="214"/>
      <c r="C693" s="214"/>
      <c r="D693" s="214"/>
      <c r="E693" s="214"/>
      <c r="F693" s="214"/>
      <c r="G693" s="214"/>
      <c r="H693" s="214"/>
      <c r="I693" s="214"/>
      <c r="J693" s="235"/>
      <c r="K693" s="214"/>
      <c r="L693" s="214"/>
      <c r="M693" s="192"/>
      <c r="N693" s="192"/>
      <c r="O693" s="192"/>
    </row>
    <row r="694" spans="1:15" ht="13.2" x14ac:dyDescent="0.25">
      <c r="A694" s="235"/>
      <c r="B694" s="214"/>
      <c r="C694" s="214"/>
      <c r="D694" s="214"/>
      <c r="E694" s="214"/>
      <c r="F694" s="214"/>
      <c r="G694" s="214"/>
      <c r="H694" s="214"/>
      <c r="I694" s="214"/>
      <c r="J694" s="235"/>
      <c r="K694" s="214"/>
      <c r="L694" s="214"/>
      <c r="M694" s="192"/>
      <c r="N694" s="192"/>
      <c r="O694" s="192"/>
    </row>
    <row r="695" spans="1:15" ht="13.2" x14ac:dyDescent="0.25">
      <c r="A695" s="235"/>
      <c r="B695" s="214"/>
      <c r="C695" s="214"/>
      <c r="D695" s="214"/>
      <c r="E695" s="214"/>
      <c r="F695" s="214"/>
      <c r="G695" s="214"/>
      <c r="H695" s="214"/>
      <c r="I695" s="214"/>
      <c r="J695" s="235"/>
      <c r="K695" s="214"/>
      <c r="L695" s="214"/>
      <c r="M695" s="192"/>
      <c r="N695" s="192"/>
      <c r="O695" s="192"/>
    </row>
    <row r="696" spans="1:15" ht="13.2" x14ac:dyDescent="0.25">
      <c r="A696" s="235"/>
      <c r="B696" s="214"/>
      <c r="C696" s="214"/>
      <c r="D696" s="214"/>
      <c r="E696" s="214"/>
      <c r="F696" s="214"/>
      <c r="G696" s="214"/>
      <c r="H696" s="214"/>
      <c r="I696" s="214"/>
      <c r="J696" s="235"/>
      <c r="K696" s="214"/>
      <c r="L696" s="214"/>
      <c r="M696" s="192"/>
      <c r="N696" s="192"/>
      <c r="O696" s="192"/>
    </row>
    <row r="697" spans="1:15" ht="13.2" x14ac:dyDescent="0.25">
      <c r="A697" s="235"/>
      <c r="B697" s="214"/>
      <c r="C697" s="214"/>
      <c r="D697" s="214"/>
      <c r="E697" s="214"/>
      <c r="F697" s="214"/>
      <c r="G697" s="214"/>
      <c r="H697" s="214"/>
      <c r="I697" s="214"/>
      <c r="J697" s="235"/>
      <c r="K697" s="214"/>
      <c r="L697" s="214"/>
      <c r="M697" s="192"/>
      <c r="N697" s="192"/>
      <c r="O697" s="192"/>
    </row>
    <row r="698" spans="1:15" ht="13.2" x14ac:dyDescent="0.25">
      <c r="A698" s="235"/>
      <c r="B698" s="214"/>
      <c r="C698" s="214"/>
      <c r="D698" s="214"/>
      <c r="E698" s="214"/>
      <c r="F698" s="214"/>
      <c r="G698" s="214"/>
      <c r="H698" s="214"/>
      <c r="I698" s="214"/>
      <c r="J698" s="235"/>
      <c r="K698" s="214"/>
      <c r="L698" s="214"/>
      <c r="M698" s="192"/>
      <c r="N698" s="192"/>
      <c r="O698" s="192"/>
    </row>
    <row r="699" spans="1:15" ht="13.2" x14ac:dyDescent="0.25">
      <c r="A699" s="235"/>
      <c r="B699" s="214"/>
      <c r="C699" s="214"/>
      <c r="D699" s="214"/>
      <c r="E699" s="214"/>
      <c r="F699" s="214"/>
      <c r="G699" s="214"/>
      <c r="H699" s="214"/>
      <c r="I699" s="214"/>
      <c r="J699" s="235"/>
      <c r="K699" s="214"/>
      <c r="L699" s="214"/>
      <c r="M699" s="192"/>
      <c r="N699" s="192"/>
      <c r="O699" s="192"/>
    </row>
    <row r="700" spans="1:15" ht="13.2" x14ac:dyDescent="0.25">
      <c r="A700" s="235"/>
      <c r="B700" s="214"/>
      <c r="C700" s="214"/>
      <c r="D700" s="214"/>
      <c r="E700" s="214"/>
      <c r="F700" s="214"/>
      <c r="G700" s="214"/>
      <c r="H700" s="214"/>
      <c r="I700" s="214"/>
      <c r="J700" s="235"/>
      <c r="K700" s="214"/>
      <c r="L700" s="214"/>
      <c r="M700" s="192"/>
      <c r="N700" s="192"/>
      <c r="O700" s="192"/>
    </row>
    <row r="701" spans="1:15" ht="13.2" x14ac:dyDescent="0.25">
      <c r="A701" s="235"/>
      <c r="B701" s="214"/>
      <c r="C701" s="214"/>
      <c r="D701" s="214"/>
      <c r="E701" s="214"/>
      <c r="F701" s="214"/>
      <c r="G701" s="214"/>
      <c r="H701" s="214"/>
      <c r="I701" s="214"/>
      <c r="J701" s="235"/>
      <c r="K701" s="214"/>
      <c r="L701" s="214"/>
      <c r="M701" s="192"/>
      <c r="N701" s="192"/>
      <c r="O701" s="192"/>
    </row>
    <row r="702" spans="1:15" ht="13.2" x14ac:dyDescent="0.25">
      <c r="A702" s="235"/>
      <c r="B702" s="214"/>
      <c r="C702" s="214"/>
      <c r="D702" s="214"/>
      <c r="E702" s="214"/>
      <c r="F702" s="214"/>
      <c r="G702" s="214"/>
      <c r="H702" s="214"/>
      <c r="I702" s="214"/>
      <c r="J702" s="235"/>
      <c r="K702" s="214"/>
      <c r="L702" s="214"/>
      <c r="M702" s="192"/>
      <c r="N702" s="192"/>
      <c r="O702" s="192"/>
    </row>
    <row r="703" spans="1:15" ht="13.2" x14ac:dyDescent="0.25">
      <c r="A703" s="235"/>
      <c r="B703" s="214"/>
      <c r="C703" s="214"/>
      <c r="D703" s="214"/>
      <c r="E703" s="214"/>
      <c r="F703" s="214"/>
      <c r="G703" s="214"/>
      <c r="H703" s="214"/>
      <c r="I703" s="214"/>
      <c r="J703" s="235"/>
      <c r="K703" s="214"/>
      <c r="L703" s="214"/>
      <c r="M703" s="192"/>
      <c r="N703" s="192"/>
      <c r="O703" s="192"/>
    </row>
    <row r="704" spans="1:15" ht="13.2" x14ac:dyDescent="0.25">
      <c r="A704" s="235"/>
      <c r="B704" s="214"/>
      <c r="C704" s="214"/>
      <c r="D704" s="214"/>
      <c r="E704" s="214"/>
      <c r="F704" s="214"/>
      <c r="G704" s="214"/>
      <c r="H704" s="214"/>
      <c r="I704" s="214"/>
      <c r="J704" s="235"/>
      <c r="K704" s="214"/>
      <c r="L704" s="214"/>
      <c r="M704" s="192"/>
      <c r="N704" s="192"/>
      <c r="O704" s="192"/>
    </row>
    <row r="705" spans="1:15" ht="13.2" x14ac:dyDescent="0.25">
      <c r="A705" s="235"/>
      <c r="B705" s="214"/>
      <c r="C705" s="214"/>
      <c r="D705" s="214"/>
      <c r="E705" s="214"/>
      <c r="F705" s="214"/>
      <c r="G705" s="214"/>
      <c r="H705" s="214"/>
      <c r="I705" s="214"/>
      <c r="J705" s="235"/>
      <c r="K705" s="214"/>
      <c r="L705" s="214"/>
      <c r="M705" s="192"/>
      <c r="N705" s="192"/>
      <c r="O705" s="192"/>
    </row>
    <row r="706" spans="1:15" ht="13.2" x14ac:dyDescent="0.25">
      <c r="A706" s="235"/>
      <c r="B706" s="214"/>
      <c r="C706" s="214"/>
      <c r="D706" s="214"/>
      <c r="E706" s="214"/>
      <c r="F706" s="214"/>
      <c r="G706" s="214"/>
      <c r="H706" s="214"/>
      <c r="I706" s="214"/>
      <c r="J706" s="235"/>
      <c r="K706" s="214"/>
      <c r="L706" s="214"/>
      <c r="M706" s="192"/>
      <c r="N706" s="192"/>
      <c r="O706" s="192"/>
    </row>
    <row r="707" spans="1:15" ht="13.2" x14ac:dyDescent="0.25">
      <c r="A707" s="235"/>
      <c r="B707" s="214"/>
      <c r="C707" s="214"/>
      <c r="D707" s="214"/>
      <c r="E707" s="214"/>
      <c r="F707" s="214"/>
      <c r="G707" s="214"/>
      <c r="H707" s="214"/>
      <c r="I707" s="214"/>
      <c r="J707" s="235"/>
      <c r="K707" s="214"/>
      <c r="L707" s="214"/>
      <c r="M707" s="192"/>
      <c r="N707" s="192"/>
      <c r="O707" s="192"/>
    </row>
    <row r="708" spans="1:15" ht="13.2" x14ac:dyDescent="0.25">
      <c r="A708" s="235"/>
      <c r="B708" s="214"/>
      <c r="C708" s="214"/>
      <c r="D708" s="214"/>
      <c r="E708" s="214"/>
      <c r="F708" s="214"/>
      <c r="G708" s="214"/>
      <c r="H708" s="214"/>
      <c r="I708" s="214"/>
      <c r="J708" s="235"/>
      <c r="K708" s="214"/>
      <c r="L708" s="214"/>
      <c r="M708" s="192"/>
      <c r="N708" s="192"/>
      <c r="O708" s="192"/>
    </row>
    <row r="709" spans="1:15" ht="13.2" x14ac:dyDescent="0.25">
      <c r="A709" s="235"/>
      <c r="B709" s="214"/>
      <c r="C709" s="214"/>
      <c r="D709" s="214"/>
      <c r="E709" s="214"/>
      <c r="F709" s="214"/>
      <c r="G709" s="214"/>
      <c r="H709" s="214"/>
      <c r="I709" s="214"/>
      <c r="J709" s="235"/>
      <c r="K709" s="214"/>
      <c r="L709" s="214"/>
      <c r="M709" s="192"/>
      <c r="N709" s="192"/>
      <c r="O709" s="192"/>
    </row>
    <row r="710" spans="1:15" ht="13.2" x14ac:dyDescent="0.25">
      <c r="A710" s="235"/>
      <c r="B710" s="214"/>
      <c r="C710" s="214"/>
      <c r="D710" s="214"/>
      <c r="E710" s="214"/>
      <c r="F710" s="214"/>
      <c r="G710" s="214"/>
      <c r="H710" s="214"/>
      <c r="I710" s="214"/>
      <c r="J710" s="235"/>
      <c r="K710" s="214"/>
      <c r="L710" s="214"/>
      <c r="M710" s="192"/>
      <c r="N710" s="192"/>
      <c r="O710" s="192"/>
    </row>
    <row r="711" spans="1:15" ht="13.2" x14ac:dyDescent="0.25">
      <c r="A711" s="235"/>
      <c r="B711" s="214"/>
      <c r="C711" s="214"/>
      <c r="D711" s="214"/>
      <c r="E711" s="214"/>
      <c r="F711" s="214"/>
      <c r="G711" s="214"/>
      <c r="H711" s="214"/>
      <c r="I711" s="214"/>
      <c r="J711" s="235"/>
      <c r="K711" s="214"/>
      <c r="L711" s="214"/>
      <c r="M711" s="192"/>
      <c r="N711" s="192"/>
      <c r="O711" s="192"/>
    </row>
    <row r="712" spans="1:15" ht="13.2" x14ac:dyDescent="0.25">
      <c r="A712" s="235"/>
      <c r="B712" s="214"/>
      <c r="C712" s="214"/>
      <c r="D712" s="214"/>
      <c r="E712" s="214"/>
      <c r="F712" s="214"/>
      <c r="G712" s="214"/>
      <c r="H712" s="214"/>
      <c r="I712" s="214"/>
      <c r="J712" s="235"/>
      <c r="K712" s="214"/>
      <c r="L712" s="214"/>
      <c r="M712" s="192"/>
      <c r="N712" s="192"/>
      <c r="O712" s="192"/>
    </row>
    <row r="713" spans="1:15" ht="13.2" x14ac:dyDescent="0.25">
      <c r="A713" s="235"/>
      <c r="B713" s="214"/>
      <c r="C713" s="214"/>
      <c r="D713" s="214"/>
      <c r="E713" s="214"/>
      <c r="F713" s="214"/>
      <c r="G713" s="214"/>
      <c r="H713" s="214"/>
      <c r="I713" s="214"/>
      <c r="J713" s="235"/>
      <c r="K713" s="214"/>
      <c r="L713" s="214"/>
      <c r="M713" s="192"/>
      <c r="N713" s="192"/>
      <c r="O713" s="192"/>
    </row>
    <row r="714" spans="1:15" ht="13.2" x14ac:dyDescent="0.25">
      <c r="A714" s="235"/>
      <c r="B714" s="214"/>
      <c r="C714" s="214"/>
      <c r="D714" s="214"/>
      <c r="E714" s="214"/>
      <c r="F714" s="214"/>
      <c r="G714" s="214"/>
      <c r="H714" s="214"/>
      <c r="I714" s="214"/>
      <c r="J714" s="235"/>
      <c r="K714" s="214"/>
      <c r="L714" s="214"/>
      <c r="M714" s="192"/>
      <c r="N714" s="192"/>
      <c r="O714" s="192"/>
    </row>
    <row r="715" spans="1:15" ht="13.2" x14ac:dyDescent="0.25">
      <c r="A715" s="235"/>
      <c r="B715" s="214"/>
      <c r="C715" s="214"/>
      <c r="D715" s="214"/>
      <c r="E715" s="214"/>
      <c r="F715" s="214"/>
      <c r="G715" s="214"/>
      <c r="H715" s="214"/>
      <c r="I715" s="214"/>
      <c r="J715" s="235"/>
      <c r="K715" s="214"/>
      <c r="L715" s="214"/>
      <c r="M715" s="192"/>
      <c r="N715" s="192"/>
      <c r="O715" s="192"/>
    </row>
    <row r="716" spans="1:15" ht="13.2" x14ac:dyDescent="0.25">
      <c r="A716" s="235"/>
      <c r="B716" s="214"/>
      <c r="C716" s="214"/>
      <c r="D716" s="214"/>
      <c r="E716" s="214"/>
      <c r="F716" s="214"/>
      <c r="G716" s="214"/>
      <c r="H716" s="214"/>
      <c r="I716" s="214"/>
      <c r="J716" s="235"/>
      <c r="K716" s="214"/>
      <c r="L716" s="214"/>
      <c r="M716" s="192"/>
      <c r="N716" s="192"/>
      <c r="O716" s="192"/>
    </row>
    <row r="717" spans="1:15" ht="13.2" x14ac:dyDescent="0.25">
      <c r="A717" s="235"/>
      <c r="B717" s="214"/>
      <c r="C717" s="214"/>
      <c r="D717" s="214"/>
      <c r="E717" s="214"/>
      <c r="F717" s="214"/>
      <c r="G717" s="214"/>
      <c r="H717" s="214"/>
      <c r="I717" s="214"/>
      <c r="J717" s="235"/>
      <c r="K717" s="214"/>
      <c r="L717" s="214"/>
      <c r="M717" s="192"/>
      <c r="N717" s="192"/>
      <c r="O717" s="192"/>
    </row>
    <row r="718" spans="1:15" ht="13.2" x14ac:dyDescent="0.25">
      <c r="A718" s="235"/>
      <c r="B718" s="214"/>
      <c r="C718" s="214"/>
      <c r="D718" s="214"/>
      <c r="E718" s="214"/>
      <c r="F718" s="214"/>
      <c r="G718" s="214"/>
      <c r="H718" s="214"/>
      <c r="I718" s="214"/>
      <c r="J718" s="235"/>
      <c r="K718" s="214"/>
      <c r="L718" s="214"/>
      <c r="M718" s="192"/>
      <c r="N718" s="192"/>
      <c r="O718" s="192"/>
    </row>
    <row r="719" spans="1:15" ht="13.2" x14ac:dyDescent="0.25">
      <c r="A719" s="235"/>
      <c r="B719" s="214"/>
      <c r="C719" s="214"/>
      <c r="D719" s="214"/>
      <c r="E719" s="214"/>
      <c r="F719" s="214"/>
      <c r="G719" s="214"/>
      <c r="H719" s="214"/>
      <c r="I719" s="214"/>
      <c r="J719" s="235"/>
      <c r="K719" s="214"/>
      <c r="L719" s="214"/>
      <c r="M719" s="192"/>
      <c r="N719" s="192"/>
      <c r="O719" s="192"/>
    </row>
    <row r="720" spans="1:15" ht="13.2" x14ac:dyDescent="0.25">
      <c r="A720" s="235"/>
      <c r="B720" s="214"/>
      <c r="C720" s="214"/>
      <c r="D720" s="214"/>
      <c r="E720" s="214"/>
      <c r="F720" s="214"/>
      <c r="G720" s="214"/>
      <c r="H720" s="214"/>
      <c r="I720" s="214"/>
      <c r="J720" s="235"/>
      <c r="K720" s="214"/>
      <c r="L720" s="214"/>
      <c r="M720" s="192"/>
      <c r="N720" s="192"/>
      <c r="O720" s="192"/>
    </row>
    <row r="721" spans="1:15" ht="13.2" x14ac:dyDescent="0.25">
      <c r="A721" s="235"/>
      <c r="B721" s="214"/>
      <c r="C721" s="214"/>
      <c r="D721" s="214"/>
      <c r="E721" s="214"/>
      <c r="F721" s="214"/>
      <c r="G721" s="214"/>
      <c r="H721" s="214"/>
      <c r="I721" s="214"/>
      <c r="J721" s="235"/>
      <c r="K721" s="214"/>
      <c r="L721" s="214"/>
      <c r="M721" s="192"/>
      <c r="N721" s="192"/>
      <c r="O721" s="192"/>
    </row>
    <row r="722" spans="1:15" ht="13.2" x14ac:dyDescent="0.25">
      <c r="A722" s="235"/>
      <c r="B722" s="214"/>
      <c r="C722" s="214"/>
      <c r="D722" s="214"/>
      <c r="E722" s="214"/>
      <c r="F722" s="214"/>
      <c r="G722" s="214"/>
      <c r="H722" s="214"/>
      <c r="I722" s="214"/>
      <c r="J722" s="235"/>
      <c r="K722" s="214"/>
      <c r="L722" s="214"/>
      <c r="M722" s="192"/>
      <c r="N722" s="192"/>
      <c r="O722" s="192"/>
    </row>
    <row r="723" spans="1:15" ht="13.2" x14ac:dyDescent="0.25">
      <c r="A723" s="235"/>
      <c r="B723" s="214"/>
      <c r="C723" s="214"/>
      <c r="D723" s="214"/>
      <c r="E723" s="214"/>
      <c r="F723" s="214"/>
      <c r="G723" s="214"/>
      <c r="H723" s="214"/>
      <c r="I723" s="214"/>
      <c r="J723" s="235"/>
      <c r="K723" s="214"/>
      <c r="L723" s="214"/>
      <c r="M723" s="192"/>
      <c r="N723" s="192"/>
      <c r="O723" s="192"/>
    </row>
    <row r="724" spans="1:15" ht="13.2" x14ac:dyDescent="0.25">
      <c r="A724" s="235"/>
      <c r="B724" s="214"/>
      <c r="C724" s="214"/>
      <c r="D724" s="214"/>
      <c r="E724" s="214"/>
      <c r="F724" s="214"/>
      <c r="G724" s="214"/>
      <c r="H724" s="214"/>
      <c r="I724" s="214"/>
      <c r="J724" s="235"/>
      <c r="K724" s="214"/>
      <c r="L724" s="214"/>
      <c r="M724" s="192"/>
      <c r="N724" s="192"/>
      <c r="O724" s="192"/>
    </row>
    <row r="725" spans="1:15" ht="13.2" x14ac:dyDescent="0.25">
      <c r="A725" s="235"/>
      <c r="B725" s="214"/>
      <c r="C725" s="214"/>
      <c r="D725" s="214"/>
      <c r="E725" s="214"/>
      <c r="F725" s="214"/>
      <c r="G725" s="214"/>
      <c r="H725" s="214"/>
      <c r="I725" s="214"/>
      <c r="J725" s="235"/>
      <c r="K725" s="214"/>
      <c r="L725" s="214"/>
      <c r="M725" s="192"/>
      <c r="N725" s="192"/>
      <c r="O725" s="192"/>
    </row>
    <row r="726" spans="1:15" ht="13.2" x14ac:dyDescent="0.25">
      <c r="A726" s="235"/>
      <c r="B726" s="214"/>
      <c r="C726" s="214"/>
      <c r="D726" s="214"/>
      <c r="E726" s="214"/>
      <c r="F726" s="214"/>
      <c r="G726" s="214"/>
      <c r="H726" s="214"/>
      <c r="I726" s="214"/>
      <c r="J726" s="235"/>
      <c r="K726" s="214"/>
      <c r="L726" s="214"/>
      <c r="M726" s="192"/>
      <c r="N726" s="192"/>
      <c r="O726" s="192"/>
    </row>
    <row r="727" spans="1:15" ht="13.2" x14ac:dyDescent="0.25">
      <c r="A727" s="235"/>
      <c r="B727" s="214"/>
      <c r="C727" s="214"/>
      <c r="D727" s="214"/>
      <c r="E727" s="214"/>
      <c r="F727" s="214"/>
      <c r="G727" s="214"/>
      <c r="H727" s="214"/>
      <c r="I727" s="214"/>
      <c r="J727" s="235"/>
      <c r="K727" s="214"/>
      <c r="L727" s="214"/>
      <c r="M727" s="192"/>
      <c r="N727" s="192"/>
      <c r="O727" s="192"/>
    </row>
    <row r="728" spans="1:15" ht="13.2" x14ac:dyDescent="0.25">
      <c r="A728" s="235"/>
      <c r="B728" s="214"/>
      <c r="C728" s="214"/>
      <c r="D728" s="214"/>
      <c r="E728" s="214"/>
      <c r="F728" s="214"/>
      <c r="G728" s="214"/>
      <c r="H728" s="214"/>
      <c r="I728" s="214"/>
      <c r="J728" s="235"/>
      <c r="K728" s="214"/>
      <c r="L728" s="214"/>
      <c r="M728" s="192"/>
      <c r="N728" s="192"/>
      <c r="O728" s="192"/>
    </row>
    <row r="729" spans="1:15" ht="13.2" x14ac:dyDescent="0.25">
      <c r="A729" s="235"/>
      <c r="B729" s="214"/>
      <c r="C729" s="214"/>
      <c r="D729" s="214"/>
      <c r="E729" s="214"/>
      <c r="F729" s="214"/>
      <c r="G729" s="214"/>
      <c r="H729" s="214"/>
      <c r="I729" s="214"/>
      <c r="J729" s="235"/>
      <c r="K729" s="214"/>
      <c r="L729" s="214"/>
      <c r="M729" s="192"/>
      <c r="N729" s="192"/>
      <c r="O729" s="192"/>
    </row>
    <row r="730" spans="1:15" ht="13.2" x14ac:dyDescent="0.25">
      <c r="A730" s="235"/>
      <c r="B730" s="214"/>
      <c r="C730" s="214"/>
      <c r="D730" s="214"/>
      <c r="E730" s="214"/>
      <c r="F730" s="214"/>
      <c r="G730" s="214"/>
      <c r="H730" s="214"/>
      <c r="I730" s="214"/>
      <c r="J730" s="235"/>
      <c r="K730" s="214"/>
      <c r="L730" s="214"/>
      <c r="M730" s="192"/>
      <c r="N730" s="192"/>
      <c r="O730" s="192"/>
    </row>
    <row r="731" spans="1:15" ht="13.2" x14ac:dyDescent="0.25">
      <c r="A731" s="235"/>
      <c r="B731" s="214"/>
      <c r="C731" s="214"/>
      <c r="D731" s="214"/>
      <c r="E731" s="214"/>
      <c r="F731" s="214"/>
      <c r="G731" s="214"/>
      <c r="H731" s="214"/>
      <c r="I731" s="214"/>
      <c r="J731" s="235"/>
      <c r="K731" s="214"/>
      <c r="L731" s="214"/>
      <c r="M731" s="192"/>
      <c r="N731" s="192"/>
      <c r="O731" s="192"/>
    </row>
    <row r="732" spans="1:15" ht="13.2" x14ac:dyDescent="0.25">
      <c r="A732" s="235"/>
      <c r="B732" s="214"/>
      <c r="C732" s="214"/>
      <c r="D732" s="214"/>
      <c r="E732" s="214"/>
      <c r="F732" s="214"/>
      <c r="G732" s="214"/>
      <c r="H732" s="214"/>
      <c r="I732" s="214"/>
      <c r="J732" s="235"/>
      <c r="K732" s="214"/>
      <c r="L732" s="214"/>
      <c r="M732" s="192"/>
      <c r="N732" s="192"/>
      <c r="O732" s="192"/>
    </row>
    <row r="733" spans="1:15" ht="13.2" x14ac:dyDescent="0.25">
      <c r="A733" s="235"/>
      <c r="B733" s="214"/>
      <c r="C733" s="214"/>
      <c r="D733" s="214"/>
      <c r="E733" s="214"/>
      <c r="F733" s="214"/>
      <c r="G733" s="214"/>
      <c r="H733" s="214"/>
      <c r="I733" s="214"/>
      <c r="J733" s="235"/>
      <c r="K733" s="214"/>
      <c r="L733" s="214"/>
      <c r="M733" s="192"/>
      <c r="N733" s="192"/>
      <c r="O733" s="192"/>
    </row>
    <row r="734" spans="1:15" ht="13.2" x14ac:dyDescent="0.25">
      <c r="A734" s="235"/>
      <c r="B734" s="214"/>
      <c r="C734" s="214"/>
      <c r="D734" s="214"/>
      <c r="E734" s="214"/>
      <c r="F734" s="214"/>
      <c r="G734" s="214"/>
      <c r="H734" s="214"/>
      <c r="I734" s="214"/>
      <c r="J734" s="235"/>
      <c r="K734" s="214"/>
      <c r="L734" s="214"/>
      <c r="M734" s="192"/>
      <c r="N734" s="192"/>
      <c r="O734" s="192"/>
    </row>
    <row r="735" spans="1:15" ht="13.2" x14ac:dyDescent="0.25">
      <c r="A735" s="235"/>
      <c r="B735" s="214"/>
      <c r="C735" s="214"/>
      <c r="D735" s="214"/>
      <c r="E735" s="214"/>
      <c r="F735" s="214"/>
      <c r="G735" s="214"/>
      <c r="H735" s="214"/>
      <c r="I735" s="214"/>
      <c r="J735" s="235"/>
      <c r="K735" s="214"/>
      <c r="L735" s="214"/>
      <c r="M735" s="192"/>
      <c r="N735" s="192"/>
      <c r="O735" s="192"/>
    </row>
    <row r="736" spans="1:15" ht="13.2" x14ac:dyDescent="0.25">
      <c r="A736" s="235"/>
      <c r="B736" s="214"/>
      <c r="C736" s="214"/>
      <c r="D736" s="214"/>
      <c r="E736" s="214"/>
      <c r="F736" s="214"/>
      <c r="G736" s="214"/>
      <c r="H736" s="214"/>
      <c r="I736" s="214"/>
      <c r="J736" s="235"/>
      <c r="K736" s="214"/>
      <c r="L736" s="214"/>
      <c r="M736" s="192"/>
      <c r="N736" s="192"/>
      <c r="O736" s="192"/>
    </row>
    <row r="737" spans="1:15" ht="13.2" x14ac:dyDescent="0.25">
      <c r="A737" s="235"/>
      <c r="B737" s="214"/>
      <c r="C737" s="214"/>
      <c r="D737" s="214"/>
      <c r="E737" s="214"/>
      <c r="F737" s="214"/>
      <c r="G737" s="214"/>
      <c r="H737" s="214"/>
      <c r="I737" s="214"/>
      <c r="J737" s="235"/>
      <c r="K737" s="214"/>
      <c r="L737" s="214"/>
      <c r="M737" s="192"/>
      <c r="N737" s="192"/>
      <c r="O737" s="192"/>
    </row>
    <row r="738" spans="1:15" ht="13.2" x14ac:dyDescent="0.25">
      <c r="A738" s="235"/>
      <c r="B738" s="214"/>
      <c r="C738" s="214"/>
      <c r="D738" s="214"/>
      <c r="E738" s="214"/>
      <c r="F738" s="214"/>
      <c r="G738" s="214"/>
      <c r="H738" s="214"/>
      <c r="I738" s="214"/>
      <c r="J738" s="235"/>
      <c r="K738" s="214"/>
      <c r="L738" s="214"/>
      <c r="M738" s="192"/>
      <c r="N738" s="192"/>
      <c r="O738" s="192"/>
    </row>
    <row r="739" spans="1:15" ht="13.2" x14ac:dyDescent="0.25">
      <c r="A739" s="235"/>
      <c r="B739" s="214"/>
      <c r="C739" s="214"/>
      <c r="D739" s="214"/>
      <c r="E739" s="214"/>
      <c r="F739" s="214"/>
      <c r="G739" s="214"/>
      <c r="H739" s="214"/>
      <c r="I739" s="214"/>
      <c r="J739" s="235"/>
      <c r="K739" s="214"/>
      <c r="L739" s="214"/>
      <c r="M739" s="192"/>
      <c r="N739" s="192"/>
      <c r="O739" s="192"/>
    </row>
    <row r="740" spans="1:15" ht="13.2" x14ac:dyDescent="0.25">
      <c r="A740" s="235"/>
      <c r="B740" s="214"/>
      <c r="C740" s="214"/>
      <c r="D740" s="214"/>
      <c r="E740" s="214"/>
      <c r="F740" s="214"/>
      <c r="G740" s="214"/>
      <c r="H740" s="214"/>
      <c r="I740" s="214"/>
      <c r="J740" s="235"/>
      <c r="K740" s="214"/>
      <c r="L740" s="214"/>
      <c r="M740" s="192"/>
      <c r="N740" s="192"/>
      <c r="O740" s="192"/>
    </row>
    <row r="741" spans="1:15" ht="13.2" x14ac:dyDescent="0.25">
      <c r="A741" s="235"/>
      <c r="B741" s="214"/>
      <c r="C741" s="214"/>
      <c r="D741" s="214"/>
      <c r="E741" s="214"/>
      <c r="F741" s="214"/>
      <c r="G741" s="214"/>
      <c r="H741" s="214"/>
      <c r="I741" s="214"/>
      <c r="J741" s="235"/>
      <c r="K741" s="214"/>
      <c r="L741" s="214"/>
      <c r="M741" s="192"/>
      <c r="N741" s="192"/>
      <c r="O741" s="192"/>
    </row>
    <row r="742" spans="1:15" ht="13.2" x14ac:dyDescent="0.25">
      <c r="A742" s="235"/>
      <c r="B742" s="214"/>
      <c r="C742" s="214"/>
      <c r="D742" s="214"/>
      <c r="E742" s="214"/>
      <c r="F742" s="214"/>
      <c r="G742" s="214"/>
      <c r="H742" s="214"/>
      <c r="I742" s="214"/>
      <c r="J742" s="235"/>
      <c r="K742" s="214"/>
      <c r="L742" s="214"/>
      <c r="M742" s="192"/>
      <c r="N742" s="192"/>
      <c r="O742" s="192"/>
    </row>
    <row r="743" spans="1:15" ht="13.2" x14ac:dyDescent="0.25">
      <c r="A743" s="235"/>
      <c r="B743" s="214"/>
      <c r="C743" s="214"/>
      <c r="D743" s="214"/>
      <c r="E743" s="214"/>
      <c r="F743" s="214"/>
      <c r="G743" s="214"/>
      <c r="H743" s="214"/>
      <c r="I743" s="214"/>
      <c r="J743" s="235"/>
      <c r="K743" s="214"/>
      <c r="L743" s="214"/>
      <c r="M743" s="192"/>
      <c r="N743" s="192"/>
      <c r="O743" s="192"/>
    </row>
    <row r="744" spans="1:15" ht="13.2" x14ac:dyDescent="0.25">
      <c r="A744" s="235"/>
      <c r="B744" s="214"/>
      <c r="C744" s="214"/>
      <c r="D744" s="214"/>
      <c r="E744" s="214"/>
      <c r="F744" s="214"/>
      <c r="G744" s="214"/>
      <c r="H744" s="214"/>
      <c r="I744" s="214"/>
      <c r="J744" s="235"/>
      <c r="K744" s="214"/>
      <c r="L744" s="214"/>
      <c r="M744" s="192"/>
      <c r="N744" s="192"/>
      <c r="O744" s="192"/>
    </row>
    <row r="745" spans="1:15" ht="13.2" x14ac:dyDescent="0.25">
      <c r="A745" s="235"/>
      <c r="B745" s="214"/>
      <c r="C745" s="214"/>
      <c r="D745" s="214"/>
      <c r="E745" s="214"/>
      <c r="F745" s="214"/>
      <c r="G745" s="214"/>
      <c r="H745" s="214"/>
      <c r="I745" s="214"/>
      <c r="J745" s="235"/>
      <c r="K745" s="214"/>
      <c r="L745" s="214"/>
      <c r="M745" s="192"/>
      <c r="N745" s="192"/>
      <c r="O745" s="192"/>
    </row>
    <row r="746" spans="1:15" ht="13.2" x14ac:dyDescent="0.25">
      <c r="A746" s="235"/>
      <c r="B746" s="214"/>
      <c r="C746" s="214"/>
      <c r="D746" s="214"/>
      <c r="E746" s="214"/>
      <c r="F746" s="214"/>
      <c r="G746" s="214"/>
      <c r="H746" s="214"/>
      <c r="I746" s="214"/>
      <c r="J746" s="235"/>
      <c r="K746" s="214"/>
      <c r="L746" s="214"/>
      <c r="M746" s="192"/>
      <c r="N746" s="192"/>
      <c r="O746" s="192"/>
    </row>
    <row r="747" spans="1:15" ht="13.2" x14ac:dyDescent="0.25">
      <c r="A747" s="235"/>
      <c r="B747" s="214"/>
      <c r="C747" s="214"/>
      <c r="D747" s="214"/>
      <c r="E747" s="214"/>
      <c r="F747" s="214"/>
      <c r="G747" s="214"/>
      <c r="H747" s="214"/>
      <c r="I747" s="214"/>
      <c r="J747" s="235"/>
      <c r="K747" s="214"/>
      <c r="L747" s="214"/>
      <c r="M747" s="192"/>
      <c r="N747" s="192"/>
      <c r="O747" s="192"/>
    </row>
    <row r="748" spans="1:15" ht="13.2" x14ac:dyDescent="0.25">
      <c r="A748" s="235"/>
      <c r="B748" s="214"/>
      <c r="C748" s="214"/>
      <c r="D748" s="214"/>
      <c r="E748" s="214"/>
      <c r="F748" s="214"/>
      <c r="G748" s="214"/>
      <c r="H748" s="214"/>
      <c r="I748" s="214"/>
      <c r="J748" s="235"/>
      <c r="K748" s="214"/>
      <c r="L748" s="214"/>
      <c r="M748" s="192"/>
      <c r="N748" s="192"/>
      <c r="O748" s="192"/>
    </row>
    <row r="749" spans="1:15" ht="13.2" x14ac:dyDescent="0.25">
      <c r="A749" s="235"/>
      <c r="B749" s="214"/>
      <c r="C749" s="214"/>
      <c r="D749" s="214"/>
      <c r="E749" s="214"/>
      <c r="F749" s="214"/>
      <c r="G749" s="214"/>
      <c r="H749" s="214"/>
      <c r="I749" s="214"/>
      <c r="J749" s="235"/>
      <c r="K749" s="214"/>
      <c r="L749" s="214"/>
      <c r="M749" s="192"/>
      <c r="N749" s="192"/>
      <c r="O749" s="192"/>
    </row>
    <row r="750" spans="1:15" ht="13.2" x14ac:dyDescent="0.25">
      <c r="A750" s="235"/>
      <c r="B750" s="214"/>
      <c r="C750" s="214"/>
      <c r="D750" s="214"/>
      <c r="E750" s="214"/>
      <c r="F750" s="214"/>
      <c r="G750" s="214"/>
      <c r="H750" s="214"/>
      <c r="I750" s="214"/>
      <c r="J750" s="235"/>
      <c r="K750" s="214"/>
      <c r="L750" s="214"/>
      <c r="M750" s="192"/>
      <c r="N750" s="192"/>
      <c r="O750" s="192"/>
    </row>
    <row r="751" spans="1:15" ht="13.2" x14ac:dyDescent="0.25">
      <c r="A751" s="235"/>
      <c r="B751" s="214"/>
      <c r="C751" s="214"/>
      <c r="D751" s="214"/>
      <c r="E751" s="214"/>
      <c r="F751" s="214"/>
      <c r="G751" s="214"/>
      <c r="H751" s="214"/>
      <c r="I751" s="214"/>
      <c r="J751" s="235"/>
      <c r="K751" s="214"/>
      <c r="L751" s="214"/>
      <c r="M751" s="192"/>
      <c r="N751" s="192"/>
      <c r="O751" s="192"/>
    </row>
    <row r="752" spans="1:15" ht="13.2" x14ac:dyDescent="0.25">
      <c r="A752" s="235"/>
      <c r="B752" s="214"/>
      <c r="C752" s="214"/>
      <c r="D752" s="214"/>
      <c r="E752" s="214"/>
      <c r="F752" s="214"/>
      <c r="G752" s="214"/>
      <c r="H752" s="214"/>
      <c r="I752" s="214"/>
      <c r="J752" s="235"/>
      <c r="K752" s="214"/>
      <c r="L752" s="214"/>
      <c r="M752" s="192"/>
      <c r="N752" s="192"/>
      <c r="O752" s="192"/>
    </row>
    <row r="753" spans="1:15" ht="13.2" x14ac:dyDescent="0.25">
      <c r="A753" s="235"/>
      <c r="B753" s="214"/>
      <c r="C753" s="214"/>
      <c r="D753" s="214"/>
      <c r="E753" s="214"/>
      <c r="F753" s="214"/>
      <c r="G753" s="214"/>
      <c r="H753" s="214"/>
      <c r="I753" s="214"/>
      <c r="J753" s="235"/>
      <c r="K753" s="214"/>
      <c r="L753" s="214"/>
      <c r="M753" s="192"/>
      <c r="N753" s="192"/>
      <c r="O753" s="192"/>
    </row>
    <row r="754" spans="1:15" ht="13.2" x14ac:dyDescent="0.25">
      <c r="A754" s="235"/>
      <c r="B754" s="214"/>
      <c r="C754" s="214"/>
      <c r="D754" s="214"/>
      <c r="E754" s="214"/>
      <c r="F754" s="214"/>
      <c r="G754" s="214"/>
      <c r="H754" s="214"/>
      <c r="I754" s="214"/>
      <c r="J754" s="235"/>
      <c r="K754" s="214"/>
      <c r="L754" s="214"/>
      <c r="M754" s="192"/>
      <c r="N754" s="192"/>
      <c r="O754" s="192"/>
    </row>
    <row r="755" spans="1:15" ht="13.2" x14ac:dyDescent="0.25">
      <c r="A755" s="235"/>
      <c r="B755" s="214"/>
      <c r="C755" s="214"/>
      <c r="D755" s="214"/>
      <c r="E755" s="214"/>
      <c r="F755" s="214"/>
      <c r="G755" s="214"/>
      <c r="H755" s="214"/>
      <c r="I755" s="214"/>
      <c r="J755" s="235"/>
      <c r="K755" s="214"/>
      <c r="L755" s="214"/>
      <c r="M755" s="192"/>
      <c r="N755" s="192"/>
      <c r="O755" s="192"/>
    </row>
    <row r="756" spans="1:15" ht="13.2" x14ac:dyDescent="0.25">
      <c r="A756" s="235"/>
      <c r="B756" s="214"/>
      <c r="C756" s="214"/>
      <c r="D756" s="214"/>
      <c r="E756" s="214"/>
      <c r="F756" s="214"/>
      <c r="G756" s="214"/>
      <c r="H756" s="214"/>
      <c r="I756" s="214"/>
      <c r="J756" s="235"/>
      <c r="K756" s="214"/>
      <c r="L756" s="214"/>
      <c r="M756" s="192"/>
      <c r="N756" s="192"/>
      <c r="O756" s="192"/>
    </row>
    <row r="757" spans="1:15" ht="13.2" x14ac:dyDescent="0.25">
      <c r="A757" s="235"/>
      <c r="B757" s="214"/>
      <c r="C757" s="214"/>
      <c r="D757" s="214"/>
      <c r="E757" s="214"/>
      <c r="F757" s="214"/>
      <c r="G757" s="214"/>
      <c r="H757" s="214"/>
      <c r="I757" s="214"/>
      <c r="J757" s="235"/>
      <c r="K757" s="214"/>
      <c r="L757" s="214"/>
      <c r="M757" s="192"/>
      <c r="N757" s="192"/>
      <c r="O757" s="192"/>
    </row>
    <row r="758" spans="1:15" ht="13.2" x14ac:dyDescent="0.25">
      <c r="A758" s="235"/>
      <c r="B758" s="214"/>
      <c r="C758" s="214"/>
      <c r="D758" s="214"/>
      <c r="E758" s="214"/>
      <c r="F758" s="214"/>
      <c r="G758" s="214"/>
      <c r="H758" s="214"/>
      <c r="I758" s="214"/>
      <c r="J758" s="235"/>
      <c r="K758" s="214"/>
      <c r="L758" s="214"/>
      <c r="M758" s="192"/>
      <c r="N758" s="192"/>
      <c r="O758" s="192"/>
    </row>
    <row r="759" spans="1:15" ht="13.2" x14ac:dyDescent="0.25">
      <c r="A759" s="235"/>
      <c r="B759" s="214"/>
      <c r="C759" s="214"/>
      <c r="D759" s="214"/>
      <c r="E759" s="214"/>
      <c r="F759" s="214"/>
      <c r="G759" s="214"/>
      <c r="H759" s="214"/>
      <c r="I759" s="214"/>
      <c r="J759" s="235"/>
      <c r="K759" s="214"/>
      <c r="L759" s="214"/>
      <c r="M759" s="192"/>
      <c r="N759" s="192"/>
      <c r="O759" s="192"/>
    </row>
    <row r="760" spans="1:15" ht="13.2" x14ac:dyDescent="0.25">
      <c r="A760" s="235"/>
      <c r="B760" s="214"/>
      <c r="C760" s="214"/>
      <c r="D760" s="214"/>
      <c r="E760" s="214"/>
      <c r="F760" s="214"/>
      <c r="G760" s="214"/>
      <c r="H760" s="214"/>
      <c r="I760" s="214"/>
      <c r="J760" s="235"/>
      <c r="K760" s="214"/>
      <c r="L760" s="214"/>
      <c r="M760" s="192"/>
      <c r="N760" s="192"/>
      <c r="O760" s="192"/>
    </row>
    <row r="761" spans="1:15" ht="13.2" x14ac:dyDescent="0.25">
      <c r="A761" s="235"/>
      <c r="B761" s="214"/>
      <c r="C761" s="214"/>
      <c r="D761" s="214"/>
      <c r="E761" s="214"/>
      <c r="F761" s="214"/>
      <c r="G761" s="214"/>
      <c r="H761" s="214"/>
      <c r="I761" s="214"/>
      <c r="J761" s="235"/>
      <c r="K761" s="214"/>
      <c r="L761" s="214"/>
      <c r="M761" s="192"/>
      <c r="N761" s="192"/>
      <c r="O761" s="192"/>
    </row>
    <row r="762" spans="1:15" ht="13.2" x14ac:dyDescent="0.25">
      <c r="A762" s="235"/>
      <c r="B762" s="214"/>
      <c r="C762" s="214"/>
      <c r="D762" s="214"/>
      <c r="E762" s="214"/>
      <c r="F762" s="214"/>
      <c r="G762" s="214"/>
      <c r="H762" s="214"/>
      <c r="I762" s="214"/>
      <c r="J762" s="235"/>
      <c r="K762" s="214"/>
      <c r="L762" s="214"/>
      <c r="M762" s="192"/>
      <c r="N762" s="192"/>
      <c r="O762" s="192"/>
    </row>
    <row r="763" spans="1:15" ht="13.2" x14ac:dyDescent="0.25">
      <c r="A763" s="235"/>
      <c r="B763" s="214"/>
      <c r="C763" s="214"/>
      <c r="D763" s="214"/>
      <c r="E763" s="214"/>
      <c r="F763" s="214"/>
      <c r="G763" s="214"/>
      <c r="H763" s="214"/>
      <c r="I763" s="214"/>
      <c r="J763" s="235"/>
      <c r="K763" s="214"/>
      <c r="L763" s="214"/>
      <c r="M763" s="192"/>
      <c r="N763" s="192"/>
      <c r="O763" s="192"/>
    </row>
    <row r="764" spans="1:15" ht="13.2" x14ac:dyDescent="0.25">
      <c r="A764" s="235"/>
      <c r="B764" s="214"/>
      <c r="C764" s="214"/>
      <c r="D764" s="214"/>
      <c r="E764" s="214"/>
      <c r="F764" s="214"/>
      <c r="G764" s="214"/>
      <c r="H764" s="214"/>
      <c r="I764" s="214"/>
      <c r="J764" s="235"/>
      <c r="K764" s="214"/>
      <c r="L764" s="214"/>
      <c r="M764" s="192"/>
      <c r="N764" s="192"/>
      <c r="O764" s="192"/>
    </row>
    <row r="765" spans="1:15" ht="13.2" x14ac:dyDescent="0.25">
      <c r="A765" s="235"/>
      <c r="B765" s="214"/>
      <c r="C765" s="214"/>
      <c r="D765" s="214"/>
      <c r="E765" s="214"/>
      <c r="F765" s="214"/>
      <c r="G765" s="214"/>
      <c r="H765" s="214"/>
      <c r="I765" s="214"/>
      <c r="J765" s="235"/>
      <c r="K765" s="214"/>
      <c r="L765" s="214"/>
      <c r="M765" s="192"/>
      <c r="N765" s="192"/>
      <c r="O765" s="192"/>
    </row>
    <row r="766" spans="1:15" ht="13.2" x14ac:dyDescent="0.25">
      <c r="A766" s="235"/>
      <c r="B766" s="214"/>
      <c r="C766" s="214"/>
      <c r="D766" s="214"/>
      <c r="E766" s="214"/>
      <c r="F766" s="214"/>
      <c r="G766" s="214"/>
      <c r="H766" s="214"/>
      <c r="I766" s="214"/>
      <c r="J766" s="235"/>
      <c r="K766" s="214"/>
      <c r="L766" s="214"/>
      <c r="M766" s="192"/>
      <c r="N766" s="192"/>
      <c r="O766" s="192"/>
    </row>
    <row r="767" spans="1:15" ht="13.2" x14ac:dyDescent="0.25">
      <c r="A767" s="235"/>
      <c r="B767" s="214"/>
      <c r="C767" s="214"/>
      <c r="D767" s="214"/>
      <c r="E767" s="214"/>
      <c r="F767" s="214"/>
      <c r="G767" s="214"/>
      <c r="H767" s="214"/>
      <c r="I767" s="214"/>
      <c r="J767" s="235"/>
      <c r="K767" s="214"/>
      <c r="L767" s="214"/>
      <c r="M767" s="192"/>
      <c r="N767" s="192"/>
      <c r="O767" s="192"/>
    </row>
    <row r="768" spans="1:15" ht="13.2" x14ac:dyDescent="0.25">
      <c r="A768" s="235"/>
      <c r="B768" s="214"/>
      <c r="C768" s="214"/>
      <c r="D768" s="214"/>
      <c r="E768" s="214"/>
      <c r="F768" s="214"/>
      <c r="G768" s="214"/>
      <c r="H768" s="214"/>
      <c r="I768" s="214"/>
      <c r="J768" s="235"/>
      <c r="K768" s="214"/>
      <c r="L768" s="214"/>
      <c r="M768" s="192"/>
      <c r="N768" s="192"/>
      <c r="O768" s="192"/>
    </row>
    <row r="769" spans="1:15" ht="13.2" x14ac:dyDescent="0.25">
      <c r="A769" s="235"/>
      <c r="B769" s="214"/>
      <c r="C769" s="214"/>
      <c r="D769" s="214"/>
      <c r="E769" s="214"/>
      <c r="F769" s="214"/>
      <c r="G769" s="214"/>
      <c r="H769" s="214"/>
      <c r="I769" s="214"/>
      <c r="J769" s="235"/>
      <c r="K769" s="214"/>
      <c r="L769" s="214"/>
      <c r="M769" s="192"/>
      <c r="N769" s="192"/>
      <c r="O769" s="192"/>
    </row>
    <row r="770" spans="1:15" ht="13.2" x14ac:dyDescent="0.25">
      <c r="A770" s="235"/>
      <c r="B770" s="214"/>
      <c r="C770" s="214"/>
      <c r="D770" s="214"/>
      <c r="E770" s="214"/>
      <c r="F770" s="214"/>
      <c r="G770" s="214"/>
      <c r="H770" s="214"/>
      <c r="I770" s="214"/>
      <c r="J770" s="235"/>
      <c r="K770" s="214"/>
      <c r="L770" s="214"/>
      <c r="M770" s="192"/>
      <c r="N770" s="192"/>
      <c r="O770" s="192"/>
    </row>
    <row r="771" spans="1:15" ht="13.2" x14ac:dyDescent="0.25">
      <c r="A771" s="235"/>
      <c r="B771" s="214"/>
      <c r="C771" s="214"/>
      <c r="D771" s="214"/>
      <c r="E771" s="214"/>
      <c r="F771" s="214"/>
      <c r="G771" s="214"/>
      <c r="H771" s="214"/>
      <c r="I771" s="214"/>
      <c r="J771" s="235"/>
      <c r="K771" s="214"/>
      <c r="L771" s="214"/>
      <c r="M771" s="192"/>
      <c r="N771" s="192"/>
      <c r="O771" s="192"/>
    </row>
    <row r="772" spans="1:15" ht="13.2" x14ac:dyDescent="0.25">
      <c r="A772" s="235"/>
      <c r="B772" s="214"/>
      <c r="C772" s="214"/>
      <c r="D772" s="214"/>
      <c r="E772" s="214"/>
      <c r="F772" s="214"/>
      <c r="G772" s="214"/>
      <c r="H772" s="214"/>
      <c r="I772" s="214"/>
      <c r="J772" s="235"/>
      <c r="K772" s="214"/>
      <c r="L772" s="214"/>
      <c r="M772" s="192"/>
      <c r="N772" s="192"/>
      <c r="O772" s="192"/>
    </row>
    <row r="773" spans="1:15" ht="13.2" x14ac:dyDescent="0.25">
      <c r="A773" s="235"/>
      <c r="B773" s="214"/>
      <c r="C773" s="214"/>
      <c r="D773" s="214"/>
      <c r="E773" s="214"/>
      <c r="F773" s="214"/>
      <c r="G773" s="214"/>
      <c r="H773" s="214"/>
      <c r="I773" s="214"/>
      <c r="J773" s="235"/>
      <c r="K773" s="214"/>
      <c r="L773" s="214"/>
      <c r="M773" s="192"/>
      <c r="N773" s="192"/>
      <c r="O773" s="192"/>
    </row>
    <row r="774" spans="1:15" ht="13.2" x14ac:dyDescent="0.25">
      <c r="A774" s="235"/>
      <c r="B774" s="214"/>
      <c r="C774" s="214"/>
      <c r="D774" s="214"/>
      <c r="E774" s="214"/>
      <c r="F774" s="214"/>
      <c r="G774" s="214"/>
      <c r="H774" s="214"/>
      <c r="I774" s="214"/>
      <c r="J774" s="235"/>
      <c r="K774" s="214"/>
      <c r="L774" s="214"/>
      <c r="M774" s="192"/>
      <c r="N774" s="192"/>
      <c r="O774" s="192"/>
    </row>
    <row r="775" spans="1:15" ht="13.2" x14ac:dyDescent="0.25">
      <c r="A775" s="235"/>
      <c r="B775" s="214"/>
      <c r="C775" s="214"/>
      <c r="D775" s="214"/>
      <c r="E775" s="214"/>
      <c r="F775" s="214"/>
      <c r="G775" s="214"/>
      <c r="H775" s="214"/>
      <c r="I775" s="214"/>
      <c r="J775" s="235"/>
      <c r="K775" s="214"/>
      <c r="L775" s="214"/>
      <c r="M775" s="192"/>
      <c r="N775" s="192"/>
      <c r="O775" s="192"/>
    </row>
    <row r="776" spans="1:15" ht="13.2" x14ac:dyDescent="0.25">
      <c r="A776" s="235"/>
      <c r="B776" s="214"/>
      <c r="C776" s="214"/>
      <c r="D776" s="214"/>
      <c r="E776" s="214"/>
      <c r="F776" s="214"/>
      <c r="G776" s="214"/>
      <c r="H776" s="214"/>
      <c r="I776" s="214"/>
      <c r="J776" s="235"/>
      <c r="K776" s="214"/>
      <c r="L776" s="214"/>
      <c r="M776" s="192"/>
      <c r="N776" s="192"/>
      <c r="O776" s="192"/>
    </row>
    <row r="777" spans="1:15" ht="13.2" x14ac:dyDescent="0.25">
      <c r="A777" s="235"/>
      <c r="B777" s="214"/>
      <c r="C777" s="214"/>
      <c r="D777" s="214"/>
      <c r="E777" s="214"/>
      <c r="F777" s="214"/>
      <c r="G777" s="214"/>
      <c r="H777" s="214"/>
      <c r="I777" s="214"/>
      <c r="J777" s="235"/>
      <c r="K777" s="214"/>
      <c r="L777" s="214"/>
      <c r="M777" s="192"/>
      <c r="N777" s="192"/>
      <c r="O777" s="192"/>
    </row>
    <row r="778" spans="1:15" ht="13.2" x14ac:dyDescent="0.25">
      <c r="A778" s="235"/>
      <c r="B778" s="214"/>
      <c r="C778" s="214"/>
      <c r="D778" s="214"/>
      <c r="E778" s="214"/>
      <c r="F778" s="214"/>
      <c r="G778" s="214"/>
      <c r="H778" s="214"/>
      <c r="I778" s="214"/>
      <c r="J778" s="235"/>
      <c r="K778" s="214"/>
      <c r="L778" s="214"/>
      <c r="M778" s="192"/>
      <c r="N778" s="192"/>
      <c r="O778" s="192"/>
    </row>
    <row r="779" spans="1:15" ht="13.2" x14ac:dyDescent="0.25">
      <c r="A779" s="235"/>
      <c r="B779" s="214"/>
      <c r="C779" s="214"/>
      <c r="D779" s="214"/>
      <c r="E779" s="214"/>
      <c r="F779" s="214"/>
      <c r="G779" s="214"/>
      <c r="H779" s="214"/>
      <c r="I779" s="214"/>
      <c r="J779" s="235"/>
      <c r="K779" s="214"/>
      <c r="L779" s="214"/>
      <c r="M779" s="192"/>
      <c r="N779" s="192"/>
      <c r="O779" s="192"/>
    </row>
    <row r="780" spans="1:15" ht="13.2" x14ac:dyDescent="0.25">
      <c r="A780" s="235"/>
      <c r="B780" s="214"/>
      <c r="C780" s="214"/>
      <c r="D780" s="214"/>
      <c r="E780" s="214"/>
      <c r="F780" s="214"/>
      <c r="G780" s="214"/>
      <c r="H780" s="214"/>
      <c r="I780" s="214"/>
      <c r="J780" s="235"/>
      <c r="K780" s="214"/>
      <c r="L780" s="214"/>
      <c r="M780" s="192"/>
      <c r="N780" s="192"/>
      <c r="O780" s="192"/>
    </row>
    <row r="781" spans="1:15" ht="13.2" x14ac:dyDescent="0.25">
      <c r="A781" s="235"/>
      <c r="B781" s="214"/>
      <c r="C781" s="214"/>
      <c r="D781" s="214"/>
      <c r="E781" s="214"/>
      <c r="F781" s="214"/>
      <c r="G781" s="214"/>
      <c r="H781" s="214"/>
      <c r="I781" s="214"/>
      <c r="J781" s="235"/>
      <c r="K781" s="214"/>
      <c r="L781" s="214"/>
      <c r="M781" s="192"/>
      <c r="N781" s="192"/>
      <c r="O781" s="192"/>
    </row>
    <row r="782" spans="1:15" ht="13.2" x14ac:dyDescent="0.25">
      <c r="A782" s="235"/>
      <c r="B782" s="214"/>
      <c r="C782" s="214"/>
      <c r="D782" s="214"/>
      <c r="E782" s="214"/>
      <c r="F782" s="214"/>
      <c r="G782" s="214"/>
      <c r="H782" s="214"/>
      <c r="I782" s="214"/>
      <c r="J782" s="235"/>
      <c r="K782" s="214"/>
      <c r="L782" s="214"/>
      <c r="M782" s="192"/>
      <c r="N782" s="192"/>
      <c r="O782" s="192"/>
    </row>
    <row r="783" spans="1:15" ht="13.2" x14ac:dyDescent="0.25">
      <c r="A783" s="235"/>
      <c r="B783" s="214"/>
      <c r="C783" s="214"/>
      <c r="D783" s="214"/>
      <c r="E783" s="214"/>
      <c r="F783" s="214"/>
      <c r="G783" s="214"/>
      <c r="H783" s="214"/>
      <c r="I783" s="214"/>
      <c r="J783" s="235"/>
      <c r="K783" s="214"/>
      <c r="L783" s="214"/>
      <c r="M783" s="192"/>
      <c r="N783" s="192"/>
      <c r="O783" s="192"/>
    </row>
    <row r="784" spans="1:15" ht="13.2" x14ac:dyDescent="0.25">
      <c r="A784" s="235"/>
      <c r="B784" s="214"/>
      <c r="C784" s="214"/>
      <c r="D784" s="214"/>
      <c r="E784" s="214"/>
      <c r="F784" s="214"/>
      <c r="G784" s="214"/>
      <c r="H784" s="214"/>
      <c r="I784" s="214"/>
      <c r="J784" s="235"/>
      <c r="K784" s="214"/>
      <c r="L784" s="214"/>
      <c r="M784" s="192"/>
      <c r="N784" s="192"/>
      <c r="O784" s="192"/>
    </row>
    <row r="785" spans="1:15" ht="13.2" x14ac:dyDescent="0.25">
      <c r="A785" s="235"/>
      <c r="B785" s="214"/>
      <c r="C785" s="214"/>
      <c r="D785" s="214"/>
      <c r="E785" s="214"/>
      <c r="F785" s="214"/>
      <c r="G785" s="214"/>
      <c r="H785" s="214"/>
      <c r="I785" s="214"/>
      <c r="J785" s="235"/>
      <c r="K785" s="214"/>
      <c r="L785" s="214"/>
      <c r="M785" s="192"/>
      <c r="N785" s="192"/>
      <c r="O785" s="192"/>
    </row>
    <row r="786" spans="1:15" ht="13.2" x14ac:dyDescent="0.25">
      <c r="A786" s="235"/>
      <c r="B786" s="214"/>
      <c r="C786" s="214"/>
      <c r="D786" s="214"/>
      <c r="E786" s="214"/>
      <c r="F786" s="214"/>
      <c r="G786" s="214"/>
      <c r="H786" s="214"/>
      <c r="I786" s="214"/>
      <c r="J786" s="235"/>
      <c r="K786" s="214"/>
      <c r="L786" s="214"/>
      <c r="M786" s="192"/>
      <c r="N786" s="192"/>
      <c r="O786" s="192"/>
    </row>
    <row r="787" spans="1:15" ht="13.2" x14ac:dyDescent="0.25">
      <c r="A787" s="235"/>
      <c r="B787" s="214"/>
      <c r="C787" s="214"/>
      <c r="D787" s="214"/>
      <c r="E787" s="214"/>
      <c r="F787" s="214"/>
      <c r="G787" s="214"/>
      <c r="H787" s="214"/>
      <c r="I787" s="214"/>
      <c r="J787" s="235"/>
      <c r="K787" s="214"/>
      <c r="L787" s="214"/>
      <c r="M787" s="192"/>
      <c r="N787" s="192"/>
      <c r="O787" s="192"/>
    </row>
    <row r="788" spans="1:15" ht="13.2" x14ac:dyDescent="0.25">
      <c r="A788" s="235"/>
      <c r="B788" s="214"/>
      <c r="C788" s="214"/>
      <c r="D788" s="214"/>
      <c r="E788" s="214"/>
      <c r="F788" s="214"/>
      <c r="G788" s="214"/>
      <c r="H788" s="214"/>
      <c r="I788" s="214"/>
      <c r="J788" s="235"/>
      <c r="K788" s="214"/>
      <c r="L788" s="214"/>
      <c r="M788" s="192"/>
      <c r="N788" s="192"/>
      <c r="O788" s="192"/>
    </row>
    <row r="789" spans="1:15" ht="13.2" x14ac:dyDescent="0.25">
      <c r="A789" s="235"/>
      <c r="B789" s="214"/>
      <c r="C789" s="214"/>
      <c r="D789" s="214"/>
      <c r="E789" s="214"/>
      <c r="F789" s="214"/>
      <c r="G789" s="214"/>
      <c r="H789" s="214"/>
      <c r="I789" s="214"/>
      <c r="J789" s="235"/>
      <c r="K789" s="214"/>
      <c r="L789" s="214"/>
      <c r="M789" s="192"/>
      <c r="N789" s="192"/>
      <c r="O789" s="192"/>
    </row>
    <row r="790" spans="1:15" ht="13.2" x14ac:dyDescent="0.25">
      <c r="A790" s="235"/>
      <c r="B790" s="214"/>
      <c r="C790" s="214"/>
      <c r="D790" s="214"/>
      <c r="E790" s="214"/>
      <c r="F790" s="214"/>
      <c r="G790" s="214"/>
      <c r="H790" s="214"/>
      <c r="I790" s="214"/>
      <c r="J790" s="235"/>
      <c r="K790" s="214"/>
      <c r="L790" s="214"/>
      <c r="M790" s="192"/>
      <c r="N790" s="192"/>
      <c r="O790" s="192"/>
    </row>
    <row r="791" spans="1:15" ht="13.2" x14ac:dyDescent="0.25">
      <c r="A791" s="235"/>
      <c r="B791" s="214"/>
      <c r="C791" s="214"/>
      <c r="D791" s="214"/>
      <c r="E791" s="214"/>
      <c r="F791" s="214"/>
      <c r="G791" s="214"/>
      <c r="H791" s="214"/>
      <c r="I791" s="214"/>
      <c r="J791" s="235"/>
      <c r="K791" s="214"/>
      <c r="L791" s="214"/>
      <c r="M791" s="192"/>
      <c r="N791" s="192"/>
      <c r="O791" s="192"/>
    </row>
    <row r="792" spans="1:15" ht="13.2" x14ac:dyDescent="0.25">
      <c r="A792" s="235"/>
      <c r="B792" s="214"/>
      <c r="C792" s="214"/>
      <c r="D792" s="214"/>
      <c r="E792" s="214"/>
      <c r="F792" s="214"/>
      <c r="G792" s="214"/>
      <c r="H792" s="214"/>
      <c r="I792" s="214"/>
      <c r="J792" s="235"/>
      <c r="K792" s="214"/>
      <c r="L792" s="214"/>
      <c r="M792" s="192"/>
      <c r="N792" s="192"/>
      <c r="O792" s="192"/>
    </row>
    <row r="793" spans="1:15" ht="13.2" x14ac:dyDescent="0.25">
      <c r="A793" s="235"/>
      <c r="B793" s="214"/>
      <c r="C793" s="214"/>
      <c r="D793" s="214"/>
      <c r="E793" s="214"/>
      <c r="F793" s="214"/>
      <c r="G793" s="214"/>
      <c r="H793" s="214"/>
      <c r="I793" s="214"/>
      <c r="J793" s="235"/>
      <c r="K793" s="214"/>
      <c r="L793" s="214"/>
      <c r="M793" s="192"/>
      <c r="N793" s="192"/>
      <c r="O793" s="192"/>
    </row>
    <row r="794" spans="1:15" ht="13.2" x14ac:dyDescent="0.25">
      <c r="A794" s="235"/>
      <c r="B794" s="214"/>
      <c r="C794" s="214"/>
      <c r="D794" s="214"/>
      <c r="E794" s="214"/>
      <c r="F794" s="214"/>
      <c r="G794" s="214"/>
      <c r="H794" s="214"/>
      <c r="I794" s="214"/>
      <c r="J794" s="235"/>
      <c r="K794" s="214"/>
      <c r="L794" s="214"/>
      <c r="M794" s="192"/>
      <c r="N794" s="192"/>
      <c r="O794" s="192"/>
    </row>
    <row r="795" spans="1:15" ht="13.2" x14ac:dyDescent="0.25">
      <c r="A795" s="235"/>
      <c r="B795" s="214"/>
      <c r="C795" s="214"/>
      <c r="D795" s="214"/>
      <c r="E795" s="214"/>
      <c r="F795" s="214"/>
      <c r="G795" s="214"/>
      <c r="H795" s="214"/>
      <c r="I795" s="214"/>
      <c r="J795" s="235"/>
      <c r="K795" s="214"/>
      <c r="L795" s="214"/>
      <c r="M795" s="192"/>
      <c r="N795" s="192"/>
      <c r="O795" s="192"/>
    </row>
    <row r="796" spans="1:15" ht="13.2" x14ac:dyDescent="0.25">
      <c r="A796" s="235"/>
      <c r="B796" s="214"/>
      <c r="C796" s="214"/>
      <c r="D796" s="214"/>
      <c r="E796" s="214"/>
      <c r="F796" s="214"/>
      <c r="G796" s="214"/>
      <c r="H796" s="214"/>
      <c r="I796" s="214"/>
      <c r="J796" s="235"/>
      <c r="K796" s="214"/>
      <c r="L796" s="214"/>
      <c r="M796" s="192"/>
      <c r="N796" s="192"/>
      <c r="O796" s="192"/>
    </row>
    <row r="797" spans="1:15" ht="13.2" x14ac:dyDescent="0.25">
      <c r="A797" s="235"/>
      <c r="B797" s="214"/>
      <c r="C797" s="214"/>
      <c r="D797" s="214"/>
      <c r="E797" s="214"/>
      <c r="F797" s="214"/>
      <c r="G797" s="214"/>
      <c r="H797" s="214"/>
      <c r="I797" s="214"/>
      <c r="J797" s="235"/>
      <c r="K797" s="214"/>
      <c r="L797" s="214"/>
      <c r="M797" s="192"/>
      <c r="N797" s="192"/>
      <c r="O797" s="192"/>
    </row>
    <row r="798" spans="1:15" ht="13.2" x14ac:dyDescent="0.25">
      <c r="A798" s="235"/>
      <c r="B798" s="214"/>
      <c r="C798" s="214"/>
      <c r="D798" s="214"/>
      <c r="E798" s="214"/>
      <c r="F798" s="214"/>
      <c r="G798" s="214"/>
      <c r="H798" s="214"/>
      <c r="I798" s="214"/>
      <c r="J798" s="235"/>
      <c r="K798" s="214"/>
      <c r="L798" s="214"/>
      <c r="M798" s="192"/>
      <c r="N798" s="192"/>
      <c r="O798" s="192"/>
    </row>
    <row r="799" spans="1:15" ht="13.2" x14ac:dyDescent="0.25">
      <c r="A799" s="235"/>
      <c r="B799" s="214"/>
      <c r="C799" s="214"/>
      <c r="D799" s="214"/>
      <c r="E799" s="214"/>
      <c r="F799" s="214"/>
      <c r="G799" s="214"/>
      <c r="H799" s="214"/>
      <c r="I799" s="214"/>
      <c r="J799" s="235"/>
      <c r="K799" s="214"/>
      <c r="L799" s="214"/>
      <c r="M799" s="192"/>
      <c r="N799" s="192"/>
      <c r="O799" s="192"/>
    </row>
    <row r="800" spans="1:15" ht="13.2" x14ac:dyDescent="0.25">
      <c r="A800" s="235"/>
      <c r="B800" s="214"/>
      <c r="C800" s="214"/>
      <c r="D800" s="214"/>
      <c r="E800" s="214"/>
      <c r="F800" s="214"/>
      <c r="G800" s="214"/>
      <c r="H800" s="214"/>
      <c r="I800" s="214"/>
      <c r="J800" s="235"/>
      <c r="K800" s="214"/>
      <c r="L800" s="214"/>
      <c r="M800" s="192"/>
      <c r="N800" s="192"/>
      <c r="O800" s="192"/>
    </row>
    <row r="801" spans="1:15" ht="13.2" x14ac:dyDescent="0.25">
      <c r="A801" s="235"/>
      <c r="B801" s="214"/>
      <c r="C801" s="214"/>
      <c r="D801" s="214"/>
      <c r="E801" s="214"/>
      <c r="F801" s="214"/>
      <c r="G801" s="214"/>
      <c r="H801" s="214"/>
      <c r="I801" s="214"/>
      <c r="J801" s="235"/>
      <c r="K801" s="214"/>
      <c r="L801" s="214"/>
      <c r="M801" s="192"/>
      <c r="N801" s="192"/>
      <c r="O801" s="192"/>
    </row>
    <row r="802" spans="1:15" ht="13.2" x14ac:dyDescent="0.25">
      <c r="A802" s="235"/>
      <c r="B802" s="214"/>
      <c r="C802" s="214"/>
      <c r="D802" s="214"/>
      <c r="E802" s="214"/>
      <c r="F802" s="214"/>
      <c r="G802" s="214"/>
      <c r="H802" s="214"/>
      <c r="I802" s="214"/>
      <c r="J802" s="235"/>
      <c r="K802" s="214"/>
      <c r="L802" s="214"/>
      <c r="M802" s="192"/>
      <c r="N802" s="192"/>
      <c r="O802" s="192"/>
    </row>
    <row r="803" spans="1:15" ht="13.2" x14ac:dyDescent="0.25">
      <c r="A803" s="235"/>
      <c r="B803" s="214"/>
      <c r="C803" s="214"/>
      <c r="D803" s="214"/>
      <c r="E803" s="214"/>
      <c r="F803" s="214"/>
      <c r="G803" s="214"/>
      <c r="H803" s="214"/>
      <c r="I803" s="214"/>
      <c r="J803" s="235"/>
      <c r="K803" s="214"/>
      <c r="L803" s="214"/>
      <c r="M803" s="192"/>
      <c r="N803" s="192"/>
      <c r="O803" s="192"/>
    </row>
    <row r="804" spans="1:15" ht="13.2" x14ac:dyDescent="0.25">
      <c r="A804" s="235"/>
      <c r="B804" s="214"/>
      <c r="C804" s="214"/>
      <c r="D804" s="214"/>
      <c r="E804" s="214"/>
      <c r="F804" s="214"/>
      <c r="G804" s="214"/>
      <c r="H804" s="214"/>
      <c r="I804" s="214"/>
      <c r="J804" s="235"/>
      <c r="K804" s="214"/>
      <c r="L804" s="214"/>
      <c r="M804" s="192"/>
      <c r="N804" s="192"/>
      <c r="O804" s="192"/>
    </row>
    <row r="805" spans="1:15" ht="13.2" x14ac:dyDescent="0.25">
      <c r="A805" s="235"/>
      <c r="B805" s="214"/>
      <c r="C805" s="214"/>
      <c r="D805" s="214"/>
      <c r="E805" s="214"/>
      <c r="F805" s="214"/>
      <c r="G805" s="214"/>
      <c r="H805" s="214"/>
      <c r="I805" s="214"/>
      <c r="J805" s="235"/>
      <c r="K805" s="214"/>
      <c r="L805" s="214"/>
      <c r="M805" s="192"/>
      <c r="N805" s="192"/>
      <c r="O805" s="192"/>
    </row>
    <row r="806" spans="1:15" ht="13.2" x14ac:dyDescent="0.25">
      <c r="A806" s="235"/>
      <c r="B806" s="214"/>
      <c r="C806" s="214"/>
      <c r="D806" s="214"/>
      <c r="E806" s="214"/>
      <c r="F806" s="214"/>
      <c r="G806" s="214"/>
      <c r="H806" s="214"/>
      <c r="I806" s="214"/>
      <c r="J806" s="235"/>
      <c r="K806" s="214"/>
      <c r="L806" s="214"/>
      <c r="M806" s="192"/>
      <c r="N806" s="192"/>
      <c r="O806" s="192"/>
    </row>
    <row r="807" spans="1:15" ht="13.2" x14ac:dyDescent="0.25">
      <c r="A807" s="235"/>
      <c r="B807" s="214"/>
      <c r="C807" s="214"/>
      <c r="D807" s="214"/>
      <c r="E807" s="214"/>
      <c r="F807" s="214"/>
      <c r="G807" s="214"/>
      <c r="H807" s="214"/>
      <c r="I807" s="214"/>
      <c r="J807" s="235"/>
      <c r="K807" s="214"/>
      <c r="L807" s="214"/>
      <c r="M807" s="192"/>
      <c r="N807" s="192"/>
      <c r="O807" s="192"/>
    </row>
    <row r="808" spans="1:15" ht="13.2" x14ac:dyDescent="0.25">
      <c r="A808" s="235"/>
      <c r="B808" s="214"/>
      <c r="C808" s="214"/>
      <c r="D808" s="214"/>
      <c r="E808" s="214"/>
      <c r="F808" s="214"/>
      <c r="G808" s="214"/>
      <c r="H808" s="214"/>
      <c r="I808" s="214"/>
      <c r="J808" s="235"/>
      <c r="K808" s="214"/>
      <c r="L808" s="214"/>
      <c r="M808" s="192"/>
      <c r="N808" s="192"/>
      <c r="O808" s="192"/>
    </row>
    <row r="809" spans="1:15" ht="13.2" x14ac:dyDescent="0.25">
      <c r="A809" s="235"/>
      <c r="B809" s="214"/>
      <c r="C809" s="214"/>
      <c r="D809" s="214"/>
      <c r="E809" s="214"/>
      <c r="F809" s="214"/>
      <c r="G809" s="214"/>
      <c r="H809" s="214"/>
      <c r="I809" s="214"/>
      <c r="J809" s="235"/>
      <c r="K809" s="214"/>
      <c r="L809" s="214"/>
      <c r="M809" s="192"/>
      <c r="N809" s="192"/>
      <c r="O809" s="192"/>
    </row>
    <row r="810" spans="1:15" ht="13.2" x14ac:dyDescent="0.25">
      <c r="A810" s="235"/>
      <c r="B810" s="214"/>
      <c r="C810" s="214"/>
      <c r="D810" s="214"/>
      <c r="E810" s="214"/>
      <c r="F810" s="214"/>
      <c r="G810" s="214"/>
      <c r="H810" s="214"/>
      <c r="I810" s="214"/>
      <c r="J810" s="235"/>
      <c r="K810" s="214"/>
      <c r="L810" s="214"/>
      <c r="M810" s="192"/>
      <c r="N810" s="192"/>
      <c r="O810" s="192"/>
    </row>
    <row r="811" spans="1:15" ht="13.2" x14ac:dyDescent="0.25">
      <c r="A811" s="235"/>
      <c r="B811" s="214"/>
      <c r="C811" s="214"/>
      <c r="D811" s="214"/>
      <c r="E811" s="214"/>
      <c r="F811" s="214"/>
      <c r="G811" s="214"/>
      <c r="H811" s="214"/>
      <c r="I811" s="214"/>
      <c r="J811" s="235"/>
      <c r="K811" s="214"/>
      <c r="L811" s="214"/>
      <c r="M811" s="192"/>
      <c r="N811" s="192"/>
      <c r="O811" s="192"/>
    </row>
    <row r="812" spans="1:15" ht="13.2" x14ac:dyDescent="0.25">
      <c r="A812" s="235"/>
      <c r="B812" s="214"/>
      <c r="C812" s="214"/>
      <c r="D812" s="214"/>
      <c r="E812" s="214"/>
      <c r="F812" s="214"/>
      <c r="G812" s="214"/>
      <c r="H812" s="214"/>
      <c r="I812" s="214"/>
      <c r="J812" s="235"/>
      <c r="K812" s="214"/>
      <c r="L812" s="214"/>
      <c r="M812" s="192"/>
      <c r="N812" s="192"/>
      <c r="O812" s="192"/>
    </row>
    <row r="813" spans="1:15" ht="13.2" x14ac:dyDescent="0.25">
      <c r="A813" s="235"/>
      <c r="B813" s="214"/>
      <c r="C813" s="214"/>
      <c r="D813" s="214"/>
      <c r="E813" s="214"/>
      <c r="F813" s="214"/>
      <c r="G813" s="214"/>
      <c r="H813" s="214"/>
      <c r="I813" s="214"/>
      <c r="J813" s="235"/>
      <c r="K813" s="214"/>
      <c r="L813" s="214"/>
      <c r="M813" s="192"/>
      <c r="N813" s="192"/>
      <c r="O813" s="192"/>
    </row>
    <row r="814" spans="1:15" ht="13.2" x14ac:dyDescent="0.25">
      <c r="A814" s="235"/>
      <c r="B814" s="214"/>
      <c r="C814" s="214"/>
      <c r="D814" s="214"/>
      <c r="E814" s="214"/>
      <c r="F814" s="214"/>
      <c r="G814" s="214"/>
      <c r="H814" s="214"/>
      <c r="I814" s="214"/>
      <c r="J814" s="235"/>
      <c r="K814" s="214"/>
      <c r="L814" s="214"/>
      <c r="M814" s="192"/>
      <c r="N814" s="192"/>
      <c r="O814" s="192"/>
    </row>
    <row r="815" spans="1:15" ht="13.2" x14ac:dyDescent="0.25">
      <c r="A815" s="235"/>
      <c r="B815" s="214"/>
      <c r="C815" s="214"/>
      <c r="D815" s="214"/>
      <c r="E815" s="214"/>
      <c r="F815" s="214"/>
      <c r="G815" s="214"/>
      <c r="H815" s="214"/>
      <c r="I815" s="214"/>
      <c r="J815" s="235"/>
      <c r="K815" s="214"/>
      <c r="L815" s="214"/>
      <c r="M815" s="192"/>
      <c r="N815" s="192"/>
      <c r="O815" s="192"/>
    </row>
    <row r="816" spans="1:15" ht="13.2" x14ac:dyDescent="0.25">
      <c r="A816" s="235"/>
      <c r="B816" s="214"/>
      <c r="C816" s="214"/>
      <c r="D816" s="214"/>
      <c r="E816" s="214"/>
      <c r="F816" s="214"/>
      <c r="G816" s="214"/>
      <c r="H816" s="214"/>
      <c r="I816" s="214"/>
      <c r="J816" s="235"/>
      <c r="K816" s="214"/>
      <c r="L816" s="214"/>
      <c r="M816" s="192"/>
      <c r="N816" s="192"/>
      <c r="O816" s="192"/>
    </row>
    <row r="817" spans="1:15" ht="13.2" x14ac:dyDescent="0.25">
      <c r="A817" s="235"/>
      <c r="B817" s="214"/>
      <c r="C817" s="214"/>
      <c r="D817" s="214"/>
      <c r="E817" s="214"/>
      <c r="F817" s="214"/>
      <c r="G817" s="214"/>
      <c r="H817" s="214"/>
      <c r="I817" s="214"/>
      <c r="J817" s="235"/>
      <c r="K817" s="214"/>
      <c r="L817" s="214"/>
      <c r="M817" s="192"/>
      <c r="N817" s="192"/>
      <c r="O817" s="192"/>
    </row>
    <row r="818" spans="1:15" ht="13.2" x14ac:dyDescent="0.25">
      <c r="A818" s="235"/>
      <c r="B818" s="214"/>
      <c r="C818" s="214"/>
      <c r="D818" s="214"/>
      <c r="E818" s="214"/>
      <c r="F818" s="214"/>
      <c r="G818" s="214"/>
      <c r="H818" s="214"/>
      <c r="I818" s="214"/>
      <c r="J818" s="235"/>
      <c r="K818" s="214"/>
      <c r="L818" s="214"/>
      <c r="M818" s="192"/>
      <c r="N818" s="192"/>
      <c r="O818" s="192"/>
    </row>
    <row r="819" spans="1:15" ht="13.2" x14ac:dyDescent="0.25">
      <c r="A819" s="235"/>
      <c r="B819" s="214"/>
      <c r="C819" s="214"/>
      <c r="D819" s="214"/>
      <c r="E819" s="214"/>
      <c r="F819" s="214"/>
      <c r="G819" s="214"/>
      <c r="H819" s="214"/>
      <c r="I819" s="214"/>
      <c r="J819" s="235"/>
      <c r="K819" s="214"/>
      <c r="L819" s="214"/>
      <c r="M819" s="192"/>
      <c r="N819" s="192"/>
      <c r="O819" s="192"/>
    </row>
    <row r="820" spans="1:15" ht="13.2" x14ac:dyDescent="0.25">
      <c r="A820" s="235"/>
      <c r="B820" s="214"/>
      <c r="C820" s="214"/>
      <c r="D820" s="214"/>
      <c r="E820" s="214"/>
      <c r="F820" s="214"/>
      <c r="G820" s="214"/>
      <c r="H820" s="214"/>
      <c r="I820" s="214"/>
      <c r="J820" s="235"/>
      <c r="K820" s="214"/>
      <c r="L820" s="214"/>
      <c r="M820" s="192"/>
      <c r="N820" s="192"/>
      <c r="O820" s="192"/>
    </row>
    <row r="821" spans="1:15" ht="13.2" x14ac:dyDescent="0.25">
      <c r="A821" s="235"/>
      <c r="B821" s="214"/>
      <c r="C821" s="214"/>
      <c r="D821" s="214"/>
      <c r="E821" s="214"/>
      <c r="F821" s="214"/>
      <c r="G821" s="214"/>
      <c r="H821" s="214"/>
      <c r="I821" s="214"/>
      <c r="J821" s="235"/>
      <c r="K821" s="214"/>
      <c r="L821" s="214"/>
      <c r="M821" s="192"/>
      <c r="N821" s="192"/>
      <c r="O821" s="192"/>
    </row>
    <row r="822" spans="1:15" ht="13.2" x14ac:dyDescent="0.25">
      <c r="A822" s="235"/>
      <c r="B822" s="214"/>
      <c r="C822" s="214"/>
      <c r="D822" s="214"/>
      <c r="E822" s="214"/>
      <c r="F822" s="214"/>
      <c r="G822" s="214"/>
      <c r="H822" s="214"/>
      <c r="I822" s="214"/>
      <c r="J822" s="235"/>
      <c r="K822" s="214"/>
      <c r="L822" s="214"/>
      <c r="M822" s="192"/>
      <c r="N822" s="192"/>
      <c r="O822" s="192"/>
    </row>
    <row r="823" spans="1:15" ht="13.2" x14ac:dyDescent="0.25">
      <c r="A823" s="235"/>
      <c r="B823" s="214"/>
      <c r="C823" s="214"/>
      <c r="D823" s="214"/>
      <c r="E823" s="214"/>
      <c r="F823" s="214"/>
      <c r="G823" s="214"/>
      <c r="H823" s="214"/>
      <c r="I823" s="214"/>
      <c r="J823" s="235"/>
      <c r="K823" s="214"/>
      <c r="L823" s="214"/>
      <c r="M823" s="192"/>
      <c r="N823" s="192"/>
      <c r="O823" s="192"/>
    </row>
    <row r="824" spans="1:15" ht="13.2" x14ac:dyDescent="0.25">
      <c r="A824" s="235"/>
      <c r="B824" s="214"/>
      <c r="C824" s="214"/>
      <c r="D824" s="214"/>
      <c r="E824" s="214"/>
      <c r="F824" s="214"/>
      <c r="G824" s="214"/>
      <c r="H824" s="214"/>
      <c r="I824" s="214"/>
      <c r="J824" s="235"/>
      <c r="K824" s="214"/>
      <c r="L824" s="214"/>
      <c r="M824" s="192"/>
      <c r="N824" s="192"/>
      <c r="O824" s="192"/>
    </row>
    <row r="825" spans="1:15" ht="13.2" x14ac:dyDescent="0.25">
      <c r="A825" s="235"/>
      <c r="B825" s="214"/>
      <c r="C825" s="214"/>
      <c r="D825" s="214"/>
      <c r="E825" s="214"/>
      <c r="F825" s="214"/>
      <c r="G825" s="214"/>
      <c r="H825" s="214"/>
      <c r="I825" s="214"/>
      <c r="J825" s="235"/>
      <c r="K825" s="214"/>
      <c r="L825" s="214"/>
      <c r="M825" s="192"/>
      <c r="N825" s="192"/>
      <c r="O825" s="192"/>
    </row>
    <row r="826" spans="1:15" ht="13.2" x14ac:dyDescent="0.25">
      <c r="A826" s="235"/>
      <c r="B826" s="214"/>
      <c r="C826" s="214"/>
      <c r="D826" s="214"/>
      <c r="E826" s="214"/>
      <c r="F826" s="214"/>
      <c r="G826" s="214"/>
      <c r="H826" s="214"/>
      <c r="I826" s="214"/>
      <c r="J826" s="235"/>
      <c r="K826" s="214"/>
      <c r="L826" s="214"/>
      <c r="M826" s="192"/>
      <c r="N826" s="192"/>
      <c r="O826" s="192"/>
    </row>
    <row r="827" spans="1:15" ht="13.2" x14ac:dyDescent="0.25">
      <c r="A827" s="235"/>
      <c r="B827" s="214"/>
      <c r="C827" s="214"/>
      <c r="D827" s="214"/>
      <c r="E827" s="214"/>
      <c r="F827" s="214"/>
      <c r="G827" s="214"/>
      <c r="H827" s="214"/>
      <c r="I827" s="214"/>
      <c r="J827" s="235"/>
      <c r="K827" s="214"/>
      <c r="L827" s="214"/>
      <c r="M827" s="192"/>
      <c r="N827" s="192"/>
      <c r="O827" s="192"/>
    </row>
    <row r="828" spans="1:15" ht="13.2" x14ac:dyDescent="0.25">
      <c r="A828" s="235"/>
      <c r="B828" s="214"/>
      <c r="C828" s="214"/>
      <c r="D828" s="214"/>
      <c r="E828" s="214"/>
      <c r="F828" s="214"/>
      <c r="G828" s="214"/>
      <c r="H828" s="214"/>
      <c r="I828" s="214"/>
      <c r="J828" s="235"/>
      <c r="K828" s="214"/>
      <c r="L828" s="214"/>
      <c r="M828" s="192"/>
      <c r="N828" s="192"/>
      <c r="O828" s="192"/>
    </row>
    <row r="829" spans="1:15" ht="13.2" x14ac:dyDescent="0.25">
      <c r="A829" s="235"/>
      <c r="B829" s="214"/>
      <c r="C829" s="214"/>
      <c r="D829" s="214"/>
      <c r="E829" s="214"/>
      <c r="F829" s="214"/>
      <c r="G829" s="214"/>
      <c r="H829" s="214"/>
      <c r="I829" s="214"/>
      <c r="J829" s="235"/>
      <c r="K829" s="214"/>
      <c r="L829" s="214"/>
      <c r="M829" s="192"/>
      <c r="N829" s="192"/>
      <c r="O829" s="192"/>
    </row>
    <row r="830" spans="1:15" ht="13.2" x14ac:dyDescent="0.25">
      <c r="A830" s="235"/>
      <c r="B830" s="214"/>
      <c r="C830" s="214"/>
      <c r="D830" s="214"/>
      <c r="E830" s="214"/>
      <c r="F830" s="214"/>
      <c r="G830" s="214"/>
      <c r="H830" s="214"/>
      <c r="I830" s="214"/>
      <c r="J830" s="235"/>
      <c r="K830" s="214"/>
      <c r="L830" s="214"/>
      <c r="M830" s="192"/>
      <c r="N830" s="192"/>
      <c r="O830" s="192"/>
    </row>
    <row r="831" spans="1:15" ht="13.2" x14ac:dyDescent="0.25">
      <c r="A831" s="235"/>
      <c r="B831" s="214"/>
      <c r="C831" s="214"/>
      <c r="D831" s="214"/>
      <c r="E831" s="214"/>
      <c r="F831" s="214"/>
      <c r="G831" s="214"/>
      <c r="H831" s="214"/>
      <c r="I831" s="214"/>
      <c r="J831" s="235"/>
      <c r="K831" s="214"/>
      <c r="L831" s="214"/>
      <c r="M831" s="192"/>
      <c r="N831" s="192"/>
      <c r="O831" s="192"/>
    </row>
    <row r="832" spans="1:15" ht="13.2" x14ac:dyDescent="0.25">
      <c r="A832" s="235"/>
      <c r="B832" s="214"/>
      <c r="C832" s="214"/>
      <c r="D832" s="214"/>
      <c r="E832" s="214"/>
      <c r="F832" s="214"/>
      <c r="G832" s="214"/>
      <c r="H832" s="214"/>
      <c r="I832" s="214"/>
      <c r="J832" s="235"/>
      <c r="K832" s="214"/>
      <c r="L832" s="214"/>
      <c r="M832" s="192"/>
      <c r="N832" s="192"/>
      <c r="O832" s="192"/>
    </row>
    <row r="833" spans="1:15" ht="13.2" x14ac:dyDescent="0.25">
      <c r="A833" s="235"/>
      <c r="B833" s="214"/>
      <c r="C833" s="214"/>
      <c r="D833" s="214"/>
      <c r="E833" s="214"/>
      <c r="F833" s="214"/>
      <c r="G833" s="214"/>
      <c r="H833" s="214"/>
      <c r="I833" s="214"/>
      <c r="J833" s="235"/>
      <c r="K833" s="214"/>
      <c r="L833" s="214"/>
      <c r="M833" s="192"/>
      <c r="N833" s="192"/>
      <c r="O833" s="192"/>
    </row>
    <row r="834" spans="1:15" ht="13.2" x14ac:dyDescent="0.25">
      <c r="A834" s="235"/>
      <c r="B834" s="214"/>
      <c r="C834" s="214"/>
      <c r="D834" s="214"/>
      <c r="E834" s="214"/>
      <c r="F834" s="214"/>
      <c r="G834" s="214"/>
      <c r="H834" s="214"/>
      <c r="I834" s="214"/>
      <c r="J834" s="235"/>
      <c r="K834" s="214"/>
      <c r="L834" s="214"/>
      <c r="M834" s="192"/>
      <c r="N834" s="192"/>
      <c r="O834" s="192"/>
    </row>
    <row r="835" spans="1:15" ht="13.2" x14ac:dyDescent="0.25">
      <c r="A835" s="235"/>
      <c r="B835" s="214"/>
      <c r="C835" s="214"/>
      <c r="D835" s="214"/>
      <c r="E835" s="214"/>
      <c r="F835" s="214"/>
      <c r="G835" s="214"/>
      <c r="H835" s="214"/>
      <c r="I835" s="214"/>
      <c r="J835" s="235"/>
      <c r="K835" s="214"/>
      <c r="L835" s="214"/>
      <c r="M835" s="192"/>
      <c r="N835" s="192"/>
      <c r="O835" s="192"/>
    </row>
    <row r="836" spans="1:15" ht="13.2" x14ac:dyDescent="0.25">
      <c r="A836" s="235"/>
      <c r="B836" s="214"/>
      <c r="C836" s="214"/>
      <c r="D836" s="214"/>
      <c r="E836" s="214"/>
      <c r="F836" s="214"/>
      <c r="G836" s="214"/>
      <c r="H836" s="214"/>
      <c r="I836" s="214"/>
      <c r="J836" s="235"/>
      <c r="K836" s="214"/>
      <c r="L836" s="214"/>
      <c r="M836" s="192"/>
      <c r="N836" s="192"/>
      <c r="O836" s="192"/>
    </row>
    <row r="837" spans="1:15" ht="13.2" x14ac:dyDescent="0.25">
      <c r="A837" s="235"/>
      <c r="B837" s="214"/>
      <c r="C837" s="214"/>
      <c r="D837" s="214"/>
      <c r="E837" s="214"/>
      <c r="F837" s="214"/>
      <c r="G837" s="214"/>
      <c r="H837" s="214"/>
      <c r="I837" s="214"/>
      <c r="J837" s="235"/>
      <c r="K837" s="214"/>
      <c r="L837" s="214"/>
      <c r="M837" s="192"/>
      <c r="N837" s="192"/>
      <c r="O837" s="192"/>
    </row>
    <row r="838" spans="1:15" ht="13.2" x14ac:dyDescent="0.25">
      <c r="A838" s="235"/>
      <c r="B838" s="214"/>
      <c r="C838" s="214"/>
      <c r="D838" s="214"/>
      <c r="E838" s="214"/>
      <c r="F838" s="214"/>
      <c r="G838" s="214"/>
      <c r="H838" s="214"/>
      <c r="I838" s="214"/>
      <c r="J838" s="235"/>
      <c r="K838" s="214"/>
      <c r="L838" s="214"/>
      <c r="M838" s="192"/>
      <c r="N838" s="192"/>
      <c r="O838" s="192"/>
    </row>
    <row r="839" spans="1:15" ht="13.2" x14ac:dyDescent="0.25">
      <c r="A839" s="235"/>
      <c r="B839" s="214"/>
      <c r="C839" s="214"/>
      <c r="D839" s="214"/>
      <c r="E839" s="214"/>
      <c r="F839" s="214"/>
      <c r="G839" s="214"/>
      <c r="H839" s="214"/>
      <c r="I839" s="214"/>
      <c r="J839" s="235"/>
      <c r="K839" s="214"/>
      <c r="L839" s="214"/>
      <c r="M839" s="192"/>
      <c r="N839" s="192"/>
      <c r="O839" s="192"/>
    </row>
    <row r="840" spans="1:15" ht="13.2" x14ac:dyDescent="0.25">
      <c r="A840" s="235"/>
      <c r="B840" s="214"/>
      <c r="C840" s="214"/>
      <c r="D840" s="214"/>
      <c r="E840" s="214"/>
      <c r="F840" s="214"/>
      <c r="G840" s="214"/>
      <c r="H840" s="214"/>
      <c r="I840" s="214"/>
      <c r="J840" s="235"/>
      <c r="K840" s="214"/>
      <c r="L840" s="214"/>
      <c r="M840" s="192"/>
      <c r="N840" s="192"/>
      <c r="O840" s="192"/>
    </row>
    <row r="841" spans="1:15" ht="13.2" x14ac:dyDescent="0.25">
      <c r="A841" s="235"/>
      <c r="B841" s="214"/>
      <c r="C841" s="214"/>
      <c r="D841" s="214"/>
      <c r="E841" s="214"/>
      <c r="F841" s="214"/>
      <c r="G841" s="214"/>
      <c r="H841" s="214"/>
      <c r="I841" s="214"/>
      <c r="J841" s="235"/>
      <c r="K841" s="214"/>
      <c r="L841" s="214"/>
      <c r="M841" s="192"/>
      <c r="N841" s="192"/>
      <c r="O841" s="192"/>
    </row>
    <row r="842" spans="1:15" ht="13.2" x14ac:dyDescent="0.25">
      <c r="A842" s="235"/>
      <c r="B842" s="214"/>
      <c r="C842" s="214"/>
      <c r="D842" s="214"/>
      <c r="E842" s="214"/>
      <c r="F842" s="214"/>
      <c r="G842" s="214"/>
      <c r="H842" s="214"/>
      <c r="I842" s="214"/>
      <c r="J842" s="235"/>
      <c r="K842" s="214"/>
      <c r="L842" s="214"/>
      <c r="M842" s="192"/>
      <c r="N842" s="192"/>
      <c r="O842" s="192"/>
    </row>
    <row r="843" spans="1:15" ht="13.2" x14ac:dyDescent="0.25">
      <c r="A843" s="235"/>
      <c r="B843" s="214"/>
      <c r="C843" s="214"/>
      <c r="D843" s="214"/>
      <c r="E843" s="214"/>
      <c r="F843" s="214"/>
      <c r="G843" s="214"/>
      <c r="H843" s="214"/>
      <c r="I843" s="214"/>
      <c r="J843" s="235"/>
      <c r="K843" s="214"/>
      <c r="L843" s="214"/>
      <c r="M843" s="192"/>
      <c r="N843" s="192"/>
      <c r="O843" s="192"/>
    </row>
    <row r="844" spans="1:15" ht="13.2" x14ac:dyDescent="0.25">
      <c r="A844" s="235"/>
      <c r="B844" s="214"/>
      <c r="C844" s="214"/>
      <c r="D844" s="214"/>
      <c r="E844" s="214"/>
      <c r="F844" s="214"/>
      <c r="G844" s="214"/>
      <c r="H844" s="214"/>
      <c r="I844" s="214"/>
      <c r="J844" s="235"/>
      <c r="K844" s="214"/>
      <c r="L844" s="214"/>
      <c r="M844" s="192"/>
      <c r="N844" s="192"/>
      <c r="O844" s="192"/>
    </row>
    <row r="845" spans="1:15" ht="13.2" x14ac:dyDescent="0.25">
      <c r="A845" s="235"/>
      <c r="B845" s="214"/>
      <c r="C845" s="214"/>
      <c r="D845" s="214"/>
      <c r="E845" s="214"/>
      <c r="F845" s="214"/>
      <c r="G845" s="214"/>
      <c r="H845" s="214"/>
      <c r="I845" s="214"/>
      <c r="J845" s="235"/>
      <c r="K845" s="214"/>
      <c r="L845" s="214"/>
      <c r="M845" s="192"/>
      <c r="N845" s="192"/>
      <c r="O845" s="192"/>
    </row>
    <row r="846" spans="1:15" ht="13.2" x14ac:dyDescent="0.25">
      <c r="A846" s="235"/>
      <c r="B846" s="214"/>
      <c r="C846" s="214"/>
      <c r="D846" s="214"/>
      <c r="E846" s="214"/>
      <c r="F846" s="214"/>
      <c r="G846" s="214"/>
      <c r="H846" s="214"/>
      <c r="I846" s="214"/>
      <c r="J846" s="235"/>
      <c r="K846" s="214"/>
      <c r="L846" s="214"/>
      <c r="M846" s="192"/>
      <c r="N846" s="192"/>
      <c r="O846" s="192"/>
    </row>
    <row r="847" spans="1:15" ht="13.2" x14ac:dyDescent="0.25">
      <c r="A847" s="235"/>
      <c r="B847" s="214"/>
      <c r="C847" s="214"/>
      <c r="D847" s="214"/>
      <c r="E847" s="214"/>
      <c r="F847" s="214"/>
      <c r="G847" s="214"/>
      <c r="H847" s="214"/>
      <c r="I847" s="214"/>
      <c r="J847" s="235"/>
      <c r="K847" s="214"/>
      <c r="L847" s="214"/>
      <c r="M847" s="192"/>
      <c r="N847" s="192"/>
      <c r="O847" s="192"/>
    </row>
    <row r="848" spans="1:15" ht="13.2" x14ac:dyDescent="0.25">
      <c r="A848" s="235"/>
      <c r="B848" s="214"/>
      <c r="C848" s="214"/>
      <c r="D848" s="214"/>
      <c r="E848" s="214"/>
      <c r="F848" s="214"/>
      <c r="G848" s="214"/>
      <c r="H848" s="214"/>
      <c r="I848" s="214"/>
      <c r="J848" s="235"/>
      <c r="K848" s="214"/>
      <c r="L848" s="214"/>
      <c r="M848" s="192"/>
      <c r="N848" s="192"/>
      <c r="O848" s="192"/>
    </row>
    <row r="849" spans="1:15" ht="13.2" x14ac:dyDescent="0.25">
      <c r="A849" s="235"/>
      <c r="B849" s="214"/>
      <c r="C849" s="214"/>
      <c r="D849" s="214"/>
      <c r="E849" s="214"/>
      <c r="F849" s="214"/>
      <c r="G849" s="214"/>
      <c r="H849" s="214"/>
      <c r="I849" s="214"/>
      <c r="J849" s="235"/>
      <c r="K849" s="214"/>
      <c r="L849" s="214"/>
      <c r="M849" s="192"/>
      <c r="N849" s="192"/>
      <c r="O849" s="192"/>
    </row>
    <row r="850" spans="1:15" ht="13.2" x14ac:dyDescent="0.25">
      <c r="A850" s="235"/>
      <c r="B850" s="214"/>
      <c r="C850" s="214"/>
      <c r="D850" s="214"/>
      <c r="E850" s="214"/>
      <c r="F850" s="214"/>
      <c r="G850" s="214"/>
      <c r="H850" s="214"/>
      <c r="I850" s="214"/>
      <c r="J850" s="235"/>
      <c r="K850" s="214"/>
      <c r="L850" s="214"/>
      <c r="M850" s="192"/>
      <c r="N850" s="192"/>
      <c r="O850" s="192"/>
    </row>
    <row r="851" spans="1:15" ht="13.2" x14ac:dyDescent="0.25">
      <c r="A851" s="235"/>
      <c r="B851" s="214"/>
      <c r="C851" s="214"/>
      <c r="D851" s="214"/>
      <c r="E851" s="214"/>
      <c r="F851" s="214"/>
      <c r="G851" s="214"/>
      <c r="H851" s="214"/>
      <c r="I851" s="214"/>
      <c r="J851" s="235"/>
      <c r="K851" s="214"/>
      <c r="L851" s="214"/>
      <c r="M851" s="192"/>
      <c r="N851" s="192"/>
      <c r="O851" s="192"/>
    </row>
    <row r="852" spans="1:15" ht="13.2" x14ac:dyDescent="0.25">
      <c r="A852" s="235"/>
      <c r="B852" s="214"/>
      <c r="C852" s="214"/>
      <c r="D852" s="214"/>
      <c r="E852" s="214"/>
      <c r="F852" s="214"/>
      <c r="G852" s="214"/>
      <c r="H852" s="214"/>
      <c r="I852" s="214"/>
      <c r="J852" s="235"/>
      <c r="K852" s="214"/>
      <c r="L852" s="214"/>
      <c r="M852" s="192"/>
      <c r="N852" s="192"/>
      <c r="O852" s="192"/>
    </row>
    <row r="853" spans="1:15" ht="13.2" x14ac:dyDescent="0.25">
      <c r="A853" s="235"/>
      <c r="B853" s="214"/>
      <c r="C853" s="214"/>
      <c r="D853" s="214"/>
      <c r="E853" s="214"/>
      <c r="F853" s="214"/>
      <c r="G853" s="214"/>
      <c r="H853" s="214"/>
      <c r="I853" s="214"/>
      <c r="J853" s="235"/>
      <c r="K853" s="214"/>
      <c r="L853" s="214"/>
      <c r="M853" s="192"/>
      <c r="N853" s="192"/>
      <c r="O853" s="192"/>
    </row>
    <row r="854" spans="1:15" ht="13.2" x14ac:dyDescent="0.25">
      <c r="A854" s="235"/>
      <c r="B854" s="214"/>
      <c r="C854" s="214"/>
      <c r="D854" s="214"/>
      <c r="E854" s="214"/>
      <c r="F854" s="214"/>
      <c r="G854" s="214"/>
      <c r="H854" s="214"/>
      <c r="I854" s="214"/>
      <c r="J854" s="235"/>
      <c r="K854" s="214"/>
      <c r="L854" s="214"/>
      <c r="M854" s="192"/>
      <c r="N854" s="192"/>
      <c r="O854" s="192"/>
    </row>
    <row r="855" spans="1:15" ht="13.2" x14ac:dyDescent="0.25">
      <c r="A855" s="235"/>
      <c r="B855" s="214"/>
      <c r="C855" s="214"/>
      <c r="D855" s="214"/>
      <c r="E855" s="214"/>
      <c r="F855" s="214"/>
      <c r="G855" s="214"/>
      <c r="H855" s="214"/>
      <c r="I855" s="214"/>
      <c r="J855" s="235"/>
      <c r="K855" s="214"/>
      <c r="L855" s="214"/>
      <c r="M855" s="192"/>
      <c r="N855" s="192"/>
      <c r="O855" s="192"/>
    </row>
    <row r="856" spans="1:15" ht="13.2" x14ac:dyDescent="0.25">
      <c r="A856" s="235"/>
      <c r="B856" s="214"/>
      <c r="C856" s="214"/>
      <c r="D856" s="214"/>
      <c r="E856" s="214"/>
      <c r="F856" s="214"/>
      <c r="G856" s="214"/>
      <c r="H856" s="214"/>
      <c r="I856" s="214"/>
      <c r="J856" s="235"/>
      <c r="K856" s="214"/>
      <c r="L856" s="214"/>
      <c r="M856" s="192"/>
      <c r="N856" s="192"/>
      <c r="O856" s="192"/>
    </row>
    <row r="857" spans="1:15" ht="13.2" x14ac:dyDescent="0.25">
      <c r="A857" s="235"/>
      <c r="B857" s="214"/>
      <c r="C857" s="214"/>
      <c r="D857" s="214"/>
      <c r="E857" s="214"/>
      <c r="F857" s="214"/>
      <c r="G857" s="214"/>
      <c r="H857" s="214"/>
      <c r="I857" s="214"/>
      <c r="J857" s="235"/>
      <c r="K857" s="214"/>
      <c r="L857" s="214"/>
      <c r="M857" s="192"/>
      <c r="N857" s="192"/>
      <c r="O857" s="192"/>
    </row>
    <row r="858" spans="1:15" ht="13.2" x14ac:dyDescent="0.25">
      <c r="A858" s="235"/>
      <c r="B858" s="214"/>
      <c r="C858" s="214"/>
      <c r="D858" s="214"/>
      <c r="E858" s="214"/>
      <c r="F858" s="214"/>
      <c r="G858" s="214"/>
      <c r="H858" s="214"/>
      <c r="I858" s="214"/>
      <c r="J858" s="235"/>
      <c r="K858" s="214"/>
      <c r="L858" s="214"/>
      <c r="M858" s="192"/>
      <c r="N858" s="192"/>
      <c r="O858" s="192"/>
    </row>
    <row r="859" spans="1:15" ht="13.2" x14ac:dyDescent="0.25">
      <c r="A859" s="235"/>
      <c r="B859" s="214"/>
      <c r="C859" s="214"/>
      <c r="D859" s="214"/>
      <c r="E859" s="214"/>
      <c r="F859" s="214"/>
      <c r="G859" s="214"/>
      <c r="H859" s="214"/>
      <c r="I859" s="214"/>
      <c r="J859" s="235"/>
      <c r="K859" s="214"/>
      <c r="L859" s="214"/>
      <c r="M859" s="192"/>
      <c r="N859" s="192"/>
      <c r="O859" s="192"/>
    </row>
    <row r="860" spans="1:15" ht="13.2" x14ac:dyDescent="0.25">
      <c r="A860" s="235"/>
      <c r="B860" s="214"/>
      <c r="C860" s="214"/>
      <c r="D860" s="214"/>
      <c r="E860" s="214"/>
      <c r="F860" s="214"/>
      <c r="G860" s="214"/>
      <c r="H860" s="214"/>
      <c r="I860" s="214"/>
      <c r="J860" s="235"/>
      <c r="K860" s="214"/>
      <c r="L860" s="214"/>
      <c r="M860" s="192"/>
      <c r="N860" s="192"/>
      <c r="O860" s="192"/>
    </row>
    <row r="861" spans="1:15" ht="13.2" x14ac:dyDescent="0.25">
      <c r="A861" s="235"/>
      <c r="B861" s="214"/>
      <c r="C861" s="214"/>
      <c r="D861" s="214"/>
      <c r="E861" s="214"/>
      <c r="F861" s="214"/>
      <c r="G861" s="214"/>
      <c r="H861" s="214"/>
      <c r="I861" s="214"/>
      <c r="J861" s="235"/>
      <c r="K861" s="214"/>
      <c r="L861" s="214"/>
      <c r="M861" s="192"/>
      <c r="N861" s="192"/>
      <c r="O861" s="192"/>
    </row>
    <row r="862" spans="1:15" ht="13.2" x14ac:dyDescent="0.25">
      <c r="A862" s="235"/>
      <c r="B862" s="214"/>
      <c r="C862" s="214"/>
      <c r="D862" s="214"/>
      <c r="E862" s="214"/>
      <c r="F862" s="214"/>
      <c r="G862" s="214"/>
      <c r="H862" s="214"/>
      <c r="I862" s="214"/>
      <c r="J862" s="235"/>
      <c r="K862" s="214"/>
      <c r="L862" s="214"/>
      <c r="M862" s="192"/>
      <c r="N862" s="192"/>
      <c r="O862" s="192"/>
    </row>
    <row r="863" spans="1:15" ht="13.2" x14ac:dyDescent="0.25">
      <c r="A863" s="235"/>
      <c r="B863" s="214"/>
      <c r="C863" s="214"/>
      <c r="D863" s="214"/>
      <c r="E863" s="214"/>
      <c r="F863" s="214"/>
      <c r="G863" s="214"/>
      <c r="H863" s="214"/>
      <c r="I863" s="214"/>
      <c r="J863" s="235"/>
      <c r="K863" s="214"/>
      <c r="L863" s="214"/>
      <c r="M863" s="192"/>
      <c r="N863" s="192"/>
      <c r="O863" s="192"/>
    </row>
    <row r="864" spans="1:15" ht="13.2" x14ac:dyDescent="0.25">
      <c r="A864" s="235"/>
      <c r="B864" s="214"/>
      <c r="C864" s="214"/>
      <c r="D864" s="214"/>
      <c r="E864" s="214"/>
      <c r="F864" s="214"/>
      <c r="G864" s="214"/>
      <c r="H864" s="214"/>
      <c r="I864" s="214"/>
      <c r="J864" s="235"/>
      <c r="K864" s="214"/>
      <c r="L864" s="214"/>
      <c r="M864" s="192"/>
      <c r="N864" s="192"/>
      <c r="O864" s="192"/>
    </row>
    <row r="865" spans="1:15" ht="13.2" x14ac:dyDescent="0.25">
      <c r="A865" s="235"/>
      <c r="B865" s="214"/>
      <c r="C865" s="214"/>
      <c r="D865" s="214"/>
      <c r="E865" s="214"/>
      <c r="F865" s="214"/>
      <c r="G865" s="214"/>
      <c r="H865" s="214"/>
      <c r="I865" s="214"/>
      <c r="J865" s="235"/>
      <c r="K865" s="214"/>
      <c r="L865" s="214"/>
      <c r="M865" s="192"/>
      <c r="N865" s="192"/>
      <c r="O865" s="192"/>
    </row>
    <row r="866" spans="1:15" ht="13.2" x14ac:dyDescent="0.25">
      <c r="A866" s="235"/>
      <c r="B866" s="214"/>
      <c r="C866" s="214"/>
      <c r="D866" s="214"/>
      <c r="E866" s="214"/>
      <c r="F866" s="214"/>
      <c r="G866" s="214"/>
      <c r="H866" s="214"/>
      <c r="I866" s="214"/>
      <c r="J866" s="235"/>
      <c r="K866" s="214"/>
      <c r="L866" s="214"/>
      <c r="M866" s="192"/>
      <c r="N866" s="192"/>
      <c r="O866" s="192"/>
    </row>
    <row r="867" spans="1:15" ht="13.2" x14ac:dyDescent="0.25">
      <c r="A867" s="235"/>
      <c r="B867" s="214"/>
      <c r="C867" s="214"/>
      <c r="D867" s="214"/>
      <c r="E867" s="214"/>
      <c r="F867" s="214"/>
      <c r="G867" s="214"/>
      <c r="H867" s="214"/>
      <c r="I867" s="214"/>
      <c r="J867" s="235"/>
      <c r="K867" s="214"/>
      <c r="L867" s="214"/>
      <c r="M867" s="192"/>
      <c r="N867" s="192"/>
      <c r="O867" s="192"/>
    </row>
    <row r="868" spans="1:15" ht="13.2" x14ac:dyDescent="0.25">
      <c r="A868" s="235"/>
      <c r="B868" s="214"/>
      <c r="C868" s="214"/>
      <c r="D868" s="214"/>
      <c r="E868" s="214"/>
      <c r="F868" s="214"/>
      <c r="G868" s="214"/>
      <c r="H868" s="214"/>
      <c r="I868" s="214"/>
      <c r="J868" s="235"/>
      <c r="K868" s="214"/>
      <c r="L868" s="214"/>
      <c r="M868" s="192"/>
      <c r="N868" s="192"/>
      <c r="O868" s="192"/>
    </row>
    <row r="869" spans="1:15" ht="13.2" x14ac:dyDescent="0.25">
      <c r="A869" s="235"/>
      <c r="B869" s="214"/>
      <c r="C869" s="214"/>
      <c r="D869" s="214"/>
      <c r="E869" s="214"/>
      <c r="F869" s="214"/>
      <c r="G869" s="214"/>
      <c r="H869" s="214"/>
      <c r="I869" s="214"/>
      <c r="J869" s="235"/>
      <c r="K869" s="214"/>
      <c r="L869" s="214"/>
      <c r="M869" s="192"/>
      <c r="N869" s="192"/>
      <c r="O869" s="192"/>
    </row>
    <row r="870" spans="1:15" ht="13.2" x14ac:dyDescent="0.25">
      <c r="A870" s="235"/>
      <c r="B870" s="214"/>
      <c r="C870" s="214"/>
      <c r="D870" s="214"/>
      <c r="E870" s="214"/>
      <c r="F870" s="214"/>
      <c r="G870" s="214"/>
      <c r="H870" s="214"/>
      <c r="I870" s="214"/>
      <c r="J870" s="235"/>
      <c r="K870" s="214"/>
      <c r="L870" s="214"/>
      <c r="M870" s="192"/>
      <c r="N870" s="192"/>
      <c r="O870" s="192"/>
    </row>
    <row r="871" spans="1:15" ht="13.2" x14ac:dyDescent="0.25">
      <c r="A871" s="235"/>
      <c r="B871" s="214"/>
      <c r="C871" s="214"/>
      <c r="D871" s="214"/>
      <c r="E871" s="214"/>
      <c r="F871" s="214"/>
      <c r="G871" s="214"/>
      <c r="H871" s="214"/>
      <c r="I871" s="214"/>
      <c r="J871" s="235"/>
      <c r="K871" s="214"/>
      <c r="L871" s="214"/>
      <c r="M871" s="192"/>
      <c r="N871" s="192"/>
      <c r="O871" s="192"/>
    </row>
    <row r="872" spans="1:15" ht="13.2" x14ac:dyDescent="0.25">
      <c r="A872" s="235"/>
      <c r="B872" s="214"/>
      <c r="C872" s="214"/>
      <c r="D872" s="214"/>
      <c r="E872" s="214"/>
      <c r="F872" s="214"/>
      <c r="G872" s="214"/>
      <c r="H872" s="214"/>
      <c r="I872" s="214"/>
      <c r="J872" s="235"/>
      <c r="K872" s="214"/>
      <c r="L872" s="214"/>
      <c r="M872" s="192"/>
      <c r="N872" s="192"/>
      <c r="O872" s="192"/>
    </row>
    <row r="873" spans="1:15" ht="13.2" x14ac:dyDescent="0.25">
      <c r="A873" s="235"/>
      <c r="B873" s="214"/>
      <c r="C873" s="214"/>
      <c r="D873" s="214"/>
      <c r="E873" s="214"/>
      <c r="F873" s="214"/>
      <c r="G873" s="214"/>
      <c r="H873" s="214"/>
      <c r="I873" s="214"/>
      <c r="J873" s="235"/>
      <c r="K873" s="214"/>
      <c r="L873" s="214"/>
      <c r="M873" s="192"/>
      <c r="N873" s="192"/>
      <c r="O873" s="192"/>
    </row>
    <row r="874" spans="1:15" ht="13.2" x14ac:dyDescent="0.25">
      <c r="A874" s="235"/>
      <c r="B874" s="214"/>
      <c r="C874" s="214"/>
      <c r="D874" s="214"/>
      <c r="E874" s="214"/>
      <c r="F874" s="214"/>
      <c r="G874" s="214"/>
      <c r="H874" s="214"/>
      <c r="I874" s="214"/>
      <c r="J874" s="235"/>
      <c r="K874" s="214"/>
      <c r="L874" s="214"/>
      <c r="M874" s="192"/>
      <c r="N874" s="192"/>
      <c r="O874" s="192"/>
    </row>
    <row r="875" spans="1:15" ht="13.2" x14ac:dyDescent="0.25">
      <c r="A875" s="235"/>
      <c r="B875" s="214"/>
      <c r="C875" s="214"/>
      <c r="D875" s="214"/>
      <c r="E875" s="214"/>
      <c r="F875" s="214"/>
      <c r="G875" s="214"/>
      <c r="H875" s="214"/>
      <c r="I875" s="214"/>
      <c r="J875" s="235"/>
      <c r="K875" s="214"/>
      <c r="L875" s="214"/>
      <c r="M875" s="192"/>
      <c r="N875" s="192"/>
      <c r="O875" s="192"/>
    </row>
    <row r="876" spans="1:15" ht="13.2" x14ac:dyDescent="0.25">
      <c r="A876" s="235"/>
      <c r="B876" s="214"/>
      <c r="C876" s="214"/>
      <c r="D876" s="214"/>
      <c r="E876" s="214"/>
      <c r="F876" s="214"/>
      <c r="G876" s="214"/>
      <c r="H876" s="214"/>
      <c r="I876" s="214"/>
      <c r="J876" s="235"/>
      <c r="K876" s="214"/>
      <c r="L876" s="214"/>
      <c r="M876" s="192"/>
      <c r="N876" s="192"/>
      <c r="O876" s="192"/>
    </row>
    <row r="877" spans="1:15" ht="13.2" x14ac:dyDescent="0.25">
      <c r="A877" s="235"/>
      <c r="B877" s="214"/>
      <c r="C877" s="214"/>
      <c r="D877" s="214"/>
      <c r="E877" s="214"/>
      <c r="F877" s="214"/>
      <c r="G877" s="214"/>
      <c r="H877" s="214"/>
      <c r="I877" s="214"/>
      <c r="J877" s="235"/>
      <c r="K877" s="214"/>
      <c r="L877" s="214"/>
      <c r="M877" s="192"/>
      <c r="N877" s="192"/>
      <c r="O877" s="192"/>
    </row>
    <row r="878" spans="1:15" ht="13.2" x14ac:dyDescent="0.25">
      <c r="A878" s="235"/>
      <c r="B878" s="214"/>
      <c r="C878" s="214"/>
      <c r="D878" s="214"/>
      <c r="E878" s="214"/>
      <c r="F878" s="214"/>
      <c r="G878" s="214"/>
      <c r="H878" s="214"/>
      <c r="I878" s="214"/>
      <c r="J878" s="235"/>
      <c r="K878" s="214"/>
      <c r="L878" s="214"/>
      <c r="M878" s="192"/>
      <c r="N878" s="192"/>
      <c r="O878" s="192"/>
    </row>
    <row r="879" spans="1:15" ht="13.2" x14ac:dyDescent="0.25">
      <c r="A879" s="235"/>
      <c r="B879" s="214"/>
      <c r="C879" s="214"/>
      <c r="D879" s="214"/>
      <c r="E879" s="214"/>
      <c r="F879" s="214"/>
      <c r="G879" s="214"/>
      <c r="H879" s="214"/>
      <c r="I879" s="214"/>
      <c r="J879" s="235"/>
      <c r="K879" s="214"/>
      <c r="L879" s="214"/>
      <c r="M879" s="192"/>
      <c r="N879" s="192"/>
      <c r="O879" s="192"/>
    </row>
    <row r="880" spans="1:15" ht="13.2" x14ac:dyDescent="0.25">
      <c r="A880" s="235"/>
      <c r="B880" s="214"/>
      <c r="C880" s="214"/>
      <c r="D880" s="214"/>
      <c r="E880" s="214"/>
      <c r="F880" s="214"/>
      <c r="G880" s="214"/>
      <c r="H880" s="214"/>
      <c r="I880" s="214"/>
      <c r="J880" s="235"/>
      <c r="K880" s="214"/>
      <c r="L880" s="214"/>
      <c r="M880" s="192"/>
      <c r="N880" s="192"/>
      <c r="O880" s="192"/>
    </row>
    <row r="881" spans="1:15" ht="13.2" x14ac:dyDescent="0.25">
      <c r="A881" s="235"/>
      <c r="B881" s="214"/>
      <c r="C881" s="214"/>
      <c r="D881" s="214"/>
      <c r="E881" s="214"/>
      <c r="F881" s="214"/>
      <c r="G881" s="214"/>
      <c r="H881" s="214"/>
      <c r="I881" s="214"/>
      <c r="J881" s="235"/>
      <c r="K881" s="214"/>
      <c r="L881" s="214"/>
      <c r="M881" s="192"/>
      <c r="N881" s="192"/>
      <c r="O881" s="192"/>
    </row>
    <row r="882" spans="1:15" ht="13.2" x14ac:dyDescent="0.25">
      <c r="A882" s="235"/>
      <c r="B882" s="214"/>
      <c r="C882" s="214"/>
      <c r="D882" s="214"/>
      <c r="E882" s="214"/>
      <c r="F882" s="214"/>
      <c r="G882" s="214"/>
      <c r="H882" s="214"/>
      <c r="I882" s="214"/>
      <c r="J882" s="235"/>
      <c r="K882" s="214"/>
      <c r="L882" s="214"/>
      <c r="M882" s="192"/>
      <c r="N882" s="192"/>
      <c r="O882" s="192"/>
    </row>
    <row r="883" spans="1:15" ht="13.2" x14ac:dyDescent="0.25">
      <c r="A883" s="235"/>
      <c r="B883" s="214"/>
      <c r="C883" s="214"/>
      <c r="D883" s="214"/>
      <c r="E883" s="214"/>
      <c r="F883" s="214"/>
      <c r="G883" s="214"/>
      <c r="H883" s="214"/>
      <c r="I883" s="214"/>
      <c r="J883" s="235"/>
      <c r="K883" s="214"/>
      <c r="L883" s="214"/>
      <c r="M883" s="192"/>
      <c r="N883" s="192"/>
      <c r="O883" s="192"/>
    </row>
    <row r="884" spans="1:15" ht="13.2" x14ac:dyDescent="0.25">
      <c r="A884" s="235"/>
      <c r="B884" s="214"/>
      <c r="C884" s="214"/>
      <c r="D884" s="214"/>
      <c r="E884" s="214"/>
      <c r="F884" s="214"/>
      <c r="G884" s="214"/>
      <c r="H884" s="214"/>
      <c r="I884" s="214"/>
      <c r="J884" s="235"/>
      <c r="K884" s="214"/>
      <c r="L884" s="214"/>
      <c r="M884" s="192"/>
      <c r="N884" s="192"/>
      <c r="O884" s="192"/>
    </row>
    <row r="885" spans="1:15" ht="13.2" x14ac:dyDescent="0.25">
      <c r="A885" s="235"/>
      <c r="B885" s="214"/>
      <c r="C885" s="214"/>
      <c r="D885" s="214"/>
      <c r="E885" s="214"/>
      <c r="F885" s="214"/>
      <c r="G885" s="214"/>
      <c r="H885" s="214"/>
      <c r="I885" s="214"/>
      <c r="J885" s="235"/>
      <c r="K885" s="214"/>
      <c r="L885" s="214"/>
      <c r="M885" s="192"/>
      <c r="N885" s="192"/>
      <c r="O885" s="192"/>
    </row>
    <row r="886" spans="1:15" ht="13.2" x14ac:dyDescent="0.25">
      <c r="A886" s="235"/>
      <c r="B886" s="214"/>
      <c r="C886" s="214"/>
      <c r="D886" s="214"/>
      <c r="E886" s="214"/>
      <c r="F886" s="214"/>
      <c r="G886" s="214"/>
      <c r="H886" s="214"/>
      <c r="I886" s="214"/>
      <c r="J886" s="235"/>
      <c r="K886" s="214"/>
      <c r="L886" s="214"/>
      <c r="M886" s="192"/>
      <c r="N886" s="192"/>
      <c r="O886" s="192"/>
    </row>
    <row r="887" spans="1:15" ht="13.2" x14ac:dyDescent="0.25">
      <c r="A887" s="235"/>
      <c r="B887" s="214"/>
      <c r="C887" s="214"/>
      <c r="D887" s="214"/>
      <c r="E887" s="214"/>
      <c r="F887" s="214"/>
      <c r="G887" s="214"/>
      <c r="H887" s="214"/>
      <c r="I887" s="214"/>
      <c r="J887" s="235"/>
      <c r="K887" s="214"/>
      <c r="L887" s="214"/>
      <c r="M887" s="192"/>
      <c r="N887" s="192"/>
      <c r="O887" s="192"/>
    </row>
    <row r="888" spans="1:15" ht="13.2" x14ac:dyDescent="0.25">
      <c r="A888" s="235"/>
      <c r="B888" s="214"/>
      <c r="C888" s="214"/>
      <c r="D888" s="214"/>
      <c r="E888" s="214"/>
      <c r="F888" s="214"/>
      <c r="G888" s="214"/>
      <c r="H888" s="214"/>
      <c r="I888" s="214"/>
      <c r="J888" s="235"/>
      <c r="K888" s="214"/>
      <c r="L888" s="214"/>
      <c r="M888" s="192"/>
      <c r="N888" s="192"/>
      <c r="O888" s="192"/>
    </row>
    <row r="889" spans="1:15" ht="13.2" x14ac:dyDescent="0.25">
      <c r="A889" s="235"/>
      <c r="B889" s="214"/>
      <c r="C889" s="214"/>
      <c r="D889" s="214"/>
      <c r="E889" s="214"/>
      <c r="F889" s="214"/>
      <c r="G889" s="214"/>
      <c r="H889" s="214"/>
      <c r="I889" s="214"/>
      <c r="J889" s="235"/>
      <c r="K889" s="214"/>
      <c r="L889" s="214"/>
      <c r="M889" s="192"/>
      <c r="N889" s="192"/>
      <c r="O889" s="192"/>
    </row>
    <row r="890" spans="1:15" ht="13.2" x14ac:dyDescent="0.25">
      <c r="A890" s="235"/>
      <c r="B890" s="214"/>
      <c r="C890" s="214"/>
      <c r="D890" s="214"/>
      <c r="E890" s="214"/>
      <c r="F890" s="214"/>
      <c r="G890" s="214"/>
      <c r="H890" s="214"/>
      <c r="I890" s="214"/>
      <c r="J890" s="235"/>
      <c r="K890" s="214"/>
      <c r="L890" s="214"/>
      <c r="M890" s="192"/>
      <c r="N890" s="192"/>
      <c r="O890" s="192"/>
    </row>
    <row r="891" spans="1:15" ht="13.2" x14ac:dyDescent="0.25">
      <c r="A891" s="235"/>
      <c r="B891" s="214"/>
      <c r="C891" s="214"/>
      <c r="D891" s="214"/>
      <c r="E891" s="214"/>
      <c r="F891" s="214"/>
      <c r="G891" s="214"/>
      <c r="H891" s="214"/>
      <c r="I891" s="214"/>
      <c r="J891" s="235"/>
      <c r="K891" s="214"/>
      <c r="L891" s="214"/>
      <c r="M891" s="192"/>
      <c r="N891" s="192"/>
      <c r="O891" s="192"/>
    </row>
    <row r="892" spans="1:15" ht="13.2" x14ac:dyDescent="0.25">
      <c r="A892" s="235"/>
      <c r="B892" s="214"/>
      <c r="C892" s="214"/>
      <c r="D892" s="214"/>
      <c r="E892" s="214"/>
      <c r="F892" s="214"/>
      <c r="G892" s="214"/>
      <c r="H892" s="214"/>
      <c r="I892" s="214"/>
      <c r="J892" s="235"/>
      <c r="K892" s="214"/>
      <c r="L892" s="214"/>
      <c r="M892" s="192"/>
      <c r="N892" s="192"/>
      <c r="O892" s="192"/>
    </row>
    <row r="893" spans="1:15" ht="13.2" x14ac:dyDescent="0.25">
      <c r="A893" s="235"/>
      <c r="B893" s="214"/>
      <c r="C893" s="214"/>
      <c r="D893" s="214"/>
      <c r="E893" s="214"/>
      <c r="F893" s="214"/>
      <c r="G893" s="214"/>
      <c r="H893" s="214"/>
      <c r="I893" s="214"/>
      <c r="J893" s="235"/>
      <c r="K893" s="214"/>
      <c r="L893" s="214"/>
      <c r="M893" s="192"/>
      <c r="N893" s="192"/>
      <c r="O893" s="192"/>
    </row>
    <row r="894" spans="1:15" ht="13.2" x14ac:dyDescent="0.25">
      <c r="A894" s="235"/>
      <c r="B894" s="214"/>
      <c r="C894" s="214"/>
      <c r="D894" s="214"/>
      <c r="E894" s="214"/>
      <c r="F894" s="214"/>
      <c r="G894" s="214"/>
      <c r="H894" s="214"/>
      <c r="I894" s="214"/>
      <c r="J894" s="235"/>
      <c r="K894" s="214"/>
      <c r="L894" s="214"/>
      <c r="M894" s="192"/>
      <c r="N894" s="192"/>
      <c r="O894" s="192"/>
    </row>
    <row r="895" spans="1:15" ht="13.2" x14ac:dyDescent="0.25">
      <c r="A895" s="235"/>
      <c r="B895" s="214"/>
      <c r="C895" s="214"/>
      <c r="D895" s="214"/>
      <c r="E895" s="214"/>
      <c r="F895" s="214"/>
      <c r="G895" s="214"/>
      <c r="H895" s="214"/>
      <c r="I895" s="214"/>
      <c r="J895" s="235"/>
      <c r="K895" s="214"/>
      <c r="L895" s="214"/>
      <c r="M895" s="192"/>
      <c r="N895" s="192"/>
      <c r="O895" s="192"/>
    </row>
    <row r="896" spans="1:15" ht="13.2" x14ac:dyDescent="0.25">
      <c r="A896" s="235"/>
      <c r="B896" s="214"/>
      <c r="C896" s="214"/>
      <c r="D896" s="214"/>
      <c r="E896" s="214"/>
      <c r="F896" s="214"/>
      <c r="G896" s="214"/>
      <c r="H896" s="214"/>
      <c r="I896" s="214"/>
      <c r="J896" s="235"/>
      <c r="K896" s="214"/>
      <c r="L896" s="214"/>
      <c r="M896" s="192"/>
      <c r="N896" s="192"/>
      <c r="O896" s="192"/>
    </row>
    <row r="897" spans="1:15" ht="13.2" x14ac:dyDescent="0.25">
      <c r="A897" s="235"/>
      <c r="B897" s="214"/>
      <c r="C897" s="214"/>
      <c r="D897" s="214"/>
      <c r="E897" s="214"/>
      <c r="F897" s="214"/>
      <c r="G897" s="214"/>
      <c r="H897" s="214"/>
      <c r="I897" s="214"/>
      <c r="J897" s="235"/>
      <c r="K897" s="214"/>
      <c r="L897" s="214"/>
      <c r="M897" s="192"/>
      <c r="N897" s="192"/>
      <c r="O897" s="192"/>
    </row>
    <row r="898" spans="1:15" ht="13.2" x14ac:dyDescent="0.25">
      <c r="A898" s="235"/>
      <c r="B898" s="214"/>
      <c r="C898" s="214"/>
      <c r="D898" s="214"/>
      <c r="E898" s="214"/>
      <c r="F898" s="214"/>
      <c r="G898" s="214"/>
      <c r="H898" s="214"/>
      <c r="I898" s="214"/>
      <c r="J898" s="235"/>
      <c r="K898" s="214"/>
      <c r="L898" s="214"/>
      <c r="M898" s="192"/>
      <c r="N898" s="192"/>
      <c r="O898" s="192"/>
    </row>
    <row r="899" spans="1:15" ht="13.2" x14ac:dyDescent="0.25">
      <c r="A899" s="235"/>
      <c r="B899" s="214"/>
      <c r="C899" s="214"/>
      <c r="D899" s="214"/>
      <c r="E899" s="214"/>
      <c r="F899" s="214"/>
      <c r="G899" s="214"/>
      <c r="H899" s="214"/>
      <c r="I899" s="214"/>
      <c r="J899" s="235"/>
      <c r="K899" s="214"/>
      <c r="L899" s="214"/>
      <c r="M899" s="192"/>
      <c r="N899" s="192"/>
      <c r="O899" s="192"/>
    </row>
    <row r="900" spans="1:15" ht="13.2" x14ac:dyDescent="0.25">
      <c r="A900" s="235"/>
      <c r="B900" s="214"/>
      <c r="C900" s="214"/>
      <c r="D900" s="214"/>
      <c r="E900" s="214"/>
      <c r="F900" s="214"/>
      <c r="G900" s="214"/>
      <c r="H900" s="214"/>
      <c r="I900" s="214"/>
      <c r="J900" s="235"/>
      <c r="K900" s="214"/>
      <c r="L900" s="214"/>
      <c r="M900" s="192"/>
      <c r="N900" s="192"/>
      <c r="O900" s="192"/>
    </row>
    <row r="901" spans="1:15" ht="13.2" x14ac:dyDescent="0.25">
      <c r="A901" s="235"/>
      <c r="B901" s="214"/>
      <c r="C901" s="214"/>
      <c r="D901" s="214"/>
      <c r="E901" s="214"/>
      <c r="F901" s="214"/>
      <c r="G901" s="214"/>
      <c r="H901" s="214"/>
      <c r="I901" s="214"/>
      <c r="J901" s="235"/>
      <c r="K901" s="214"/>
      <c r="L901" s="214"/>
      <c r="M901" s="192"/>
      <c r="N901" s="192"/>
      <c r="O901" s="192"/>
    </row>
    <row r="902" spans="1:15" ht="13.2" x14ac:dyDescent="0.25">
      <c r="A902" s="235"/>
      <c r="B902" s="214"/>
      <c r="C902" s="214"/>
      <c r="D902" s="214"/>
      <c r="E902" s="214"/>
      <c r="F902" s="214"/>
      <c r="G902" s="214"/>
      <c r="H902" s="214"/>
      <c r="I902" s="214"/>
      <c r="J902" s="235"/>
      <c r="K902" s="214"/>
      <c r="L902" s="214"/>
      <c r="M902" s="192"/>
      <c r="N902" s="192"/>
      <c r="O902" s="192"/>
    </row>
    <row r="903" spans="1:15" ht="13.2" x14ac:dyDescent="0.25">
      <c r="A903" s="235"/>
      <c r="B903" s="214"/>
      <c r="C903" s="214"/>
      <c r="D903" s="214"/>
      <c r="E903" s="214"/>
      <c r="F903" s="214"/>
      <c r="G903" s="214"/>
      <c r="H903" s="214"/>
      <c r="I903" s="214"/>
      <c r="J903" s="235"/>
      <c r="K903" s="214"/>
      <c r="L903" s="214"/>
      <c r="M903" s="192"/>
      <c r="N903" s="192"/>
      <c r="O903" s="192"/>
    </row>
    <row r="904" spans="1:15" ht="13.2" x14ac:dyDescent="0.25">
      <c r="A904" s="235"/>
      <c r="B904" s="214"/>
      <c r="C904" s="214"/>
      <c r="D904" s="214"/>
      <c r="E904" s="214"/>
      <c r="F904" s="214"/>
      <c r="G904" s="214"/>
      <c r="H904" s="214"/>
      <c r="I904" s="214"/>
      <c r="J904" s="235"/>
      <c r="K904" s="214"/>
      <c r="L904" s="214"/>
      <c r="M904" s="192"/>
      <c r="N904" s="192"/>
      <c r="O904" s="192"/>
    </row>
    <row r="905" spans="1:15" ht="13.2" x14ac:dyDescent="0.25">
      <c r="A905" s="235"/>
      <c r="B905" s="214"/>
      <c r="C905" s="214"/>
      <c r="D905" s="214"/>
      <c r="E905" s="214"/>
      <c r="F905" s="214"/>
      <c r="G905" s="214"/>
      <c r="H905" s="214"/>
      <c r="I905" s="214"/>
      <c r="J905" s="235"/>
      <c r="K905" s="214"/>
      <c r="L905" s="214"/>
      <c r="M905" s="192"/>
      <c r="N905" s="192"/>
      <c r="O905" s="192"/>
    </row>
    <row r="906" spans="1:15" ht="13.2" x14ac:dyDescent="0.25">
      <c r="A906" s="235"/>
      <c r="B906" s="214"/>
      <c r="C906" s="214"/>
      <c r="D906" s="214"/>
      <c r="E906" s="214"/>
      <c r="F906" s="214"/>
      <c r="G906" s="214"/>
      <c r="H906" s="214"/>
      <c r="I906" s="214"/>
      <c r="J906" s="235"/>
      <c r="K906" s="214"/>
      <c r="L906" s="214"/>
      <c r="M906" s="192"/>
      <c r="N906" s="192"/>
      <c r="O906" s="192"/>
    </row>
    <row r="907" spans="1:15" ht="13.2" x14ac:dyDescent="0.25">
      <c r="A907" s="235"/>
      <c r="B907" s="214"/>
      <c r="C907" s="214"/>
      <c r="D907" s="214"/>
      <c r="E907" s="214"/>
      <c r="F907" s="214"/>
      <c r="G907" s="214"/>
      <c r="H907" s="214"/>
      <c r="I907" s="214"/>
      <c r="J907" s="235"/>
      <c r="K907" s="214"/>
      <c r="L907" s="214"/>
      <c r="M907" s="192"/>
      <c r="N907" s="192"/>
      <c r="O907" s="192"/>
    </row>
    <row r="908" spans="1:15" ht="13.2" x14ac:dyDescent="0.25">
      <c r="A908" s="235"/>
      <c r="B908" s="214"/>
      <c r="C908" s="214"/>
      <c r="D908" s="214"/>
      <c r="E908" s="214"/>
      <c r="F908" s="214"/>
      <c r="G908" s="214"/>
      <c r="H908" s="214"/>
      <c r="I908" s="214"/>
      <c r="J908" s="235"/>
      <c r="K908" s="214"/>
      <c r="L908" s="214"/>
      <c r="M908" s="192"/>
      <c r="N908" s="192"/>
      <c r="O908" s="192"/>
    </row>
    <row r="909" spans="1:15" ht="13.2" x14ac:dyDescent="0.25">
      <c r="A909" s="235"/>
      <c r="B909" s="214"/>
      <c r="C909" s="214"/>
      <c r="D909" s="214"/>
      <c r="E909" s="214"/>
      <c r="F909" s="214"/>
      <c r="G909" s="214"/>
      <c r="H909" s="214"/>
      <c r="I909" s="214"/>
      <c r="J909" s="235"/>
      <c r="K909" s="214"/>
      <c r="L909" s="214"/>
      <c r="M909" s="192"/>
      <c r="N909" s="192"/>
      <c r="O909" s="192"/>
    </row>
    <row r="910" spans="1:15" ht="13.2" x14ac:dyDescent="0.25">
      <c r="A910" s="235"/>
      <c r="B910" s="214"/>
      <c r="C910" s="214"/>
      <c r="D910" s="214"/>
      <c r="E910" s="214"/>
      <c r="F910" s="214"/>
      <c r="G910" s="214"/>
      <c r="H910" s="214"/>
      <c r="I910" s="214"/>
      <c r="J910" s="235"/>
      <c r="K910" s="214"/>
      <c r="L910" s="214"/>
      <c r="M910" s="192"/>
      <c r="N910" s="192"/>
      <c r="O910" s="192"/>
    </row>
    <row r="911" spans="1:15" ht="13.2" x14ac:dyDescent="0.25">
      <c r="A911" s="235"/>
      <c r="B911" s="214"/>
      <c r="C911" s="214"/>
      <c r="D911" s="214"/>
      <c r="E911" s="214"/>
      <c r="F911" s="214"/>
      <c r="G911" s="214"/>
      <c r="H911" s="214"/>
      <c r="I911" s="214"/>
      <c r="J911" s="235"/>
      <c r="K911" s="214"/>
      <c r="L911" s="214"/>
      <c r="M911" s="192"/>
      <c r="N911" s="192"/>
      <c r="O911" s="192"/>
    </row>
    <row r="912" spans="1:15" ht="13.2" x14ac:dyDescent="0.25">
      <c r="A912" s="235"/>
      <c r="B912" s="214"/>
      <c r="C912" s="214"/>
      <c r="D912" s="214"/>
      <c r="E912" s="214"/>
      <c r="F912" s="214"/>
      <c r="G912" s="214"/>
      <c r="H912" s="214"/>
      <c r="I912" s="214"/>
      <c r="J912" s="235"/>
      <c r="K912" s="214"/>
      <c r="L912" s="214"/>
      <c r="M912" s="192"/>
      <c r="N912" s="192"/>
      <c r="O912" s="192"/>
    </row>
    <row r="913" spans="1:15" ht="13.2" x14ac:dyDescent="0.25">
      <c r="A913" s="235"/>
      <c r="B913" s="214"/>
      <c r="C913" s="214"/>
      <c r="D913" s="214"/>
      <c r="E913" s="214"/>
      <c r="F913" s="214"/>
      <c r="G913" s="214"/>
      <c r="H913" s="214"/>
      <c r="I913" s="214"/>
      <c r="J913" s="235"/>
      <c r="K913" s="214"/>
      <c r="L913" s="214"/>
      <c r="M913" s="192"/>
      <c r="N913" s="192"/>
      <c r="O913" s="192"/>
    </row>
    <row r="914" spans="1:15" ht="13.2" x14ac:dyDescent="0.25">
      <c r="A914" s="235"/>
      <c r="B914" s="214"/>
      <c r="C914" s="214"/>
      <c r="D914" s="214"/>
      <c r="E914" s="214"/>
      <c r="F914" s="214"/>
      <c r="G914" s="214"/>
      <c r="H914" s="214"/>
      <c r="I914" s="214"/>
      <c r="J914" s="235"/>
      <c r="K914" s="214"/>
      <c r="L914" s="214"/>
      <c r="M914" s="192"/>
      <c r="N914" s="192"/>
      <c r="O914" s="192"/>
    </row>
    <row r="915" spans="1:15" ht="13.2" x14ac:dyDescent="0.25">
      <c r="A915" s="235"/>
      <c r="B915" s="214"/>
      <c r="C915" s="214"/>
      <c r="D915" s="214"/>
      <c r="E915" s="214"/>
      <c r="F915" s="214"/>
      <c r="G915" s="214"/>
      <c r="H915" s="214"/>
      <c r="I915" s="214"/>
      <c r="J915" s="235"/>
      <c r="K915" s="214"/>
      <c r="L915" s="214"/>
      <c r="M915" s="192"/>
      <c r="N915" s="192"/>
      <c r="O915" s="192"/>
    </row>
    <row r="916" spans="1:15" ht="13.2" x14ac:dyDescent="0.25">
      <c r="A916" s="235"/>
      <c r="B916" s="214"/>
      <c r="C916" s="214"/>
      <c r="D916" s="214"/>
      <c r="E916" s="214"/>
      <c r="F916" s="214"/>
      <c r="G916" s="214"/>
      <c r="H916" s="214"/>
      <c r="I916" s="214"/>
      <c r="J916" s="235"/>
      <c r="K916" s="214"/>
      <c r="L916" s="214"/>
      <c r="M916" s="192"/>
      <c r="N916" s="192"/>
      <c r="O916" s="192"/>
    </row>
    <row r="917" spans="1:15" ht="13.2" x14ac:dyDescent="0.25">
      <c r="A917" s="235"/>
      <c r="B917" s="214"/>
      <c r="C917" s="214"/>
      <c r="D917" s="214"/>
      <c r="E917" s="214"/>
      <c r="F917" s="214"/>
      <c r="G917" s="214"/>
      <c r="H917" s="214"/>
      <c r="I917" s="214"/>
      <c r="J917" s="235"/>
      <c r="K917" s="214"/>
      <c r="L917" s="214"/>
      <c r="M917" s="192"/>
      <c r="N917" s="192"/>
      <c r="O917" s="192"/>
    </row>
    <row r="918" spans="1:15" ht="13.2" x14ac:dyDescent="0.25">
      <c r="A918" s="235"/>
      <c r="B918" s="214"/>
      <c r="C918" s="214"/>
      <c r="D918" s="214"/>
      <c r="E918" s="214"/>
      <c r="F918" s="214"/>
      <c r="G918" s="214"/>
      <c r="H918" s="214"/>
      <c r="I918" s="214"/>
      <c r="J918" s="235"/>
      <c r="K918" s="214"/>
      <c r="L918" s="214"/>
      <c r="M918" s="192"/>
      <c r="N918" s="192"/>
      <c r="O918" s="192"/>
    </row>
    <row r="919" spans="1:15" ht="13.2" x14ac:dyDescent="0.25">
      <c r="A919" s="235"/>
      <c r="B919" s="214"/>
      <c r="C919" s="214"/>
      <c r="D919" s="214"/>
      <c r="E919" s="214"/>
      <c r="F919" s="214"/>
      <c r="G919" s="214"/>
      <c r="H919" s="214"/>
      <c r="I919" s="214"/>
      <c r="J919" s="235"/>
      <c r="K919" s="214"/>
      <c r="L919" s="214"/>
      <c r="M919" s="192"/>
      <c r="N919" s="192"/>
      <c r="O919" s="192"/>
    </row>
    <row r="920" spans="1:15" ht="13.2" x14ac:dyDescent="0.25">
      <c r="A920" s="235"/>
      <c r="B920" s="214"/>
      <c r="C920" s="214"/>
      <c r="D920" s="214"/>
      <c r="E920" s="214"/>
      <c r="F920" s="214"/>
      <c r="G920" s="214"/>
      <c r="H920" s="214"/>
      <c r="I920" s="214"/>
      <c r="J920" s="235"/>
      <c r="K920" s="214"/>
      <c r="L920" s="214"/>
      <c r="M920" s="192"/>
      <c r="N920" s="192"/>
      <c r="O920" s="192"/>
    </row>
    <row r="921" spans="1:15" ht="13.2" x14ac:dyDescent="0.25">
      <c r="A921" s="235"/>
      <c r="B921" s="214"/>
      <c r="C921" s="214"/>
      <c r="D921" s="214"/>
      <c r="E921" s="214"/>
      <c r="F921" s="214"/>
      <c r="G921" s="214"/>
      <c r="H921" s="214"/>
      <c r="I921" s="214"/>
      <c r="J921" s="235"/>
      <c r="K921" s="214"/>
      <c r="L921" s="214"/>
      <c r="M921" s="192"/>
      <c r="N921" s="192"/>
      <c r="O921" s="192"/>
    </row>
    <row r="922" spans="1:15" ht="13.2" x14ac:dyDescent="0.25">
      <c r="A922" s="235"/>
      <c r="B922" s="214"/>
      <c r="C922" s="214"/>
      <c r="D922" s="214"/>
      <c r="E922" s="214"/>
      <c r="F922" s="214"/>
      <c r="G922" s="214"/>
      <c r="H922" s="214"/>
      <c r="I922" s="214"/>
      <c r="J922" s="235"/>
      <c r="K922" s="214"/>
      <c r="L922" s="214"/>
      <c r="M922" s="192"/>
      <c r="N922" s="192"/>
      <c r="O922" s="192"/>
    </row>
    <row r="923" spans="1:15" ht="13.2" x14ac:dyDescent="0.25">
      <c r="A923" s="235"/>
      <c r="B923" s="214"/>
      <c r="C923" s="214"/>
      <c r="D923" s="214"/>
      <c r="E923" s="214"/>
      <c r="F923" s="214"/>
      <c r="G923" s="214"/>
      <c r="H923" s="214"/>
      <c r="I923" s="214"/>
      <c r="J923" s="235"/>
      <c r="K923" s="214"/>
      <c r="L923" s="214"/>
      <c r="M923" s="192"/>
      <c r="N923" s="192"/>
      <c r="O923" s="192"/>
    </row>
    <row r="924" spans="1:15" ht="13.2" x14ac:dyDescent="0.25">
      <c r="A924" s="235"/>
      <c r="B924" s="214"/>
      <c r="C924" s="214"/>
      <c r="D924" s="214"/>
      <c r="E924" s="214"/>
      <c r="F924" s="214"/>
      <c r="G924" s="214"/>
      <c r="H924" s="214"/>
      <c r="I924" s="214"/>
      <c r="J924" s="235"/>
      <c r="K924" s="214"/>
      <c r="L924" s="214"/>
      <c r="M924" s="192"/>
      <c r="N924" s="192"/>
      <c r="O924" s="192"/>
    </row>
    <row r="925" spans="1:15" ht="13.2" x14ac:dyDescent="0.25">
      <c r="A925" s="235"/>
      <c r="B925" s="214"/>
      <c r="C925" s="214"/>
      <c r="D925" s="214"/>
      <c r="E925" s="214"/>
      <c r="F925" s="214"/>
      <c r="G925" s="214"/>
      <c r="H925" s="214"/>
      <c r="I925" s="214"/>
      <c r="J925" s="235"/>
      <c r="K925" s="214"/>
      <c r="L925" s="214"/>
      <c r="M925" s="192"/>
      <c r="N925" s="192"/>
      <c r="O925" s="192"/>
    </row>
    <row r="926" spans="1:15" ht="13.2" x14ac:dyDescent="0.25">
      <c r="A926" s="235"/>
      <c r="B926" s="214"/>
      <c r="C926" s="214"/>
      <c r="D926" s="214"/>
      <c r="E926" s="214"/>
      <c r="F926" s="214"/>
      <c r="G926" s="214"/>
      <c r="H926" s="214"/>
      <c r="I926" s="214"/>
      <c r="J926" s="235"/>
      <c r="K926" s="214"/>
      <c r="L926" s="214"/>
      <c r="M926" s="192"/>
      <c r="N926" s="192"/>
      <c r="O926" s="192"/>
    </row>
    <row r="927" spans="1:15" ht="13.2" x14ac:dyDescent="0.25">
      <c r="A927" s="235"/>
      <c r="B927" s="214"/>
      <c r="C927" s="214"/>
      <c r="D927" s="214"/>
      <c r="E927" s="214"/>
      <c r="F927" s="214"/>
      <c r="G927" s="214"/>
      <c r="H927" s="214"/>
      <c r="I927" s="214"/>
      <c r="J927" s="235"/>
      <c r="K927" s="214"/>
      <c r="L927" s="214"/>
      <c r="M927" s="192"/>
      <c r="N927" s="192"/>
      <c r="O927" s="192"/>
    </row>
    <row r="928" spans="1:15" ht="13.2" x14ac:dyDescent="0.25">
      <c r="A928" s="235"/>
      <c r="B928" s="214"/>
      <c r="C928" s="214"/>
      <c r="D928" s="214"/>
      <c r="E928" s="214"/>
      <c r="F928" s="214"/>
      <c r="G928" s="214"/>
      <c r="H928" s="214"/>
      <c r="I928" s="214"/>
      <c r="J928" s="235"/>
      <c r="K928" s="214"/>
      <c r="L928" s="214"/>
      <c r="M928" s="192"/>
      <c r="N928" s="192"/>
      <c r="O928" s="192"/>
    </row>
    <row r="929" spans="1:15" ht="13.2" x14ac:dyDescent="0.25">
      <c r="A929" s="235"/>
      <c r="B929" s="214"/>
      <c r="C929" s="214"/>
      <c r="D929" s="214"/>
      <c r="E929" s="214"/>
      <c r="F929" s="214"/>
      <c r="G929" s="214"/>
      <c r="H929" s="214"/>
      <c r="I929" s="214"/>
      <c r="J929" s="235"/>
      <c r="K929" s="214"/>
      <c r="L929" s="214"/>
      <c r="M929" s="192"/>
      <c r="N929" s="192"/>
      <c r="O929" s="192"/>
    </row>
    <row r="930" spans="1:15" ht="13.2" x14ac:dyDescent="0.25">
      <c r="A930" s="235"/>
      <c r="B930" s="214"/>
      <c r="C930" s="214"/>
      <c r="D930" s="214"/>
      <c r="E930" s="214"/>
      <c r="F930" s="214"/>
      <c r="G930" s="214"/>
      <c r="H930" s="214"/>
      <c r="I930" s="214"/>
      <c r="J930" s="235"/>
      <c r="K930" s="214"/>
      <c r="L930" s="214"/>
      <c r="M930" s="192"/>
      <c r="N930" s="192"/>
      <c r="O930" s="192"/>
    </row>
    <row r="931" spans="1:15" ht="13.2" x14ac:dyDescent="0.25">
      <c r="A931" s="235"/>
      <c r="B931" s="214"/>
      <c r="C931" s="214"/>
      <c r="D931" s="214"/>
      <c r="E931" s="214"/>
      <c r="F931" s="214"/>
      <c r="G931" s="214"/>
      <c r="H931" s="214"/>
      <c r="I931" s="214"/>
      <c r="J931" s="235"/>
      <c r="K931" s="214"/>
      <c r="L931" s="214"/>
      <c r="M931" s="192"/>
      <c r="N931" s="192"/>
      <c r="O931" s="192"/>
    </row>
    <row r="932" spans="1:15" ht="13.2" x14ac:dyDescent="0.25">
      <c r="A932" s="235"/>
      <c r="B932" s="214"/>
      <c r="C932" s="214"/>
      <c r="D932" s="214"/>
      <c r="E932" s="214"/>
      <c r="F932" s="214"/>
      <c r="G932" s="214"/>
      <c r="H932" s="214"/>
      <c r="I932" s="214"/>
      <c r="J932" s="235"/>
      <c r="K932" s="214"/>
      <c r="L932" s="214"/>
      <c r="M932" s="192"/>
      <c r="N932" s="192"/>
      <c r="O932" s="192"/>
    </row>
    <row r="933" spans="1:15" ht="13.2" x14ac:dyDescent="0.25">
      <c r="A933" s="235"/>
      <c r="B933" s="214"/>
      <c r="C933" s="214"/>
      <c r="D933" s="214"/>
      <c r="E933" s="214"/>
      <c r="F933" s="214"/>
      <c r="G933" s="214"/>
      <c r="H933" s="214"/>
      <c r="I933" s="214"/>
      <c r="J933" s="235"/>
      <c r="K933" s="214"/>
      <c r="L933" s="214"/>
      <c r="M933" s="192"/>
      <c r="N933" s="192"/>
      <c r="O933" s="192"/>
    </row>
    <row r="934" spans="1:15" ht="13.2" x14ac:dyDescent="0.25">
      <c r="A934" s="235"/>
      <c r="B934" s="214"/>
      <c r="C934" s="214"/>
      <c r="D934" s="214"/>
      <c r="E934" s="214"/>
      <c r="F934" s="214"/>
      <c r="G934" s="214"/>
      <c r="H934" s="214"/>
      <c r="I934" s="214"/>
      <c r="J934" s="235"/>
      <c r="K934" s="214"/>
      <c r="L934" s="214"/>
      <c r="M934" s="192"/>
      <c r="N934" s="192"/>
      <c r="O934" s="192"/>
    </row>
    <row r="935" spans="1:15" ht="13.2" x14ac:dyDescent="0.25">
      <c r="A935" s="235"/>
      <c r="B935" s="214"/>
      <c r="C935" s="214"/>
      <c r="D935" s="214"/>
      <c r="E935" s="214"/>
      <c r="F935" s="214"/>
      <c r="G935" s="214"/>
      <c r="H935" s="214"/>
      <c r="I935" s="214"/>
      <c r="J935" s="235"/>
      <c r="K935" s="214"/>
      <c r="L935" s="214"/>
      <c r="M935" s="192"/>
      <c r="N935" s="192"/>
      <c r="O935" s="192"/>
    </row>
    <row r="936" spans="1:15" ht="13.2" x14ac:dyDescent="0.25">
      <c r="A936" s="235"/>
      <c r="B936" s="214"/>
      <c r="C936" s="214"/>
      <c r="D936" s="214"/>
      <c r="E936" s="214"/>
      <c r="F936" s="214"/>
      <c r="G936" s="214"/>
      <c r="H936" s="214"/>
      <c r="I936" s="214"/>
      <c r="J936" s="235"/>
      <c r="K936" s="214"/>
      <c r="L936" s="214"/>
      <c r="M936" s="192"/>
      <c r="N936" s="192"/>
      <c r="O936" s="192"/>
    </row>
    <row r="937" spans="1:15" ht="13.2" x14ac:dyDescent="0.25">
      <c r="A937" s="235"/>
      <c r="B937" s="214"/>
      <c r="C937" s="214"/>
      <c r="D937" s="214"/>
      <c r="E937" s="214"/>
      <c r="F937" s="214"/>
      <c r="G937" s="214"/>
      <c r="H937" s="214"/>
      <c r="I937" s="214"/>
      <c r="J937" s="235"/>
      <c r="K937" s="214"/>
      <c r="L937" s="214"/>
      <c r="M937" s="192"/>
      <c r="N937" s="192"/>
      <c r="O937" s="192"/>
    </row>
    <row r="938" spans="1:15" ht="13.2" x14ac:dyDescent="0.25">
      <c r="A938" s="235"/>
      <c r="B938" s="214"/>
      <c r="C938" s="214"/>
      <c r="D938" s="214"/>
      <c r="E938" s="214"/>
      <c r="F938" s="214"/>
      <c r="G938" s="214"/>
      <c r="H938" s="214"/>
      <c r="I938" s="214"/>
      <c r="J938" s="235"/>
      <c r="K938" s="214"/>
      <c r="L938" s="214"/>
      <c r="M938" s="192"/>
      <c r="N938" s="192"/>
      <c r="O938" s="192"/>
    </row>
    <row r="939" spans="1:15" ht="13.2" x14ac:dyDescent="0.25">
      <c r="A939" s="235"/>
      <c r="B939" s="214"/>
      <c r="C939" s="214"/>
      <c r="D939" s="214"/>
      <c r="E939" s="214"/>
      <c r="F939" s="214"/>
      <c r="G939" s="214"/>
      <c r="H939" s="214"/>
      <c r="I939" s="214"/>
      <c r="J939" s="235"/>
      <c r="K939" s="214"/>
      <c r="L939" s="214"/>
      <c r="M939" s="192"/>
      <c r="N939" s="192"/>
      <c r="O939" s="192"/>
    </row>
    <row r="940" spans="1:15" ht="13.2" x14ac:dyDescent="0.25">
      <c r="A940" s="235"/>
      <c r="B940" s="214"/>
      <c r="C940" s="214"/>
      <c r="D940" s="214"/>
      <c r="E940" s="214"/>
      <c r="F940" s="214"/>
      <c r="G940" s="214"/>
      <c r="H940" s="214"/>
      <c r="I940" s="214"/>
      <c r="J940" s="235"/>
      <c r="K940" s="214"/>
      <c r="L940" s="214"/>
      <c r="M940" s="192"/>
      <c r="N940" s="192"/>
      <c r="O940" s="192"/>
    </row>
    <row r="941" spans="1:15" ht="13.2" x14ac:dyDescent="0.25">
      <c r="A941" s="235"/>
      <c r="B941" s="214"/>
      <c r="C941" s="214"/>
      <c r="D941" s="214"/>
      <c r="E941" s="214"/>
      <c r="F941" s="214"/>
      <c r="G941" s="214"/>
      <c r="H941" s="214"/>
      <c r="I941" s="214"/>
      <c r="J941" s="235"/>
      <c r="K941" s="214"/>
      <c r="L941" s="214"/>
      <c r="M941" s="192"/>
      <c r="N941" s="192"/>
      <c r="O941" s="192"/>
    </row>
    <row r="942" spans="1:15" ht="13.2" x14ac:dyDescent="0.25">
      <c r="A942" s="235"/>
      <c r="B942" s="214"/>
      <c r="C942" s="214"/>
      <c r="D942" s="214"/>
      <c r="E942" s="214"/>
      <c r="F942" s="214"/>
      <c r="G942" s="214"/>
      <c r="H942" s="214"/>
      <c r="I942" s="214"/>
      <c r="J942" s="235"/>
      <c r="K942" s="214"/>
      <c r="L942" s="214"/>
      <c r="M942" s="192"/>
      <c r="N942" s="192"/>
      <c r="O942" s="192"/>
    </row>
    <row r="943" spans="1:15" ht="13.2" x14ac:dyDescent="0.25">
      <c r="A943" s="235"/>
      <c r="B943" s="214"/>
      <c r="C943" s="214"/>
      <c r="D943" s="214"/>
      <c r="E943" s="214"/>
      <c r="F943" s="214"/>
      <c r="G943" s="214"/>
      <c r="H943" s="214"/>
      <c r="I943" s="214"/>
      <c r="J943" s="235"/>
      <c r="K943" s="214"/>
      <c r="L943" s="214"/>
      <c r="M943" s="192"/>
      <c r="N943" s="192"/>
      <c r="O943" s="192"/>
    </row>
    <row r="944" spans="1:15" ht="13.2" x14ac:dyDescent="0.25">
      <c r="A944" s="235"/>
      <c r="B944" s="214"/>
      <c r="C944" s="214"/>
      <c r="D944" s="214"/>
      <c r="E944" s="214"/>
      <c r="F944" s="214"/>
      <c r="G944" s="214"/>
      <c r="H944" s="214"/>
      <c r="I944" s="214"/>
      <c r="J944" s="235"/>
      <c r="K944" s="214"/>
      <c r="L944" s="214"/>
      <c r="M944" s="192"/>
      <c r="N944" s="192"/>
      <c r="O944" s="192"/>
    </row>
    <row r="945" spans="1:15" ht="13.2" x14ac:dyDescent="0.25">
      <c r="A945" s="235"/>
      <c r="B945" s="214"/>
      <c r="C945" s="214"/>
      <c r="D945" s="214"/>
      <c r="E945" s="214"/>
      <c r="F945" s="214"/>
      <c r="G945" s="214"/>
      <c r="H945" s="214"/>
      <c r="I945" s="214"/>
      <c r="J945" s="235"/>
      <c r="K945" s="214"/>
      <c r="L945" s="214"/>
      <c r="M945" s="192"/>
      <c r="N945" s="192"/>
      <c r="O945" s="192"/>
    </row>
    <row r="946" spans="1:15" ht="13.2" x14ac:dyDescent="0.25">
      <c r="A946" s="235"/>
      <c r="B946" s="214"/>
      <c r="C946" s="214"/>
      <c r="D946" s="214"/>
      <c r="E946" s="214"/>
      <c r="F946" s="214"/>
      <c r="G946" s="214"/>
      <c r="H946" s="214"/>
      <c r="I946" s="214"/>
      <c r="J946" s="235"/>
      <c r="K946" s="214"/>
      <c r="L946" s="214"/>
      <c r="M946" s="192"/>
      <c r="N946" s="192"/>
      <c r="O946" s="192"/>
    </row>
    <row r="947" spans="1:15" ht="13.2" x14ac:dyDescent="0.25">
      <c r="A947" s="235"/>
      <c r="B947" s="214"/>
      <c r="C947" s="214"/>
      <c r="D947" s="214"/>
      <c r="E947" s="214"/>
      <c r="F947" s="214"/>
      <c r="G947" s="214"/>
      <c r="H947" s="214"/>
      <c r="I947" s="214"/>
      <c r="J947" s="235"/>
      <c r="K947" s="214"/>
      <c r="L947" s="214"/>
      <c r="M947" s="192"/>
      <c r="N947" s="192"/>
      <c r="O947" s="192"/>
    </row>
    <row r="948" spans="1:15" ht="13.2" x14ac:dyDescent="0.25">
      <c r="A948" s="235"/>
      <c r="B948" s="214"/>
      <c r="C948" s="214"/>
      <c r="D948" s="214"/>
      <c r="E948" s="214"/>
      <c r="F948" s="214"/>
      <c r="G948" s="214"/>
      <c r="H948" s="214"/>
      <c r="I948" s="214"/>
      <c r="J948" s="235"/>
      <c r="K948" s="214"/>
      <c r="L948" s="214"/>
      <c r="M948" s="192"/>
      <c r="N948" s="192"/>
      <c r="O948" s="192"/>
    </row>
    <row r="949" spans="1:15" ht="13.2" x14ac:dyDescent="0.25">
      <c r="A949" s="235"/>
      <c r="B949" s="214"/>
      <c r="C949" s="214"/>
      <c r="D949" s="214"/>
      <c r="E949" s="214"/>
      <c r="F949" s="214"/>
      <c r="G949" s="214"/>
      <c r="H949" s="214"/>
      <c r="I949" s="214"/>
      <c r="J949" s="235"/>
      <c r="K949" s="214"/>
      <c r="L949" s="214"/>
      <c r="M949" s="192"/>
      <c r="N949" s="192"/>
      <c r="O949" s="192"/>
    </row>
    <row r="950" spans="1:15" ht="13.2" x14ac:dyDescent="0.25">
      <c r="A950" s="235"/>
      <c r="B950" s="214"/>
      <c r="C950" s="214"/>
      <c r="D950" s="214"/>
      <c r="E950" s="214"/>
      <c r="F950" s="214"/>
      <c r="G950" s="214"/>
      <c r="H950" s="214"/>
      <c r="I950" s="214"/>
      <c r="J950" s="235"/>
      <c r="K950" s="214"/>
      <c r="L950" s="214"/>
      <c r="M950" s="192"/>
      <c r="N950" s="192"/>
      <c r="O950" s="192"/>
    </row>
    <row r="951" spans="1:15" ht="13.2" x14ac:dyDescent="0.25">
      <c r="A951" s="235"/>
      <c r="B951" s="214"/>
      <c r="C951" s="214"/>
      <c r="D951" s="214"/>
      <c r="E951" s="214"/>
      <c r="F951" s="214"/>
      <c r="G951" s="214"/>
      <c r="H951" s="214"/>
      <c r="I951" s="214"/>
      <c r="J951" s="235"/>
      <c r="K951" s="214"/>
      <c r="L951" s="214"/>
      <c r="M951" s="192"/>
      <c r="N951" s="192"/>
      <c r="O951" s="192"/>
    </row>
    <row r="952" spans="1:15" ht="13.2" x14ac:dyDescent="0.25">
      <c r="A952" s="235"/>
      <c r="B952" s="214"/>
      <c r="C952" s="214"/>
      <c r="D952" s="214"/>
      <c r="E952" s="214"/>
      <c r="F952" s="214"/>
      <c r="G952" s="214"/>
      <c r="H952" s="214"/>
      <c r="I952" s="214"/>
      <c r="J952" s="235"/>
      <c r="K952" s="214"/>
      <c r="L952" s="214"/>
      <c r="M952" s="192"/>
      <c r="N952" s="192"/>
      <c r="O952" s="192"/>
    </row>
    <row r="953" spans="1:15" ht="13.2" x14ac:dyDescent="0.25">
      <c r="A953" s="235"/>
      <c r="B953" s="214"/>
      <c r="C953" s="214"/>
      <c r="D953" s="214"/>
      <c r="E953" s="214"/>
      <c r="F953" s="214"/>
      <c r="G953" s="214"/>
      <c r="H953" s="214"/>
      <c r="I953" s="214"/>
      <c r="J953" s="235"/>
      <c r="K953" s="214"/>
      <c r="L953" s="214"/>
      <c r="M953" s="192"/>
      <c r="N953" s="192"/>
      <c r="O953" s="192"/>
    </row>
    <row r="954" spans="1:15" ht="13.2" x14ac:dyDescent="0.25">
      <c r="A954" s="235"/>
      <c r="B954" s="214"/>
      <c r="C954" s="214"/>
      <c r="D954" s="214"/>
      <c r="E954" s="214"/>
      <c r="F954" s="214"/>
      <c r="G954" s="214"/>
      <c r="H954" s="214"/>
      <c r="I954" s="214"/>
      <c r="J954" s="235"/>
      <c r="K954" s="214"/>
      <c r="L954" s="214"/>
      <c r="M954" s="192"/>
      <c r="N954" s="192"/>
      <c r="O954" s="192"/>
    </row>
    <row r="955" spans="1:15" ht="13.2" x14ac:dyDescent="0.25">
      <c r="A955" s="235"/>
      <c r="B955" s="214"/>
      <c r="C955" s="214"/>
      <c r="D955" s="214"/>
      <c r="E955" s="214"/>
      <c r="F955" s="214"/>
      <c r="G955" s="214"/>
      <c r="H955" s="214"/>
      <c r="I955" s="214"/>
      <c r="J955" s="235"/>
      <c r="K955" s="214"/>
      <c r="L955" s="214"/>
      <c r="M955" s="192"/>
      <c r="N955" s="192"/>
      <c r="O955" s="192"/>
    </row>
    <row r="956" spans="1:15" ht="13.2" x14ac:dyDescent="0.25">
      <c r="A956" s="235"/>
      <c r="B956" s="214"/>
      <c r="C956" s="214"/>
      <c r="D956" s="214"/>
      <c r="E956" s="214"/>
      <c r="F956" s="214"/>
      <c r="G956" s="214"/>
      <c r="H956" s="214"/>
      <c r="I956" s="214"/>
      <c r="J956" s="235"/>
      <c r="K956" s="214"/>
      <c r="L956" s="214"/>
      <c r="M956" s="192"/>
      <c r="N956" s="192"/>
      <c r="O956" s="192"/>
    </row>
    <row r="957" spans="1:15" ht="13.2" x14ac:dyDescent="0.25">
      <c r="A957" s="235"/>
      <c r="B957" s="214"/>
      <c r="C957" s="214"/>
      <c r="D957" s="214"/>
      <c r="E957" s="214"/>
      <c r="F957" s="214"/>
      <c r="G957" s="214"/>
      <c r="H957" s="214"/>
      <c r="I957" s="214"/>
      <c r="J957" s="235"/>
      <c r="K957" s="214"/>
      <c r="L957" s="214"/>
      <c r="M957" s="192"/>
      <c r="N957" s="192"/>
      <c r="O957" s="192"/>
    </row>
    <row r="958" spans="1:15" ht="13.2" x14ac:dyDescent="0.25">
      <c r="A958" s="235"/>
      <c r="B958" s="214"/>
      <c r="C958" s="214"/>
      <c r="D958" s="214"/>
      <c r="E958" s="214"/>
      <c r="F958" s="214"/>
      <c r="G958" s="214"/>
      <c r="H958" s="214"/>
      <c r="I958" s="214"/>
      <c r="J958" s="235"/>
      <c r="K958" s="214"/>
      <c r="L958" s="214"/>
      <c r="M958" s="192"/>
      <c r="N958" s="192"/>
      <c r="O958" s="192"/>
    </row>
    <row r="959" spans="1:15" ht="13.2" x14ac:dyDescent="0.25">
      <c r="A959" s="235"/>
      <c r="B959" s="214"/>
      <c r="C959" s="214"/>
      <c r="D959" s="214"/>
      <c r="E959" s="214"/>
      <c r="F959" s="214"/>
      <c r="G959" s="214"/>
      <c r="H959" s="214"/>
      <c r="I959" s="214"/>
      <c r="J959" s="235"/>
      <c r="K959" s="214"/>
      <c r="L959" s="214"/>
      <c r="M959" s="192"/>
      <c r="N959" s="192"/>
      <c r="O959" s="192"/>
    </row>
    <row r="960" spans="1:15" ht="13.2" x14ac:dyDescent="0.25">
      <c r="A960" s="235"/>
      <c r="B960" s="214"/>
      <c r="C960" s="214"/>
      <c r="D960" s="214"/>
      <c r="E960" s="214"/>
      <c r="F960" s="214"/>
      <c r="G960" s="214"/>
      <c r="H960" s="214"/>
      <c r="I960" s="214"/>
      <c r="J960" s="235"/>
      <c r="K960" s="214"/>
      <c r="L960" s="214"/>
      <c r="M960" s="192"/>
      <c r="N960" s="192"/>
      <c r="O960" s="192"/>
    </row>
    <row r="961" spans="1:15" ht="13.2" x14ac:dyDescent="0.25">
      <c r="A961" s="235"/>
      <c r="B961" s="214"/>
      <c r="C961" s="214"/>
      <c r="D961" s="214"/>
      <c r="E961" s="214"/>
      <c r="F961" s="214"/>
      <c r="G961" s="214"/>
      <c r="H961" s="214"/>
      <c r="I961" s="214"/>
      <c r="J961" s="235"/>
      <c r="K961" s="214"/>
      <c r="L961" s="214"/>
      <c r="M961" s="192"/>
      <c r="N961" s="192"/>
      <c r="O961" s="192"/>
    </row>
    <row r="962" spans="1:15" ht="13.2" x14ac:dyDescent="0.25">
      <c r="A962" s="235"/>
      <c r="B962" s="214"/>
      <c r="C962" s="214"/>
      <c r="D962" s="214"/>
      <c r="E962" s="214"/>
      <c r="F962" s="214"/>
      <c r="G962" s="214"/>
      <c r="H962" s="214"/>
      <c r="I962" s="214"/>
      <c r="J962" s="235"/>
      <c r="K962" s="214"/>
      <c r="L962" s="214"/>
      <c r="M962" s="192"/>
      <c r="N962" s="192"/>
      <c r="O962" s="192"/>
    </row>
    <row r="963" spans="1:15" ht="13.2" x14ac:dyDescent="0.25">
      <c r="A963" s="235"/>
      <c r="B963" s="214"/>
      <c r="C963" s="214"/>
      <c r="D963" s="214"/>
      <c r="E963" s="214"/>
      <c r="F963" s="214"/>
      <c r="G963" s="214"/>
      <c r="H963" s="214"/>
      <c r="I963" s="214"/>
      <c r="J963" s="235"/>
      <c r="K963" s="214"/>
      <c r="L963" s="214"/>
      <c r="M963" s="192"/>
      <c r="N963" s="192"/>
      <c r="O963" s="192"/>
    </row>
    <row r="964" spans="1:15" ht="13.2" x14ac:dyDescent="0.25">
      <c r="A964" s="235"/>
      <c r="B964" s="214"/>
      <c r="C964" s="214"/>
      <c r="D964" s="214"/>
      <c r="E964" s="214"/>
      <c r="F964" s="214"/>
      <c r="G964" s="214"/>
      <c r="H964" s="214"/>
      <c r="I964" s="214"/>
      <c r="J964" s="235"/>
      <c r="K964" s="214"/>
      <c r="L964" s="214"/>
      <c r="M964" s="192"/>
      <c r="N964" s="192"/>
      <c r="O964" s="192"/>
    </row>
    <row r="965" spans="1:15" ht="13.2" x14ac:dyDescent="0.25">
      <c r="A965" s="235"/>
      <c r="B965" s="214"/>
      <c r="C965" s="214"/>
      <c r="D965" s="214"/>
      <c r="E965" s="214"/>
      <c r="F965" s="214"/>
      <c r="G965" s="214"/>
      <c r="H965" s="214"/>
      <c r="I965" s="214"/>
      <c r="J965" s="235"/>
      <c r="K965" s="214"/>
      <c r="L965" s="214"/>
      <c r="M965" s="192"/>
      <c r="N965" s="192"/>
      <c r="O965" s="192"/>
    </row>
    <row r="966" spans="1:15" ht="13.2" x14ac:dyDescent="0.25">
      <c r="A966" s="235"/>
      <c r="B966" s="214"/>
      <c r="C966" s="214"/>
      <c r="D966" s="214"/>
      <c r="E966" s="214"/>
      <c r="F966" s="214"/>
      <c r="G966" s="214"/>
      <c r="H966" s="214"/>
      <c r="I966" s="214"/>
      <c r="J966" s="235"/>
      <c r="K966" s="214"/>
      <c r="L966" s="214"/>
      <c r="M966" s="192"/>
      <c r="N966" s="192"/>
      <c r="O966" s="192"/>
    </row>
    <row r="967" spans="1:15" ht="13.2" x14ac:dyDescent="0.25">
      <c r="A967" s="235"/>
      <c r="B967" s="214"/>
      <c r="C967" s="214"/>
      <c r="D967" s="214"/>
      <c r="E967" s="214"/>
      <c r="F967" s="214"/>
      <c r="G967" s="214"/>
      <c r="H967" s="214"/>
      <c r="I967" s="214"/>
      <c r="J967" s="235"/>
      <c r="K967" s="214"/>
      <c r="L967" s="214"/>
      <c r="M967" s="192"/>
      <c r="N967" s="192"/>
      <c r="O967" s="192"/>
    </row>
    <row r="968" spans="1:15" ht="13.2" x14ac:dyDescent="0.25">
      <c r="A968" s="235"/>
      <c r="B968" s="214"/>
      <c r="C968" s="214"/>
      <c r="D968" s="214"/>
      <c r="E968" s="214"/>
      <c r="F968" s="214"/>
      <c r="G968" s="214"/>
      <c r="H968" s="214"/>
      <c r="I968" s="214"/>
      <c r="J968" s="235"/>
      <c r="K968" s="214"/>
      <c r="L968" s="214"/>
      <c r="M968" s="192"/>
      <c r="N968" s="192"/>
      <c r="O968" s="192"/>
    </row>
    <row r="969" spans="1:15" ht="13.2" x14ac:dyDescent="0.25">
      <c r="A969" s="235"/>
      <c r="B969" s="214"/>
      <c r="C969" s="214"/>
      <c r="D969" s="214"/>
      <c r="E969" s="214"/>
      <c r="F969" s="214"/>
      <c r="G969" s="214"/>
      <c r="H969" s="214"/>
      <c r="I969" s="214"/>
      <c r="J969" s="235"/>
      <c r="K969" s="214"/>
      <c r="L969" s="214"/>
      <c r="M969" s="192"/>
      <c r="N969" s="192"/>
      <c r="O969" s="192"/>
    </row>
    <row r="970" spans="1:15" ht="13.2" x14ac:dyDescent="0.25">
      <c r="A970" s="235"/>
      <c r="B970" s="214"/>
      <c r="C970" s="214"/>
      <c r="D970" s="214"/>
      <c r="E970" s="214"/>
      <c r="F970" s="214"/>
      <c r="G970" s="214"/>
      <c r="H970" s="214"/>
      <c r="I970" s="214"/>
      <c r="J970" s="235"/>
      <c r="K970" s="214"/>
      <c r="L970" s="214"/>
      <c r="M970" s="192"/>
      <c r="N970" s="192"/>
      <c r="O970" s="192"/>
    </row>
    <row r="971" spans="1:15" ht="13.2" x14ac:dyDescent="0.25">
      <c r="A971" s="235"/>
      <c r="B971" s="214"/>
      <c r="C971" s="214"/>
      <c r="D971" s="214"/>
      <c r="E971" s="214"/>
      <c r="F971" s="214"/>
      <c r="G971" s="214"/>
      <c r="H971" s="214"/>
      <c r="I971" s="214"/>
      <c r="J971" s="235"/>
      <c r="K971" s="214"/>
      <c r="L971" s="214"/>
      <c r="M971" s="192"/>
      <c r="N971" s="192"/>
      <c r="O971" s="192"/>
    </row>
    <row r="972" spans="1:15" ht="13.2" x14ac:dyDescent="0.25">
      <c r="A972" s="235"/>
      <c r="B972" s="214"/>
      <c r="C972" s="214"/>
      <c r="D972" s="214"/>
      <c r="E972" s="214"/>
      <c r="F972" s="214"/>
      <c r="G972" s="214"/>
      <c r="H972" s="214"/>
      <c r="I972" s="214"/>
      <c r="J972" s="235"/>
      <c r="K972" s="214"/>
      <c r="L972" s="214"/>
      <c r="M972" s="192"/>
      <c r="N972" s="192"/>
      <c r="O972" s="192"/>
    </row>
    <row r="973" spans="1:15" ht="13.2" x14ac:dyDescent="0.25">
      <c r="A973" s="235"/>
      <c r="B973" s="214"/>
      <c r="C973" s="214"/>
      <c r="D973" s="214"/>
      <c r="E973" s="214"/>
      <c r="F973" s="214"/>
      <c r="G973" s="214"/>
      <c r="H973" s="214"/>
      <c r="I973" s="214"/>
      <c r="J973" s="235"/>
      <c r="K973" s="214"/>
      <c r="L973" s="214"/>
      <c r="M973" s="192"/>
      <c r="N973" s="192"/>
      <c r="O973" s="192"/>
    </row>
    <row r="974" spans="1:15" ht="13.2" x14ac:dyDescent="0.25">
      <c r="A974" s="235"/>
      <c r="B974" s="214"/>
      <c r="C974" s="214"/>
      <c r="D974" s="214"/>
      <c r="E974" s="214"/>
      <c r="F974" s="214"/>
      <c r="G974" s="214"/>
      <c r="H974" s="214"/>
      <c r="I974" s="214"/>
      <c r="J974" s="235"/>
      <c r="K974" s="214"/>
      <c r="L974" s="214"/>
      <c r="M974" s="192"/>
      <c r="N974" s="192"/>
      <c r="O974" s="192"/>
    </row>
    <row r="975" spans="1:15" ht="13.2" x14ac:dyDescent="0.25">
      <c r="A975" s="235"/>
      <c r="B975" s="214"/>
      <c r="C975" s="214"/>
      <c r="D975" s="214"/>
      <c r="E975" s="214"/>
      <c r="F975" s="214"/>
      <c r="G975" s="214"/>
      <c r="H975" s="214"/>
      <c r="I975" s="214"/>
      <c r="J975" s="235"/>
      <c r="K975" s="214"/>
      <c r="L975" s="214"/>
      <c r="M975" s="192"/>
      <c r="N975" s="192"/>
      <c r="O975" s="192"/>
    </row>
    <row r="976" spans="1:15" ht="13.2" x14ac:dyDescent="0.25">
      <c r="A976" s="235"/>
      <c r="B976" s="214"/>
      <c r="C976" s="214"/>
      <c r="D976" s="214"/>
      <c r="E976" s="214"/>
      <c r="F976" s="214"/>
      <c r="G976" s="214"/>
      <c r="H976" s="214"/>
      <c r="I976" s="214"/>
      <c r="J976" s="235"/>
      <c r="K976" s="214"/>
      <c r="L976" s="214"/>
      <c r="M976" s="192"/>
      <c r="N976" s="192"/>
      <c r="O976" s="192"/>
    </row>
    <row r="977" spans="1:15" ht="13.2" x14ac:dyDescent="0.25">
      <c r="A977" s="235"/>
      <c r="B977" s="214"/>
      <c r="C977" s="214"/>
      <c r="D977" s="214"/>
      <c r="E977" s="214"/>
      <c r="F977" s="214"/>
      <c r="G977" s="214"/>
      <c r="H977" s="214"/>
      <c r="I977" s="214"/>
      <c r="J977" s="235"/>
      <c r="K977" s="214"/>
      <c r="L977" s="214"/>
      <c r="M977" s="192"/>
      <c r="N977" s="192"/>
      <c r="O977" s="192"/>
    </row>
    <row r="978" spans="1:15" ht="13.2" x14ac:dyDescent="0.25">
      <c r="A978" s="235"/>
      <c r="B978" s="214"/>
      <c r="C978" s="214"/>
      <c r="D978" s="214"/>
      <c r="E978" s="214"/>
      <c r="F978" s="214"/>
      <c r="G978" s="214"/>
      <c r="H978" s="214"/>
      <c r="I978" s="214"/>
      <c r="J978" s="235"/>
      <c r="K978" s="214"/>
      <c r="L978" s="214"/>
      <c r="M978" s="192"/>
      <c r="N978" s="192"/>
      <c r="O978" s="192"/>
    </row>
    <row r="979" spans="1:15" ht="13.2" x14ac:dyDescent="0.25">
      <c r="A979" s="235"/>
      <c r="B979" s="214"/>
      <c r="C979" s="214"/>
      <c r="D979" s="214"/>
      <c r="E979" s="214"/>
      <c r="F979" s="214"/>
      <c r="G979" s="214"/>
      <c r="H979" s="214"/>
      <c r="I979" s="214"/>
      <c r="J979" s="235"/>
      <c r="K979" s="214"/>
      <c r="L979" s="214"/>
      <c r="M979" s="192"/>
      <c r="N979" s="192"/>
      <c r="O979" s="192"/>
    </row>
    <row r="980" spans="1:15" ht="13.2" x14ac:dyDescent="0.25">
      <c r="A980" s="235"/>
      <c r="B980" s="214"/>
      <c r="C980" s="214"/>
      <c r="D980" s="214"/>
      <c r="E980" s="214"/>
      <c r="F980" s="214"/>
      <c r="G980" s="214"/>
      <c r="H980" s="214"/>
      <c r="I980" s="214"/>
      <c r="J980" s="235"/>
      <c r="K980" s="214"/>
      <c r="L980" s="214"/>
      <c r="M980" s="192"/>
      <c r="N980" s="192"/>
      <c r="O980" s="192"/>
    </row>
    <row r="981" spans="1:15" ht="13.2" x14ac:dyDescent="0.25">
      <c r="A981" s="235"/>
      <c r="B981" s="214"/>
      <c r="C981" s="214"/>
      <c r="D981" s="214"/>
      <c r="E981" s="214"/>
      <c r="F981" s="214"/>
      <c r="G981" s="214"/>
      <c r="H981" s="214"/>
      <c r="I981" s="214"/>
      <c r="J981" s="235"/>
      <c r="K981" s="214"/>
      <c r="L981" s="214"/>
      <c r="M981" s="192"/>
      <c r="N981" s="192"/>
      <c r="O981" s="192"/>
    </row>
    <row r="982" spans="1:15" ht="13.2" x14ac:dyDescent="0.25">
      <c r="A982" s="235"/>
      <c r="B982" s="214"/>
      <c r="C982" s="214"/>
      <c r="D982" s="214"/>
      <c r="E982" s="214"/>
      <c r="F982" s="214"/>
      <c r="G982" s="214"/>
      <c r="H982" s="214"/>
      <c r="I982" s="214"/>
      <c r="J982" s="235"/>
      <c r="K982" s="214"/>
      <c r="L982" s="214"/>
      <c r="M982" s="192"/>
      <c r="N982" s="192"/>
      <c r="O982" s="192"/>
    </row>
    <row r="983" spans="1:15" ht="13.2" x14ac:dyDescent="0.25">
      <c r="A983" s="235"/>
      <c r="B983" s="214"/>
      <c r="C983" s="214"/>
      <c r="D983" s="214"/>
      <c r="E983" s="214"/>
      <c r="F983" s="214"/>
      <c r="G983" s="214"/>
      <c r="H983" s="214"/>
      <c r="I983" s="214"/>
      <c r="J983" s="235"/>
      <c r="K983" s="214"/>
      <c r="L983" s="214"/>
      <c r="M983" s="192"/>
      <c r="N983" s="192"/>
      <c r="O983" s="192"/>
    </row>
    <row r="984" spans="1:15" ht="13.2" x14ac:dyDescent="0.25">
      <c r="A984" s="235"/>
      <c r="B984" s="214"/>
      <c r="C984" s="214"/>
      <c r="D984" s="214"/>
      <c r="E984" s="214"/>
      <c r="F984" s="214"/>
      <c r="G984" s="214"/>
      <c r="H984" s="214"/>
      <c r="I984" s="214"/>
      <c r="J984" s="235"/>
      <c r="K984" s="214"/>
      <c r="L984" s="214"/>
      <c r="M984" s="192"/>
      <c r="N984" s="192"/>
      <c r="O984" s="192"/>
    </row>
    <row r="985" spans="1:15" ht="13.2" x14ac:dyDescent="0.25">
      <c r="A985" s="235"/>
      <c r="B985" s="214"/>
      <c r="C985" s="214"/>
      <c r="D985" s="214"/>
      <c r="E985" s="214"/>
      <c r="F985" s="214"/>
      <c r="G985" s="214"/>
      <c r="H985" s="214"/>
      <c r="I985" s="214"/>
      <c r="J985" s="235"/>
      <c r="K985" s="214"/>
      <c r="L985" s="214"/>
      <c r="M985" s="192"/>
      <c r="N985" s="192"/>
      <c r="O985" s="192"/>
    </row>
    <row r="986" spans="1:15" ht="13.2" x14ac:dyDescent="0.25">
      <c r="A986" s="235"/>
      <c r="B986" s="214"/>
      <c r="C986" s="214"/>
      <c r="D986" s="214"/>
      <c r="E986" s="214"/>
      <c r="F986" s="214"/>
      <c r="G986" s="214"/>
      <c r="H986" s="214"/>
      <c r="I986" s="214"/>
      <c r="J986" s="235"/>
      <c r="K986" s="214"/>
      <c r="L986" s="214"/>
      <c r="M986" s="192"/>
      <c r="N986" s="192"/>
      <c r="O986" s="192"/>
    </row>
    <row r="987" spans="1:15" ht="13.2" x14ac:dyDescent="0.25">
      <c r="A987" s="235"/>
      <c r="B987" s="214"/>
      <c r="C987" s="214"/>
      <c r="D987" s="214"/>
      <c r="E987" s="214"/>
      <c r="F987" s="214"/>
      <c r="G987" s="214"/>
      <c r="H987" s="214"/>
      <c r="I987" s="214"/>
      <c r="J987" s="235"/>
      <c r="K987" s="214"/>
      <c r="L987" s="214"/>
      <c r="M987" s="192"/>
      <c r="N987" s="192"/>
      <c r="O987" s="192"/>
    </row>
    <row r="988" spans="1:15" ht="13.2" x14ac:dyDescent="0.25">
      <c r="A988" s="235"/>
      <c r="B988" s="214"/>
      <c r="C988" s="214"/>
      <c r="D988" s="214"/>
      <c r="E988" s="214"/>
      <c r="F988" s="214"/>
      <c r="G988" s="214"/>
      <c r="H988" s="214"/>
      <c r="I988" s="214"/>
      <c r="J988" s="235"/>
      <c r="K988" s="214"/>
      <c r="L988" s="214"/>
      <c r="M988" s="192"/>
      <c r="N988" s="192"/>
      <c r="O988" s="192"/>
    </row>
    <row r="989" spans="1:15" ht="13.2" x14ac:dyDescent="0.25">
      <c r="A989" s="235"/>
      <c r="B989" s="214"/>
      <c r="C989" s="214"/>
      <c r="D989" s="214"/>
      <c r="E989" s="214"/>
      <c r="F989" s="214"/>
      <c r="G989" s="214"/>
      <c r="H989" s="214"/>
      <c r="I989" s="214"/>
      <c r="J989" s="235"/>
      <c r="K989" s="214"/>
      <c r="L989" s="214"/>
      <c r="M989" s="192"/>
      <c r="N989" s="192"/>
      <c r="O989" s="192"/>
    </row>
    <row r="990" spans="1:15" ht="13.2" x14ac:dyDescent="0.25">
      <c r="A990" s="235"/>
      <c r="B990" s="214"/>
      <c r="C990" s="214"/>
      <c r="D990" s="214"/>
      <c r="E990" s="214"/>
      <c r="F990" s="214"/>
      <c r="G990" s="214"/>
      <c r="H990" s="214"/>
      <c r="I990" s="214"/>
      <c r="J990" s="235"/>
      <c r="K990" s="214"/>
      <c r="L990" s="214"/>
      <c r="M990" s="192"/>
      <c r="N990" s="192"/>
      <c r="O990" s="192"/>
    </row>
    <row r="991" spans="1:15" ht="13.2" x14ac:dyDescent="0.25">
      <c r="A991" s="235"/>
      <c r="B991" s="214"/>
      <c r="C991" s="214"/>
      <c r="D991" s="214"/>
      <c r="E991" s="214"/>
      <c r="F991" s="214"/>
      <c r="G991" s="214"/>
      <c r="H991" s="214"/>
      <c r="I991" s="214"/>
      <c r="J991" s="235"/>
      <c r="K991" s="214"/>
      <c r="L991" s="214"/>
      <c r="M991" s="192"/>
      <c r="N991" s="192"/>
      <c r="O991" s="192"/>
    </row>
    <row r="992" spans="1:15" ht="13.2" x14ac:dyDescent="0.25">
      <c r="A992" s="235"/>
      <c r="B992" s="214"/>
      <c r="C992" s="214"/>
      <c r="D992" s="214"/>
      <c r="E992" s="214"/>
      <c r="F992" s="214"/>
      <c r="G992" s="214"/>
      <c r="H992" s="214"/>
      <c r="I992" s="214"/>
      <c r="J992" s="235"/>
      <c r="K992" s="214"/>
      <c r="L992" s="214"/>
      <c r="M992" s="192"/>
      <c r="N992" s="192"/>
      <c r="O992" s="192"/>
    </row>
    <row r="993" spans="1:15" ht="13.2" x14ac:dyDescent="0.25">
      <c r="A993" s="235"/>
      <c r="B993" s="214"/>
      <c r="C993" s="214"/>
      <c r="D993" s="214"/>
      <c r="E993" s="214"/>
      <c r="F993" s="214"/>
      <c r="G993" s="214"/>
      <c r="H993" s="214"/>
      <c r="I993" s="214"/>
      <c r="J993" s="235"/>
      <c r="K993" s="214"/>
      <c r="L993" s="214"/>
      <c r="M993" s="192"/>
      <c r="N993" s="192"/>
      <c r="O993" s="192"/>
    </row>
    <row r="994" spans="1:15" ht="13.2" x14ac:dyDescent="0.25">
      <c r="A994" s="235"/>
      <c r="B994" s="214"/>
      <c r="C994" s="214"/>
      <c r="D994" s="214"/>
      <c r="E994" s="214"/>
      <c r="F994" s="214"/>
      <c r="G994" s="214"/>
      <c r="H994" s="214"/>
      <c r="I994" s="214"/>
      <c r="J994" s="235"/>
      <c r="K994" s="214"/>
      <c r="L994" s="214"/>
      <c r="M994" s="192"/>
      <c r="N994" s="192"/>
      <c r="O994" s="192"/>
    </row>
    <row r="995" spans="1:15" ht="13.2" x14ac:dyDescent="0.25">
      <c r="A995" s="235"/>
      <c r="B995" s="214"/>
      <c r="C995" s="214"/>
      <c r="D995" s="214"/>
      <c r="E995" s="214"/>
      <c r="F995" s="214"/>
      <c r="G995" s="214"/>
      <c r="H995" s="214"/>
      <c r="I995" s="214"/>
      <c r="J995" s="235"/>
      <c r="K995" s="214"/>
      <c r="L995" s="214"/>
      <c r="M995" s="192"/>
      <c r="N995" s="192"/>
      <c r="O995" s="192"/>
    </row>
    <row r="996" spans="1:15" ht="13.2" x14ac:dyDescent="0.25">
      <c r="A996" s="235"/>
      <c r="B996" s="214"/>
      <c r="C996" s="214"/>
      <c r="D996" s="214"/>
      <c r="E996" s="214"/>
      <c r="F996" s="214"/>
      <c r="G996" s="214"/>
      <c r="H996" s="214"/>
      <c r="I996" s="214"/>
      <c r="J996" s="235"/>
      <c r="K996" s="214"/>
      <c r="L996" s="214"/>
      <c r="M996" s="192"/>
      <c r="N996" s="192"/>
      <c r="O996" s="192"/>
    </row>
    <row r="997" spans="1:15" ht="13.2" x14ac:dyDescent="0.25">
      <c r="A997" s="235"/>
      <c r="B997" s="214"/>
      <c r="C997" s="214"/>
      <c r="D997" s="214"/>
      <c r="E997" s="214"/>
      <c r="F997" s="214"/>
      <c r="G997" s="214"/>
      <c r="H997" s="214"/>
      <c r="I997" s="214"/>
      <c r="J997" s="235"/>
      <c r="K997" s="214"/>
      <c r="L997" s="214"/>
      <c r="M997" s="192"/>
      <c r="N997" s="192"/>
      <c r="O997" s="192"/>
    </row>
    <row r="998" spans="1:15" ht="13.2" x14ac:dyDescent="0.25">
      <c r="A998" s="235"/>
      <c r="B998" s="214"/>
      <c r="C998" s="214"/>
      <c r="D998" s="214"/>
      <c r="E998" s="214"/>
      <c r="F998" s="214"/>
      <c r="G998" s="214"/>
      <c r="H998" s="214"/>
      <c r="I998" s="214"/>
      <c r="J998" s="235"/>
      <c r="K998" s="214"/>
      <c r="L998" s="214"/>
      <c r="M998" s="192"/>
      <c r="N998" s="192"/>
      <c r="O998" s="192"/>
    </row>
    <row r="999" spans="1:15" ht="13.2" x14ac:dyDescent="0.25">
      <c r="A999" s="235"/>
      <c r="B999" s="214"/>
      <c r="C999" s="214"/>
      <c r="D999" s="214"/>
      <c r="E999" s="214"/>
      <c r="F999" s="214"/>
      <c r="G999" s="214"/>
      <c r="H999" s="214"/>
      <c r="I999" s="214"/>
      <c r="J999" s="235"/>
      <c r="K999" s="214"/>
      <c r="L999" s="214"/>
      <c r="M999" s="192"/>
      <c r="N999" s="192"/>
      <c r="O999" s="192"/>
    </row>
    <row r="1000" spans="1:15" ht="13.2" x14ac:dyDescent="0.25">
      <c r="A1000" s="235"/>
      <c r="B1000" s="214"/>
      <c r="C1000" s="214"/>
      <c r="D1000" s="214"/>
      <c r="E1000" s="214"/>
      <c r="F1000" s="214"/>
      <c r="G1000" s="214"/>
      <c r="H1000" s="214"/>
      <c r="I1000" s="214"/>
      <c r="J1000" s="235"/>
      <c r="K1000" s="214"/>
      <c r="L1000" s="214"/>
      <c r="M1000" s="192"/>
      <c r="N1000" s="192"/>
      <c r="O1000" s="192"/>
    </row>
    <row r="1001" spans="1:15" ht="13.2" x14ac:dyDescent="0.25">
      <c r="A1001" s="235"/>
      <c r="B1001" s="214"/>
      <c r="C1001" s="214"/>
      <c r="D1001" s="214"/>
      <c r="E1001" s="214"/>
      <c r="F1001" s="214"/>
      <c r="G1001" s="214"/>
      <c r="H1001" s="214"/>
      <c r="I1001" s="214"/>
      <c r="J1001" s="235"/>
      <c r="K1001" s="214"/>
      <c r="L1001" s="214"/>
      <c r="M1001" s="192"/>
      <c r="N1001" s="192"/>
      <c r="O1001" s="192"/>
    </row>
    <row r="1002" spans="1:15" ht="13.2" x14ac:dyDescent="0.25">
      <c r="A1002" s="194"/>
      <c r="B1002" s="192"/>
      <c r="C1002" s="192"/>
      <c r="D1002" s="192"/>
      <c r="E1002" s="192"/>
      <c r="F1002" s="192"/>
      <c r="G1002" s="192"/>
      <c r="H1002" s="192"/>
      <c r="I1002" s="192"/>
      <c r="J1002" s="194"/>
      <c r="K1002" s="192"/>
      <c r="L1002" s="192"/>
      <c r="M1002" s="192"/>
      <c r="N1002" s="192"/>
      <c r="O1002" s="192"/>
    </row>
    <row r="1003" spans="1:15" ht="13.2" x14ac:dyDescent="0.25">
      <c r="A1003" s="194"/>
      <c r="B1003" s="192"/>
      <c r="C1003" s="192"/>
      <c r="D1003" s="192"/>
      <c r="E1003" s="192"/>
      <c r="F1003" s="192"/>
      <c r="G1003" s="192"/>
      <c r="H1003" s="192"/>
      <c r="I1003" s="192"/>
      <c r="J1003" s="194"/>
      <c r="K1003" s="192"/>
      <c r="L1003" s="192"/>
      <c r="M1003" s="192"/>
      <c r="N1003" s="192"/>
      <c r="O1003" s="192"/>
    </row>
    <row r="1004" spans="1:15" ht="13.2" x14ac:dyDescent="0.25">
      <c r="A1004" s="194"/>
      <c r="B1004" s="192"/>
      <c r="C1004" s="192"/>
      <c r="D1004" s="192"/>
      <c r="E1004" s="192"/>
      <c r="F1004" s="192"/>
      <c r="G1004" s="192"/>
      <c r="H1004" s="192"/>
      <c r="I1004" s="192"/>
      <c r="J1004" s="194"/>
      <c r="K1004" s="192"/>
      <c r="L1004" s="192"/>
      <c r="M1004" s="192"/>
      <c r="N1004" s="192"/>
      <c r="O1004" s="192"/>
    </row>
    <row r="1005" spans="1:15" ht="13.2" x14ac:dyDescent="0.25">
      <c r="A1005" s="194"/>
      <c r="B1005" s="192"/>
      <c r="C1005" s="192"/>
      <c r="D1005" s="192"/>
      <c r="E1005" s="192"/>
      <c r="F1005" s="192"/>
      <c r="G1005" s="192"/>
      <c r="H1005" s="192"/>
      <c r="I1005" s="192"/>
      <c r="J1005" s="194"/>
      <c r="K1005" s="192"/>
      <c r="L1005" s="192"/>
      <c r="M1005" s="192"/>
      <c r="N1005" s="192"/>
      <c r="O1005" s="192"/>
    </row>
    <row r="1006" spans="1:15" ht="13.2" x14ac:dyDescent="0.25">
      <c r="A1006" s="194"/>
      <c r="B1006" s="192"/>
      <c r="C1006" s="192"/>
      <c r="D1006" s="192"/>
      <c r="E1006" s="192"/>
      <c r="F1006" s="192"/>
      <c r="G1006" s="192"/>
      <c r="H1006" s="192"/>
      <c r="I1006" s="192"/>
      <c r="J1006" s="194"/>
      <c r="K1006" s="192"/>
      <c r="L1006" s="192"/>
      <c r="M1006" s="192"/>
      <c r="N1006" s="192"/>
      <c r="O1006" s="192"/>
    </row>
    <row r="1007" spans="1:15" ht="13.2" x14ac:dyDescent="0.25">
      <c r="A1007" s="194"/>
      <c r="B1007" s="192"/>
      <c r="C1007" s="192"/>
      <c r="D1007" s="192"/>
      <c r="E1007" s="192"/>
      <c r="F1007" s="192"/>
      <c r="G1007" s="192"/>
      <c r="H1007" s="192"/>
      <c r="I1007" s="192"/>
      <c r="J1007" s="194"/>
      <c r="K1007" s="192"/>
      <c r="L1007" s="192"/>
      <c r="M1007" s="192"/>
      <c r="N1007" s="192"/>
      <c r="O1007" s="192"/>
    </row>
    <row r="1008" spans="1:15" ht="13.2" x14ac:dyDescent="0.25">
      <c r="A1008" s="194"/>
      <c r="B1008" s="192"/>
      <c r="C1008" s="192"/>
      <c r="D1008" s="192"/>
      <c r="E1008" s="192"/>
      <c r="F1008" s="192"/>
      <c r="G1008" s="192"/>
      <c r="H1008" s="192"/>
      <c r="I1008" s="192"/>
      <c r="J1008" s="194"/>
      <c r="K1008" s="192"/>
      <c r="L1008" s="192"/>
      <c r="M1008" s="192"/>
      <c r="N1008" s="192"/>
      <c r="O1008" s="192"/>
    </row>
    <row r="1009" spans="1:15" ht="13.2" x14ac:dyDescent="0.25">
      <c r="A1009" s="194"/>
      <c r="B1009" s="192"/>
      <c r="C1009" s="192"/>
      <c r="D1009" s="192"/>
      <c r="E1009" s="192"/>
      <c r="F1009" s="192"/>
      <c r="G1009" s="192"/>
      <c r="H1009" s="192"/>
      <c r="I1009" s="192"/>
      <c r="J1009" s="194"/>
      <c r="K1009" s="192"/>
      <c r="L1009" s="192"/>
      <c r="M1009" s="192"/>
      <c r="N1009" s="192"/>
      <c r="O1009" s="192"/>
    </row>
    <row r="1010" spans="1:15" ht="13.2" x14ac:dyDescent="0.25">
      <c r="A1010" s="194"/>
      <c r="B1010" s="192"/>
      <c r="C1010" s="192"/>
      <c r="D1010" s="192"/>
      <c r="E1010" s="192"/>
      <c r="F1010" s="192"/>
      <c r="G1010" s="192"/>
      <c r="H1010" s="192"/>
      <c r="I1010" s="192"/>
      <c r="J1010" s="194"/>
      <c r="K1010" s="192"/>
      <c r="L1010" s="192"/>
      <c r="M1010" s="192"/>
      <c r="N1010" s="192"/>
      <c r="O1010" s="192"/>
    </row>
    <row r="1011" spans="1:15" ht="13.2" x14ac:dyDescent="0.25">
      <c r="A1011" s="194"/>
      <c r="B1011" s="192"/>
      <c r="C1011" s="192"/>
      <c r="D1011" s="192"/>
      <c r="E1011" s="192"/>
      <c r="F1011" s="192"/>
      <c r="G1011" s="192"/>
      <c r="H1011" s="192"/>
      <c r="I1011" s="192"/>
      <c r="J1011" s="194"/>
      <c r="K1011" s="192"/>
      <c r="L1011" s="192"/>
      <c r="M1011" s="192"/>
      <c r="N1011" s="192"/>
      <c r="O1011" s="192"/>
    </row>
    <row r="1012" spans="1:15" ht="13.2" x14ac:dyDescent="0.25">
      <c r="A1012" s="194"/>
      <c r="B1012" s="192"/>
      <c r="C1012" s="192"/>
      <c r="D1012" s="192"/>
      <c r="E1012" s="192"/>
      <c r="F1012" s="192"/>
      <c r="G1012" s="192"/>
      <c r="H1012" s="192"/>
      <c r="I1012" s="192"/>
      <c r="J1012" s="194"/>
      <c r="K1012" s="192"/>
      <c r="L1012" s="192"/>
      <c r="M1012" s="192"/>
      <c r="N1012" s="192"/>
      <c r="O1012" s="192"/>
    </row>
    <row r="1013" spans="1:15" ht="13.2" x14ac:dyDescent="0.25">
      <c r="A1013" s="194"/>
      <c r="B1013" s="192"/>
      <c r="C1013" s="192"/>
      <c r="D1013" s="192"/>
      <c r="E1013" s="192"/>
      <c r="F1013" s="192"/>
      <c r="G1013" s="192"/>
      <c r="H1013" s="192"/>
      <c r="I1013" s="192"/>
      <c r="J1013" s="194"/>
      <c r="K1013" s="192"/>
      <c r="L1013" s="192"/>
      <c r="M1013" s="192"/>
      <c r="N1013" s="192"/>
      <c r="O1013" s="192"/>
    </row>
    <row r="1014" spans="1:15" ht="13.2" x14ac:dyDescent="0.25">
      <c r="A1014" s="194"/>
      <c r="B1014" s="192"/>
      <c r="C1014" s="192"/>
      <c r="D1014" s="192"/>
      <c r="E1014" s="192"/>
      <c r="F1014" s="192"/>
      <c r="G1014" s="192"/>
      <c r="H1014" s="192"/>
      <c r="I1014" s="192"/>
      <c r="J1014" s="194"/>
      <c r="K1014" s="192"/>
      <c r="L1014" s="192"/>
      <c r="M1014" s="192"/>
      <c r="N1014" s="192"/>
      <c r="O1014" s="192"/>
    </row>
    <row r="1015" spans="1:15" ht="13.2" x14ac:dyDescent="0.25">
      <c r="A1015" s="194"/>
      <c r="B1015" s="192"/>
      <c r="C1015" s="192"/>
      <c r="D1015" s="192"/>
      <c r="E1015" s="192"/>
      <c r="F1015" s="192"/>
      <c r="G1015" s="192"/>
      <c r="H1015" s="192"/>
      <c r="I1015" s="192"/>
      <c r="J1015" s="194"/>
      <c r="K1015" s="192"/>
      <c r="L1015" s="192"/>
      <c r="M1015" s="192"/>
      <c r="N1015" s="192"/>
      <c r="O1015" s="192"/>
    </row>
    <row r="1016" spans="1:15" ht="13.2" x14ac:dyDescent="0.25">
      <c r="A1016" s="194"/>
      <c r="B1016" s="192"/>
      <c r="C1016" s="192"/>
      <c r="D1016" s="192"/>
      <c r="E1016" s="192"/>
      <c r="F1016" s="192"/>
      <c r="G1016" s="192"/>
      <c r="H1016" s="192"/>
      <c r="I1016" s="192"/>
      <c r="J1016" s="194"/>
      <c r="K1016" s="192"/>
      <c r="L1016" s="192"/>
      <c r="M1016" s="192"/>
      <c r="N1016" s="192"/>
      <c r="O1016" s="192"/>
    </row>
  </sheetData>
  <sheetProtection algorithmName="SHA-512" hashValue="UQ1tsBUm4dH+bVwO+zuRbDkwm7/+GKKSiP8jbFZPm4DWpIadG3RFZigBw0CcrB0nBvHVvx3qLOP629mRVqLuWw==" saltValue="aCo+sdH7BNtkBU8TQAUpbQ==" spinCount="100000" sheet="1" objects="1" scenarios="1"/>
  <hyperlinks>
    <hyperlink ref="M162"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3">
    <tabColor theme="9"/>
  </sheetPr>
  <dimension ref="A1:P435"/>
  <sheetViews>
    <sheetView showGridLines="0" tabSelected="1" zoomScale="60" zoomScaleNormal="60" workbookViewId="0">
      <pane xSplit="2" ySplit="7" topLeftCell="C8" activePane="bottomRight" state="frozen"/>
      <selection activeCell="H14" sqref="B14:AM16"/>
      <selection pane="topRight" activeCell="H14" sqref="B14:AM16"/>
      <selection pane="bottomLeft" activeCell="H14" sqref="B14:AM16"/>
      <selection pane="bottomRight" activeCell="G12" sqref="G12"/>
    </sheetView>
  </sheetViews>
  <sheetFormatPr baseColWidth="10" defaultColWidth="0" defaultRowHeight="14.4" zeroHeight="1" x14ac:dyDescent="0.3"/>
  <cols>
    <col min="1" max="1" width="5" style="34" bestFit="1" customWidth="1"/>
    <col min="2" max="2" width="31.109375" style="34" customWidth="1"/>
    <col min="3" max="3" width="31.109375" customWidth="1"/>
    <col min="4" max="4" width="8.5546875" style="60" bestFit="1" customWidth="1"/>
    <col min="5" max="5" width="4.44140625" style="60" bestFit="1" customWidth="1"/>
    <col min="6" max="6" width="6.88671875" style="60" bestFit="1" customWidth="1"/>
    <col min="7" max="15" width="15.5546875" customWidth="1"/>
    <col min="16" max="16" width="2.5546875" customWidth="1"/>
    <col min="17" max="16384" width="11.44140625" hidden="1"/>
  </cols>
  <sheetData>
    <row r="1" spans="1:15" x14ac:dyDescent="0.3"/>
    <row r="2" spans="1:15" ht="21" x14ac:dyDescent="0.4">
      <c r="A2" s="300" t="s">
        <v>2539</v>
      </c>
    </row>
    <row r="3" spans="1:15" ht="21" x14ac:dyDescent="0.4">
      <c r="A3" s="300" t="str">
        <f>Inconsistencias!$B$6&amp;IF(LOOKUP(Inconsistencias!$B$6,EF!$C$2:$C$1001,EF!$I$2:I$1001)="Dependencia",", Jalisco","")</f>
        <v>Sistema para el Desarrollo Integral de la Familia del municipio de Jilotlán de los Dolores</v>
      </c>
    </row>
    <row r="4" spans="1:15" ht="18" x14ac:dyDescent="0.35">
      <c r="A4" s="301" t="str">
        <f>"Ejercicio Fiscal "&amp;Inconsistencias!U2</f>
        <v>Ejercicio Fiscal 2025</v>
      </c>
    </row>
    <row r="5" spans="1:15" x14ac:dyDescent="0.3"/>
    <row r="6" spans="1:15" ht="27.75" customHeight="1" x14ac:dyDescent="0.3">
      <c r="A6" s="545" t="s">
        <v>2247</v>
      </c>
      <c r="B6" s="545"/>
      <c r="C6" s="541" t="s">
        <v>2248</v>
      </c>
      <c r="D6" s="548" t="s">
        <v>2249</v>
      </c>
      <c r="E6" s="548" t="s">
        <v>975</v>
      </c>
      <c r="F6" s="548" t="s">
        <v>1</v>
      </c>
      <c r="G6" s="540" t="s">
        <v>2250</v>
      </c>
      <c r="H6" s="541"/>
      <c r="I6" s="247">
        <v>131</v>
      </c>
      <c r="J6" s="247">
        <v>132</v>
      </c>
      <c r="K6" s="247">
        <v>132</v>
      </c>
      <c r="L6" s="247">
        <v>133</v>
      </c>
      <c r="M6" s="247">
        <v>134</v>
      </c>
      <c r="N6" s="247">
        <v>1500</v>
      </c>
      <c r="O6" s="542" t="s">
        <v>2254</v>
      </c>
    </row>
    <row r="7" spans="1:15" ht="55.2" x14ac:dyDescent="0.3">
      <c r="A7" s="546"/>
      <c r="B7" s="546"/>
      <c r="C7" s="547"/>
      <c r="D7" s="550"/>
      <c r="E7" s="549"/>
      <c r="F7" s="549"/>
      <c r="G7" s="248" t="s">
        <v>1715</v>
      </c>
      <c r="H7" s="248" t="s">
        <v>1718</v>
      </c>
      <c r="I7" s="248" t="s">
        <v>30</v>
      </c>
      <c r="J7" s="248" t="s">
        <v>2251</v>
      </c>
      <c r="K7" s="248" t="s">
        <v>2252</v>
      </c>
      <c r="L7" s="248" t="s">
        <v>32</v>
      </c>
      <c r="M7" s="248" t="s">
        <v>33</v>
      </c>
      <c r="N7" s="248" t="s">
        <v>2253</v>
      </c>
      <c r="O7" s="543"/>
    </row>
    <row r="8" spans="1:15" ht="15" customHeight="1" x14ac:dyDescent="0.3">
      <c r="A8" s="544" t="s">
        <v>724</v>
      </c>
      <c r="B8" s="544"/>
      <c r="C8" s="13" t="s">
        <v>725</v>
      </c>
      <c r="D8" s="127">
        <v>111</v>
      </c>
      <c r="E8" s="124"/>
      <c r="F8" s="124"/>
      <c r="G8" s="136"/>
      <c r="H8" s="140" t="str">
        <f>IF(G8="","",IF(E8="","Se requiere asignar la fuente de financiamiento (FF)",IF(F8="","Es necesario establcer el número de plazas (No.)",IF(G8="","Se necesita establcer un monto mensual",F8*G8*12))))</f>
        <v/>
      </c>
      <c r="I8" s="136"/>
      <c r="J8" s="136"/>
      <c r="K8" s="136"/>
      <c r="L8" s="136"/>
      <c r="M8" s="136"/>
      <c r="N8" s="136"/>
      <c r="O8" s="141">
        <f>SUM(H8:N8)</f>
        <v>0</v>
      </c>
    </row>
    <row r="9" spans="1:15" ht="15" customHeight="1" x14ac:dyDescent="0.3">
      <c r="A9" s="544" t="s">
        <v>2166</v>
      </c>
      <c r="B9" s="544"/>
      <c r="C9" s="13" t="s">
        <v>726</v>
      </c>
      <c r="D9" s="128">
        <v>111</v>
      </c>
      <c r="E9" s="124"/>
      <c r="F9" s="125"/>
      <c r="G9" s="137"/>
      <c r="H9" s="140" t="str">
        <f t="shared" ref="H9:H72" si="0">IF(G9="","",IF(E9="","Se requiere asignar la fuente de financiamiento (FF)",IF(F9="","Es necesario establcer el número de plazas (No.)",IF(G9="","Se necesita establcer un monto mensual",F9*G9*12))))</f>
        <v/>
      </c>
      <c r="I9" s="137"/>
      <c r="J9" s="137"/>
      <c r="K9" s="137"/>
      <c r="L9" s="137"/>
      <c r="M9" s="137"/>
      <c r="N9" s="137"/>
      <c r="O9" s="141">
        <f t="shared" ref="O9:O72" si="1">SUM(H9:N9)</f>
        <v>0</v>
      </c>
    </row>
    <row r="10" spans="1:15" ht="15" customHeight="1" x14ac:dyDescent="0.3">
      <c r="A10" s="544" t="s">
        <v>727</v>
      </c>
      <c r="B10" s="544"/>
      <c r="C10" s="13" t="s">
        <v>728</v>
      </c>
      <c r="D10" s="128">
        <v>113</v>
      </c>
      <c r="E10" s="124"/>
      <c r="F10" s="125"/>
      <c r="G10" s="138"/>
      <c r="H10" s="140" t="str">
        <f t="shared" si="0"/>
        <v/>
      </c>
      <c r="I10" s="138"/>
      <c r="J10" s="138"/>
      <c r="K10" s="138"/>
      <c r="L10" s="138"/>
      <c r="M10" s="138"/>
      <c r="N10" s="138"/>
      <c r="O10" s="141">
        <f t="shared" si="1"/>
        <v>0</v>
      </c>
    </row>
    <row r="11" spans="1:15" ht="15" customHeight="1" x14ac:dyDescent="0.3">
      <c r="A11" s="544" t="s">
        <v>729</v>
      </c>
      <c r="B11" s="544"/>
      <c r="C11" s="13" t="s">
        <v>730</v>
      </c>
      <c r="D11" s="128">
        <v>113</v>
      </c>
      <c r="E11" s="124"/>
      <c r="F11" s="125"/>
      <c r="G11" s="138"/>
      <c r="H11" s="140" t="str">
        <f t="shared" si="0"/>
        <v/>
      </c>
      <c r="I11" s="138"/>
      <c r="J11" s="138"/>
      <c r="K11" s="138"/>
      <c r="L11" s="138"/>
      <c r="M11" s="138"/>
      <c r="N11" s="138"/>
      <c r="O11" s="141">
        <f t="shared" si="1"/>
        <v>0</v>
      </c>
    </row>
    <row r="12" spans="1:15" ht="15" customHeight="1" x14ac:dyDescent="0.3">
      <c r="A12" s="537" t="s">
        <v>2545</v>
      </c>
      <c r="B12" s="537"/>
      <c r="C12" s="106" t="s">
        <v>2547</v>
      </c>
      <c r="D12" s="128">
        <v>113</v>
      </c>
      <c r="E12" s="124">
        <v>17</v>
      </c>
      <c r="F12" s="125">
        <v>1</v>
      </c>
      <c r="G12" s="138">
        <v>15000</v>
      </c>
      <c r="H12" s="140">
        <f t="shared" si="0"/>
        <v>180000</v>
      </c>
      <c r="I12" s="138"/>
      <c r="J12" s="138"/>
      <c r="K12" s="138">
        <f>(G12/30)*50</f>
        <v>25000</v>
      </c>
      <c r="L12" s="138"/>
      <c r="M12" s="138"/>
      <c r="N12" s="138"/>
      <c r="O12" s="141">
        <f t="shared" si="1"/>
        <v>205000</v>
      </c>
    </row>
    <row r="13" spans="1:15" x14ac:dyDescent="0.3">
      <c r="A13" s="537" t="s">
        <v>2546</v>
      </c>
      <c r="B13" s="537"/>
      <c r="C13" s="106" t="s">
        <v>2547</v>
      </c>
      <c r="D13" s="128">
        <v>113</v>
      </c>
      <c r="E13" s="124">
        <v>17</v>
      </c>
      <c r="F13" s="125">
        <v>1</v>
      </c>
      <c r="G13" s="138">
        <v>10000</v>
      </c>
      <c r="H13" s="140">
        <f t="shared" si="0"/>
        <v>120000</v>
      </c>
      <c r="I13" s="138"/>
      <c r="J13" s="138"/>
      <c r="K13" s="138">
        <f t="shared" ref="K13:K34" si="2">(G13/30)*50</f>
        <v>16666.666666666664</v>
      </c>
      <c r="L13" s="138"/>
      <c r="M13" s="138"/>
      <c r="N13" s="138"/>
      <c r="O13" s="141">
        <f t="shared" si="1"/>
        <v>136666.66666666666</v>
      </c>
    </row>
    <row r="14" spans="1:15" x14ac:dyDescent="0.3">
      <c r="A14" s="537" t="s">
        <v>2548</v>
      </c>
      <c r="B14" s="537"/>
      <c r="C14" s="106" t="s">
        <v>2566</v>
      </c>
      <c r="D14" s="128">
        <v>113</v>
      </c>
      <c r="E14" s="124">
        <v>17</v>
      </c>
      <c r="F14" s="125">
        <v>1</v>
      </c>
      <c r="G14" s="137">
        <v>8000</v>
      </c>
      <c r="H14" s="140">
        <f t="shared" si="0"/>
        <v>96000</v>
      </c>
      <c r="I14" s="137"/>
      <c r="J14" s="137"/>
      <c r="K14" s="137">
        <f t="shared" si="2"/>
        <v>13333.333333333334</v>
      </c>
      <c r="L14" s="137"/>
      <c r="M14" s="137"/>
      <c r="N14" s="137"/>
      <c r="O14" s="141">
        <f t="shared" si="1"/>
        <v>109333.33333333333</v>
      </c>
    </row>
    <row r="15" spans="1:15" x14ac:dyDescent="0.3">
      <c r="A15" s="537" t="s">
        <v>2549</v>
      </c>
      <c r="B15" s="537"/>
      <c r="C15" s="106" t="s">
        <v>2566</v>
      </c>
      <c r="D15" s="128">
        <v>113</v>
      </c>
      <c r="E15" s="124">
        <v>17</v>
      </c>
      <c r="F15" s="125">
        <v>1</v>
      </c>
      <c r="G15" s="138">
        <v>8000</v>
      </c>
      <c r="H15" s="140">
        <f t="shared" si="0"/>
        <v>96000</v>
      </c>
      <c r="I15" s="138"/>
      <c r="J15" s="138"/>
      <c r="K15" s="138">
        <f t="shared" si="2"/>
        <v>13333.333333333334</v>
      </c>
      <c r="L15" s="138"/>
      <c r="M15" s="138"/>
      <c r="N15" s="138"/>
      <c r="O15" s="141">
        <f t="shared" si="1"/>
        <v>109333.33333333333</v>
      </c>
    </row>
    <row r="16" spans="1:15" x14ac:dyDescent="0.3">
      <c r="A16" s="537" t="s">
        <v>2550</v>
      </c>
      <c r="B16" s="537"/>
      <c r="C16" s="106" t="s">
        <v>2566</v>
      </c>
      <c r="D16" s="128">
        <v>113</v>
      </c>
      <c r="E16" s="124">
        <v>17</v>
      </c>
      <c r="F16" s="125">
        <v>1</v>
      </c>
      <c r="G16" s="138">
        <v>8000</v>
      </c>
      <c r="H16" s="140">
        <f t="shared" si="0"/>
        <v>96000</v>
      </c>
      <c r="I16" s="138"/>
      <c r="J16" s="138"/>
      <c r="K16" s="138">
        <f t="shared" si="2"/>
        <v>13333.333333333334</v>
      </c>
      <c r="L16" s="138"/>
      <c r="M16" s="138"/>
      <c r="N16" s="138"/>
      <c r="O16" s="141">
        <f t="shared" si="1"/>
        <v>109333.33333333333</v>
      </c>
    </row>
    <row r="17" spans="1:15" x14ac:dyDescent="0.3">
      <c r="A17" s="537" t="s">
        <v>2551</v>
      </c>
      <c r="B17" s="537"/>
      <c r="C17" s="106" t="s">
        <v>2566</v>
      </c>
      <c r="D17" s="128">
        <v>113</v>
      </c>
      <c r="E17" s="124">
        <v>17</v>
      </c>
      <c r="F17" s="125">
        <v>1</v>
      </c>
      <c r="G17" s="138">
        <v>8000</v>
      </c>
      <c r="H17" s="140">
        <f t="shared" si="0"/>
        <v>96000</v>
      </c>
      <c r="I17" s="138"/>
      <c r="J17" s="138"/>
      <c r="K17" s="138">
        <f t="shared" si="2"/>
        <v>13333.333333333334</v>
      </c>
      <c r="L17" s="138"/>
      <c r="M17" s="138"/>
      <c r="N17" s="138"/>
      <c r="O17" s="141">
        <f t="shared" si="1"/>
        <v>109333.33333333333</v>
      </c>
    </row>
    <row r="18" spans="1:15" x14ac:dyDescent="0.3">
      <c r="A18" s="537" t="s">
        <v>2552</v>
      </c>
      <c r="B18" s="537"/>
      <c r="C18" s="106" t="s">
        <v>2567</v>
      </c>
      <c r="D18" s="128">
        <v>113</v>
      </c>
      <c r="E18" s="124">
        <v>17</v>
      </c>
      <c r="F18" s="125">
        <v>1</v>
      </c>
      <c r="G18" s="138">
        <v>9000</v>
      </c>
      <c r="H18" s="140">
        <f t="shared" si="0"/>
        <v>108000</v>
      </c>
      <c r="I18" s="138"/>
      <c r="J18" s="138"/>
      <c r="K18" s="138">
        <f t="shared" si="2"/>
        <v>15000</v>
      </c>
      <c r="L18" s="138"/>
      <c r="M18" s="138"/>
      <c r="N18" s="138"/>
      <c r="O18" s="141">
        <f t="shared" si="1"/>
        <v>123000</v>
      </c>
    </row>
    <row r="19" spans="1:15" x14ac:dyDescent="0.3">
      <c r="A19" s="537" t="s">
        <v>2552</v>
      </c>
      <c r="B19" s="537"/>
      <c r="C19" s="106" t="s">
        <v>2567</v>
      </c>
      <c r="D19" s="128">
        <v>113</v>
      </c>
      <c r="E19" s="124">
        <v>17</v>
      </c>
      <c r="F19" s="125">
        <v>1</v>
      </c>
      <c r="G19" s="137">
        <v>9000</v>
      </c>
      <c r="H19" s="140">
        <f t="shared" si="0"/>
        <v>108000</v>
      </c>
      <c r="I19" s="137"/>
      <c r="J19" s="137"/>
      <c r="K19" s="137">
        <f t="shared" si="2"/>
        <v>15000</v>
      </c>
      <c r="L19" s="137"/>
      <c r="M19" s="137"/>
      <c r="N19" s="137"/>
      <c r="O19" s="141">
        <f t="shared" si="1"/>
        <v>123000</v>
      </c>
    </row>
    <row r="20" spans="1:15" x14ac:dyDescent="0.3">
      <c r="A20" s="537" t="s">
        <v>2553</v>
      </c>
      <c r="B20" s="537"/>
      <c r="C20" s="106" t="s">
        <v>2567</v>
      </c>
      <c r="D20" s="128">
        <v>113</v>
      </c>
      <c r="E20" s="124">
        <v>17</v>
      </c>
      <c r="F20" s="125">
        <v>1</v>
      </c>
      <c r="G20" s="138">
        <v>7000</v>
      </c>
      <c r="H20" s="140">
        <f t="shared" si="0"/>
        <v>84000</v>
      </c>
      <c r="I20" s="138"/>
      <c r="J20" s="138"/>
      <c r="K20" s="138">
        <f t="shared" si="2"/>
        <v>11666.666666666668</v>
      </c>
      <c r="L20" s="138"/>
      <c r="M20" s="138"/>
      <c r="N20" s="138"/>
      <c r="O20" s="141">
        <f t="shared" si="1"/>
        <v>95666.666666666672</v>
      </c>
    </row>
    <row r="21" spans="1:15" x14ac:dyDescent="0.3">
      <c r="A21" s="537" t="s">
        <v>2554</v>
      </c>
      <c r="B21" s="537"/>
      <c r="C21" s="106" t="s">
        <v>2568</v>
      </c>
      <c r="D21" s="128">
        <v>113</v>
      </c>
      <c r="E21" s="124">
        <v>17</v>
      </c>
      <c r="F21" s="125">
        <v>1</v>
      </c>
      <c r="G21" s="138">
        <v>12000</v>
      </c>
      <c r="H21" s="140">
        <f t="shared" si="0"/>
        <v>144000</v>
      </c>
      <c r="I21" s="138"/>
      <c r="J21" s="138"/>
      <c r="K21" s="138">
        <f t="shared" si="2"/>
        <v>20000</v>
      </c>
      <c r="L21" s="138"/>
      <c r="M21" s="138"/>
      <c r="N21" s="138"/>
      <c r="O21" s="141">
        <f t="shared" si="1"/>
        <v>164000</v>
      </c>
    </row>
    <row r="22" spans="1:15" x14ac:dyDescent="0.3">
      <c r="A22" s="537" t="s">
        <v>2555</v>
      </c>
      <c r="B22" s="537"/>
      <c r="C22" s="106" t="s">
        <v>2569</v>
      </c>
      <c r="D22" s="128">
        <v>113</v>
      </c>
      <c r="E22" s="124">
        <v>17</v>
      </c>
      <c r="F22" s="125">
        <v>1</v>
      </c>
      <c r="G22" s="138">
        <v>10000</v>
      </c>
      <c r="H22" s="140">
        <f t="shared" si="0"/>
        <v>120000</v>
      </c>
      <c r="I22" s="138"/>
      <c r="J22" s="138"/>
      <c r="K22" s="138">
        <f t="shared" si="2"/>
        <v>16666.666666666664</v>
      </c>
      <c r="L22" s="138"/>
      <c r="M22" s="138"/>
      <c r="N22" s="138"/>
      <c r="O22" s="141">
        <f t="shared" si="1"/>
        <v>136666.66666666666</v>
      </c>
    </row>
    <row r="23" spans="1:15" x14ac:dyDescent="0.3">
      <c r="A23" s="537" t="s">
        <v>2556</v>
      </c>
      <c r="B23" s="537"/>
      <c r="C23" s="106" t="s">
        <v>2570</v>
      </c>
      <c r="D23" s="128">
        <v>113</v>
      </c>
      <c r="E23" s="124">
        <v>17</v>
      </c>
      <c r="F23" s="125">
        <v>1</v>
      </c>
      <c r="G23" s="138">
        <v>10000</v>
      </c>
      <c r="H23" s="140">
        <f t="shared" si="0"/>
        <v>120000</v>
      </c>
      <c r="I23" s="138"/>
      <c r="J23" s="138"/>
      <c r="K23" s="138">
        <f t="shared" si="2"/>
        <v>16666.666666666664</v>
      </c>
      <c r="L23" s="138"/>
      <c r="M23" s="138"/>
      <c r="N23" s="138"/>
      <c r="O23" s="141">
        <f t="shared" si="1"/>
        <v>136666.66666666666</v>
      </c>
    </row>
    <row r="24" spans="1:15" x14ac:dyDescent="0.3">
      <c r="A24" s="537" t="s">
        <v>2557</v>
      </c>
      <c r="B24" s="537"/>
      <c r="C24" s="106" t="s">
        <v>2547</v>
      </c>
      <c r="D24" s="128">
        <v>113</v>
      </c>
      <c r="E24" s="124">
        <v>17</v>
      </c>
      <c r="F24" s="125">
        <v>1</v>
      </c>
      <c r="G24" s="138">
        <v>8000</v>
      </c>
      <c r="H24" s="140">
        <f t="shared" si="0"/>
        <v>96000</v>
      </c>
      <c r="I24" s="138"/>
      <c r="J24" s="138"/>
      <c r="K24" s="138">
        <f t="shared" si="2"/>
        <v>13333.333333333334</v>
      </c>
      <c r="L24" s="138"/>
      <c r="M24" s="138"/>
      <c r="N24" s="138"/>
      <c r="O24" s="141">
        <f t="shared" si="1"/>
        <v>109333.33333333333</v>
      </c>
    </row>
    <row r="25" spans="1:15" x14ac:dyDescent="0.3">
      <c r="A25" s="537" t="s">
        <v>2558</v>
      </c>
      <c r="B25" s="537"/>
      <c r="C25" s="106" t="s">
        <v>2567</v>
      </c>
      <c r="D25" s="128">
        <v>113</v>
      </c>
      <c r="E25" s="124">
        <v>17</v>
      </c>
      <c r="F25" s="125">
        <v>1</v>
      </c>
      <c r="G25" s="138">
        <v>8000</v>
      </c>
      <c r="H25" s="140">
        <f t="shared" si="0"/>
        <v>96000</v>
      </c>
      <c r="I25" s="138"/>
      <c r="J25" s="138"/>
      <c r="K25" s="138">
        <f t="shared" si="2"/>
        <v>13333.333333333334</v>
      </c>
      <c r="L25" s="138"/>
      <c r="M25" s="138"/>
      <c r="N25" s="138"/>
      <c r="O25" s="141">
        <f t="shared" si="1"/>
        <v>109333.33333333333</v>
      </c>
    </row>
    <row r="26" spans="1:15" x14ac:dyDescent="0.3">
      <c r="A26" s="537" t="s">
        <v>2559</v>
      </c>
      <c r="B26" s="537"/>
      <c r="C26" s="106" t="s">
        <v>2568</v>
      </c>
      <c r="D26" s="128">
        <v>113</v>
      </c>
      <c r="E26" s="124">
        <v>17</v>
      </c>
      <c r="F26" s="125">
        <v>1</v>
      </c>
      <c r="G26" s="138">
        <v>7500</v>
      </c>
      <c r="H26" s="140">
        <f t="shared" si="0"/>
        <v>90000</v>
      </c>
      <c r="I26" s="138"/>
      <c r="J26" s="138"/>
      <c r="K26" s="138">
        <f t="shared" si="2"/>
        <v>12500</v>
      </c>
      <c r="L26" s="138"/>
      <c r="M26" s="138"/>
      <c r="N26" s="138"/>
      <c r="O26" s="141">
        <f t="shared" si="1"/>
        <v>102500</v>
      </c>
    </row>
    <row r="27" spans="1:15" x14ac:dyDescent="0.3">
      <c r="A27" s="537" t="s">
        <v>2560</v>
      </c>
      <c r="B27" s="537"/>
      <c r="C27" s="106" t="s">
        <v>2568</v>
      </c>
      <c r="D27" s="128">
        <v>113</v>
      </c>
      <c r="E27" s="124">
        <v>17</v>
      </c>
      <c r="F27" s="125">
        <v>1</v>
      </c>
      <c r="G27" s="138">
        <v>7500</v>
      </c>
      <c r="H27" s="140">
        <f t="shared" si="0"/>
        <v>90000</v>
      </c>
      <c r="I27" s="138"/>
      <c r="J27" s="138"/>
      <c r="K27" s="138">
        <f t="shared" si="2"/>
        <v>12500</v>
      </c>
      <c r="L27" s="138"/>
      <c r="M27" s="138"/>
      <c r="N27" s="138"/>
      <c r="O27" s="141">
        <f t="shared" si="1"/>
        <v>102500</v>
      </c>
    </row>
    <row r="28" spans="1:15" x14ac:dyDescent="0.3">
      <c r="A28" s="537" t="s">
        <v>2561</v>
      </c>
      <c r="B28" s="537"/>
      <c r="C28" s="106" t="s">
        <v>2567</v>
      </c>
      <c r="D28" s="128">
        <v>113</v>
      </c>
      <c r="E28" s="124">
        <v>17</v>
      </c>
      <c r="F28" s="125">
        <v>1</v>
      </c>
      <c r="G28" s="137">
        <v>7500</v>
      </c>
      <c r="H28" s="140">
        <f t="shared" si="0"/>
        <v>90000</v>
      </c>
      <c r="I28" s="137"/>
      <c r="J28" s="137"/>
      <c r="K28" s="137">
        <f t="shared" si="2"/>
        <v>12500</v>
      </c>
      <c r="L28" s="137"/>
      <c r="M28" s="137"/>
      <c r="N28" s="137"/>
      <c r="O28" s="141">
        <f t="shared" si="1"/>
        <v>102500</v>
      </c>
    </row>
    <row r="29" spans="1:15" x14ac:dyDescent="0.3">
      <c r="A29" s="537" t="s">
        <v>2562</v>
      </c>
      <c r="B29" s="537"/>
      <c r="C29" s="106" t="s">
        <v>2567</v>
      </c>
      <c r="D29" s="128">
        <v>113</v>
      </c>
      <c r="E29" s="124">
        <v>17</v>
      </c>
      <c r="F29" s="125">
        <v>1</v>
      </c>
      <c r="G29" s="138">
        <v>6000</v>
      </c>
      <c r="H29" s="140">
        <f t="shared" si="0"/>
        <v>72000</v>
      </c>
      <c r="I29" s="138"/>
      <c r="J29" s="138"/>
      <c r="K29" s="138">
        <f t="shared" si="2"/>
        <v>10000</v>
      </c>
      <c r="L29" s="138"/>
      <c r="M29" s="138"/>
      <c r="N29" s="138"/>
      <c r="O29" s="141">
        <f t="shared" si="1"/>
        <v>82000</v>
      </c>
    </row>
    <row r="30" spans="1:15" x14ac:dyDescent="0.3">
      <c r="A30" s="537" t="s">
        <v>2563</v>
      </c>
      <c r="B30" s="537"/>
      <c r="C30" s="106" t="s">
        <v>2567</v>
      </c>
      <c r="D30" s="128">
        <v>113</v>
      </c>
      <c r="E30" s="124">
        <v>17</v>
      </c>
      <c r="F30" s="125">
        <v>1</v>
      </c>
      <c r="G30" s="138">
        <v>5000</v>
      </c>
      <c r="H30" s="140">
        <f t="shared" si="0"/>
        <v>60000</v>
      </c>
      <c r="I30" s="138"/>
      <c r="J30" s="138"/>
      <c r="K30" s="138">
        <f t="shared" si="2"/>
        <v>8333.3333333333321</v>
      </c>
      <c r="L30" s="138"/>
      <c r="M30" s="138"/>
      <c r="N30" s="138"/>
      <c r="O30" s="141">
        <f t="shared" si="1"/>
        <v>68333.333333333328</v>
      </c>
    </row>
    <row r="31" spans="1:15" x14ac:dyDescent="0.3">
      <c r="A31" s="537" t="s">
        <v>2564</v>
      </c>
      <c r="B31" s="537"/>
      <c r="C31" s="106" t="s">
        <v>2566</v>
      </c>
      <c r="D31" s="128">
        <v>113</v>
      </c>
      <c r="E31" s="124">
        <v>17</v>
      </c>
      <c r="F31" s="125">
        <v>1</v>
      </c>
      <c r="G31" s="138">
        <v>8000</v>
      </c>
      <c r="H31" s="140">
        <f t="shared" si="0"/>
        <v>96000</v>
      </c>
      <c r="I31" s="138"/>
      <c r="J31" s="138"/>
      <c r="K31" s="138">
        <f t="shared" si="2"/>
        <v>13333.333333333334</v>
      </c>
      <c r="L31" s="138"/>
      <c r="M31" s="138"/>
      <c r="N31" s="138"/>
      <c r="O31" s="141">
        <f t="shared" si="1"/>
        <v>109333.33333333333</v>
      </c>
    </row>
    <row r="32" spans="1:15" x14ac:dyDescent="0.3">
      <c r="A32" s="537" t="s">
        <v>2564</v>
      </c>
      <c r="B32" s="537"/>
      <c r="C32" s="106" t="s">
        <v>2566</v>
      </c>
      <c r="D32" s="128">
        <v>113</v>
      </c>
      <c r="E32" s="124">
        <v>17</v>
      </c>
      <c r="F32" s="125"/>
      <c r="G32" s="138"/>
      <c r="H32" s="140" t="str">
        <f t="shared" si="0"/>
        <v/>
      </c>
      <c r="I32" s="138"/>
      <c r="J32" s="138"/>
      <c r="K32" s="138">
        <f t="shared" si="2"/>
        <v>0</v>
      </c>
      <c r="L32" s="138"/>
      <c r="M32" s="138"/>
      <c r="N32" s="138"/>
      <c r="O32" s="141">
        <f t="shared" si="1"/>
        <v>0</v>
      </c>
    </row>
    <row r="33" spans="1:15" x14ac:dyDescent="0.3">
      <c r="A33" s="537" t="s">
        <v>2565</v>
      </c>
      <c r="B33" s="537"/>
      <c r="C33" s="106" t="s">
        <v>2566</v>
      </c>
      <c r="D33" s="128">
        <v>113</v>
      </c>
      <c r="E33" s="124">
        <v>17</v>
      </c>
      <c r="F33" s="125">
        <v>1</v>
      </c>
      <c r="G33" s="137">
        <v>4500</v>
      </c>
      <c r="H33" s="140">
        <f t="shared" si="0"/>
        <v>54000</v>
      </c>
      <c r="I33" s="137"/>
      <c r="J33" s="137"/>
      <c r="K33" s="137">
        <f t="shared" si="2"/>
        <v>7500</v>
      </c>
      <c r="L33" s="137"/>
      <c r="M33" s="137"/>
      <c r="N33" s="137"/>
      <c r="O33" s="141">
        <f t="shared" si="1"/>
        <v>61500</v>
      </c>
    </row>
    <row r="34" spans="1:15" x14ac:dyDescent="0.3">
      <c r="A34" s="537" t="s">
        <v>2565</v>
      </c>
      <c r="B34" s="537"/>
      <c r="C34" s="106" t="s">
        <v>2566</v>
      </c>
      <c r="D34" s="128">
        <v>113</v>
      </c>
      <c r="E34" s="124">
        <v>17</v>
      </c>
      <c r="F34" s="125"/>
      <c r="G34" s="138"/>
      <c r="H34" s="140" t="str">
        <f t="shared" si="0"/>
        <v/>
      </c>
      <c r="I34" s="138"/>
      <c r="J34" s="138"/>
      <c r="K34" s="138">
        <f t="shared" si="2"/>
        <v>0</v>
      </c>
      <c r="L34" s="138"/>
      <c r="M34" s="138"/>
      <c r="N34" s="138"/>
      <c r="O34" s="141">
        <f t="shared" si="1"/>
        <v>0</v>
      </c>
    </row>
    <row r="35" spans="1:15" x14ac:dyDescent="0.3">
      <c r="A35" s="537"/>
      <c r="B35" s="537"/>
      <c r="C35" s="106"/>
      <c r="D35" s="128">
        <v>113</v>
      </c>
      <c r="E35" s="124"/>
      <c r="F35" s="125"/>
      <c r="G35" s="138"/>
      <c r="H35" s="140" t="str">
        <f t="shared" si="0"/>
        <v/>
      </c>
      <c r="I35" s="138"/>
      <c r="J35" s="138"/>
      <c r="K35" s="138"/>
      <c r="L35" s="138"/>
      <c r="M35" s="138"/>
      <c r="N35" s="138"/>
      <c r="O35" s="141">
        <f t="shared" si="1"/>
        <v>0</v>
      </c>
    </row>
    <row r="36" spans="1:15" x14ac:dyDescent="0.3">
      <c r="A36" s="537"/>
      <c r="B36" s="537"/>
      <c r="C36" s="106"/>
      <c r="D36" s="128">
        <v>113</v>
      </c>
      <c r="E36" s="124"/>
      <c r="F36" s="125"/>
      <c r="G36" s="138"/>
      <c r="H36" s="140" t="str">
        <f t="shared" si="0"/>
        <v/>
      </c>
      <c r="I36" s="138"/>
      <c r="J36" s="138"/>
      <c r="K36" s="138"/>
      <c r="L36" s="138"/>
      <c r="M36" s="138"/>
      <c r="N36" s="138"/>
      <c r="O36" s="141">
        <f t="shared" si="1"/>
        <v>0</v>
      </c>
    </row>
    <row r="37" spans="1:15" x14ac:dyDescent="0.3">
      <c r="A37" s="537"/>
      <c r="B37" s="537"/>
      <c r="C37" s="106"/>
      <c r="D37" s="128">
        <v>113</v>
      </c>
      <c r="E37" s="124"/>
      <c r="F37" s="125"/>
      <c r="G37" s="138"/>
      <c r="H37" s="140" t="str">
        <f t="shared" si="0"/>
        <v/>
      </c>
      <c r="I37" s="138"/>
      <c r="J37" s="138"/>
      <c r="K37" s="138"/>
      <c r="L37" s="138"/>
      <c r="M37" s="138"/>
      <c r="N37" s="138"/>
      <c r="O37" s="141">
        <f t="shared" si="1"/>
        <v>0</v>
      </c>
    </row>
    <row r="38" spans="1:15" x14ac:dyDescent="0.3">
      <c r="A38" s="537"/>
      <c r="B38" s="537"/>
      <c r="C38" s="106"/>
      <c r="D38" s="128">
        <v>113</v>
      </c>
      <c r="E38" s="124"/>
      <c r="F38" s="125"/>
      <c r="G38" s="138"/>
      <c r="H38" s="140" t="str">
        <f t="shared" si="0"/>
        <v/>
      </c>
      <c r="I38" s="138"/>
      <c r="J38" s="138"/>
      <c r="K38" s="138"/>
      <c r="L38" s="138"/>
      <c r="M38" s="138"/>
      <c r="N38" s="138"/>
      <c r="O38" s="141">
        <f t="shared" si="1"/>
        <v>0</v>
      </c>
    </row>
    <row r="39" spans="1:15" x14ac:dyDescent="0.3">
      <c r="A39" s="537"/>
      <c r="B39" s="537"/>
      <c r="C39" s="106"/>
      <c r="D39" s="128">
        <v>113</v>
      </c>
      <c r="E39" s="124"/>
      <c r="F39" s="125"/>
      <c r="G39" s="138"/>
      <c r="H39" s="140" t="str">
        <f t="shared" si="0"/>
        <v/>
      </c>
      <c r="I39" s="138"/>
      <c r="J39" s="138"/>
      <c r="K39" s="138"/>
      <c r="L39" s="138"/>
      <c r="M39" s="138"/>
      <c r="N39" s="138"/>
      <c r="O39" s="141">
        <f t="shared" si="1"/>
        <v>0</v>
      </c>
    </row>
    <row r="40" spans="1:15" x14ac:dyDescent="0.3">
      <c r="A40" s="537"/>
      <c r="B40" s="537"/>
      <c r="C40" s="106"/>
      <c r="D40" s="128">
        <v>113</v>
      </c>
      <c r="E40" s="124"/>
      <c r="F40" s="125"/>
      <c r="G40" s="137"/>
      <c r="H40" s="140" t="str">
        <f t="shared" si="0"/>
        <v/>
      </c>
      <c r="I40" s="137"/>
      <c r="J40" s="137"/>
      <c r="K40" s="137"/>
      <c r="L40" s="137"/>
      <c r="M40" s="137"/>
      <c r="N40" s="137"/>
      <c r="O40" s="141">
        <f t="shared" si="1"/>
        <v>0</v>
      </c>
    </row>
    <row r="41" spans="1:15" x14ac:dyDescent="0.3">
      <c r="A41" s="537"/>
      <c r="B41" s="537"/>
      <c r="C41" s="106"/>
      <c r="D41" s="128">
        <v>113</v>
      </c>
      <c r="E41" s="124"/>
      <c r="F41" s="125"/>
      <c r="G41" s="138"/>
      <c r="H41" s="140" t="str">
        <f t="shared" si="0"/>
        <v/>
      </c>
      <c r="I41" s="138"/>
      <c r="J41" s="138"/>
      <c r="K41" s="138"/>
      <c r="L41" s="138"/>
      <c r="M41" s="138"/>
      <c r="N41" s="138"/>
      <c r="O41" s="141">
        <f t="shared" si="1"/>
        <v>0</v>
      </c>
    </row>
    <row r="42" spans="1:15" x14ac:dyDescent="0.3">
      <c r="A42" s="537"/>
      <c r="B42" s="537"/>
      <c r="C42" s="106"/>
      <c r="D42" s="128">
        <v>113</v>
      </c>
      <c r="E42" s="124"/>
      <c r="F42" s="125"/>
      <c r="G42" s="137"/>
      <c r="H42" s="140" t="str">
        <f t="shared" si="0"/>
        <v/>
      </c>
      <c r="I42" s="137"/>
      <c r="J42" s="137"/>
      <c r="K42" s="137"/>
      <c r="L42" s="137"/>
      <c r="M42" s="137"/>
      <c r="N42" s="137"/>
      <c r="O42" s="141">
        <f t="shared" si="1"/>
        <v>0</v>
      </c>
    </row>
    <row r="43" spans="1:15" x14ac:dyDescent="0.3">
      <c r="A43" s="537"/>
      <c r="B43" s="537"/>
      <c r="C43" s="106"/>
      <c r="D43" s="128">
        <v>113</v>
      </c>
      <c r="E43" s="124"/>
      <c r="F43" s="125"/>
      <c r="G43" s="138"/>
      <c r="H43" s="140" t="str">
        <f t="shared" si="0"/>
        <v/>
      </c>
      <c r="I43" s="138"/>
      <c r="J43" s="138"/>
      <c r="K43" s="138"/>
      <c r="L43" s="138"/>
      <c r="M43" s="138"/>
      <c r="N43" s="138"/>
      <c r="O43" s="141">
        <f t="shared" si="1"/>
        <v>0</v>
      </c>
    </row>
    <row r="44" spans="1:15" x14ac:dyDescent="0.3">
      <c r="A44" s="537"/>
      <c r="B44" s="537"/>
      <c r="C44" s="106"/>
      <c r="D44" s="128">
        <v>113</v>
      </c>
      <c r="E44" s="124"/>
      <c r="F44" s="125"/>
      <c r="G44" s="138"/>
      <c r="H44" s="140" t="str">
        <f t="shared" si="0"/>
        <v/>
      </c>
      <c r="I44" s="138"/>
      <c r="J44" s="138"/>
      <c r="K44" s="138"/>
      <c r="L44" s="138"/>
      <c r="M44" s="138"/>
      <c r="N44" s="138"/>
      <c r="O44" s="141">
        <f t="shared" si="1"/>
        <v>0</v>
      </c>
    </row>
    <row r="45" spans="1:15" x14ac:dyDescent="0.3">
      <c r="A45" s="537"/>
      <c r="B45" s="537"/>
      <c r="C45" s="107"/>
      <c r="D45" s="128">
        <v>113</v>
      </c>
      <c r="E45" s="124"/>
      <c r="F45" s="126"/>
      <c r="G45" s="139"/>
      <c r="H45" s="140" t="str">
        <f t="shared" si="0"/>
        <v/>
      </c>
      <c r="I45" s="139"/>
      <c r="J45" s="139"/>
      <c r="K45" s="139"/>
      <c r="L45" s="139"/>
      <c r="M45" s="139"/>
      <c r="N45" s="139"/>
      <c r="O45" s="141">
        <f t="shared" si="1"/>
        <v>0</v>
      </c>
    </row>
    <row r="46" spans="1:15" x14ac:dyDescent="0.3">
      <c r="A46" s="537"/>
      <c r="B46" s="537"/>
      <c r="C46" s="107"/>
      <c r="D46" s="128">
        <v>113</v>
      </c>
      <c r="E46" s="124"/>
      <c r="F46" s="126"/>
      <c r="G46" s="139"/>
      <c r="H46" s="140" t="str">
        <f t="shared" si="0"/>
        <v/>
      </c>
      <c r="I46" s="139"/>
      <c r="J46" s="139"/>
      <c r="K46" s="139"/>
      <c r="L46" s="139"/>
      <c r="M46" s="139"/>
      <c r="N46" s="139"/>
      <c r="O46" s="141">
        <f t="shared" si="1"/>
        <v>0</v>
      </c>
    </row>
    <row r="47" spans="1:15" x14ac:dyDescent="0.3">
      <c r="A47" s="537"/>
      <c r="B47" s="537"/>
      <c r="C47" s="106"/>
      <c r="D47" s="128">
        <v>113</v>
      </c>
      <c r="E47" s="124"/>
      <c r="F47" s="125"/>
      <c r="G47" s="138"/>
      <c r="H47" s="140" t="str">
        <f t="shared" si="0"/>
        <v/>
      </c>
      <c r="I47" s="138"/>
      <c r="J47" s="138"/>
      <c r="K47" s="138"/>
      <c r="L47" s="138"/>
      <c r="M47" s="138"/>
      <c r="N47" s="138"/>
      <c r="O47" s="141">
        <f t="shared" si="1"/>
        <v>0</v>
      </c>
    </row>
    <row r="48" spans="1:15" x14ac:dyDescent="0.3">
      <c r="A48" s="537"/>
      <c r="B48" s="537"/>
      <c r="C48" s="106"/>
      <c r="D48" s="128">
        <v>113</v>
      </c>
      <c r="E48" s="124"/>
      <c r="F48" s="125"/>
      <c r="G48" s="138"/>
      <c r="H48" s="140" t="str">
        <f t="shared" si="0"/>
        <v/>
      </c>
      <c r="I48" s="138"/>
      <c r="J48" s="138"/>
      <c r="K48" s="138"/>
      <c r="L48" s="138"/>
      <c r="M48" s="138"/>
      <c r="N48" s="138"/>
      <c r="O48" s="141">
        <f t="shared" si="1"/>
        <v>0</v>
      </c>
    </row>
    <row r="49" spans="1:15" x14ac:dyDescent="0.3">
      <c r="A49" s="537"/>
      <c r="B49" s="537"/>
      <c r="C49" s="106"/>
      <c r="D49" s="128">
        <v>113</v>
      </c>
      <c r="E49" s="124"/>
      <c r="F49" s="125"/>
      <c r="G49" s="138"/>
      <c r="H49" s="140" t="str">
        <f t="shared" si="0"/>
        <v/>
      </c>
      <c r="I49" s="138"/>
      <c r="J49" s="138"/>
      <c r="K49" s="138"/>
      <c r="L49" s="138"/>
      <c r="M49" s="138"/>
      <c r="N49" s="138"/>
      <c r="O49" s="141">
        <f t="shared" si="1"/>
        <v>0</v>
      </c>
    </row>
    <row r="50" spans="1:15" x14ac:dyDescent="0.3">
      <c r="A50" s="537"/>
      <c r="B50" s="537"/>
      <c r="C50" s="106"/>
      <c r="D50" s="128">
        <v>113</v>
      </c>
      <c r="E50" s="124"/>
      <c r="F50" s="125"/>
      <c r="G50" s="138"/>
      <c r="H50" s="140" t="str">
        <f t="shared" si="0"/>
        <v/>
      </c>
      <c r="I50" s="138"/>
      <c r="J50" s="138"/>
      <c r="K50" s="138"/>
      <c r="L50" s="138"/>
      <c r="M50" s="138"/>
      <c r="N50" s="138"/>
      <c r="O50" s="141">
        <f t="shared" si="1"/>
        <v>0</v>
      </c>
    </row>
    <row r="51" spans="1:15" x14ac:dyDescent="0.3">
      <c r="A51" s="537"/>
      <c r="B51" s="537"/>
      <c r="C51" s="106"/>
      <c r="D51" s="128">
        <v>113</v>
      </c>
      <c r="E51" s="124"/>
      <c r="F51" s="125"/>
      <c r="G51" s="138"/>
      <c r="H51" s="140" t="str">
        <f t="shared" si="0"/>
        <v/>
      </c>
      <c r="I51" s="138"/>
      <c r="J51" s="138"/>
      <c r="K51" s="138"/>
      <c r="L51" s="138"/>
      <c r="M51" s="138"/>
      <c r="N51" s="138"/>
      <c r="O51" s="141">
        <f t="shared" si="1"/>
        <v>0</v>
      </c>
    </row>
    <row r="52" spans="1:15" x14ac:dyDescent="0.3">
      <c r="A52" s="537"/>
      <c r="B52" s="537"/>
      <c r="C52" s="106"/>
      <c r="D52" s="128">
        <v>113</v>
      </c>
      <c r="E52" s="124"/>
      <c r="F52" s="125"/>
      <c r="G52" s="138"/>
      <c r="H52" s="140" t="str">
        <f t="shared" si="0"/>
        <v/>
      </c>
      <c r="I52" s="138"/>
      <c r="J52" s="138"/>
      <c r="K52" s="138"/>
      <c r="L52" s="138"/>
      <c r="M52" s="138"/>
      <c r="N52" s="138"/>
      <c r="O52" s="141">
        <f t="shared" si="1"/>
        <v>0</v>
      </c>
    </row>
    <row r="53" spans="1:15" x14ac:dyDescent="0.3">
      <c r="A53" s="537"/>
      <c r="B53" s="537"/>
      <c r="C53" s="106"/>
      <c r="D53" s="128">
        <v>113</v>
      </c>
      <c r="E53" s="124"/>
      <c r="F53" s="125"/>
      <c r="G53" s="138"/>
      <c r="H53" s="140" t="str">
        <f t="shared" si="0"/>
        <v/>
      </c>
      <c r="I53" s="138"/>
      <c r="J53" s="138"/>
      <c r="K53" s="138"/>
      <c r="L53" s="138"/>
      <c r="M53" s="138"/>
      <c r="N53" s="138"/>
      <c r="O53" s="141">
        <f t="shared" si="1"/>
        <v>0</v>
      </c>
    </row>
    <row r="54" spans="1:15" x14ac:dyDescent="0.3">
      <c r="A54" s="537"/>
      <c r="B54" s="537"/>
      <c r="C54" s="106"/>
      <c r="D54" s="128">
        <v>113</v>
      </c>
      <c r="E54" s="124"/>
      <c r="F54" s="125"/>
      <c r="G54" s="138"/>
      <c r="H54" s="140" t="str">
        <f t="shared" si="0"/>
        <v/>
      </c>
      <c r="I54" s="138"/>
      <c r="J54" s="138"/>
      <c r="K54" s="138"/>
      <c r="L54" s="138"/>
      <c r="M54" s="138"/>
      <c r="N54" s="138"/>
      <c r="O54" s="141">
        <f t="shared" si="1"/>
        <v>0</v>
      </c>
    </row>
    <row r="55" spans="1:15" x14ac:dyDescent="0.3">
      <c r="A55" s="537"/>
      <c r="B55" s="537"/>
      <c r="C55" s="106"/>
      <c r="D55" s="128">
        <v>113</v>
      </c>
      <c r="E55" s="124"/>
      <c r="F55" s="125"/>
      <c r="G55" s="137"/>
      <c r="H55" s="140" t="str">
        <f t="shared" si="0"/>
        <v/>
      </c>
      <c r="I55" s="137"/>
      <c r="J55" s="137"/>
      <c r="K55" s="137"/>
      <c r="L55" s="137"/>
      <c r="M55" s="137"/>
      <c r="N55" s="137"/>
      <c r="O55" s="141">
        <f t="shared" si="1"/>
        <v>0</v>
      </c>
    </row>
    <row r="56" spans="1:15" x14ac:dyDescent="0.3">
      <c r="A56" s="537"/>
      <c r="B56" s="537"/>
      <c r="C56" s="106"/>
      <c r="D56" s="128">
        <v>113</v>
      </c>
      <c r="E56" s="124"/>
      <c r="F56" s="125"/>
      <c r="G56" s="138"/>
      <c r="H56" s="140" t="str">
        <f t="shared" si="0"/>
        <v/>
      </c>
      <c r="I56" s="138"/>
      <c r="J56" s="138"/>
      <c r="K56" s="138"/>
      <c r="L56" s="138"/>
      <c r="M56" s="138"/>
      <c r="N56" s="138"/>
      <c r="O56" s="141">
        <f t="shared" si="1"/>
        <v>0</v>
      </c>
    </row>
    <row r="57" spans="1:15" x14ac:dyDescent="0.3">
      <c r="A57" s="537"/>
      <c r="B57" s="537"/>
      <c r="C57" s="106"/>
      <c r="D57" s="128">
        <v>113</v>
      </c>
      <c r="E57" s="124"/>
      <c r="F57" s="125"/>
      <c r="G57" s="138"/>
      <c r="H57" s="140" t="str">
        <f t="shared" si="0"/>
        <v/>
      </c>
      <c r="I57" s="138"/>
      <c r="J57" s="138"/>
      <c r="K57" s="138"/>
      <c r="L57" s="138"/>
      <c r="M57" s="138"/>
      <c r="N57" s="138"/>
      <c r="O57" s="141">
        <f t="shared" si="1"/>
        <v>0</v>
      </c>
    </row>
    <row r="58" spans="1:15" x14ac:dyDescent="0.3">
      <c r="A58" s="537"/>
      <c r="B58" s="537"/>
      <c r="C58" s="106"/>
      <c r="D58" s="128">
        <v>113</v>
      </c>
      <c r="E58" s="124"/>
      <c r="F58" s="125"/>
      <c r="G58" s="138"/>
      <c r="H58" s="140" t="str">
        <f t="shared" si="0"/>
        <v/>
      </c>
      <c r="I58" s="138"/>
      <c r="J58" s="138"/>
      <c r="K58" s="138"/>
      <c r="L58" s="138"/>
      <c r="M58" s="138"/>
      <c r="N58" s="138"/>
      <c r="O58" s="141">
        <f t="shared" si="1"/>
        <v>0</v>
      </c>
    </row>
    <row r="59" spans="1:15" x14ac:dyDescent="0.3">
      <c r="A59" s="537"/>
      <c r="B59" s="537"/>
      <c r="C59" s="106"/>
      <c r="D59" s="128">
        <v>113</v>
      </c>
      <c r="E59" s="124"/>
      <c r="F59" s="125"/>
      <c r="G59" s="137"/>
      <c r="H59" s="140" t="str">
        <f t="shared" si="0"/>
        <v/>
      </c>
      <c r="I59" s="137"/>
      <c r="J59" s="137"/>
      <c r="K59" s="137"/>
      <c r="L59" s="137"/>
      <c r="M59" s="137"/>
      <c r="N59" s="137"/>
      <c r="O59" s="141">
        <f t="shared" si="1"/>
        <v>0</v>
      </c>
    </row>
    <row r="60" spans="1:15" x14ac:dyDescent="0.3">
      <c r="A60" s="537"/>
      <c r="B60" s="537"/>
      <c r="C60" s="106"/>
      <c r="D60" s="128">
        <v>113</v>
      </c>
      <c r="E60" s="124"/>
      <c r="F60" s="125"/>
      <c r="G60" s="138"/>
      <c r="H60" s="140" t="str">
        <f t="shared" si="0"/>
        <v/>
      </c>
      <c r="I60" s="138"/>
      <c r="J60" s="138"/>
      <c r="K60" s="138"/>
      <c r="L60" s="138"/>
      <c r="M60" s="138"/>
      <c r="N60" s="138"/>
      <c r="O60" s="141">
        <f t="shared" si="1"/>
        <v>0</v>
      </c>
    </row>
    <row r="61" spans="1:15" x14ac:dyDescent="0.3">
      <c r="A61" s="537"/>
      <c r="B61" s="537"/>
      <c r="C61" s="106"/>
      <c r="D61" s="128">
        <v>113</v>
      </c>
      <c r="E61" s="124"/>
      <c r="F61" s="125"/>
      <c r="G61" s="138"/>
      <c r="H61" s="140" t="str">
        <f t="shared" si="0"/>
        <v/>
      </c>
      <c r="I61" s="138"/>
      <c r="J61" s="138"/>
      <c r="K61" s="138"/>
      <c r="L61" s="138"/>
      <c r="M61" s="138"/>
      <c r="N61" s="138"/>
      <c r="O61" s="141">
        <f t="shared" si="1"/>
        <v>0</v>
      </c>
    </row>
    <row r="62" spans="1:15" x14ac:dyDescent="0.3">
      <c r="A62" s="537"/>
      <c r="B62" s="537"/>
      <c r="C62" s="106"/>
      <c r="D62" s="128">
        <v>113</v>
      </c>
      <c r="E62" s="124"/>
      <c r="F62" s="125"/>
      <c r="G62" s="138"/>
      <c r="H62" s="140" t="str">
        <f t="shared" si="0"/>
        <v/>
      </c>
      <c r="I62" s="138"/>
      <c r="J62" s="138"/>
      <c r="K62" s="138"/>
      <c r="L62" s="138"/>
      <c r="M62" s="138"/>
      <c r="N62" s="138"/>
      <c r="O62" s="141">
        <f t="shared" si="1"/>
        <v>0</v>
      </c>
    </row>
    <row r="63" spans="1:15" x14ac:dyDescent="0.3">
      <c r="A63" s="537"/>
      <c r="B63" s="537"/>
      <c r="C63" s="106"/>
      <c r="D63" s="128">
        <v>113</v>
      </c>
      <c r="E63" s="124"/>
      <c r="F63" s="125"/>
      <c r="G63" s="138"/>
      <c r="H63" s="140" t="str">
        <f t="shared" si="0"/>
        <v/>
      </c>
      <c r="I63" s="138"/>
      <c r="J63" s="138"/>
      <c r="K63" s="138"/>
      <c r="L63" s="138"/>
      <c r="M63" s="138"/>
      <c r="N63" s="138"/>
      <c r="O63" s="141">
        <f t="shared" si="1"/>
        <v>0</v>
      </c>
    </row>
    <row r="64" spans="1:15" x14ac:dyDescent="0.3">
      <c r="A64" s="537"/>
      <c r="B64" s="537"/>
      <c r="C64" s="106"/>
      <c r="D64" s="128">
        <v>113</v>
      </c>
      <c r="E64" s="124"/>
      <c r="F64" s="125"/>
      <c r="G64" s="138"/>
      <c r="H64" s="140" t="str">
        <f t="shared" si="0"/>
        <v/>
      </c>
      <c r="I64" s="138"/>
      <c r="J64" s="138"/>
      <c r="K64" s="138"/>
      <c r="L64" s="138"/>
      <c r="M64" s="138"/>
      <c r="N64" s="138"/>
      <c r="O64" s="141">
        <f t="shared" si="1"/>
        <v>0</v>
      </c>
    </row>
    <row r="65" spans="1:15" x14ac:dyDescent="0.3">
      <c r="A65" s="537"/>
      <c r="B65" s="537"/>
      <c r="C65" s="106"/>
      <c r="D65" s="128">
        <v>113</v>
      </c>
      <c r="E65" s="124"/>
      <c r="F65" s="125"/>
      <c r="G65" s="138"/>
      <c r="H65" s="140" t="str">
        <f t="shared" si="0"/>
        <v/>
      </c>
      <c r="I65" s="138"/>
      <c r="J65" s="138"/>
      <c r="K65" s="138"/>
      <c r="L65" s="138"/>
      <c r="M65" s="138"/>
      <c r="N65" s="138"/>
      <c r="O65" s="141">
        <f t="shared" si="1"/>
        <v>0</v>
      </c>
    </row>
    <row r="66" spans="1:15" x14ac:dyDescent="0.3">
      <c r="A66" s="537"/>
      <c r="B66" s="537"/>
      <c r="C66" s="106"/>
      <c r="D66" s="128">
        <v>113</v>
      </c>
      <c r="E66" s="124"/>
      <c r="F66" s="125"/>
      <c r="G66" s="138"/>
      <c r="H66" s="140" t="str">
        <f t="shared" si="0"/>
        <v/>
      </c>
      <c r="I66" s="138"/>
      <c r="J66" s="138"/>
      <c r="K66" s="138"/>
      <c r="L66" s="138"/>
      <c r="M66" s="138"/>
      <c r="N66" s="138"/>
      <c r="O66" s="141">
        <f t="shared" si="1"/>
        <v>0</v>
      </c>
    </row>
    <row r="67" spans="1:15" x14ac:dyDescent="0.3">
      <c r="A67" s="537"/>
      <c r="B67" s="537"/>
      <c r="C67" s="106"/>
      <c r="D67" s="128">
        <v>113</v>
      </c>
      <c r="E67" s="124"/>
      <c r="F67" s="125"/>
      <c r="G67" s="138"/>
      <c r="H67" s="140" t="str">
        <f t="shared" si="0"/>
        <v/>
      </c>
      <c r="I67" s="138"/>
      <c r="J67" s="138"/>
      <c r="K67" s="138"/>
      <c r="L67" s="138"/>
      <c r="M67" s="138"/>
      <c r="N67" s="138"/>
      <c r="O67" s="141">
        <f t="shared" si="1"/>
        <v>0</v>
      </c>
    </row>
    <row r="68" spans="1:15" x14ac:dyDescent="0.3">
      <c r="A68" s="537"/>
      <c r="B68" s="537"/>
      <c r="C68" s="106"/>
      <c r="D68" s="128">
        <v>113</v>
      </c>
      <c r="E68" s="124"/>
      <c r="F68" s="125"/>
      <c r="G68" s="138"/>
      <c r="H68" s="140" t="str">
        <f t="shared" si="0"/>
        <v/>
      </c>
      <c r="I68" s="138"/>
      <c r="J68" s="138"/>
      <c r="K68" s="138"/>
      <c r="L68" s="138"/>
      <c r="M68" s="138"/>
      <c r="N68" s="138"/>
      <c r="O68" s="141">
        <f t="shared" si="1"/>
        <v>0</v>
      </c>
    </row>
    <row r="69" spans="1:15" x14ac:dyDescent="0.3">
      <c r="A69" s="537"/>
      <c r="B69" s="537"/>
      <c r="C69" s="106"/>
      <c r="D69" s="128">
        <v>113</v>
      </c>
      <c r="E69" s="124"/>
      <c r="F69" s="125"/>
      <c r="G69" s="137"/>
      <c r="H69" s="140" t="str">
        <f t="shared" si="0"/>
        <v/>
      </c>
      <c r="I69" s="137"/>
      <c r="J69" s="137"/>
      <c r="K69" s="137"/>
      <c r="L69" s="137"/>
      <c r="M69" s="137"/>
      <c r="N69" s="137"/>
      <c r="O69" s="141">
        <f t="shared" si="1"/>
        <v>0</v>
      </c>
    </row>
    <row r="70" spans="1:15" x14ac:dyDescent="0.3">
      <c r="A70" s="537"/>
      <c r="B70" s="537"/>
      <c r="C70" s="106"/>
      <c r="D70" s="128">
        <v>113</v>
      </c>
      <c r="E70" s="124"/>
      <c r="F70" s="125"/>
      <c r="G70" s="138"/>
      <c r="H70" s="140" t="str">
        <f t="shared" si="0"/>
        <v/>
      </c>
      <c r="I70" s="138"/>
      <c r="J70" s="138"/>
      <c r="K70" s="138"/>
      <c r="L70" s="138"/>
      <c r="M70" s="138"/>
      <c r="N70" s="138"/>
      <c r="O70" s="141">
        <f t="shared" si="1"/>
        <v>0</v>
      </c>
    </row>
    <row r="71" spans="1:15" x14ac:dyDescent="0.3">
      <c r="A71" s="537"/>
      <c r="B71" s="537"/>
      <c r="C71" s="106"/>
      <c r="D71" s="128">
        <v>113</v>
      </c>
      <c r="E71" s="124"/>
      <c r="F71" s="125"/>
      <c r="G71" s="138"/>
      <c r="H71" s="140" t="str">
        <f t="shared" si="0"/>
        <v/>
      </c>
      <c r="I71" s="138"/>
      <c r="J71" s="138"/>
      <c r="K71" s="138"/>
      <c r="L71" s="138"/>
      <c r="M71" s="138"/>
      <c r="N71" s="138"/>
      <c r="O71" s="141">
        <f t="shared" si="1"/>
        <v>0</v>
      </c>
    </row>
    <row r="72" spans="1:15" x14ac:dyDescent="0.3">
      <c r="A72" s="537"/>
      <c r="B72" s="537"/>
      <c r="C72" s="106"/>
      <c r="D72" s="128">
        <v>113</v>
      </c>
      <c r="E72" s="124"/>
      <c r="F72" s="125"/>
      <c r="G72" s="138"/>
      <c r="H72" s="140" t="str">
        <f t="shared" si="0"/>
        <v/>
      </c>
      <c r="I72" s="138"/>
      <c r="J72" s="138"/>
      <c r="K72" s="138"/>
      <c r="L72" s="138"/>
      <c r="M72" s="138"/>
      <c r="N72" s="138"/>
      <c r="O72" s="141">
        <f t="shared" si="1"/>
        <v>0</v>
      </c>
    </row>
    <row r="73" spans="1:15" x14ac:dyDescent="0.3">
      <c r="A73" s="537"/>
      <c r="B73" s="537"/>
      <c r="C73" s="106"/>
      <c r="D73" s="128">
        <v>113</v>
      </c>
      <c r="E73" s="124"/>
      <c r="F73" s="125"/>
      <c r="G73" s="138"/>
      <c r="H73" s="140" t="str">
        <f t="shared" ref="H73:H136" si="3">IF(G73="","",IF(E73="","Se requiere asignar la fuente de financiamiento (FF)",IF(F73="","Es necesario establcer el número de plazas (No.)",IF(G73="","Se necesita establcer un monto mensual",F73*G73*12))))</f>
        <v/>
      </c>
      <c r="I73" s="138"/>
      <c r="J73" s="138"/>
      <c r="K73" s="138"/>
      <c r="L73" s="138"/>
      <c r="M73" s="138"/>
      <c r="N73" s="138"/>
      <c r="O73" s="141">
        <f t="shared" ref="O73:O136" si="4">SUM(H73:N73)</f>
        <v>0</v>
      </c>
    </row>
    <row r="74" spans="1:15" x14ac:dyDescent="0.3">
      <c r="A74" s="537"/>
      <c r="B74" s="537"/>
      <c r="C74" s="106"/>
      <c r="D74" s="128">
        <v>113</v>
      </c>
      <c r="E74" s="124"/>
      <c r="F74" s="125"/>
      <c r="G74" s="138"/>
      <c r="H74" s="140" t="str">
        <f t="shared" si="3"/>
        <v/>
      </c>
      <c r="I74" s="138"/>
      <c r="J74" s="138"/>
      <c r="K74" s="138"/>
      <c r="L74" s="138"/>
      <c r="M74" s="138"/>
      <c r="N74" s="138"/>
      <c r="O74" s="141">
        <f t="shared" si="4"/>
        <v>0</v>
      </c>
    </row>
    <row r="75" spans="1:15" x14ac:dyDescent="0.3">
      <c r="A75" s="537"/>
      <c r="B75" s="537"/>
      <c r="C75" s="106"/>
      <c r="D75" s="128">
        <v>113</v>
      </c>
      <c r="E75" s="124"/>
      <c r="F75" s="125"/>
      <c r="G75" s="138"/>
      <c r="H75" s="140" t="str">
        <f t="shared" si="3"/>
        <v/>
      </c>
      <c r="I75" s="138"/>
      <c r="J75" s="138"/>
      <c r="K75" s="138"/>
      <c r="L75" s="138"/>
      <c r="M75" s="138"/>
      <c r="N75" s="138"/>
      <c r="O75" s="141">
        <f t="shared" si="4"/>
        <v>0</v>
      </c>
    </row>
    <row r="76" spans="1:15" x14ac:dyDescent="0.3">
      <c r="A76" s="537"/>
      <c r="B76" s="537"/>
      <c r="C76" s="106"/>
      <c r="D76" s="128">
        <v>113</v>
      </c>
      <c r="E76" s="124"/>
      <c r="F76" s="125"/>
      <c r="G76" s="138"/>
      <c r="H76" s="140" t="str">
        <f t="shared" si="3"/>
        <v/>
      </c>
      <c r="I76" s="138"/>
      <c r="J76" s="138"/>
      <c r="K76" s="138"/>
      <c r="L76" s="138"/>
      <c r="M76" s="138"/>
      <c r="N76" s="138"/>
      <c r="O76" s="141">
        <f t="shared" si="4"/>
        <v>0</v>
      </c>
    </row>
    <row r="77" spans="1:15" x14ac:dyDescent="0.3">
      <c r="A77" s="537"/>
      <c r="B77" s="537"/>
      <c r="C77" s="106"/>
      <c r="D77" s="128">
        <v>113</v>
      </c>
      <c r="E77" s="124"/>
      <c r="F77" s="125"/>
      <c r="G77" s="138"/>
      <c r="H77" s="140" t="str">
        <f t="shared" si="3"/>
        <v/>
      </c>
      <c r="I77" s="138"/>
      <c r="J77" s="138"/>
      <c r="K77" s="138"/>
      <c r="L77" s="138"/>
      <c r="M77" s="138"/>
      <c r="N77" s="138"/>
      <c r="O77" s="141">
        <f t="shared" si="4"/>
        <v>0</v>
      </c>
    </row>
    <row r="78" spans="1:15" x14ac:dyDescent="0.3">
      <c r="A78" s="537"/>
      <c r="B78" s="537"/>
      <c r="C78" s="106"/>
      <c r="D78" s="128">
        <v>113</v>
      </c>
      <c r="E78" s="124"/>
      <c r="F78" s="125"/>
      <c r="G78" s="138"/>
      <c r="H78" s="140" t="str">
        <f t="shared" si="3"/>
        <v/>
      </c>
      <c r="I78" s="138"/>
      <c r="J78" s="138"/>
      <c r="K78" s="138"/>
      <c r="L78" s="138"/>
      <c r="M78" s="138"/>
      <c r="N78" s="138"/>
      <c r="O78" s="141">
        <f t="shared" si="4"/>
        <v>0</v>
      </c>
    </row>
    <row r="79" spans="1:15" x14ac:dyDescent="0.3">
      <c r="A79" s="537"/>
      <c r="B79" s="537"/>
      <c r="C79" s="106"/>
      <c r="D79" s="128">
        <v>113</v>
      </c>
      <c r="E79" s="124"/>
      <c r="F79" s="125"/>
      <c r="G79" s="137"/>
      <c r="H79" s="140" t="str">
        <f t="shared" si="3"/>
        <v/>
      </c>
      <c r="I79" s="137"/>
      <c r="J79" s="137"/>
      <c r="K79" s="137"/>
      <c r="L79" s="137"/>
      <c r="M79" s="137"/>
      <c r="N79" s="137"/>
      <c r="O79" s="141">
        <f t="shared" si="4"/>
        <v>0</v>
      </c>
    </row>
    <row r="80" spans="1:15" x14ac:dyDescent="0.3">
      <c r="A80" s="537"/>
      <c r="B80" s="537"/>
      <c r="C80" s="106"/>
      <c r="D80" s="128">
        <v>113</v>
      </c>
      <c r="E80" s="124"/>
      <c r="F80" s="125"/>
      <c r="G80" s="138"/>
      <c r="H80" s="140" t="str">
        <f t="shared" si="3"/>
        <v/>
      </c>
      <c r="I80" s="138"/>
      <c r="J80" s="138"/>
      <c r="K80" s="138"/>
      <c r="L80" s="138"/>
      <c r="M80" s="138"/>
      <c r="N80" s="138"/>
      <c r="O80" s="141">
        <f t="shared" si="4"/>
        <v>0</v>
      </c>
    </row>
    <row r="81" spans="1:15" x14ac:dyDescent="0.3">
      <c r="A81" s="537"/>
      <c r="B81" s="537"/>
      <c r="C81" s="106"/>
      <c r="D81" s="128">
        <v>113</v>
      </c>
      <c r="E81" s="124"/>
      <c r="F81" s="125"/>
      <c r="G81" s="138"/>
      <c r="H81" s="140" t="str">
        <f t="shared" si="3"/>
        <v/>
      </c>
      <c r="I81" s="138"/>
      <c r="J81" s="138"/>
      <c r="K81" s="138"/>
      <c r="L81" s="138"/>
      <c r="M81" s="138"/>
      <c r="N81" s="138"/>
      <c r="O81" s="141">
        <f t="shared" si="4"/>
        <v>0</v>
      </c>
    </row>
    <row r="82" spans="1:15" x14ac:dyDescent="0.3">
      <c r="A82" s="537"/>
      <c r="B82" s="537"/>
      <c r="C82" s="106"/>
      <c r="D82" s="128">
        <v>113</v>
      </c>
      <c r="E82" s="124"/>
      <c r="F82" s="125"/>
      <c r="G82" s="138"/>
      <c r="H82" s="140" t="str">
        <f t="shared" si="3"/>
        <v/>
      </c>
      <c r="I82" s="138"/>
      <c r="J82" s="138"/>
      <c r="K82" s="138"/>
      <c r="L82" s="138"/>
      <c r="M82" s="138"/>
      <c r="N82" s="138"/>
      <c r="O82" s="141">
        <f t="shared" si="4"/>
        <v>0</v>
      </c>
    </row>
    <row r="83" spans="1:15" x14ac:dyDescent="0.3">
      <c r="A83" s="537"/>
      <c r="B83" s="537"/>
      <c r="C83" s="106"/>
      <c r="D83" s="128">
        <v>113</v>
      </c>
      <c r="E83" s="124"/>
      <c r="F83" s="125"/>
      <c r="G83" s="138"/>
      <c r="H83" s="140" t="str">
        <f t="shared" si="3"/>
        <v/>
      </c>
      <c r="I83" s="138"/>
      <c r="J83" s="138"/>
      <c r="K83" s="138"/>
      <c r="L83" s="138"/>
      <c r="M83" s="138"/>
      <c r="N83" s="138"/>
      <c r="O83" s="141">
        <f t="shared" si="4"/>
        <v>0</v>
      </c>
    </row>
    <row r="84" spans="1:15" x14ac:dyDescent="0.3">
      <c r="A84" s="537"/>
      <c r="B84" s="537"/>
      <c r="C84" s="106"/>
      <c r="D84" s="128">
        <v>113</v>
      </c>
      <c r="E84" s="124"/>
      <c r="F84" s="125"/>
      <c r="G84" s="138"/>
      <c r="H84" s="140" t="str">
        <f t="shared" si="3"/>
        <v/>
      </c>
      <c r="I84" s="138"/>
      <c r="J84" s="138"/>
      <c r="K84" s="138"/>
      <c r="L84" s="138"/>
      <c r="M84" s="138"/>
      <c r="N84" s="138"/>
      <c r="O84" s="141">
        <f t="shared" si="4"/>
        <v>0</v>
      </c>
    </row>
    <row r="85" spans="1:15" x14ac:dyDescent="0.3">
      <c r="A85" s="537"/>
      <c r="B85" s="537"/>
      <c r="C85" s="106"/>
      <c r="D85" s="128">
        <v>113</v>
      </c>
      <c r="E85" s="124"/>
      <c r="F85" s="125"/>
      <c r="G85" s="138"/>
      <c r="H85" s="140" t="str">
        <f t="shared" si="3"/>
        <v/>
      </c>
      <c r="I85" s="138"/>
      <c r="J85" s="138"/>
      <c r="K85" s="138"/>
      <c r="L85" s="138"/>
      <c r="M85" s="138"/>
      <c r="N85" s="138"/>
      <c r="O85" s="141">
        <f t="shared" si="4"/>
        <v>0</v>
      </c>
    </row>
    <row r="86" spans="1:15" x14ac:dyDescent="0.3">
      <c r="A86" s="537"/>
      <c r="B86" s="537"/>
      <c r="C86" s="106"/>
      <c r="D86" s="128">
        <v>113</v>
      </c>
      <c r="E86" s="124"/>
      <c r="F86" s="125"/>
      <c r="G86" s="138"/>
      <c r="H86" s="140" t="str">
        <f t="shared" si="3"/>
        <v/>
      </c>
      <c r="I86" s="138"/>
      <c r="J86" s="138"/>
      <c r="K86" s="138"/>
      <c r="L86" s="138"/>
      <c r="M86" s="138"/>
      <c r="N86" s="138"/>
      <c r="O86" s="141">
        <f t="shared" si="4"/>
        <v>0</v>
      </c>
    </row>
    <row r="87" spans="1:15" x14ac:dyDescent="0.3">
      <c r="A87" s="537"/>
      <c r="B87" s="537"/>
      <c r="C87" s="106"/>
      <c r="D87" s="128">
        <v>113</v>
      </c>
      <c r="E87" s="124"/>
      <c r="F87" s="125"/>
      <c r="G87" s="137"/>
      <c r="H87" s="140" t="str">
        <f t="shared" si="3"/>
        <v/>
      </c>
      <c r="I87" s="137"/>
      <c r="J87" s="137"/>
      <c r="K87" s="137"/>
      <c r="L87" s="137"/>
      <c r="M87" s="137"/>
      <c r="N87" s="137"/>
      <c r="O87" s="141">
        <f t="shared" si="4"/>
        <v>0</v>
      </c>
    </row>
    <row r="88" spans="1:15" x14ac:dyDescent="0.3">
      <c r="A88" s="537"/>
      <c r="B88" s="537"/>
      <c r="C88" s="106"/>
      <c r="D88" s="128">
        <v>113</v>
      </c>
      <c r="E88" s="124"/>
      <c r="F88" s="125"/>
      <c r="G88" s="138"/>
      <c r="H88" s="140" t="str">
        <f t="shared" si="3"/>
        <v/>
      </c>
      <c r="I88" s="138"/>
      <c r="J88" s="138"/>
      <c r="K88" s="138"/>
      <c r="L88" s="138"/>
      <c r="M88" s="138"/>
      <c r="N88" s="138"/>
      <c r="O88" s="141">
        <f t="shared" si="4"/>
        <v>0</v>
      </c>
    </row>
    <row r="89" spans="1:15" x14ac:dyDescent="0.3">
      <c r="A89" s="537"/>
      <c r="B89" s="537"/>
      <c r="C89" s="106"/>
      <c r="D89" s="128">
        <v>113</v>
      </c>
      <c r="E89" s="124"/>
      <c r="F89" s="125"/>
      <c r="G89" s="138"/>
      <c r="H89" s="140" t="str">
        <f t="shared" si="3"/>
        <v/>
      </c>
      <c r="I89" s="138"/>
      <c r="J89" s="138"/>
      <c r="K89" s="138"/>
      <c r="L89" s="138"/>
      <c r="M89" s="138"/>
      <c r="N89" s="138"/>
      <c r="O89" s="141">
        <f t="shared" si="4"/>
        <v>0</v>
      </c>
    </row>
    <row r="90" spans="1:15" x14ac:dyDescent="0.3">
      <c r="A90" s="537"/>
      <c r="B90" s="537"/>
      <c r="C90" s="106"/>
      <c r="D90" s="128">
        <v>113</v>
      </c>
      <c r="E90" s="124"/>
      <c r="F90" s="125"/>
      <c r="G90" s="137"/>
      <c r="H90" s="140" t="str">
        <f t="shared" si="3"/>
        <v/>
      </c>
      <c r="I90" s="137"/>
      <c r="J90" s="137"/>
      <c r="K90" s="137"/>
      <c r="L90" s="137"/>
      <c r="M90" s="137"/>
      <c r="N90" s="137"/>
      <c r="O90" s="141">
        <f t="shared" si="4"/>
        <v>0</v>
      </c>
    </row>
    <row r="91" spans="1:15" x14ac:dyDescent="0.3">
      <c r="A91" s="537"/>
      <c r="B91" s="537"/>
      <c r="C91" s="106"/>
      <c r="D91" s="128">
        <v>113</v>
      </c>
      <c r="E91" s="124"/>
      <c r="F91" s="125"/>
      <c r="G91" s="138"/>
      <c r="H91" s="140" t="str">
        <f t="shared" si="3"/>
        <v/>
      </c>
      <c r="I91" s="138"/>
      <c r="J91" s="138"/>
      <c r="K91" s="138"/>
      <c r="L91" s="138"/>
      <c r="M91" s="138"/>
      <c r="N91" s="138"/>
      <c r="O91" s="141">
        <f t="shared" si="4"/>
        <v>0</v>
      </c>
    </row>
    <row r="92" spans="1:15" x14ac:dyDescent="0.3">
      <c r="A92" s="537"/>
      <c r="B92" s="537"/>
      <c r="C92" s="106"/>
      <c r="D92" s="128">
        <v>113</v>
      </c>
      <c r="E92" s="124"/>
      <c r="F92" s="125"/>
      <c r="G92" s="138"/>
      <c r="H92" s="140" t="str">
        <f t="shared" si="3"/>
        <v/>
      </c>
      <c r="I92" s="138"/>
      <c r="J92" s="138"/>
      <c r="K92" s="138"/>
      <c r="L92" s="138"/>
      <c r="M92" s="138"/>
      <c r="N92" s="138"/>
      <c r="O92" s="141">
        <f t="shared" si="4"/>
        <v>0</v>
      </c>
    </row>
    <row r="93" spans="1:15" x14ac:dyDescent="0.3">
      <c r="A93" s="537"/>
      <c r="B93" s="537"/>
      <c r="C93" s="106"/>
      <c r="D93" s="128">
        <v>113</v>
      </c>
      <c r="E93" s="124"/>
      <c r="F93" s="125"/>
      <c r="G93" s="138"/>
      <c r="H93" s="140" t="str">
        <f t="shared" si="3"/>
        <v/>
      </c>
      <c r="I93" s="138"/>
      <c r="J93" s="138"/>
      <c r="K93" s="138"/>
      <c r="L93" s="138"/>
      <c r="M93" s="138"/>
      <c r="N93" s="138"/>
      <c r="O93" s="141">
        <f t="shared" si="4"/>
        <v>0</v>
      </c>
    </row>
    <row r="94" spans="1:15" x14ac:dyDescent="0.3">
      <c r="A94" s="537"/>
      <c r="B94" s="537"/>
      <c r="C94" s="106"/>
      <c r="D94" s="128">
        <v>113</v>
      </c>
      <c r="E94" s="124"/>
      <c r="F94" s="125"/>
      <c r="G94" s="138"/>
      <c r="H94" s="140" t="str">
        <f t="shared" si="3"/>
        <v/>
      </c>
      <c r="I94" s="138"/>
      <c r="J94" s="138"/>
      <c r="K94" s="138"/>
      <c r="L94" s="138"/>
      <c r="M94" s="138"/>
      <c r="N94" s="138"/>
      <c r="O94" s="141">
        <f t="shared" si="4"/>
        <v>0</v>
      </c>
    </row>
    <row r="95" spans="1:15" x14ac:dyDescent="0.3">
      <c r="A95" s="537"/>
      <c r="B95" s="537"/>
      <c r="C95" s="106"/>
      <c r="D95" s="128">
        <v>113</v>
      </c>
      <c r="E95" s="124"/>
      <c r="F95" s="125"/>
      <c r="G95" s="138"/>
      <c r="H95" s="140" t="str">
        <f t="shared" si="3"/>
        <v/>
      </c>
      <c r="I95" s="138"/>
      <c r="J95" s="138"/>
      <c r="K95" s="138"/>
      <c r="L95" s="138"/>
      <c r="M95" s="138"/>
      <c r="N95" s="138"/>
      <c r="O95" s="141">
        <f t="shared" si="4"/>
        <v>0</v>
      </c>
    </row>
    <row r="96" spans="1:15" x14ac:dyDescent="0.3">
      <c r="A96" s="537"/>
      <c r="B96" s="537"/>
      <c r="C96" s="106"/>
      <c r="D96" s="128">
        <v>113</v>
      </c>
      <c r="E96" s="124"/>
      <c r="F96" s="125"/>
      <c r="G96" s="137"/>
      <c r="H96" s="140" t="str">
        <f t="shared" si="3"/>
        <v/>
      </c>
      <c r="I96" s="137"/>
      <c r="J96" s="137"/>
      <c r="K96" s="137"/>
      <c r="L96" s="137"/>
      <c r="M96" s="137"/>
      <c r="N96" s="137"/>
      <c r="O96" s="141">
        <f t="shared" si="4"/>
        <v>0</v>
      </c>
    </row>
    <row r="97" spans="1:15" x14ac:dyDescent="0.3">
      <c r="A97" s="537"/>
      <c r="B97" s="537"/>
      <c r="C97" s="106"/>
      <c r="D97" s="128">
        <v>113</v>
      </c>
      <c r="E97" s="124"/>
      <c r="F97" s="125"/>
      <c r="G97" s="138"/>
      <c r="H97" s="140" t="str">
        <f t="shared" si="3"/>
        <v/>
      </c>
      <c r="I97" s="138"/>
      <c r="J97" s="138"/>
      <c r="K97" s="138"/>
      <c r="L97" s="138"/>
      <c r="M97" s="138"/>
      <c r="N97" s="138"/>
      <c r="O97" s="141">
        <f t="shared" si="4"/>
        <v>0</v>
      </c>
    </row>
    <row r="98" spans="1:15" x14ac:dyDescent="0.3">
      <c r="A98" s="537"/>
      <c r="B98" s="537"/>
      <c r="C98" s="106"/>
      <c r="D98" s="128">
        <v>113</v>
      </c>
      <c r="E98" s="124"/>
      <c r="F98" s="125"/>
      <c r="G98" s="138"/>
      <c r="H98" s="140" t="str">
        <f t="shared" si="3"/>
        <v/>
      </c>
      <c r="I98" s="138"/>
      <c r="J98" s="138"/>
      <c r="K98" s="138"/>
      <c r="L98" s="138"/>
      <c r="M98" s="138"/>
      <c r="N98" s="138"/>
      <c r="O98" s="141">
        <f t="shared" si="4"/>
        <v>0</v>
      </c>
    </row>
    <row r="99" spans="1:15" x14ac:dyDescent="0.3">
      <c r="A99" s="537"/>
      <c r="B99" s="537"/>
      <c r="C99" s="106"/>
      <c r="D99" s="128">
        <v>113</v>
      </c>
      <c r="E99" s="124"/>
      <c r="F99" s="125"/>
      <c r="G99" s="138"/>
      <c r="H99" s="140" t="str">
        <f t="shared" si="3"/>
        <v/>
      </c>
      <c r="I99" s="138"/>
      <c r="J99" s="138"/>
      <c r="K99" s="138"/>
      <c r="L99" s="138"/>
      <c r="M99" s="138"/>
      <c r="N99" s="138"/>
      <c r="O99" s="141">
        <f t="shared" si="4"/>
        <v>0</v>
      </c>
    </row>
    <row r="100" spans="1:15" x14ac:dyDescent="0.3">
      <c r="A100" s="537"/>
      <c r="B100" s="537"/>
      <c r="C100" s="106"/>
      <c r="D100" s="128">
        <v>113</v>
      </c>
      <c r="E100" s="124"/>
      <c r="F100" s="125"/>
      <c r="G100" s="137"/>
      <c r="H100" s="140" t="str">
        <f t="shared" si="3"/>
        <v/>
      </c>
      <c r="I100" s="137"/>
      <c r="J100" s="137"/>
      <c r="K100" s="137"/>
      <c r="L100" s="137"/>
      <c r="M100" s="137"/>
      <c r="N100" s="137"/>
      <c r="O100" s="141">
        <f t="shared" si="4"/>
        <v>0</v>
      </c>
    </row>
    <row r="101" spans="1:15" x14ac:dyDescent="0.3">
      <c r="A101" s="537"/>
      <c r="B101" s="537"/>
      <c r="C101" s="106"/>
      <c r="D101" s="128">
        <v>113</v>
      </c>
      <c r="E101" s="124"/>
      <c r="F101" s="125"/>
      <c r="G101" s="138"/>
      <c r="H101" s="140" t="str">
        <f t="shared" si="3"/>
        <v/>
      </c>
      <c r="I101" s="138"/>
      <c r="J101" s="138"/>
      <c r="K101" s="138"/>
      <c r="L101" s="138"/>
      <c r="M101" s="138"/>
      <c r="N101" s="138"/>
      <c r="O101" s="141">
        <f t="shared" si="4"/>
        <v>0</v>
      </c>
    </row>
    <row r="102" spans="1:15" x14ac:dyDescent="0.3">
      <c r="A102" s="537"/>
      <c r="B102" s="537"/>
      <c r="C102" s="106"/>
      <c r="D102" s="128">
        <v>113</v>
      </c>
      <c r="E102" s="124"/>
      <c r="F102" s="125"/>
      <c r="G102" s="138"/>
      <c r="H102" s="140" t="str">
        <f t="shared" si="3"/>
        <v/>
      </c>
      <c r="I102" s="138"/>
      <c r="J102" s="138"/>
      <c r="K102" s="138"/>
      <c r="L102" s="138"/>
      <c r="M102" s="138"/>
      <c r="N102" s="138"/>
      <c r="O102" s="141">
        <f t="shared" si="4"/>
        <v>0</v>
      </c>
    </row>
    <row r="103" spans="1:15" x14ac:dyDescent="0.3">
      <c r="A103" s="537"/>
      <c r="B103" s="537"/>
      <c r="C103" s="106"/>
      <c r="D103" s="128">
        <v>113</v>
      </c>
      <c r="E103" s="124"/>
      <c r="F103" s="125"/>
      <c r="G103" s="138"/>
      <c r="H103" s="140" t="str">
        <f t="shared" si="3"/>
        <v/>
      </c>
      <c r="I103" s="138"/>
      <c r="J103" s="138"/>
      <c r="K103" s="138"/>
      <c r="L103" s="138"/>
      <c r="M103" s="138"/>
      <c r="N103" s="138"/>
      <c r="O103" s="141">
        <f t="shared" si="4"/>
        <v>0</v>
      </c>
    </row>
    <row r="104" spans="1:15" x14ac:dyDescent="0.3">
      <c r="A104" s="537"/>
      <c r="B104" s="537"/>
      <c r="C104" s="106"/>
      <c r="D104" s="128">
        <v>113</v>
      </c>
      <c r="E104" s="124"/>
      <c r="F104" s="125"/>
      <c r="G104" s="138"/>
      <c r="H104" s="140" t="str">
        <f t="shared" si="3"/>
        <v/>
      </c>
      <c r="I104" s="138"/>
      <c r="J104" s="138"/>
      <c r="K104" s="138"/>
      <c r="L104" s="138"/>
      <c r="M104" s="138"/>
      <c r="N104" s="138"/>
      <c r="O104" s="141">
        <f t="shared" si="4"/>
        <v>0</v>
      </c>
    </row>
    <row r="105" spans="1:15" x14ac:dyDescent="0.3">
      <c r="A105" s="537"/>
      <c r="B105" s="537"/>
      <c r="C105" s="106"/>
      <c r="D105" s="128">
        <v>113</v>
      </c>
      <c r="E105" s="124"/>
      <c r="F105" s="125"/>
      <c r="G105" s="138"/>
      <c r="H105" s="140" t="str">
        <f t="shared" si="3"/>
        <v/>
      </c>
      <c r="I105" s="138"/>
      <c r="J105" s="138"/>
      <c r="K105" s="138"/>
      <c r="L105" s="138"/>
      <c r="M105" s="138"/>
      <c r="N105" s="138"/>
      <c r="O105" s="141">
        <f t="shared" si="4"/>
        <v>0</v>
      </c>
    </row>
    <row r="106" spans="1:15" x14ac:dyDescent="0.3">
      <c r="A106" s="537"/>
      <c r="B106" s="537"/>
      <c r="C106" s="106"/>
      <c r="D106" s="128">
        <v>113</v>
      </c>
      <c r="E106" s="124"/>
      <c r="F106" s="125"/>
      <c r="G106" s="138"/>
      <c r="H106" s="140" t="str">
        <f t="shared" si="3"/>
        <v/>
      </c>
      <c r="I106" s="138"/>
      <c r="J106" s="138"/>
      <c r="K106" s="138"/>
      <c r="L106" s="138"/>
      <c r="M106" s="138"/>
      <c r="N106" s="138"/>
      <c r="O106" s="141">
        <f t="shared" si="4"/>
        <v>0</v>
      </c>
    </row>
    <row r="107" spans="1:15" x14ac:dyDescent="0.3">
      <c r="A107" s="537"/>
      <c r="B107" s="537"/>
      <c r="C107" s="106"/>
      <c r="D107" s="128">
        <v>113</v>
      </c>
      <c r="E107" s="124"/>
      <c r="F107" s="125"/>
      <c r="G107" s="138"/>
      <c r="H107" s="140" t="str">
        <f t="shared" si="3"/>
        <v/>
      </c>
      <c r="I107" s="138"/>
      <c r="J107" s="138"/>
      <c r="K107" s="138"/>
      <c r="L107" s="138"/>
      <c r="M107" s="138"/>
      <c r="N107" s="138"/>
      <c r="O107" s="141">
        <f t="shared" si="4"/>
        <v>0</v>
      </c>
    </row>
    <row r="108" spans="1:15" x14ac:dyDescent="0.3">
      <c r="A108" s="537"/>
      <c r="B108" s="537"/>
      <c r="C108" s="106"/>
      <c r="D108" s="128">
        <v>113</v>
      </c>
      <c r="E108" s="124"/>
      <c r="F108" s="125"/>
      <c r="G108" s="138"/>
      <c r="H108" s="140" t="str">
        <f t="shared" si="3"/>
        <v/>
      </c>
      <c r="I108" s="138"/>
      <c r="J108" s="138"/>
      <c r="K108" s="138"/>
      <c r="L108" s="138"/>
      <c r="M108" s="138"/>
      <c r="N108" s="138"/>
      <c r="O108" s="141">
        <f t="shared" si="4"/>
        <v>0</v>
      </c>
    </row>
    <row r="109" spans="1:15" x14ac:dyDescent="0.3">
      <c r="A109" s="537"/>
      <c r="B109" s="537"/>
      <c r="C109" s="106"/>
      <c r="D109" s="128">
        <v>113</v>
      </c>
      <c r="E109" s="124"/>
      <c r="F109" s="125"/>
      <c r="G109" s="138"/>
      <c r="H109" s="140" t="str">
        <f t="shared" si="3"/>
        <v/>
      </c>
      <c r="I109" s="138"/>
      <c r="J109" s="138"/>
      <c r="K109" s="138"/>
      <c r="L109" s="138"/>
      <c r="M109" s="138"/>
      <c r="N109" s="138"/>
      <c r="O109" s="141">
        <f t="shared" si="4"/>
        <v>0</v>
      </c>
    </row>
    <row r="110" spans="1:15" x14ac:dyDescent="0.3">
      <c r="A110" s="537"/>
      <c r="B110" s="537"/>
      <c r="C110" s="106"/>
      <c r="D110" s="128">
        <v>113</v>
      </c>
      <c r="E110" s="124"/>
      <c r="F110" s="125"/>
      <c r="G110" s="137"/>
      <c r="H110" s="140" t="str">
        <f t="shared" si="3"/>
        <v/>
      </c>
      <c r="I110" s="137"/>
      <c r="J110" s="137"/>
      <c r="K110" s="137"/>
      <c r="L110" s="137"/>
      <c r="M110" s="137"/>
      <c r="N110" s="137"/>
      <c r="O110" s="141">
        <f t="shared" si="4"/>
        <v>0</v>
      </c>
    </row>
    <row r="111" spans="1:15" x14ac:dyDescent="0.3">
      <c r="A111" s="537"/>
      <c r="B111" s="537"/>
      <c r="C111" s="106"/>
      <c r="D111" s="128">
        <v>113</v>
      </c>
      <c r="E111" s="124"/>
      <c r="F111" s="125"/>
      <c r="G111" s="137"/>
      <c r="H111" s="140" t="str">
        <f t="shared" si="3"/>
        <v/>
      </c>
      <c r="I111" s="137"/>
      <c r="J111" s="137"/>
      <c r="K111" s="137"/>
      <c r="L111" s="137"/>
      <c r="M111" s="137"/>
      <c r="N111" s="137"/>
      <c r="O111" s="141">
        <f t="shared" si="4"/>
        <v>0</v>
      </c>
    </row>
    <row r="112" spans="1:15" x14ac:dyDescent="0.3">
      <c r="A112" s="537"/>
      <c r="B112" s="537"/>
      <c r="C112" s="106"/>
      <c r="D112" s="128">
        <v>113</v>
      </c>
      <c r="E112" s="124"/>
      <c r="F112" s="125"/>
      <c r="G112" s="138"/>
      <c r="H112" s="140" t="str">
        <f t="shared" si="3"/>
        <v/>
      </c>
      <c r="I112" s="138"/>
      <c r="J112" s="138"/>
      <c r="K112" s="138"/>
      <c r="L112" s="138"/>
      <c r="M112" s="138"/>
      <c r="N112" s="138"/>
      <c r="O112" s="141">
        <f t="shared" si="4"/>
        <v>0</v>
      </c>
    </row>
    <row r="113" spans="1:15" x14ac:dyDescent="0.3">
      <c r="A113" s="537"/>
      <c r="B113" s="537"/>
      <c r="C113" s="106"/>
      <c r="D113" s="128">
        <v>113</v>
      </c>
      <c r="E113" s="124"/>
      <c r="F113" s="125"/>
      <c r="G113" s="138"/>
      <c r="H113" s="140" t="str">
        <f t="shared" si="3"/>
        <v/>
      </c>
      <c r="I113" s="138"/>
      <c r="J113" s="138"/>
      <c r="K113" s="138"/>
      <c r="L113" s="138"/>
      <c r="M113" s="138"/>
      <c r="N113" s="138"/>
      <c r="O113" s="141">
        <f t="shared" si="4"/>
        <v>0</v>
      </c>
    </row>
    <row r="114" spans="1:15" x14ac:dyDescent="0.3">
      <c r="A114" s="537"/>
      <c r="B114" s="537"/>
      <c r="C114" s="106"/>
      <c r="D114" s="128">
        <v>113</v>
      </c>
      <c r="E114" s="124"/>
      <c r="F114" s="125"/>
      <c r="G114" s="138"/>
      <c r="H114" s="140" t="str">
        <f t="shared" si="3"/>
        <v/>
      </c>
      <c r="I114" s="138"/>
      <c r="J114" s="138"/>
      <c r="K114" s="138"/>
      <c r="L114" s="138"/>
      <c r="M114" s="138"/>
      <c r="N114" s="138"/>
      <c r="O114" s="141">
        <f t="shared" si="4"/>
        <v>0</v>
      </c>
    </row>
    <row r="115" spans="1:15" x14ac:dyDescent="0.3">
      <c r="A115" s="537"/>
      <c r="B115" s="537"/>
      <c r="C115" s="106"/>
      <c r="D115" s="128">
        <v>113</v>
      </c>
      <c r="E115" s="124"/>
      <c r="F115" s="125"/>
      <c r="G115" s="138"/>
      <c r="H115" s="140" t="str">
        <f t="shared" si="3"/>
        <v/>
      </c>
      <c r="I115" s="138"/>
      <c r="J115" s="138"/>
      <c r="K115" s="138"/>
      <c r="L115" s="138"/>
      <c r="M115" s="138"/>
      <c r="N115" s="138"/>
      <c r="O115" s="141">
        <f t="shared" si="4"/>
        <v>0</v>
      </c>
    </row>
    <row r="116" spans="1:15" x14ac:dyDescent="0.3">
      <c r="A116" s="537"/>
      <c r="B116" s="537"/>
      <c r="C116" s="106"/>
      <c r="D116" s="128">
        <v>113</v>
      </c>
      <c r="E116" s="124"/>
      <c r="F116" s="125"/>
      <c r="G116" s="138"/>
      <c r="H116" s="140" t="str">
        <f t="shared" si="3"/>
        <v/>
      </c>
      <c r="I116" s="138"/>
      <c r="J116" s="138"/>
      <c r="K116" s="138"/>
      <c r="L116" s="138"/>
      <c r="M116" s="138"/>
      <c r="N116" s="138"/>
      <c r="O116" s="141">
        <f t="shared" si="4"/>
        <v>0</v>
      </c>
    </row>
    <row r="117" spans="1:15" x14ac:dyDescent="0.3">
      <c r="A117" s="537"/>
      <c r="B117" s="537"/>
      <c r="C117" s="106"/>
      <c r="D117" s="128">
        <v>113</v>
      </c>
      <c r="E117" s="124"/>
      <c r="F117" s="125"/>
      <c r="G117" s="138"/>
      <c r="H117" s="140" t="str">
        <f t="shared" si="3"/>
        <v/>
      </c>
      <c r="I117" s="138"/>
      <c r="J117" s="138"/>
      <c r="K117" s="138"/>
      <c r="L117" s="138"/>
      <c r="M117" s="138"/>
      <c r="N117" s="138"/>
      <c r="O117" s="141">
        <f t="shared" si="4"/>
        <v>0</v>
      </c>
    </row>
    <row r="118" spans="1:15" x14ac:dyDescent="0.3">
      <c r="A118" s="537"/>
      <c r="B118" s="537"/>
      <c r="C118" s="106"/>
      <c r="D118" s="128">
        <v>113</v>
      </c>
      <c r="E118" s="124"/>
      <c r="F118" s="125"/>
      <c r="G118" s="138"/>
      <c r="H118" s="140" t="str">
        <f t="shared" si="3"/>
        <v/>
      </c>
      <c r="I118" s="138"/>
      <c r="J118" s="138"/>
      <c r="K118" s="138"/>
      <c r="L118" s="138"/>
      <c r="M118" s="138"/>
      <c r="N118" s="138"/>
      <c r="O118" s="141">
        <f t="shared" si="4"/>
        <v>0</v>
      </c>
    </row>
    <row r="119" spans="1:15" x14ac:dyDescent="0.3">
      <c r="A119" s="537"/>
      <c r="B119" s="537"/>
      <c r="C119" s="106"/>
      <c r="D119" s="128">
        <v>113</v>
      </c>
      <c r="E119" s="124"/>
      <c r="F119" s="125"/>
      <c r="G119" s="138"/>
      <c r="H119" s="140" t="str">
        <f t="shared" si="3"/>
        <v/>
      </c>
      <c r="I119" s="138"/>
      <c r="J119" s="138"/>
      <c r="K119" s="138"/>
      <c r="L119" s="138"/>
      <c r="M119" s="138"/>
      <c r="N119" s="138"/>
      <c r="O119" s="141">
        <f t="shared" si="4"/>
        <v>0</v>
      </c>
    </row>
    <row r="120" spans="1:15" x14ac:dyDescent="0.3">
      <c r="A120" s="537"/>
      <c r="B120" s="537"/>
      <c r="C120" s="106"/>
      <c r="D120" s="128">
        <v>113</v>
      </c>
      <c r="E120" s="124"/>
      <c r="F120" s="125"/>
      <c r="G120" s="138"/>
      <c r="H120" s="140" t="str">
        <f t="shared" si="3"/>
        <v/>
      </c>
      <c r="I120" s="138"/>
      <c r="J120" s="138"/>
      <c r="K120" s="138"/>
      <c r="L120" s="138"/>
      <c r="M120" s="138"/>
      <c r="N120" s="138"/>
      <c r="O120" s="141">
        <f t="shared" si="4"/>
        <v>0</v>
      </c>
    </row>
    <row r="121" spans="1:15" x14ac:dyDescent="0.3">
      <c r="A121" s="537"/>
      <c r="B121" s="537"/>
      <c r="C121" s="106"/>
      <c r="D121" s="128">
        <v>113</v>
      </c>
      <c r="E121" s="124"/>
      <c r="F121" s="125"/>
      <c r="G121" s="137"/>
      <c r="H121" s="140" t="str">
        <f t="shared" si="3"/>
        <v/>
      </c>
      <c r="I121" s="137"/>
      <c r="J121" s="137"/>
      <c r="K121" s="137"/>
      <c r="L121" s="137"/>
      <c r="M121" s="137"/>
      <c r="N121" s="137"/>
      <c r="O121" s="141">
        <f t="shared" si="4"/>
        <v>0</v>
      </c>
    </row>
    <row r="122" spans="1:15" x14ac:dyDescent="0.3">
      <c r="A122" s="537"/>
      <c r="B122" s="537"/>
      <c r="C122" s="106"/>
      <c r="D122" s="128">
        <v>113</v>
      </c>
      <c r="E122" s="124"/>
      <c r="F122" s="125"/>
      <c r="G122" s="138"/>
      <c r="H122" s="140" t="str">
        <f t="shared" si="3"/>
        <v/>
      </c>
      <c r="I122" s="138"/>
      <c r="J122" s="138"/>
      <c r="K122" s="138"/>
      <c r="L122" s="138"/>
      <c r="M122" s="138"/>
      <c r="N122" s="138"/>
      <c r="O122" s="141">
        <f t="shared" si="4"/>
        <v>0</v>
      </c>
    </row>
    <row r="123" spans="1:15" x14ac:dyDescent="0.3">
      <c r="A123" s="537"/>
      <c r="B123" s="537"/>
      <c r="C123" s="106"/>
      <c r="D123" s="128">
        <v>113</v>
      </c>
      <c r="E123" s="124"/>
      <c r="F123" s="125"/>
      <c r="G123" s="138"/>
      <c r="H123" s="140" t="str">
        <f t="shared" si="3"/>
        <v/>
      </c>
      <c r="I123" s="138"/>
      <c r="J123" s="138"/>
      <c r="K123" s="138"/>
      <c r="L123" s="138"/>
      <c r="M123" s="138"/>
      <c r="N123" s="138"/>
      <c r="O123" s="141">
        <f t="shared" si="4"/>
        <v>0</v>
      </c>
    </row>
    <row r="124" spans="1:15" x14ac:dyDescent="0.3">
      <c r="A124" s="537"/>
      <c r="B124" s="537"/>
      <c r="C124" s="106"/>
      <c r="D124" s="128">
        <v>113</v>
      </c>
      <c r="E124" s="124"/>
      <c r="F124" s="125"/>
      <c r="G124" s="138"/>
      <c r="H124" s="140" t="str">
        <f t="shared" si="3"/>
        <v/>
      </c>
      <c r="I124" s="138"/>
      <c r="J124" s="138"/>
      <c r="K124" s="138"/>
      <c r="L124" s="138"/>
      <c r="M124" s="138"/>
      <c r="N124" s="138"/>
      <c r="O124" s="141">
        <f t="shared" si="4"/>
        <v>0</v>
      </c>
    </row>
    <row r="125" spans="1:15" x14ac:dyDescent="0.3">
      <c r="A125" s="537"/>
      <c r="B125" s="537"/>
      <c r="C125" s="106"/>
      <c r="D125" s="128">
        <v>113</v>
      </c>
      <c r="E125" s="124"/>
      <c r="F125" s="125"/>
      <c r="G125" s="138"/>
      <c r="H125" s="140" t="str">
        <f t="shared" si="3"/>
        <v/>
      </c>
      <c r="I125" s="138"/>
      <c r="J125" s="138"/>
      <c r="K125" s="138"/>
      <c r="L125" s="138"/>
      <c r="M125" s="138"/>
      <c r="N125" s="138"/>
      <c r="O125" s="141">
        <f t="shared" si="4"/>
        <v>0</v>
      </c>
    </row>
    <row r="126" spans="1:15" x14ac:dyDescent="0.3">
      <c r="A126" s="537"/>
      <c r="B126" s="537"/>
      <c r="C126" s="106"/>
      <c r="D126" s="128">
        <v>113</v>
      </c>
      <c r="E126" s="124"/>
      <c r="F126" s="125"/>
      <c r="G126" s="138"/>
      <c r="H126" s="140" t="str">
        <f t="shared" si="3"/>
        <v/>
      </c>
      <c r="I126" s="138"/>
      <c r="J126" s="138"/>
      <c r="K126" s="138"/>
      <c r="L126" s="138"/>
      <c r="M126" s="138"/>
      <c r="N126" s="138"/>
      <c r="O126" s="141">
        <f t="shared" si="4"/>
        <v>0</v>
      </c>
    </row>
    <row r="127" spans="1:15" x14ac:dyDescent="0.3">
      <c r="A127" s="537"/>
      <c r="B127" s="537"/>
      <c r="C127" s="106"/>
      <c r="D127" s="128">
        <v>113</v>
      </c>
      <c r="E127" s="124"/>
      <c r="F127" s="125"/>
      <c r="G127" s="138"/>
      <c r="H127" s="140" t="str">
        <f t="shared" si="3"/>
        <v/>
      </c>
      <c r="I127" s="138"/>
      <c r="J127" s="138"/>
      <c r="K127" s="138"/>
      <c r="L127" s="138"/>
      <c r="M127" s="138"/>
      <c r="N127" s="138"/>
      <c r="O127" s="141">
        <f t="shared" si="4"/>
        <v>0</v>
      </c>
    </row>
    <row r="128" spans="1:15" x14ac:dyDescent="0.3">
      <c r="A128" s="537"/>
      <c r="B128" s="537"/>
      <c r="C128" s="106"/>
      <c r="D128" s="128">
        <v>113</v>
      </c>
      <c r="E128" s="124"/>
      <c r="F128" s="125"/>
      <c r="G128" s="138"/>
      <c r="H128" s="140" t="str">
        <f t="shared" si="3"/>
        <v/>
      </c>
      <c r="I128" s="138"/>
      <c r="J128" s="138"/>
      <c r="K128" s="138"/>
      <c r="L128" s="138"/>
      <c r="M128" s="138"/>
      <c r="N128" s="138"/>
      <c r="O128" s="141">
        <f t="shared" si="4"/>
        <v>0</v>
      </c>
    </row>
    <row r="129" spans="1:15" x14ac:dyDescent="0.3">
      <c r="A129" s="537"/>
      <c r="B129" s="537"/>
      <c r="C129" s="106"/>
      <c r="D129" s="128">
        <v>113</v>
      </c>
      <c r="E129" s="124"/>
      <c r="F129" s="125"/>
      <c r="G129" s="138"/>
      <c r="H129" s="140" t="str">
        <f t="shared" si="3"/>
        <v/>
      </c>
      <c r="I129" s="138"/>
      <c r="J129" s="138"/>
      <c r="K129" s="138"/>
      <c r="L129" s="138"/>
      <c r="M129" s="138"/>
      <c r="N129" s="138"/>
      <c r="O129" s="141">
        <f t="shared" si="4"/>
        <v>0</v>
      </c>
    </row>
    <row r="130" spans="1:15" x14ac:dyDescent="0.3">
      <c r="A130" s="537"/>
      <c r="B130" s="537"/>
      <c r="C130" s="106"/>
      <c r="D130" s="128">
        <v>113</v>
      </c>
      <c r="E130" s="124"/>
      <c r="F130" s="125"/>
      <c r="G130" s="138"/>
      <c r="H130" s="140" t="str">
        <f t="shared" si="3"/>
        <v/>
      </c>
      <c r="I130" s="138"/>
      <c r="J130" s="138"/>
      <c r="K130" s="138"/>
      <c r="L130" s="138"/>
      <c r="M130" s="138"/>
      <c r="N130" s="138"/>
      <c r="O130" s="141">
        <f t="shared" si="4"/>
        <v>0</v>
      </c>
    </row>
    <row r="131" spans="1:15" x14ac:dyDescent="0.3">
      <c r="A131" s="537"/>
      <c r="B131" s="537"/>
      <c r="C131" s="106"/>
      <c r="D131" s="128">
        <v>113</v>
      </c>
      <c r="E131" s="124"/>
      <c r="F131" s="125"/>
      <c r="G131" s="137"/>
      <c r="H131" s="140" t="str">
        <f t="shared" si="3"/>
        <v/>
      </c>
      <c r="I131" s="137"/>
      <c r="J131" s="137"/>
      <c r="K131" s="137"/>
      <c r="L131" s="137"/>
      <c r="M131" s="137"/>
      <c r="N131" s="137"/>
      <c r="O131" s="141">
        <f t="shared" si="4"/>
        <v>0</v>
      </c>
    </row>
    <row r="132" spans="1:15" x14ac:dyDescent="0.3">
      <c r="A132" s="537"/>
      <c r="B132" s="537"/>
      <c r="C132" s="106"/>
      <c r="D132" s="128">
        <v>113</v>
      </c>
      <c r="E132" s="124"/>
      <c r="F132" s="125"/>
      <c r="G132" s="138"/>
      <c r="H132" s="140" t="str">
        <f t="shared" si="3"/>
        <v/>
      </c>
      <c r="I132" s="138"/>
      <c r="J132" s="138"/>
      <c r="K132" s="138"/>
      <c r="L132" s="138"/>
      <c r="M132" s="138"/>
      <c r="N132" s="138"/>
      <c r="O132" s="141">
        <f t="shared" si="4"/>
        <v>0</v>
      </c>
    </row>
    <row r="133" spans="1:15" x14ac:dyDescent="0.3">
      <c r="A133" s="537"/>
      <c r="B133" s="537"/>
      <c r="C133" s="106"/>
      <c r="D133" s="128">
        <v>113</v>
      </c>
      <c r="E133" s="124"/>
      <c r="F133" s="125"/>
      <c r="G133" s="138"/>
      <c r="H133" s="140" t="str">
        <f t="shared" si="3"/>
        <v/>
      </c>
      <c r="I133" s="138"/>
      <c r="J133" s="138"/>
      <c r="K133" s="138"/>
      <c r="L133" s="138"/>
      <c r="M133" s="138"/>
      <c r="N133" s="138"/>
      <c r="O133" s="141">
        <f t="shared" si="4"/>
        <v>0</v>
      </c>
    </row>
    <row r="134" spans="1:15" x14ac:dyDescent="0.3">
      <c r="A134" s="537"/>
      <c r="B134" s="537"/>
      <c r="C134" s="106"/>
      <c r="D134" s="128">
        <v>113</v>
      </c>
      <c r="E134" s="124"/>
      <c r="F134" s="125"/>
      <c r="G134" s="138"/>
      <c r="H134" s="140" t="str">
        <f t="shared" si="3"/>
        <v/>
      </c>
      <c r="I134" s="138"/>
      <c r="J134" s="138"/>
      <c r="K134" s="138"/>
      <c r="L134" s="138"/>
      <c r="M134" s="138"/>
      <c r="N134" s="138"/>
      <c r="O134" s="141">
        <f t="shared" si="4"/>
        <v>0</v>
      </c>
    </row>
    <row r="135" spans="1:15" x14ac:dyDescent="0.3">
      <c r="A135" s="537"/>
      <c r="B135" s="537"/>
      <c r="C135" s="106"/>
      <c r="D135" s="128">
        <v>113</v>
      </c>
      <c r="E135" s="124"/>
      <c r="F135" s="125"/>
      <c r="G135" s="138"/>
      <c r="H135" s="140" t="str">
        <f t="shared" si="3"/>
        <v/>
      </c>
      <c r="I135" s="138"/>
      <c r="J135" s="138"/>
      <c r="K135" s="138"/>
      <c r="L135" s="138"/>
      <c r="M135" s="138"/>
      <c r="N135" s="138"/>
      <c r="O135" s="141">
        <f t="shared" si="4"/>
        <v>0</v>
      </c>
    </row>
    <row r="136" spans="1:15" x14ac:dyDescent="0.3">
      <c r="A136" s="537"/>
      <c r="B136" s="537"/>
      <c r="C136" s="106"/>
      <c r="D136" s="128">
        <v>113</v>
      </c>
      <c r="E136" s="124"/>
      <c r="F136" s="125"/>
      <c r="G136" s="138"/>
      <c r="H136" s="140" t="str">
        <f t="shared" si="3"/>
        <v/>
      </c>
      <c r="I136" s="138"/>
      <c r="J136" s="138"/>
      <c r="K136" s="138"/>
      <c r="L136" s="138"/>
      <c r="M136" s="138"/>
      <c r="N136" s="138"/>
      <c r="O136" s="141">
        <f t="shared" si="4"/>
        <v>0</v>
      </c>
    </row>
    <row r="137" spans="1:15" x14ac:dyDescent="0.3">
      <c r="A137" s="537"/>
      <c r="B137" s="537"/>
      <c r="C137" s="106"/>
      <c r="D137" s="128">
        <v>113</v>
      </c>
      <c r="E137" s="124"/>
      <c r="F137" s="125"/>
      <c r="G137" s="138"/>
      <c r="H137" s="140" t="str">
        <f t="shared" ref="H137:H200" si="5">IF(G137="","",IF(E137="","Se requiere asignar la fuente de financiamiento (FF)",IF(F137="","Es necesario establcer el número de plazas (No.)",IF(G137="","Se necesita establcer un monto mensual",F137*G137*12))))</f>
        <v/>
      </c>
      <c r="I137" s="138"/>
      <c r="J137" s="138"/>
      <c r="K137" s="138"/>
      <c r="L137" s="138"/>
      <c r="M137" s="138"/>
      <c r="N137" s="138"/>
      <c r="O137" s="141">
        <f t="shared" ref="O137:O200" si="6">SUM(H137:N137)</f>
        <v>0</v>
      </c>
    </row>
    <row r="138" spans="1:15" x14ac:dyDescent="0.3">
      <c r="A138" s="537"/>
      <c r="B138" s="537"/>
      <c r="C138" s="106"/>
      <c r="D138" s="128">
        <v>113</v>
      </c>
      <c r="E138" s="124"/>
      <c r="F138" s="125"/>
      <c r="G138" s="138"/>
      <c r="H138" s="140" t="str">
        <f t="shared" si="5"/>
        <v/>
      </c>
      <c r="I138" s="138"/>
      <c r="J138" s="138"/>
      <c r="K138" s="138"/>
      <c r="L138" s="138"/>
      <c r="M138" s="138"/>
      <c r="N138" s="138"/>
      <c r="O138" s="141">
        <f t="shared" si="6"/>
        <v>0</v>
      </c>
    </row>
    <row r="139" spans="1:15" x14ac:dyDescent="0.3">
      <c r="A139" s="537"/>
      <c r="B139" s="537"/>
      <c r="C139" s="106"/>
      <c r="D139" s="128">
        <v>113</v>
      </c>
      <c r="E139" s="124"/>
      <c r="F139" s="125"/>
      <c r="G139" s="138"/>
      <c r="H139" s="140" t="str">
        <f t="shared" si="5"/>
        <v/>
      </c>
      <c r="I139" s="138"/>
      <c r="J139" s="138"/>
      <c r="K139" s="138"/>
      <c r="L139" s="138"/>
      <c r="M139" s="138"/>
      <c r="N139" s="138"/>
      <c r="O139" s="141">
        <f t="shared" si="6"/>
        <v>0</v>
      </c>
    </row>
    <row r="140" spans="1:15" x14ac:dyDescent="0.3">
      <c r="A140" s="537"/>
      <c r="B140" s="537"/>
      <c r="C140" s="106"/>
      <c r="D140" s="128">
        <v>113</v>
      </c>
      <c r="E140" s="124"/>
      <c r="F140" s="125"/>
      <c r="G140" s="138"/>
      <c r="H140" s="140" t="str">
        <f t="shared" si="5"/>
        <v/>
      </c>
      <c r="I140" s="138"/>
      <c r="J140" s="138"/>
      <c r="K140" s="138"/>
      <c r="L140" s="138"/>
      <c r="M140" s="138"/>
      <c r="N140" s="138"/>
      <c r="O140" s="141">
        <f t="shared" si="6"/>
        <v>0</v>
      </c>
    </row>
    <row r="141" spans="1:15" x14ac:dyDescent="0.3">
      <c r="A141" s="537"/>
      <c r="B141" s="537"/>
      <c r="C141" s="106"/>
      <c r="D141" s="128">
        <v>113</v>
      </c>
      <c r="E141" s="124"/>
      <c r="F141" s="125"/>
      <c r="G141" s="137"/>
      <c r="H141" s="140" t="str">
        <f t="shared" si="5"/>
        <v/>
      </c>
      <c r="I141" s="137"/>
      <c r="J141" s="137"/>
      <c r="K141" s="137"/>
      <c r="L141" s="137"/>
      <c r="M141" s="137"/>
      <c r="N141" s="137"/>
      <c r="O141" s="141">
        <f t="shared" si="6"/>
        <v>0</v>
      </c>
    </row>
    <row r="142" spans="1:15" x14ac:dyDescent="0.3">
      <c r="A142" s="537"/>
      <c r="B142" s="537"/>
      <c r="C142" s="106"/>
      <c r="D142" s="128">
        <v>113</v>
      </c>
      <c r="E142" s="124"/>
      <c r="F142" s="125"/>
      <c r="G142" s="138"/>
      <c r="H142" s="140" t="str">
        <f t="shared" si="5"/>
        <v/>
      </c>
      <c r="I142" s="138"/>
      <c r="J142" s="138"/>
      <c r="K142" s="138"/>
      <c r="L142" s="138"/>
      <c r="M142" s="138"/>
      <c r="N142" s="138"/>
      <c r="O142" s="141">
        <f t="shared" si="6"/>
        <v>0</v>
      </c>
    </row>
    <row r="143" spans="1:15" x14ac:dyDescent="0.3">
      <c r="A143" s="537"/>
      <c r="B143" s="537"/>
      <c r="C143" s="106"/>
      <c r="D143" s="128">
        <v>113</v>
      </c>
      <c r="E143" s="124"/>
      <c r="F143" s="125"/>
      <c r="G143" s="138"/>
      <c r="H143" s="140" t="str">
        <f t="shared" si="5"/>
        <v/>
      </c>
      <c r="I143" s="138"/>
      <c r="J143" s="138"/>
      <c r="K143" s="138"/>
      <c r="L143" s="138"/>
      <c r="M143" s="138"/>
      <c r="N143" s="138"/>
      <c r="O143" s="141">
        <f t="shared" si="6"/>
        <v>0</v>
      </c>
    </row>
    <row r="144" spans="1:15" x14ac:dyDescent="0.3">
      <c r="A144" s="537"/>
      <c r="B144" s="537"/>
      <c r="C144" s="106"/>
      <c r="D144" s="128">
        <v>113</v>
      </c>
      <c r="E144" s="124"/>
      <c r="F144" s="125"/>
      <c r="G144" s="138"/>
      <c r="H144" s="140" t="str">
        <f t="shared" si="5"/>
        <v/>
      </c>
      <c r="I144" s="138"/>
      <c r="J144" s="138"/>
      <c r="K144" s="138"/>
      <c r="L144" s="138"/>
      <c r="M144" s="138"/>
      <c r="N144" s="138"/>
      <c r="O144" s="141">
        <f t="shared" si="6"/>
        <v>0</v>
      </c>
    </row>
    <row r="145" spans="1:15" x14ac:dyDescent="0.3">
      <c r="A145" s="537"/>
      <c r="B145" s="537"/>
      <c r="C145" s="106"/>
      <c r="D145" s="128">
        <v>113</v>
      </c>
      <c r="E145" s="124"/>
      <c r="F145" s="125"/>
      <c r="G145" s="138"/>
      <c r="H145" s="140" t="str">
        <f t="shared" si="5"/>
        <v/>
      </c>
      <c r="I145" s="138"/>
      <c r="J145" s="138"/>
      <c r="K145" s="138"/>
      <c r="L145" s="138"/>
      <c r="M145" s="138"/>
      <c r="N145" s="138"/>
      <c r="O145" s="141">
        <f t="shared" si="6"/>
        <v>0</v>
      </c>
    </row>
    <row r="146" spans="1:15" x14ac:dyDescent="0.3">
      <c r="A146" s="537"/>
      <c r="B146" s="537"/>
      <c r="C146" s="106"/>
      <c r="D146" s="128">
        <v>113</v>
      </c>
      <c r="E146" s="124"/>
      <c r="F146" s="125"/>
      <c r="G146" s="138"/>
      <c r="H146" s="140" t="str">
        <f t="shared" si="5"/>
        <v/>
      </c>
      <c r="I146" s="138"/>
      <c r="J146" s="138"/>
      <c r="K146" s="138"/>
      <c r="L146" s="138"/>
      <c r="M146" s="138"/>
      <c r="N146" s="138"/>
      <c r="O146" s="141">
        <f t="shared" si="6"/>
        <v>0</v>
      </c>
    </row>
    <row r="147" spans="1:15" x14ac:dyDescent="0.3">
      <c r="A147" s="537"/>
      <c r="B147" s="537"/>
      <c r="C147" s="106"/>
      <c r="D147" s="128">
        <v>113</v>
      </c>
      <c r="E147" s="124"/>
      <c r="F147" s="125"/>
      <c r="G147" s="138"/>
      <c r="H147" s="140" t="str">
        <f t="shared" si="5"/>
        <v/>
      </c>
      <c r="I147" s="138"/>
      <c r="J147" s="138"/>
      <c r="K147" s="138"/>
      <c r="L147" s="138"/>
      <c r="M147" s="138"/>
      <c r="N147" s="138"/>
      <c r="O147" s="141">
        <f t="shared" si="6"/>
        <v>0</v>
      </c>
    </row>
    <row r="148" spans="1:15" x14ac:dyDescent="0.3">
      <c r="A148" s="537"/>
      <c r="B148" s="537"/>
      <c r="C148" s="106"/>
      <c r="D148" s="128">
        <v>113</v>
      </c>
      <c r="E148" s="124"/>
      <c r="F148" s="125"/>
      <c r="G148" s="138"/>
      <c r="H148" s="140" t="str">
        <f t="shared" si="5"/>
        <v/>
      </c>
      <c r="I148" s="138"/>
      <c r="J148" s="138"/>
      <c r="K148" s="138"/>
      <c r="L148" s="138"/>
      <c r="M148" s="138"/>
      <c r="N148" s="138"/>
      <c r="O148" s="141">
        <f t="shared" si="6"/>
        <v>0</v>
      </c>
    </row>
    <row r="149" spans="1:15" x14ac:dyDescent="0.3">
      <c r="A149" s="537"/>
      <c r="B149" s="537"/>
      <c r="C149" s="106"/>
      <c r="D149" s="128">
        <v>113</v>
      </c>
      <c r="E149" s="124"/>
      <c r="F149" s="125"/>
      <c r="G149" s="138"/>
      <c r="H149" s="140" t="str">
        <f t="shared" si="5"/>
        <v/>
      </c>
      <c r="I149" s="138"/>
      <c r="J149" s="138"/>
      <c r="K149" s="138"/>
      <c r="L149" s="138"/>
      <c r="M149" s="138"/>
      <c r="N149" s="138"/>
      <c r="O149" s="141">
        <f t="shared" si="6"/>
        <v>0</v>
      </c>
    </row>
    <row r="150" spans="1:15" x14ac:dyDescent="0.3">
      <c r="A150" s="537"/>
      <c r="B150" s="537"/>
      <c r="C150" s="106"/>
      <c r="D150" s="128">
        <v>113</v>
      </c>
      <c r="E150" s="124"/>
      <c r="F150" s="125"/>
      <c r="G150" s="138"/>
      <c r="H150" s="140" t="str">
        <f t="shared" si="5"/>
        <v/>
      </c>
      <c r="I150" s="138"/>
      <c r="J150" s="138"/>
      <c r="K150" s="138"/>
      <c r="L150" s="138"/>
      <c r="M150" s="138"/>
      <c r="N150" s="138"/>
      <c r="O150" s="141">
        <f t="shared" si="6"/>
        <v>0</v>
      </c>
    </row>
    <row r="151" spans="1:15" x14ac:dyDescent="0.3">
      <c r="A151" s="537"/>
      <c r="B151" s="537"/>
      <c r="C151" s="106"/>
      <c r="D151" s="128">
        <v>113</v>
      </c>
      <c r="E151" s="124"/>
      <c r="F151" s="125"/>
      <c r="G151" s="137"/>
      <c r="H151" s="140" t="str">
        <f t="shared" si="5"/>
        <v/>
      </c>
      <c r="I151" s="137"/>
      <c r="J151" s="137"/>
      <c r="K151" s="137"/>
      <c r="L151" s="137"/>
      <c r="M151" s="137"/>
      <c r="N151" s="137"/>
      <c r="O151" s="141">
        <f t="shared" si="6"/>
        <v>0</v>
      </c>
    </row>
    <row r="152" spans="1:15" x14ac:dyDescent="0.3">
      <c r="A152" s="537"/>
      <c r="B152" s="537"/>
      <c r="C152" s="106"/>
      <c r="D152" s="128">
        <v>113</v>
      </c>
      <c r="E152" s="124"/>
      <c r="F152" s="125"/>
      <c r="G152" s="138"/>
      <c r="H152" s="140" t="str">
        <f t="shared" si="5"/>
        <v/>
      </c>
      <c r="I152" s="138"/>
      <c r="J152" s="138"/>
      <c r="K152" s="138"/>
      <c r="L152" s="138"/>
      <c r="M152" s="138"/>
      <c r="N152" s="138"/>
      <c r="O152" s="141">
        <f t="shared" si="6"/>
        <v>0</v>
      </c>
    </row>
    <row r="153" spans="1:15" x14ac:dyDescent="0.3">
      <c r="A153" s="537"/>
      <c r="B153" s="537"/>
      <c r="C153" s="106"/>
      <c r="D153" s="128">
        <v>113</v>
      </c>
      <c r="E153" s="124"/>
      <c r="F153" s="125"/>
      <c r="G153" s="138"/>
      <c r="H153" s="140" t="str">
        <f t="shared" si="5"/>
        <v/>
      </c>
      <c r="I153" s="138"/>
      <c r="J153" s="138"/>
      <c r="K153" s="138"/>
      <c r="L153" s="138"/>
      <c r="M153" s="138"/>
      <c r="N153" s="138"/>
      <c r="O153" s="141">
        <f t="shared" si="6"/>
        <v>0</v>
      </c>
    </row>
    <row r="154" spans="1:15" x14ac:dyDescent="0.3">
      <c r="A154" s="537"/>
      <c r="B154" s="537"/>
      <c r="C154" s="106"/>
      <c r="D154" s="128">
        <v>113</v>
      </c>
      <c r="E154" s="124"/>
      <c r="F154" s="125"/>
      <c r="G154" s="138"/>
      <c r="H154" s="140" t="str">
        <f t="shared" si="5"/>
        <v/>
      </c>
      <c r="I154" s="138"/>
      <c r="J154" s="138"/>
      <c r="K154" s="138"/>
      <c r="L154" s="138"/>
      <c r="M154" s="138"/>
      <c r="N154" s="138"/>
      <c r="O154" s="141">
        <f t="shared" si="6"/>
        <v>0</v>
      </c>
    </row>
    <row r="155" spans="1:15" x14ac:dyDescent="0.3">
      <c r="A155" s="537"/>
      <c r="B155" s="537"/>
      <c r="C155" s="106"/>
      <c r="D155" s="128">
        <v>113</v>
      </c>
      <c r="E155" s="124"/>
      <c r="F155" s="125"/>
      <c r="G155" s="138"/>
      <c r="H155" s="140" t="str">
        <f t="shared" si="5"/>
        <v/>
      </c>
      <c r="I155" s="138"/>
      <c r="J155" s="138"/>
      <c r="K155" s="138"/>
      <c r="L155" s="138"/>
      <c r="M155" s="138"/>
      <c r="N155" s="138"/>
      <c r="O155" s="141">
        <f t="shared" si="6"/>
        <v>0</v>
      </c>
    </row>
    <row r="156" spans="1:15" x14ac:dyDescent="0.3">
      <c r="A156" s="537"/>
      <c r="B156" s="537"/>
      <c r="C156" s="106"/>
      <c r="D156" s="128">
        <v>113</v>
      </c>
      <c r="E156" s="124"/>
      <c r="F156" s="125"/>
      <c r="G156" s="138"/>
      <c r="H156" s="140" t="str">
        <f t="shared" si="5"/>
        <v/>
      </c>
      <c r="I156" s="138"/>
      <c r="J156" s="138"/>
      <c r="K156" s="138"/>
      <c r="L156" s="138"/>
      <c r="M156" s="138"/>
      <c r="N156" s="138"/>
      <c r="O156" s="141">
        <f t="shared" si="6"/>
        <v>0</v>
      </c>
    </row>
    <row r="157" spans="1:15" x14ac:dyDescent="0.3">
      <c r="A157" s="537"/>
      <c r="B157" s="537"/>
      <c r="C157" s="106"/>
      <c r="D157" s="128">
        <v>113</v>
      </c>
      <c r="E157" s="124"/>
      <c r="F157" s="125"/>
      <c r="G157" s="138"/>
      <c r="H157" s="140" t="str">
        <f t="shared" si="5"/>
        <v/>
      </c>
      <c r="I157" s="138"/>
      <c r="J157" s="138"/>
      <c r="K157" s="138"/>
      <c r="L157" s="138"/>
      <c r="M157" s="138"/>
      <c r="N157" s="138"/>
      <c r="O157" s="141">
        <f t="shared" si="6"/>
        <v>0</v>
      </c>
    </row>
    <row r="158" spans="1:15" x14ac:dyDescent="0.3">
      <c r="A158" s="537"/>
      <c r="B158" s="537"/>
      <c r="C158" s="106"/>
      <c r="D158" s="128">
        <v>113</v>
      </c>
      <c r="E158" s="124"/>
      <c r="F158" s="125"/>
      <c r="G158" s="138"/>
      <c r="H158" s="140" t="str">
        <f t="shared" si="5"/>
        <v/>
      </c>
      <c r="I158" s="138"/>
      <c r="J158" s="138"/>
      <c r="K158" s="138"/>
      <c r="L158" s="138"/>
      <c r="M158" s="138"/>
      <c r="N158" s="138"/>
      <c r="O158" s="141">
        <f t="shared" si="6"/>
        <v>0</v>
      </c>
    </row>
    <row r="159" spans="1:15" x14ac:dyDescent="0.3">
      <c r="A159" s="537"/>
      <c r="B159" s="537"/>
      <c r="C159" s="106"/>
      <c r="D159" s="128">
        <v>113</v>
      </c>
      <c r="E159" s="124"/>
      <c r="F159" s="125"/>
      <c r="G159" s="138"/>
      <c r="H159" s="140" t="str">
        <f t="shared" si="5"/>
        <v/>
      </c>
      <c r="I159" s="138"/>
      <c r="J159" s="138"/>
      <c r="K159" s="138"/>
      <c r="L159" s="138"/>
      <c r="M159" s="138"/>
      <c r="N159" s="138"/>
      <c r="O159" s="141">
        <f t="shared" si="6"/>
        <v>0</v>
      </c>
    </row>
    <row r="160" spans="1:15" x14ac:dyDescent="0.3">
      <c r="A160" s="537"/>
      <c r="B160" s="537"/>
      <c r="C160" s="106"/>
      <c r="D160" s="128">
        <v>113</v>
      </c>
      <c r="E160" s="124"/>
      <c r="F160" s="125"/>
      <c r="G160" s="138"/>
      <c r="H160" s="140" t="str">
        <f t="shared" si="5"/>
        <v/>
      </c>
      <c r="I160" s="138"/>
      <c r="J160" s="138"/>
      <c r="K160" s="138"/>
      <c r="L160" s="138"/>
      <c r="M160" s="138"/>
      <c r="N160" s="138"/>
      <c r="O160" s="141">
        <f t="shared" si="6"/>
        <v>0</v>
      </c>
    </row>
    <row r="161" spans="1:15" x14ac:dyDescent="0.3">
      <c r="A161" s="537"/>
      <c r="B161" s="537"/>
      <c r="C161" s="106"/>
      <c r="D161" s="128">
        <v>113</v>
      </c>
      <c r="E161" s="124"/>
      <c r="F161" s="125"/>
      <c r="G161" s="137"/>
      <c r="H161" s="140" t="str">
        <f t="shared" si="5"/>
        <v/>
      </c>
      <c r="I161" s="137"/>
      <c r="J161" s="137"/>
      <c r="K161" s="137"/>
      <c r="L161" s="137"/>
      <c r="M161" s="137"/>
      <c r="N161" s="137"/>
      <c r="O161" s="141">
        <f t="shared" si="6"/>
        <v>0</v>
      </c>
    </row>
    <row r="162" spans="1:15" x14ac:dyDescent="0.3">
      <c r="A162" s="537"/>
      <c r="B162" s="537"/>
      <c r="C162" s="106"/>
      <c r="D162" s="128">
        <v>113</v>
      </c>
      <c r="E162" s="124"/>
      <c r="F162" s="125"/>
      <c r="G162" s="138"/>
      <c r="H162" s="140" t="str">
        <f t="shared" si="5"/>
        <v/>
      </c>
      <c r="I162" s="138"/>
      <c r="J162" s="138"/>
      <c r="K162" s="138"/>
      <c r="L162" s="138"/>
      <c r="M162" s="138"/>
      <c r="N162" s="138"/>
      <c r="O162" s="141">
        <f t="shared" si="6"/>
        <v>0</v>
      </c>
    </row>
    <row r="163" spans="1:15" x14ac:dyDescent="0.3">
      <c r="A163" s="537"/>
      <c r="B163" s="537"/>
      <c r="C163" s="106"/>
      <c r="D163" s="128">
        <v>113</v>
      </c>
      <c r="E163" s="124"/>
      <c r="F163" s="125"/>
      <c r="G163" s="138"/>
      <c r="H163" s="140" t="str">
        <f t="shared" si="5"/>
        <v/>
      </c>
      <c r="I163" s="138"/>
      <c r="J163" s="138"/>
      <c r="K163" s="138"/>
      <c r="L163" s="138"/>
      <c r="M163" s="138"/>
      <c r="N163" s="138"/>
      <c r="O163" s="141">
        <f t="shared" si="6"/>
        <v>0</v>
      </c>
    </row>
    <row r="164" spans="1:15" x14ac:dyDescent="0.3">
      <c r="A164" s="537"/>
      <c r="B164" s="537"/>
      <c r="C164" s="106"/>
      <c r="D164" s="128">
        <v>113</v>
      </c>
      <c r="E164" s="124"/>
      <c r="F164" s="125"/>
      <c r="G164" s="138"/>
      <c r="H164" s="140" t="str">
        <f t="shared" si="5"/>
        <v/>
      </c>
      <c r="I164" s="138"/>
      <c r="J164" s="138"/>
      <c r="K164" s="138"/>
      <c r="L164" s="138"/>
      <c r="M164" s="138"/>
      <c r="N164" s="138"/>
      <c r="O164" s="141">
        <f t="shared" si="6"/>
        <v>0</v>
      </c>
    </row>
    <row r="165" spans="1:15" x14ac:dyDescent="0.3">
      <c r="A165" s="537"/>
      <c r="B165" s="537"/>
      <c r="C165" s="106"/>
      <c r="D165" s="128">
        <v>113</v>
      </c>
      <c r="E165" s="124"/>
      <c r="F165" s="125"/>
      <c r="G165" s="138"/>
      <c r="H165" s="140" t="str">
        <f t="shared" si="5"/>
        <v/>
      </c>
      <c r="I165" s="138"/>
      <c r="J165" s="138"/>
      <c r="K165" s="138"/>
      <c r="L165" s="138"/>
      <c r="M165" s="138"/>
      <c r="N165" s="138"/>
      <c r="O165" s="141">
        <f t="shared" si="6"/>
        <v>0</v>
      </c>
    </row>
    <row r="166" spans="1:15" x14ac:dyDescent="0.3">
      <c r="A166" s="537"/>
      <c r="B166" s="537"/>
      <c r="C166" s="106"/>
      <c r="D166" s="128">
        <v>113</v>
      </c>
      <c r="E166" s="124"/>
      <c r="F166" s="125"/>
      <c r="G166" s="138"/>
      <c r="H166" s="140" t="str">
        <f t="shared" si="5"/>
        <v/>
      </c>
      <c r="I166" s="138"/>
      <c r="J166" s="138"/>
      <c r="K166" s="138"/>
      <c r="L166" s="138"/>
      <c r="M166" s="138"/>
      <c r="N166" s="138"/>
      <c r="O166" s="141">
        <f t="shared" si="6"/>
        <v>0</v>
      </c>
    </row>
    <row r="167" spans="1:15" x14ac:dyDescent="0.3">
      <c r="A167" s="537"/>
      <c r="B167" s="537"/>
      <c r="C167" s="106"/>
      <c r="D167" s="128">
        <v>113</v>
      </c>
      <c r="E167" s="124"/>
      <c r="F167" s="125"/>
      <c r="G167" s="138"/>
      <c r="H167" s="140" t="str">
        <f t="shared" si="5"/>
        <v/>
      </c>
      <c r="I167" s="138"/>
      <c r="J167" s="138"/>
      <c r="K167" s="138"/>
      <c r="L167" s="138"/>
      <c r="M167" s="138"/>
      <c r="N167" s="138"/>
      <c r="O167" s="141">
        <f t="shared" si="6"/>
        <v>0</v>
      </c>
    </row>
    <row r="168" spans="1:15" x14ac:dyDescent="0.3">
      <c r="A168" s="537"/>
      <c r="B168" s="537"/>
      <c r="C168" s="106"/>
      <c r="D168" s="128">
        <v>113</v>
      </c>
      <c r="E168" s="124"/>
      <c r="F168" s="125"/>
      <c r="G168" s="138"/>
      <c r="H168" s="140" t="str">
        <f t="shared" si="5"/>
        <v/>
      </c>
      <c r="I168" s="138"/>
      <c r="J168" s="138"/>
      <c r="K168" s="138"/>
      <c r="L168" s="138"/>
      <c r="M168" s="138"/>
      <c r="N168" s="138"/>
      <c r="O168" s="141">
        <f t="shared" si="6"/>
        <v>0</v>
      </c>
    </row>
    <row r="169" spans="1:15" x14ac:dyDescent="0.3">
      <c r="A169" s="537"/>
      <c r="B169" s="537"/>
      <c r="C169" s="106"/>
      <c r="D169" s="128">
        <v>113</v>
      </c>
      <c r="E169" s="124"/>
      <c r="F169" s="125"/>
      <c r="G169" s="137"/>
      <c r="H169" s="140" t="str">
        <f t="shared" si="5"/>
        <v/>
      </c>
      <c r="I169" s="137"/>
      <c r="J169" s="137"/>
      <c r="K169" s="137"/>
      <c r="L169" s="137"/>
      <c r="M169" s="137"/>
      <c r="N169" s="137"/>
      <c r="O169" s="141">
        <f t="shared" si="6"/>
        <v>0</v>
      </c>
    </row>
    <row r="170" spans="1:15" x14ac:dyDescent="0.3">
      <c r="A170" s="537"/>
      <c r="B170" s="537"/>
      <c r="C170" s="106"/>
      <c r="D170" s="128">
        <v>113</v>
      </c>
      <c r="E170" s="124"/>
      <c r="F170" s="125"/>
      <c r="G170" s="138"/>
      <c r="H170" s="140" t="str">
        <f t="shared" si="5"/>
        <v/>
      </c>
      <c r="I170" s="138"/>
      <c r="J170" s="138"/>
      <c r="K170" s="138"/>
      <c r="L170" s="138"/>
      <c r="M170" s="138"/>
      <c r="N170" s="138"/>
      <c r="O170" s="141">
        <f t="shared" si="6"/>
        <v>0</v>
      </c>
    </row>
    <row r="171" spans="1:15" x14ac:dyDescent="0.3">
      <c r="A171" s="537"/>
      <c r="B171" s="537"/>
      <c r="C171" s="106"/>
      <c r="D171" s="128">
        <v>113</v>
      </c>
      <c r="E171" s="124"/>
      <c r="F171" s="125"/>
      <c r="G171" s="138"/>
      <c r="H171" s="140" t="str">
        <f t="shared" si="5"/>
        <v/>
      </c>
      <c r="I171" s="138"/>
      <c r="J171" s="138"/>
      <c r="K171" s="138"/>
      <c r="L171" s="138"/>
      <c r="M171" s="138"/>
      <c r="N171" s="138"/>
      <c r="O171" s="141">
        <f t="shared" si="6"/>
        <v>0</v>
      </c>
    </row>
    <row r="172" spans="1:15" x14ac:dyDescent="0.3">
      <c r="A172" s="537"/>
      <c r="B172" s="537"/>
      <c r="C172" s="106"/>
      <c r="D172" s="128">
        <v>113</v>
      </c>
      <c r="E172" s="124"/>
      <c r="F172" s="125"/>
      <c r="G172" s="138"/>
      <c r="H172" s="140" t="str">
        <f t="shared" si="5"/>
        <v/>
      </c>
      <c r="I172" s="138"/>
      <c r="J172" s="138"/>
      <c r="K172" s="138"/>
      <c r="L172" s="138"/>
      <c r="M172" s="138"/>
      <c r="N172" s="138"/>
      <c r="O172" s="141">
        <f t="shared" si="6"/>
        <v>0</v>
      </c>
    </row>
    <row r="173" spans="1:15" x14ac:dyDescent="0.3">
      <c r="A173" s="537"/>
      <c r="B173" s="537"/>
      <c r="C173" s="106"/>
      <c r="D173" s="128">
        <v>113</v>
      </c>
      <c r="E173" s="124"/>
      <c r="F173" s="125"/>
      <c r="G173" s="138"/>
      <c r="H173" s="140" t="str">
        <f t="shared" si="5"/>
        <v/>
      </c>
      <c r="I173" s="138"/>
      <c r="J173" s="138"/>
      <c r="K173" s="138"/>
      <c r="L173" s="138"/>
      <c r="M173" s="138"/>
      <c r="N173" s="138"/>
      <c r="O173" s="141">
        <f t="shared" si="6"/>
        <v>0</v>
      </c>
    </row>
    <row r="174" spans="1:15" x14ac:dyDescent="0.3">
      <c r="A174" s="537"/>
      <c r="B174" s="537"/>
      <c r="C174" s="106"/>
      <c r="D174" s="128">
        <v>113</v>
      </c>
      <c r="E174" s="124"/>
      <c r="F174" s="125"/>
      <c r="G174" s="138"/>
      <c r="H174" s="140" t="str">
        <f t="shared" si="5"/>
        <v/>
      </c>
      <c r="I174" s="138"/>
      <c r="J174" s="138"/>
      <c r="K174" s="138"/>
      <c r="L174" s="138"/>
      <c r="M174" s="138"/>
      <c r="N174" s="138"/>
      <c r="O174" s="141">
        <f t="shared" si="6"/>
        <v>0</v>
      </c>
    </row>
    <row r="175" spans="1:15" x14ac:dyDescent="0.3">
      <c r="A175" s="537"/>
      <c r="B175" s="537"/>
      <c r="C175" s="106"/>
      <c r="D175" s="128">
        <v>113</v>
      </c>
      <c r="E175" s="124"/>
      <c r="F175" s="125"/>
      <c r="G175" s="138"/>
      <c r="H175" s="140" t="str">
        <f t="shared" si="5"/>
        <v/>
      </c>
      <c r="I175" s="138"/>
      <c r="J175" s="138"/>
      <c r="K175" s="138"/>
      <c r="L175" s="138"/>
      <c r="M175" s="138"/>
      <c r="N175" s="138"/>
      <c r="O175" s="141">
        <f t="shared" si="6"/>
        <v>0</v>
      </c>
    </row>
    <row r="176" spans="1:15" x14ac:dyDescent="0.3">
      <c r="A176" s="537"/>
      <c r="B176" s="537"/>
      <c r="C176" s="106"/>
      <c r="D176" s="128">
        <v>113</v>
      </c>
      <c r="E176" s="124"/>
      <c r="F176" s="125"/>
      <c r="G176" s="138"/>
      <c r="H176" s="140" t="str">
        <f t="shared" si="5"/>
        <v/>
      </c>
      <c r="I176" s="138"/>
      <c r="J176" s="138"/>
      <c r="K176" s="138"/>
      <c r="L176" s="138"/>
      <c r="M176" s="138"/>
      <c r="N176" s="138"/>
      <c r="O176" s="141">
        <f t="shared" si="6"/>
        <v>0</v>
      </c>
    </row>
    <row r="177" spans="1:15" x14ac:dyDescent="0.3">
      <c r="A177" s="537"/>
      <c r="B177" s="537"/>
      <c r="C177" s="106"/>
      <c r="D177" s="128">
        <v>113</v>
      </c>
      <c r="E177" s="124"/>
      <c r="F177" s="125"/>
      <c r="G177" s="138"/>
      <c r="H177" s="140" t="str">
        <f t="shared" si="5"/>
        <v/>
      </c>
      <c r="I177" s="138"/>
      <c r="J177" s="138"/>
      <c r="K177" s="138"/>
      <c r="L177" s="138"/>
      <c r="M177" s="138"/>
      <c r="N177" s="138"/>
      <c r="O177" s="141">
        <f t="shared" si="6"/>
        <v>0</v>
      </c>
    </row>
    <row r="178" spans="1:15" x14ac:dyDescent="0.3">
      <c r="A178" s="537"/>
      <c r="B178" s="537"/>
      <c r="C178" s="106"/>
      <c r="D178" s="128">
        <v>113</v>
      </c>
      <c r="E178" s="124"/>
      <c r="F178" s="125"/>
      <c r="G178" s="138"/>
      <c r="H178" s="140" t="str">
        <f t="shared" si="5"/>
        <v/>
      </c>
      <c r="I178" s="138"/>
      <c r="J178" s="138"/>
      <c r="K178" s="138"/>
      <c r="L178" s="138"/>
      <c r="M178" s="138"/>
      <c r="N178" s="138"/>
      <c r="O178" s="141">
        <f t="shared" si="6"/>
        <v>0</v>
      </c>
    </row>
    <row r="179" spans="1:15" x14ac:dyDescent="0.3">
      <c r="A179" s="537"/>
      <c r="B179" s="537"/>
      <c r="C179" s="106"/>
      <c r="D179" s="128">
        <v>113</v>
      </c>
      <c r="E179" s="124"/>
      <c r="F179" s="125"/>
      <c r="G179" s="137"/>
      <c r="H179" s="140" t="str">
        <f t="shared" si="5"/>
        <v/>
      </c>
      <c r="I179" s="137"/>
      <c r="J179" s="137"/>
      <c r="K179" s="137"/>
      <c r="L179" s="137"/>
      <c r="M179" s="137"/>
      <c r="N179" s="137"/>
      <c r="O179" s="141">
        <f t="shared" si="6"/>
        <v>0</v>
      </c>
    </row>
    <row r="180" spans="1:15" x14ac:dyDescent="0.3">
      <c r="A180" s="537"/>
      <c r="B180" s="537"/>
      <c r="C180" s="106"/>
      <c r="D180" s="128">
        <v>113</v>
      </c>
      <c r="E180" s="124"/>
      <c r="F180" s="125"/>
      <c r="G180" s="138"/>
      <c r="H180" s="140" t="str">
        <f t="shared" si="5"/>
        <v/>
      </c>
      <c r="I180" s="138"/>
      <c r="J180" s="138"/>
      <c r="K180" s="138"/>
      <c r="L180" s="138"/>
      <c r="M180" s="138"/>
      <c r="N180" s="138"/>
      <c r="O180" s="141">
        <f t="shared" si="6"/>
        <v>0</v>
      </c>
    </row>
    <row r="181" spans="1:15" x14ac:dyDescent="0.3">
      <c r="A181" s="537"/>
      <c r="B181" s="537"/>
      <c r="C181" s="106"/>
      <c r="D181" s="128">
        <v>113</v>
      </c>
      <c r="E181" s="124"/>
      <c r="F181" s="125"/>
      <c r="G181" s="138"/>
      <c r="H181" s="140" t="str">
        <f t="shared" si="5"/>
        <v/>
      </c>
      <c r="I181" s="138"/>
      <c r="J181" s="138"/>
      <c r="K181" s="138"/>
      <c r="L181" s="138"/>
      <c r="M181" s="138"/>
      <c r="N181" s="138"/>
      <c r="O181" s="141">
        <f t="shared" si="6"/>
        <v>0</v>
      </c>
    </row>
    <row r="182" spans="1:15" x14ac:dyDescent="0.3">
      <c r="A182" s="537"/>
      <c r="B182" s="537"/>
      <c r="C182" s="106"/>
      <c r="D182" s="128">
        <v>113</v>
      </c>
      <c r="E182" s="124"/>
      <c r="F182" s="125"/>
      <c r="G182" s="138"/>
      <c r="H182" s="140" t="str">
        <f t="shared" si="5"/>
        <v/>
      </c>
      <c r="I182" s="138"/>
      <c r="J182" s="138"/>
      <c r="K182" s="138"/>
      <c r="L182" s="138"/>
      <c r="M182" s="138"/>
      <c r="N182" s="138"/>
      <c r="O182" s="141">
        <f t="shared" si="6"/>
        <v>0</v>
      </c>
    </row>
    <row r="183" spans="1:15" x14ac:dyDescent="0.3">
      <c r="A183" s="537"/>
      <c r="B183" s="537"/>
      <c r="C183" s="106"/>
      <c r="D183" s="128">
        <v>113</v>
      </c>
      <c r="E183" s="124"/>
      <c r="F183" s="125"/>
      <c r="G183" s="138"/>
      <c r="H183" s="140" t="str">
        <f t="shared" si="5"/>
        <v/>
      </c>
      <c r="I183" s="138"/>
      <c r="J183" s="138"/>
      <c r="K183" s="138"/>
      <c r="L183" s="138"/>
      <c r="M183" s="138"/>
      <c r="N183" s="138"/>
      <c r="O183" s="141">
        <f t="shared" si="6"/>
        <v>0</v>
      </c>
    </row>
    <row r="184" spans="1:15" x14ac:dyDescent="0.3">
      <c r="A184" s="537"/>
      <c r="B184" s="537"/>
      <c r="C184" s="106"/>
      <c r="D184" s="128">
        <v>113</v>
      </c>
      <c r="E184" s="124"/>
      <c r="F184" s="125"/>
      <c r="G184" s="138"/>
      <c r="H184" s="140" t="str">
        <f t="shared" si="5"/>
        <v/>
      </c>
      <c r="I184" s="138"/>
      <c r="J184" s="138"/>
      <c r="K184" s="138"/>
      <c r="L184" s="138"/>
      <c r="M184" s="138"/>
      <c r="N184" s="138"/>
      <c r="O184" s="141">
        <f t="shared" si="6"/>
        <v>0</v>
      </c>
    </row>
    <row r="185" spans="1:15" x14ac:dyDescent="0.3">
      <c r="A185" s="537"/>
      <c r="B185" s="537"/>
      <c r="C185" s="106"/>
      <c r="D185" s="128">
        <v>113</v>
      </c>
      <c r="E185" s="124"/>
      <c r="F185" s="125"/>
      <c r="G185" s="137"/>
      <c r="H185" s="140" t="str">
        <f t="shared" si="5"/>
        <v/>
      </c>
      <c r="I185" s="137"/>
      <c r="J185" s="137"/>
      <c r="K185" s="137"/>
      <c r="L185" s="137"/>
      <c r="M185" s="137"/>
      <c r="N185" s="137"/>
      <c r="O185" s="141">
        <f t="shared" si="6"/>
        <v>0</v>
      </c>
    </row>
    <row r="186" spans="1:15" x14ac:dyDescent="0.3">
      <c r="A186" s="537"/>
      <c r="B186" s="537"/>
      <c r="C186" s="106"/>
      <c r="D186" s="128">
        <v>113</v>
      </c>
      <c r="E186" s="124"/>
      <c r="F186" s="125"/>
      <c r="G186" s="138"/>
      <c r="H186" s="140" t="str">
        <f t="shared" si="5"/>
        <v/>
      </c>
      <c r="I186" s="138"/>
      <c r="J186" s="138"/>
      <c r="K186" s="138"/>
      <c r="L186" s="138"/>
      <c r="M186" s="138"/>
      <c r="N186" s="138"/>
      <c r="O186" s="141">
        <f t="shared" si="6"/>
        <v>0</v>
      </c>
    </row>
    <row r="187" spans="1:15" x14ac:dyDescent="0.3">
      <c r="A187" s="537"/>
      <c r="B187" s="537"/>
      <c r="C187" s="106"/>
      <c r="D187" s="128">
        <v>113</v>
      </c>
      <c r="E187" s="124"/>
      <c r="F187" s="125"/>
      <c r="G187" s="138"/>
      <c r="H187" s="140" t="str">
        <f t="shared" si="5"/>
        <v/>
      </c>
      <c r="I187" s="138"/>
      <c r="J187" s="138"/>
      <c r="K187" s="138"/>
      <c r="L187" s="138"/>
      <c r="M187" s="138"/>
      <c r="N187" s="138"/>
      <c r="O187" s="141">
        <f t="shared" si="6"/>
        <v>0</v>
      </c>
    </row>
    <row r="188" spans="1:15" x14ac:dyDescent="0.3">
      <c r="A188" s="537"/>
      <c r="B188" s="537"/>
      <c r="C188" s="106"/>
      <c r="D188" s="128">
        <v>113</v>
      </c>
      <c r="E188" s="124"/>
      <c r="F188" s="125"/>
      <c r="G188" s="138"/>
      <c r="H188" s="140" t="str">
        <f t="shared" si="5"/>
        <v/>
      </c>
      <c r="I188" s="138"/>
      <c r="J188" s="138"/>
      <c r="K188" s="138"/>
      <c r="L188" s="138"/>
      <c r="M188" s="138"/>
      <c r="N188" s="138"/>
      <c r="O188" s="141">
        <f t="shared" si="6"/>
        <v>0</v>
      </c>
    </row>
    <row r="189" spans="1:15" x14ac:dyDescent="0.3">
      <c r="A189" s="537"/>
      <c r="B189" s="537"/>
      <c r="C189" s="106"/>
      <c r="D189" s="128">
        <v>113</v>
      </c>
      <c r="E189" s="124"/>
      <c r="F189" s="125"/>
      <c r="G189" s="138"/>
      <c r="H189" s="140" t="str">
        <f t="shared" si="5"/>
        <v/>
      </c>
      <c r="I189" s="138"/>
      <c r="J189" s="138"/>
      <c r="K189" s="138"/>
      <c r="L189" s="138"/>
      <c r="M189" s="138"/>
      <c r="N189" s="138"/>
      <c r="O189" s="141">
        <f t="shared" si="6"/>
        <v>0</v>
      </c>
    </row>
    <row r="190" spans="1:15" x14ac:dyDescent="0.3">
      <c r="A190" s="537"/>
      <c r="B190" s="537"/>
      <c r="C190" s="106"/>
      <c r="D190" s="128">
        <v>113</v>
      </c>
      <c r="E190" s="124"/>
      <c r="F190" s="125"/>
      <c r="G190" s="138"/>
      <c r="H190" s="140" t="str">
        <f t="shared" si="5"/>
        <v/>
      </c>
      <c r="I190" s="138"/>
      <c r="J190" s="138"/>
      <c r="K190" s="138"/>
      <c r="L190" s="138"/>
      <c r="M190" s="138"/>
      <c r="N190" s="138"/>
      <c r="O190" s="141">
        <f t="shared" si="6"/>
        <v>0</v>
      </c>
    </row>
    <row r="191" spans="1:15" x14ac:dyDescent="0.3">
      <c r="A191" s="537"/>
      <c r="B191" s="537"/>
      <c r="C191" s="106"/>
      <c r="D191" s="128">
        <v>113</v>
      </c>
      <c r="E191" s="124"/>
      <c r="F191" s="125"/>
      <c r="G191" s="138"/>
      <c r="H191" s="140" t="str">
        <f t="shared" si="5"/>
        <v/>
      </c>
      <c r="I191" s="138"/>
      <c r="J191" s="138"/>
      <c r="K191" s="138"/>
      <c r="L191" s="138"/>
      <c r="M191" s="138"/>
      <c r="N191" s="138"/>
      <c r="O191" s="141">
        <f t="shared" si="6"/>
        <v>0</v>
      </c>
    </row>
    <row r="192" spans="1:15" x14ac:dyDescent="0.3">
      <c r="A192" s="537"/>
      <c r="B192" s="537"/>
      <c r="C192" s="106"/>
      <c r="D192" s="128">
        <v>113</v>
      </c>
      <c r="E192" s="124"/>
      <c r="F192" s="125"/>
      <c r="G192" s="138"/>
      <c r="H192" s="140" t="str">
        <f t="shared" si="5"/>
        <v/>
      </c>
      <c r="I192" s="138"/>
      <c r="J192" s="138"/>
      <c r="K192" s="138"/>
      <c r="L192" s="138"/>
      <c r="M192" s="138"/>
      <c r="N192" s="138"/>
      <c r="O192" s="141">
        <f t="shared" si="6"/>
        <v>0</v>
      </c>
    </row>
    <row r="193" spans="1:15" x14ac:dyDescent="0.3">
      <c r="A193" s="537"/>
      <c r="B193" s="537"/>
      <c r="C193" s="106"/>
      <c r="D193" s="128">
        <v>113</v>
      </c>
      <c r="E193" s="124"/>
      <c r="F193" s="125"/>
      <c r="G193" s="138"/>
      <c r="H193" s="140" t="str">
        <f t="shared" si="5"/>
        <v/>
      </c>
      <c r="I193" s="138"/>
      <c r="J193" s="138"/>
      <c r="K193" s="138"/>
      <c r="L193" s="138"/>
      <c r="M193" s="138"/>
      <c r="N193" s="138"/>
      <c r="O193" s="141">
        <f t="shared" si="6"/>
        <v>0</v>
      </c>
    </row>
    <row r="194" spans="1:15" x14ac:dyDescent="0.3">
      <c r="A194" s="537"/>
      <c r="B194" s="537"/>
      <c r="C194" s="106"/>
      <c r="D194" s="128">
        <v>113</v>
      </c>
      <c r="E194" s="124"/>
      <c r="F194" s="125"/>
      <c r="G194" s="138"/>
      <c r="H194" s="140" t="str">
        <f t="shared" si="5"/>
        <v/>
      </c>
      <c r="I194" s="138"/>
      <c r="J194" s="138"/>
      <c r="K194" s="138"/>
      <c r="L194" s="138"/>
      <c r="M194" s="138"/>
      <c r="N194" s="138"/>
      <c r="O194" s="141">
        <f t="shared" si="6"/>
        <v>0</v>
      </c>
    </row>
    <row r="195" spans="1:15" x14ac:dyDescent="0.3">
      <c r="A195" s="537"/>
      <c r="B195" s="537"/>
      <c r="C195" s="106"/>
      <c r="D195" s="128">
        <v>113</v>
      </c>
      <c r="E195" s="124"/>
      <c r="F195" s="125"/>
      <c r="G195" s="137"/>
      <c r="H195" s="140" t="str">
        <f t="shared" si="5"/>
        <v/>
      </c>
      <c r="I195" s="137"/>
      <c r="J195" s="137"/>
      <c r="K195" s="137"/>
      <c r="L195" s="137"/>
      <c r="M195" s="137"/>
      <c r="N195" s="137"/>
      <c r="O195" s="141">
        <f t="shared" si="6"/>
        <v>0</v>
      </c>
    </row>
    <row r="196" spans="1:15" x14ac:dyDescent="0.3">
      <c r="A196" s="537"/>
      <c r="B196" s="537"/>
      <c r="C196" s="106"/>
      <c r="D196" s="128">
        <v>113</v>
      </c>
      <c r="E196" s="124"/>
      <c r="F196" s="125"/>
      <c r="G196" s="137"/>
      <c r="H196" s="140" t="str">
        <f t="shared" si="5"/>
        <v/>
      </c>
      <c r="I196" s="137"/>
      <c r="J196" s="137"/>
      <c r="K196" s="137"/>
      <c r="L196" s="137"/>
      <c r="M196" s="137"/>
      <c r="N196" s="137"/>
      <c r="O196" s="141">
        <f t="shared" si="6"/>
        <v>0</v>
      </c>
    </row>
    <row r="197" spans="1:15" x14ac:dyDescent="0.3">
      <c r="A197" s="537"/>
      <c r="B197" s="537"/>
      <c r="C197" s="106"/>
      <c r="D197" s="128">
        <v>113</v>
      </c>
      <c r="E197" s="124"/>
      <c r="F197" s="125"/>
      <c r="G197" s="138"/>
      <c r="H197" s="140" t="str">
        <f t="shared" si="5"/>
        <v/>
      </c>
      <c r="I197" s="138"/>
      <c r="J197" s="138"/>
      <c r="K197" s="138"/>
      <c r="L197" s="138"/>
      <c r="M197" s="138"/>
      <c r="N197" s="138"/>
      <c r="O197" s="141">
        <f t="shared" si="6"/>
        <v>0</v>
      </c>
    </row>
    <row r="198" spans="1:15" x14ac:dyDescent="0.3">
      <c r="A198" s="537"/>
      <c r="B198" s="537"/>
      <c r="C198" s="106"/>
      <c r="D198" s="128">
        <v>113</v>
      </c>
      <c r="E198" s="124"/>
      <c r="F198" s="125"/>
      <c r="G198" s="138"/>
      <c r="H198" s="140" t="str">
        <f t="shared" si="5"/>
        <v/>
      </c>
      <c r="I198" s="138"/>
      <c r="J198" s="138"/>
      <c r="K198" s="138"/>
      <c r="L198" s="138"/>
      <c r="M198" s="138"/>
      <c r="N198" s="138"/>
      <c r="O198" s="141">
        <f t="shared" si="6"/>
        <v>0</v>
      </c>
    </row>
    <row r="199" spans="1:15" x14ac:dyDescent="0.3">
      <c r="A199" s="537"/>
      <c r="B199" s="537"/>
      <c r="C199" s="106"/>
      <c r="D199" s="128">
        <v>113</v>
      </c>
      <c r="E199" s="124"/>
      <c r="F199" s="125"/>
      <c r="G199" s="138"/>
      <c r="H199" s="140" t="str">
        <f t="shared" si="5"/>
        <v/>
      </c>
      <c r="I199" s="138"/>
      <c r="J199" s="138"/>
      <c r="K199" s="138"/>
      <c r="L199" s="138"/>
      <c r="M199" s="138"/>
      <c r="N199" s="138"/>
      <c r="O199" s="141">
        <f t="shared" si="6"/>
        <v>0</v>
      </c>
    </row>
    <row r="200" spans="1:15" x14ac:dyDescent="0.3">
      <c r="A200" s="537"/>
      <c r="B200" s="537"/>
      <c r="C200" s="106"/>
      <c r="D200" s="128">
        <v>113</v>
      </c>
      <c r="E200" s="124"/>
      <c r="F200" s="125"/>
      <c r="G200" s="138"/>
      <c r="H200" s="140" t="str">
        <f t="shared" si="5"/>
        <v/>
      </c>
      <c r="I200" s="138"/>
      <c r="J200" s="138"/>
      <c r="K200" s="138"/>
      <c r="L200" s="138"/>
      <c r="M200" s="138"/>
      <c r="N200" s="138"/>
      <c r="O200" s="141">
        <f t="shared" si="6"/>
        <v>0</v>
      </c>
    </row>
    <row r="201" spans="1:15" x14ac:dyDescent="0.3">
      <c r="A201" s="537"/>
      <c r="B201" s="537"/>
      <c r="C201" s="106"/>
      <c r="D201" s="128">
        <v>113</v>
      </c>
      <c r="E201" s="124"/>
      <c r="F201" s="125"/>
      <c r="G201" s="138"/>
      <c r="H201" s="140" t="str">
        <f t="shared" ref="H201:H264" si="7">IF(G201="","",IF(E201="","Se requiere asignar la fuente de financiamiento (FF)",IF(F201="","Es necesario establcer el número de plazas (No.)",IF(G201="","Se necesita establcer un monto mensual",F201*G201*12))))</f>
        <v/>
      </c>
      <c r="I201" s="138"/>
      <c r="J201" s="138"/>
      <c r="K201" s="138"/>
      <c r="L201" s="138"/>
      <c r="M201" s="138"/>
      <c r="N201" s="138"/>
      <c r="O201" s="141">
        <f t="shared" ref="O201:O264" si="8">SUM(H201:N201)</f>
        <v>0</v>
      </c>
    </row>
    <row r="202" spans="1:15" x14ac:dyDescent="0.3">
      <c r="A202" s="537"/>
      <c r="B202" s="537"/>
      <c r="C202" s="106"/>
      <c r="D202" s="128">
        <v>113</v>
      </c>
      <c r="E202" s="124"/>
      <c r="F202" s="125"/>
      <c r="G202" s="138"/>
      <c r="H202" s="140" t="str">
        <f t="shared" si="7"/>
        <v/>
      </c>
      <c r="I202" s="138"/>
      <c r="J202" s="138"/>
      <c r="K202" s="138"/>
      <c r="L202" s="138"/>
      <c r="M202" s="138"/>
      <c r="N202" s="138"/>
      <c r="O202" s="141">
        <f t="shared" si="8"/>
        <v>0</v>
      </c>
    </row>
    <row r="203" spans="1:15" x14ac:dyDescent="0.3">
      <c r="A203" s="537"/>
      <c r="B203" s="537"/>
      <c r="C203" s="106"/>
      <c r="D203" s="128">
        <v>113</v>
      </c>
      <c r="E203" s="124"/>
      <c r="F203" s="125"/>
      <c r="G203" s="138"/>
      <c r="H203" s="140" t="str">
        <f t="shared" si="7"/>
        <v/>
      </c>
      <c r="I203" s="138"/>
      <c r="J203" s="138"/>
      <c r="K203" s="138"/>
      <c r="L203" s="138"/>
      <c r="M203" s="138"/>
      <c r="N203" s="138"/>
      <c r="O203" s="141">
        <f t="shared" si="8"/>
        <v>0</v>
      </c>
    </row>
    <row r="204" spans="1:15" x14ac:dyDescent="0.3">
      <c r="A204" s="537"/>
      <c r="B204" s="537"/>
      <c r="C204" s="106"/>
      <c r="D204" s="128">
        <v>113</v>
      </c>
      <c r="E204" s="124"/>
      <c r="F204" s="125"/>
      <c r="G204" s="138"/>
      <c r="H204" s="140" t="str">
        <f t="shared" si="7"/>
        <v/>
      </c>
      <c r="I204" s="138"/>
      <c r="J204" s="138"/>
      <c r="K204" s="138"/>
      <c r="L204" s="138"/>
      <c r="M204" s="138"/>
      <c r="N204" s="138"/>
      <c r="O204" s="141">
        <f t="shared" si="8"/>
        <v>0</v>
      </c>
    </row>
    <row r="205" spans="1:15" x14ac:dyDescent="0.3">
      <c r="A205" s="537"/>
      <c r="B205" s="537"/>
      <c r="C205" s="106"/>
      <c r="D205" s="128">
        <v>113</v>
      </c>
      <c r="E205" s="124"/>
      <c r="F205" s="125"/>
      <c r="G205" s="138"/>
      <c r="H205" s="140" t="str">
        <f t="shared" si="7"/>
        <v/>
      </c>
      <c r="I205" s="138"/>
      <c r="J205" s="138"/>
      <c r="K205" s="138"/>
      <c r="L205" s="138"/>
      <c r="M205" s="138"/>
      <c r="N205" s="138"/>
      <c r="O205" s="141">
        <f t="shared" si="8"/>
        <v>0</v>
      </c>
    </row>
    <row r="206" spans="1:15" x14ac:dyDescent="0.3">
      <c r="A206" s="537"/>
      <c r="B206" s="537"/>
      <c r="C206" s="106"/>
      <c r="D206" s="128">
        <v>113</v>
      </c>
      <c r="E206" s="124"/>
      <c r="F206" s="125"/>
      <c r="G206" s="137"/>
      <c r="H206" s="140" t="str">
        <f t="shared" si="7"/>
        <v/>
      </c>
      <c r="I206" s="137"/>
      <c r="J206" s="137"/>
      <c r="K206" s="137"/>
      <c r="L206" s="137"/>
      <c r="M206" s="137"/>
      <c r="N206" s="137"/>
      <c r="O206" s="141">
        <f t="shared" si="8"/>
        <v>0</v>
      </c>
    </row>
    <row r="207" spans="1:15" x14ac:dyDescent="0.3">
      <c r="A207" s="537"/>
      <c r="B207" s="537"/>
      <c r="C207" s="106"/>
      <c r="D207" s="128">
        <v>113</v>
      </c>
      <c r="E207" s="124"/>
      <c r="F207" s="125"/>
      <c r="G207" s="138"/>
      <c r="H207" s="140" t="str">
        <f t="shared" si="7"/>
        <v/>
      </c>
      <c r="I207" s="138"/>
      <c r="J207" s="138"/>
      <c r="K207" s="138"/>
      <c r="L207" s="138"/>
      <c r="M207" s="138"/>
      <c r="N207" s="138"/>
      <c r="O207" s="141">
        <f t="shared" si="8"/>
        <v>0</v>
      </c>
    </row>
    <row r="208" spans="1:15" x14ac:dyDescent="0.3">
      <c r="A208" s="537"/>
      <c r="B208" s="537"/>
      <c r="C208" s="106"/>
      <c r="D208" s="128">
        <v>113</v>
      </c>
      <c r="E208" s="124"/>
      <c r="F208" s="125"/>
      <c r="G208" s="138"/>
      <c r="H208" s="140" t="str">
        <f t="shared" si="7"/>
        <v/>
      </c>
      <c r="I208" s="138"/>
      <c r="J208" s="138"/>
      <c r="K208" s="138"/>
      <c r="L208" s="138"/>
      <c r="M208" s="138"/>
      <c r="N208" s="138"/>
      <c r="O208" s="141">
        <f t="shared" si="8"/>
        <v>0</v>
      </c>
    </row>
    <row r="209" spans="1:15" x14ac:dyDescent="0.3">
      <c r="A209" s="537"/>
      <c r="B209" s="537"/>
      <c r="C209" s="106"/>
      <c r="D209" s="128">
        <v>113</v>
      </c>
      <c r="E209" s="124"/>
      <c r="F209" s="125"/>
      <c r="G209" s="138"/>
      <c r="H209" s="140" t="str">
        <f t="shared" si="7"/>
        <v/>
      </c>
      <c r="I209" s="138"/>
      <c r="J209" s="138"/>
      <c r="K209" s="138"/>
      <c r="L209" s="138"/>
      <c r="M209" s="138"/>
      <c r="N209" s="138"/>
      <c r="O209" s="141">
        <f t="shared" si="8"/>
        <v>0</v>
      </c>
    </row>
    <row r="210" spans="1:15" x14ac:dyDescent="0.3">
      <c r="A210" s="537"/>
      <c r="B210" s="537"/>
      <c r="C210" s="106"/>
      <c r="D210" s="128">
        <v>113</v>
      </c>
      <c r="E210" s="124"/>
      <c r="F210" s="125"/>
      <c r="G210" s="138"/>
      <c r="H210" s="140" t="str">
        <f t="shared" si="7"/>
        <v/>
      </c>
      <c r="I210" s="138"/>
      <c r="J210" s="138"/>
      <c r="K210" s="138"/>
      <c r="L210" s="138"/>
      <c r="M210" s="138"/>
      <c r="N210" s="138"/>
      <c r="O210" s="141">
        <f t="shared" si="8"/>
        <v>0</v>
      </c>
    </row>
    <row r="211" spans="1:15" x14ac:dyDescent="0.3">
      <c r="A211" s="537"/>
      <c r="B211" s="537"/>
      <c r="C211" s="106"/>
      <c r="D211" s="128">
        <v>113</v>
      </c>
      <c r="E211" s="124"/>
      <c r="F211" s="125"/>
      <c r="G211" s="138"/>
      <c r="H211" s="140" t="str">
        <f t="shared" si="7"/>
        <v/>
      </c>
      <c r="I211" s="138"/>
      <c r="J211" s="138"/>
      <c r="K211" s="138"/>
      <c r="L211" s="138"/>
      <c r="M211" s="138"/>
      <c r="N211" s="138"/>
      <c r="O211" s="141">
        <f t="shared" si="8"/>
        <v>0</v>
      </c>
    </row>
    <row r="212" spans="1:15" x14ac:dyDescent="0.3">
      <c r="A212" s="537"/>
      <c r="B212" s="537"/>
      <c r="C212" s="106"/>
      <c r="D212" s="128">
        <v>113</v>
      </c>
      <c r="E212" s="124"/>
      <c r="F212" s="125"/>
      <c r="G212" s="137"/>
      <c r="H212" s="140" t="str">
        <f t="shared" si="7"/>
        <v/>
      </c>
      <c r="I212" s="137"/>
      <c r="J212" s="137"/>
      <c r="K212" s="137"/>
      <c r="L212" s="137"/>
      <c r="M212" s="137"/>
      <c r="N212" s="137"/>
      <c r="O212" s="141">
        <f t="shared" si="8"/>
        <v>0</v>
      </c>
    </row>
    <row r="213" spans="1:15" x14ac:dyDescent="0.3">
      <c r="A213" s="537"/>
      <c r="B213" s="537"/>
      <c r="C213" s="106"/>
      <c r="D213" s="128">
        <v>113</v>
      </c>
      <c r="E213" s="124"/>
      <c r="F213" s="125"/>
      <c r="G213" s="138"/>
      <c r="H213" s="140" t="str">
        <f t="shared" si="7"/>
        <v/>
      </c>
      <c r="I213" s="138"/>
      <c r="J213" s="138"/>
      <c r="K213" s="138"/>
      <c r="L213" s="138"/>
      <c r="M213" s="138"/>
      <c r="N213" s="138"/>
      <c r="O213" s="141">
        <f t="shared" si="8"/>
        <v>0</v>
      </c>
    </row>
    <row r="214" spans="1:15" x14ac:dyDescent="0.3">
      <c r="A214" s="537"/>
      <c r="B214" s="537"/>
      <c r="C214" s="106"/>
      <c r="D214" s="128">
        <v>113</v>
      </c>
      <c r="E214" s="124"/>
      <c r="F214" s="125"/>
      <c r="G214" s="138"/>
      <c r="H214" s="140" t="str">
        <f t="shared" si="7"/>
        <v/>
      </c>
      <c r="I214" s="138"/>
      <c r="J214" s="138"/>
      <c r="K214" s="138"/>
      <c r="L214" s="138"/>
      <c r="M214" s="138"/>
      <c r="N214" s="138"/>
      <c r="O214" s="141">
        <f t="shared" si="8"/>
        <v>0</v>
      </c>
    </row>
    <row r="215" spans="1:15" x14ac:dyDescent="0.3">
      <c r="A215" s="537"/>
      <c r="B215" s="537"/>
      <c r="C215" s="106"/>
      <c r="D215" s="128">
        <v>113</v>
      </c>
      <c r="E215" s="124"/>
      <c r="F215" s="125"/>
      <c r="G215" s="138"/>
      <c r="H215" s="140" t="str">
        <f t="shared" si="7"/>
        <v/>
      </c>
      <c r="I215" s="138"/>
      <c r="J215" s="138"/>
      <c r="K215" s="138"/>
      <c r="L215" s="138"/>
      <c r="M215" s="138"/>
      <c r="N215" s="138"/>
      <c r="O215" s="141">
        <f t="shared" si="8"/>
        <v>0</v>
      </c>
    </row>
    <row r="216" spans="1:15" x14ac:dyDescent="0.3">
      <c r="A216" s="537"/>
      <c r="B216" s="537"/>
      <c r="C216" s="106"/>
      <c r="D216" s="128">
        <v>113</v>
      </c>
      <c r="E216" s="124"/>
      <c r="F216" s="125"/>
      <c r="G216" s="138"/>
      <c r="H216" s="140" t="str">
        <f t="shared" si="7"/>
        <v/>
      </c>
      <c r="I216" s="138"/>
      <c r="J216" s="138"/>
      <c r="K216" s="138"/>
      <c r="L216" s="138"/>
      <c r="M216" s="138"/>
      <c r="N216" s="138"/>
      <c r="O216" s="141">
        <f t="shared" si="8"/>
        <v>0</v>
      </c>
    </row>
    <row r="217" spans="1:15" x14ac:dyDescent="0.3">
      <c r="A217" s="537"/>
      <c r="B217" s="537"/>
      <c r="C217" s="106"/>
      <c r="D217" s="128">
        <v>113</v>
      </c>
      <c r="E217" s="124"/>
      <c r="F217" s="125"/>
      <c r="G217" s="138"/>
      <c r="H217" s="140" t="str">
        <f t="shared" si="7"/>
        <v/>
      </c>
      <c r="I217" s="138"/>
      <c r="J217" s="138"/>
      <c r="K217" s="138"/>
      <c r="L217" s="138"/>
      <c r="M217" s="138"/>
      <c r="N217" s="138"/>
      <c r="O217" s="141">
        <f t="shared" si="8"/>
        <v>0</v>
      </c>
    </row>
    <row r="218" spans="1:15" x14ac:dyDescent="0.3">
      <c r="A218" s="537"/>
      <c r="B218" s="537"/>
      <c r="C218" s="106"/>
      <c r="D218" s="128">
        <v>113</v>
      </c>
      <c r="E218" s="124"/>
      <c r="F218" s="125"/>
      <c r="G218" s="138"/>
      <c r="H218" s="140" t="str">
        <f t="shared" si="7"/>
        <v/>
      </c>
      <c r="I218" s="138"/>
      <c r="J218" s="138"/>
      <c r="K218" s="138"/>
      <c r="L218" s="138"/>
      <c r="M218" s="138"/>
      <c r="N218" s="138"/>
      <c r="O218" s="141">
        <f t="shared" si="8"/>
        <v>0</v>
      </c>
    </row>
    <row r="219" spans="1:15" x14ac:dyDescent="0.3">
      <c r="A219" s="537"/>
      <c r="B219" s="537"/>
      <c r="C219" s="106"/>
      <c r="D219" s="128">
        <v>113</v>
      </c>
      <c r="E219" s="124"/>
      <c r="F219" s="125"/>
      <c r="G219" s="138"/>
      <c r="H219" s="140" t="str">
        <f t="shared" si="7"/>
        <v/>
      </c>
      <c r="I219" s="138"/>
      <c r="J219" s="138"/>
      <c r="K219" s="138"/>
      <c r="L219" s="138"/>
      <c r="M219" s="138"/>
      <c r="N219" s="138"/>
      <c r="O219" s="141">
        <f t="shared" si="8"/>
        <v>0</v>
      </c>
    </row>
    <row r="220" spans="1:15" x14ac:dyDescent="0.3">
      <c r="A220" s="537"/>
      <c r="B220" s="537"/>
      <c r="C220" s="106"/>
      <c r="D220" s="128">
        <v>113</v>
      </c>
      <c r="E220" s="124"/>
      <c r="F220" s="125"/>
      <c r="G220" s="138"/>
      <c r="H220" s="140" t="str">
        <f t="shared" si="7"/>
        <v/>
      </c>
      <c r="I220" s="138"/>
      <c r="J220" s="138"/>
      <c r="K220" s="138"/>
      <c r="L220" s="138"/>
      <c r="M220" s="138"/>
      <c r="N220" s="138"/>
      <c r="O220" s="141">
        <f t="shared" si="8"/>
        <v>0</v>
      </c>
    </row>
    <row r="221" spans="1:15" x14ac:dyDescent="0.3">
      <c r="A221" s="537"/>
      <c r="B221" s="537"/>
      <c r="C221" s="106"/>
      <c r="D221" s="128">
        <v>113</v>
      </c>
      <c r="E221" s="124"/>
      <c r="F221" s="125"/>
      <c r="G221" s="138"/>
      <c r="H221" s="140" t="str">
        <f t="shared" si="7"/>
        <v/>
      </c>
      <c r="I221" s="138"/>
      <c r="J221" s="138"/>
      <c r="K221" s="138"/>
      <c r="L221" s="138"/>
      <c r="M221" s="138"/>
      <c r="N221" s="138"/>
      <c r="O221" s="141">
        <f t="shared" si="8"/>
        <v>0</v>
      </c>
    </row>
    <row r="222" spans="1:15" x14ac:dyDescent="0.3">
      <c r="A222" s="537"/>
      <c r="B222" s="537"/>
      <c r="C222" s="106"/>
      <c r="D222" s="128">
        <v>113</v>
      </c>
      <c r="E222" s="124"/>
      <c r="F222" s="125"/>
      <c r="G222" s="137"/>
      <c r="H222" s="140" t="str">
        <f t="shared" si="7"/>
        <v/>
      </c>
      <c r="I222" s="137"/>
      <c r="J222" s="137"/>
      <c r="K222" s="137"/>
      <c r="L222" s="137"/>
      <c r="M222" s="137"/>
      <c r="N222" s="137"/>
      <c r="O222" s="141">
        <f t="shared" si="8"/>
        <v>0</v>
      </c>
    </row>
    <row r="223" spans="1:15" x14ac:dyDescent="0.3">
      <c r="A223" s="537"/>
      <c r="B223" s="537"/>
      <c r="C223" s="106"/>
      <c r="D223" s="128">
        <v>113</v>
      </c>
      <c r="E223" s="124"/>
      <c r="F223" s="125"/>
      <c r="G223" s="138"/>
      <c r="H223" s="140" t="str">
        <f t="shared" si="7"/>
        <v/>
      </c>
      <c r="I223" s="138"/>
      <c r="J223" s="138"/>
      <c r="K223" s="138"/>
      <c r="L223" s="138"/>
      <c r="M223" s="138"/>
      <c r="N223" s="138"/>
      <c r="O223" s="141">
        <f t="shared" si="8"/>
        <v>0</v>
      </c>
    </row>
    <row r="224" spans="1:15" x14ac:dyDescent="0.3">
      <c r="A224" s="537"/>
      <c r="B224" s="537"/>
      <c r="C224" s="106"/>
      <c r="D224" s="128">
        <v>113</v>
      </c>
      <c r="E224" s="124"/>
      <c r="F224" s="125"/>
      <c r="G224" s="138"/>
      <c r="H224" s="140" t="str">
        <f t="shared" si="7"/>
        <v/>
      </c>
      <c r="I224" s="138"/>
      <c r="J224" s="138"/>
      <c r="K224" s="138"/>
      <c r="L224" s="138"/>
      <c r="M224" s="138"/>
      <c r="N224" s="138"/>
      <c r="O224" s="141">
        <f t="shared" si="8"/>
        <v>0</v>
      </c>
    </row>
    <row r="225" spans="1:15" x14ac:dyDescent="0.3">
      <c r="A225" s="537"/>
      <c r="B225" s="537"/>
      <c r="C225" s="106"/>
      <c r="D225" s="128">
        <v>113</v>
      </c>
      <c r="E225" s="124"/>
      <c r="F225" s="125"/>
      <c r="G225" s="138"/>
      <c r="H225" s="140" t="str">
        <f t="shared" si="7"/>
        <v/>
      </c>
      <c r="I225" s="138"/>
      <c r="J225" s="138"/>
      <c r="K225" s="138"/>
      <c r="L225" s="138"/>
      <c r="M225" s="138"/>
      <c r="N225" s="138"/>
      <c r="O225" s="141">
        <f t="shared" si="8"/>
        <v>0</v>
      </c>
    </row>
    <row r="226" spans="1:15" x14ac:dyDescent="0.3">
      <c r="A226" s="537"/>
      <c r="B226" s="537"/>
      <c r="C226" s="106"/>
      <c r="D226" s="128">
        <v>113</v>
      </c>
      <c r="E226" s="124"/>
      <c r="F226" s="125"/>
      <c r="G226" s="138"/>
      <c r="H226" s="140" t="str">
        <f t="shared" si="7"/>
        <v/>
      </c>
      <c r="I226" s="138"/>
      <c r="J226" s="138"/>
      <c r="K226" s="138"/>
      <c r="L226" s="138"/>
      <c r="M226" s="138"/>
      <c r="N226" s="138"/>
      <c r="O226" s="141">
        <f t="shared" si="8"/>
        <v>0</v>
      </c>
    </row>
    <row r="227" spans="1:15" x14ac:dyDescent="0.3">
      <c r="A227" s="537"/>
      <c r="B227" s="537"/>
      <c r="C227" s="106"/>
      <c r="D227" s="128">
        <v>113</v>
      </c>
      <c r="E227" s="124"/>
      <c r="F227" s="125"/>
      <c r="G227" s="138"/>
      <c r="H227" s="140" t="str">
        <f t="shared" si="7"/>
        <v/>
      </c>
      <c r="I227" s="138"/>
      <c r="J227" s="138"/>
      <c r="K227" s="138"/>
      <c r="L227" s="138"/>
      <c r="M227" s="138"/>
      <c r="N227" s="138"/>
      <c r="O227" s="141">
        <f t="shared" si="8"/>
        <v>0</v>
      </c>
    </row>
    <row r="228" spans="1:15" x14ac:dyDescent="0.3">
      <c r="A228" s="537"/>
      <c r="B228" s="537"/>
      <c r="C228" s="106"/>
      <c r="D228" s="128">
        <v>113</v>
      </c>
      <c r="E228" s="124"/>
      <c r="F228" s="125"/>
      <c r="G228" s="138"/>
      <c r="H228" s="140" t="str">
        <f t="shared" si="7"/>
        <v/>
      </c>
      <c r="I228" s="138"/>
      <c r="J228" s="138"/>
      <c r="K228" s="138"/>
      <c r="L228" s="138"/>
      <c r="M228" s="138"/>
      <c r="N228" s="138"/>
      <c r="O228" s="141">
        <f t="shared" si="8"/>
        <v>0</v>
      </c>
    </row>
    <row r="229" spans="1:15" x14ac:dyDescent="0.3">
      <c r="A229" s="537"/>
      <c r="B229" s="537"/>
      <c r="C229" s="106"/>
      <c r="D229" s="128">
        <v>113</v>
      </c>
      <c r="E229" s="124"/>
      <c r="F229" s="125"/>
      <c r="G229" s="138"/>
      <c r="H229" s="140" t="str">
        <f t="shared" si="7"/>
        <v/>
      </c>
      <c r="I229" s="138"/>
      <c r="J229" s="138"/>
      <c r="K229" s="138"/>
      <c r="L229" s="138"/>
      <c r="M229" s="138"/>
      <c r="N229" s="138"/>
      <c r="O229" s="141">
        <f t="shared" si="8"/>
        <v>0</v>
      </c>
    </row>
    <row r="230" spans="1:15" x14ac:dyDescent="0.3">
      <c r="A230" s="537"/>
      <c r="B230" s="537"/>
      <c r="C230" s="106"/>
      <c r="D230" s="128">
        <v>113</v>
      </c>
      <c r="E230" s="124"/>
      <c r="F230" s="125"/>
      <c r="G230" s="138"/>
      <c r="H230" s="140" t="str">
        <f t="shared" si="7"/>
        <v/>
      </c>
      <c r="I230" s="138"/>
      <c r="J230" s="138"/>
      <c r="K230" s="138"/>
      <c r="L230" s="138"/>
      <c r="M230" s="138"/>
      <c r="N230" s="138"/>
      <c r="O230" s="141">
        <f t="shared" si="8"/>
        <v>0</v>
      </c>
    </row>
    <row r="231" spans="1:15" x14ac:dyDescent="0.3">
      <c r="A231" s="537"/>
      <c r="B231" s="537"/>
      <c r="C231" s="106"/>
      <c r="D231" s="128">
        <v>113</v>
      </c>
      <c r="E231" s="124"/>
      <c r="F231" s="125"/>
      <c r="G231" s="137"/>
      <c r="H231" s="140" t="str">
        <f t="shared" si="7"/>
        <v/>
      </c>
      <c r="I231" s="137"/>
      <c r="J231" s="137"/>
      <c r="K231" s="137"/>
      <c r="L231" s="137"/>
      <c r="M231" s="137"/>
      <c r="N231" s="137"/>
      <c r="O231" s="141">
        <f t="shared" si="8"/>
        <v>0</v>
      </c>
    </row>
    <row r="232" spans="1:15" x14ac:dyDescent="0.3">
      <c r="A232" s="537"/>
      <c r="B232" s="537"/>
      <c r="C232" s="106"/>
      <c r="D232" s="128">
        <v>113</v>
      </c>
      <c r="E232" s="124"/>
      <c r="F232" s="125"/>
      <c r="G232" s="138"/>
      <c r="H232" s="140" t="str">
        <f t="shared" si="7"/>
        <v/>
      </c>
      <c r="I232" s="138"/>
      <c r="J232" s="138"/>
      <c r="K232" s="138"/>
      <c r="L232" s="138"/>
      <c r="M232" s="138"/>
      <c r="N232" s="138"/>
      <c r="O232" s="141">
        <f t="shared" si="8"/>
        <v>0</v>
      </c>
    </row>
    <row r="233" spans="1:15" x14ac:dyDescent="0.3">
      <c r="A233" s="537"/>
      <c r="B233" s="537"/>
      <c r="C233" s="106"/>
      <c r="D233" s="128">
        <v>113</v>
      </c>
      <c r="E233" s="124"/>
      <c r="F233" s="125"/>
      <c r="G233" s="138"/>
      <c r="H233" s="140" t="str">
        <f t="shared" si="7"/>
        <v/>
      </c>
      <c r="I233" s="138"/>
      <c r="J233" s="138"/>
      <c r="K233" s="138"/>
      <c r="L233" s="138"/>
      <c r="M233" s="138"/>
      <c r="N233" s="138"/>
      <c r="O233" s="141">
        <f t="shared" si="8"/>
        <v>0</v>
      </c>
    </row>
    <row r="234" spans="1:15" x14ac:dyDescent="0.3">
      <c r="A234" s="537"/>
      <c r="B234" s="537"/>
      <c r="C234" s="106"/>
      <c r="D234" s="128">
        <v>113</v>
      </c>
      <c r="E234" s="124"/>
      <c r="F234" s="125"/>
      <c r="G234" s="138"/>
      <c r="H234" s="140" t="str">
        <f t="shared" si="7"/>
        <v/>
      </c>
      <c r="I234" s="138"/>
      <c r="J234" s="138"/>
      <c r="K234" s="138"/>
      <c r="L234" s="138"/>
      <c r="M234" s="138"/>
      <c r="N234" s="138"/>
      <c r="O234" s="141">
        <f t="shared" si="8"/>
        <v>0</v>
      </c>
    </row>
    <row r="235" spans="1:15" x14ac:dyDescent="0.3">
      <c r="A235" s="537"/>
      <c r="B235" s="537"/>
      <c r="C235" s="106"/>
      <c r="D235" s="128">
        <v>113</v>
      </c>
      <c r="E235" s="124"/>
      <c r="F235" s="125"/>
      <c r="G235" s="137"/>
      <c r="H235" s="140" t="str">
        <f t="shared" si="7"/>
        <v/>
      </c>
      <c r="I235" s="137"/>
      <c r="J235" s="137"/>
      <c r="K235" s="137"/>
      <c r="L235" s="137"/>
      <c r="M235" s="137"/>
      <c r="N235" s="137"/>
      <c r="O235" s="141">
        <f t="shared" si="8"/>
        <v>0</v>
      </c>
    </row>
    <row r="236" spans="1:15" x14ac:dyDescent="0.3">
      <c r="A236" s="537"/>
      <c r="B236" s="537"/>
      <c r="C236" s="106"/>
      <c r="D236" s="128">
        <v>113</v>
      </c>
      <c r="E236" s="124"/>
      <c r="F236" s="125"/>
      <c r="G236" s="138"/>
      <c r="H236" s="140" t="str">
        <f t="shared" si="7"/>
        <v/>
      </c>
      <c r="I236" s="138"/>
      <c r="J236" s="138"/>
      <c r="K236" s="138"/>
      <c r="L236" s="138"/>
      <c r="M236" s="138"/>
      <c r="N236" s="138"/>
      <c r="O236" s="141">
        <f t="shared" si="8"/>
        <v>0</v>
      </c>
    </row>
    <row r="237" spans="1:15" x14ac:dyDescent="0.3">
      <c r="A237" s="537"/>
      <c r="B237" s="537"/>
      <c r="C237" s="106"/>
      <c r="D237" s="128">
        <v>113</v>
      </c>
      <c r="E237" s="124"/>
      <c r="F237" s="125"/>
      <c r="G237" s="138"/>
      <c r="H237" s="140" t="str">
        <f t="shared" si="7"/>
        <v/>
      </c>
      <c r="I237" s="138"/>
      <c r="J237" s="138"/>
      <c r="K237" s="138"/>
      <c r="L237" s="138"/>
      <c r="M237" s="138"/>
      <c r="N237" s="138"/>
      <c r="O237" s="141">
        <f t="shared" si="8"/>
        <v>0</v>
      </c>
    </row>
    <row r="238" spans="1:15" x14ac:dyDescent="0.3">
      <c r="A238" s="537"/>
      <c r="B238" s="537"/>
      <c r="C238" s="106"/>
      <c r="D238" s="128">
        <v>113</v>
      </c>
      <c r="E238" s="124"/>
      <c r="F238" s="125"/>
      <c r="G238" s="138"/>
      <c r="H238" s="140" t="str">
        <f t="shared" si="7"/>
        <v/>
      </c>
      <c r="I238" s="138"/>
      <c r="J238" s="138"/>
      <c r="K238" s="138"/>
      <c r="L238" s="138"/>
      <c r="M238" s="138"/>
      <c r="N238" s="138"/>
      <c r="O238" s="141">
        <f t="shared" si="8"/>
        <v>0</v>
      </c>
    </row>
    <row r="239" spans="1:15" x14ac:dyDescent="0.3">
      <c r="A239" s="537"/>
      <c r="B239" s="537"/>
      <c r="C239" s="106"/>
      <c r="D239" s="128">
        <v>113</v>
      </c>
      <c r="E239" s="124"/>
      <c r="F239" s="125"/>
      <c r="G239" s="138"/>
      <c r="H239" s="140" t="str">
        <f t="shared" si="7"/>
        <v/>
      </c>
      <c r="I239" s="138"/>
      <c r="J239" s="138"/>
      <c r="K239" s="138"/>
      <c r="L239" s="138"/>
      <c r="M239" s="138"/>
      <c r="N239" s="138"/>
      <c r="O239" s="141">
        <f t="shared" si="8"/>
        <v>0</v>
      </c>
    </row>
    <row r="240" spans="1:15" x14ac:dyDescent="0.3">
      <c r="A240" s="537"/>
      <c r="B240" s="537"/>
      <c r="C240" s="106"/>
      <c r="D240" s="128">
        <v>113</v>
      </c>
      <c r="E240" s="124"/>
      <c r="F240" s="125"/>
      <c r="G240" s="138"/>
      <c r="H240" s="140" t="str">
        <f t="shared" si="7"/>
        <v/>
      </c>
      <c r="I240" s="138"/>
      <c r="J240" s="138"/>
      <c r="K240" s="138"/>
      <c r="L240" s="138"/>
      <c r="M240" s="138"/>
      <c r="N240" s="138"/>
      <c r="O240" s="141">
        <f t="shared" si="8"/>
        <v>0</v>
      </c>
    </row>
    <row r="241" spans="1:15" x14ac:dyDescent="0.3">
      <c r="A241" s="537"/>
      <c r="B241" s="537"/>
      <c r="C241" s="106"/>
      <c r="D241" s="128">
        <v>113</v>
      </c>
      <c r="E241" s="124"/>
      <c r="F241" s="125"/>
      <c r="G241" s="138"/>
      <c r="H241" s="140" t="str">
        <f t="shared" si="7"/>
        <v/>
      </c>
      <c r="I241" s="138"/>
      <c r="J241" s="138"/>
      <c r="K241" s="138"/>
      <c r="L241" s="138"/>
      <c r="M241" s="138"/>
      <c r="N241" s="138"/>
      <c r="O241" s="141">
        <f t="shared" si="8"/>
        <v>0</v>
      </c>
    </row>
    <row r="242" spans="1:15" x14ac:dyDescent="0.3">
      <c r="A242" s="537"/>
      <c r="B242" s="537"/>
      <c r="C242" s="106"/>
      <c r="D242" s="128">
        <v>113</v>
      </c>
      <c r="E242" s="124"/>
      <c r="F242" s="125"/>
      <c r="G242" s="138"/>
      <c r="H242" s="140" t="str">
        <f t="shared" si="7"/>
        <v/>
      </c>
      <c r="I242" s="138"/>
      <c r="J242" s="138"/>
      <c r="K242" s="138"/>
      <c r="L242" s="138"/>
      <c r="M242" s="138"/>
      <c r="N242" s="138"/>
      <c r="O242" s="141">
        <f t="shared" si="8"/>
        <v>0</v>
      </c>
    </row>
    <row r="243" spans="1:15" x14ac:dyDescent="0.3">
      <c r="A243" s="537"/>
      <c r="B243" s="537"/>
      <c r="C243" s="106"/>
      <c r="D243" s="128">
        <v>113</v>
      </c>
      <c r="E243" s="124"/>
      <c r="F243" s="125"/>
      <c r="G243" s="137"/>
      <c r="H243" s="140" t="str">
        <f t="shared" si="7"/>
        <v/>
      </c>
      <c r="I243" s="137"/>
      <c r="J243" s="137"/>
      <c r="K243" s="137"/>
      <c r="L243" s="137"/>
      <c r="M243" s="137"/>
      <c r="N243" s="137"/>
      <c r="O243" s="141">
        <f t="shared" si="8"/>
        <v>0</v>
      </c>
    </row>
    <row r="244" spans="1:15" x14ac:dyDescent="0.3">
      <c r="A244" s="537"/>
      <c r="B244" s="537"/>
      <c r="C244" s="106"/>
      <c r="D244" s="128">
        <v>113</v>
      </c>
      <c r="E244" s="124"/>
      <c r="F244" s="125"/>
      <c r="G244" s="138"/>
      <c r="H244" s="140" t="str">
        <f t="shared" si="7"/>
        <v/>
      </c>
      <c r="I244" s="138"/>
      <c r="J244" s="138"/>
      <c r="K244" s="138"/>
      <c r="L244" s="138"/>
      <c r="M244" s="138"/>
      <c r="N244" s="138"/>
      <c r="O244" s="141">
        <f t="shared" si="8"/>
        <v>0</v>
      </c>
    </row>
    <row r="245" spans="1:15" x14ac:dyDescent="0.3">
      <c r="A245" s="537"/>
      <c r="B245" s="537"/>
      <c r="C245" s="106"/>
      <c r="D245" s="128">
        <v>113</v>
      </c>
      <c r="E245" s="124"/>
      <c r="F245" s="125"/>
      <c r="G245" s="137"/>
      <c r="H245" s="140" t="str">
        <f t="shared" si="7"/>
        <v/>
      </c>
      <c r="I245" s="137"/>
      <c r="J245" s="137"/>
      <c r="K245" s="137"/>
      <c r="L245" s="137"/>
      <c r="M245" s="137"/>
      <c r="N245" s="137"/>
      <c r="O245" s="141">
        <f t="shared" si="8"/>
        <v>0</v>
      </c>
    </row>
    <row r="246" spans="1:15" x14ac:dyDescent="0.3">
      <c r="A246" s="537"/>
      <c r="B246" s="537"/>
      <c r="C246" s="106"/>
      <c r="D246" s="128">
        <v>113</v>
      </c>
      <c r="E246" s="124"/>
      <c r="F246" s="125"/>
      <c r="G246" s="138"/>
      <c r="H246" s="140" t="str">
        <f t="shared" si="7"/>
        <v/>
      </c>
      <c r="I246" s="138"/>
      <c r="J246" s="138"/>
      <c r="K246" s="138"/>
      <c r="L246" s="138"/>
      <c r="M246" s="138"/>
      <c r="N246" s="138"/>
      <c r="O246" s="141">
        <f t="shared" si="8"/>
        <v>0</v>
      </c>
    </row>
    <row r="247" spans="1:15" x14ac:dyDescent="0.3">
      <c r="A247" s="537"/>
      <c r="B247" s="537"/>
      <c r="C247" s="106"/>
      <c r="D247" s="128">
        <v>113</v>
      </c>
      <c r="E247" s="124"/>
      <c r="F247" s="125"/>
      <c r="G247" s="138"/>
      <c r="H247" s="140" t="str">
        <f t="shared" si="7"/>
        <v/>
      </c>
      <c r="I247" s="138"/>
      <c r="J247" s="138"/>
      <c r="K247" s="138"/>
      <c r="L247" s="138"/>
      <c r="M247" s="138"/>
      <c r="N247" s="138"/>
      <c r="O247" s="141">
        <f t="shared" si="8"/>
        <v>0</v>
      </c>
    </row>
    <row r="248" spans="1:15" x14ac:dyDescent="0.3">
      <c r="A248" s="537"/>
      <c r="B248" s="537"/>
      <c r="C248" s="106"/>
      <c r="D248" s="128">
        <v>113</v>
      </c>
      <c r="E248" s="124"/>
      <c r="F248" s="125"/>
      <c r="G248" s="138"/>
      <c r="H248" s="140" t="str">
        <f t="shared" si="7"/>
        <v/>
      </c>
      <c r="I248" s="138"/>
      <c r="J248" s="138"/>
      <c r="K248" s="138"/>
      <c r="L248" s="138"/>
      <c r="M248" s="138"/>
      <c r="N248" s="138"/>
      <c r="O248" s="141">
        <f t="shared" si="8"/>
        <v>0</v>
      </c>
    </row>
    <row r="249" spans="1:15" x14ac:dyDescent="0.3">
      <c r="A249" s="537"/>
      <c r="B249" s="537"/>
      <c r="C249" s="106"/>
      <c r="D249" s="128">
        <v>113</v>
      </c>
      <c r="E249" s="124"/>
      <c r="F249" s="125"/>
      <c r="G249" s="138"/>
      <c r="H249" s="140" t="str">
        <f t="shared" si="7"/>
        <v/>
      </c>
      <c r="I249" s="138"/>
      <c r="J249" s="138"/>
      <c r="K249" s="138"/>
      <c r="L249" s="138"/>
      <c r="M249" s="138"/>
      <c r="N249" s="138"/>
      <c r="O249" s="141">
        <f t="shared" si="8"/>
        <v>0</v>
      </c>
    </row>
    <row r="250" spans="1:15" x14ac:dyDescent="0.3">
      <c r="A250" s="537"/>
      <c r="B250" s="537"/>
      <c r="C250" s="106"/>
      <c r="D250" s="128">
        <v>113</v>
      </c>
      <c r="E250" s="124"/>
      <c r="F250" s="125"/>
      <c r="G250" s="138"/>
      <c r="H250" s="140" t="str">
        <f t="shared" si="7"/>
        <v/>
      </c>
      <c r="I250" s="138"/>
      <c r="J250" s="138"/>
      <c r="K250" s="138"/>
      <c r="L250" s="138"/>
      <c r="M250" s="138"/>
      <c r="N250" s="138"/>
      <c r="O250" s="141">
        <f t="shared" si="8"/>
        <v>0</v>
      </c>
    </row>
    <row r="251" spans="1:15" x14ac:dyDescent="0.3">
      <c r="A251" s="537"/>
      <c r="B251" s="537"/>
      <c r="C251" s="106"/>
      <c r="D251" s="128">
        <v>113</v>
      </c>
      <c r="E251" s="124"/>
      <c r="F251" s="125"/>
      <c r="G251" s="137"/>
      <c r="H251" s="140" t="str">
        <f t="shared" si="7"/>
        <v/>
      </c>
      <c r="I251" s="137"/>
      <c r="J251" s="137"/>
      <c r="K251" s="137"/>
      <c r="L251" s="137"/>
      <c r="M251" s="137"/>
      <c r="N251" s="137"/>
      <c r="O251" s="141">
        <f t="shared" si="8"/>
        <v>0</v>
      </c>
    </row>
    <row r="252" spans="1:15" x14ac:dyDescent="0.3">
      <c r="A252" s="537"/>
      <c r="B252" s="537"/>
      <c r="C252" s="106"/>
      <c r="D252" s="128">
        <v>113</v>
      </c>
      <c r="E252" s="124"/>
      <c r="F252" s="125"/>
      <c r="G252" s="138"/>
      <c r="H252" s="140" t="str">
        <f t="shared" si="7"/>
        <v/>
      </c>
      <c r="I252" s="138"/>
      <c r="J252" s="138"/>
      <c r="K252" s="138"/>
      <c r="L252" s="138"/>
      <c r="M252" s="138"/>
      <c r="N252" s="138"/>
      <c r="O252" s="141">
        <f t="shared" si="8"/>
        <v>0</v>
      </c>
    </row>
    <row r="253" spans="1:15" x14ac:dyDescent="0.3">
      <c r="A253" s="537"/>
      <c r="B253" s="537"/>
      <c r="C253" s="106"/>
      <c r="D253" s="128">
        <v>113</v>
      </c>
      <c r="E253" s="124"/>
      <c r="F253" s="125"/>
      <c r="G253" s="138"/>
      <c r="H253" s="140" t="str">
        <f t="shared" si="7"/>
        <v/>
      </c>
      <c r="I253" s="138"/>
      <c r="J253" s="138"/>
      <c r="K253" s="138"/>
      <c r="L253" s="138"/>
      <c r="M253" s="138"/>
      <c r="N253" s="138"/>
      <c r="O253" s="141">
        <f t="shared" si="8"/>
        <v>0</v>
      </c>
    </row>
    <row r="254" spans="1:15" x14ac:dyDescent="0.3">
      <c r="A254" s="537"/>
      <c r="B254" s="537"/>
      <c r="C254" s="106"/>
      <c r="D254" s="128">
        <v>113</v>
      </c>
      <c r="E254" s="124"/>
      <c r="F254" s="125"/>
      <c r="G254" s="138"/>
      <c r="H254" s="140" t="str">
        <f t="shared" si="7"/>
        <v/>
      </c>
      <c r="I254" s="138"/>
      <c r="J254" s="138"/>
      <c r="K254" s="138"/>
      <c r="L254" s="138"/>
      <c r="M254" s="138"/>
      <c r="N254" s="138"/>
      <c r="O254" s="141">
        <f t="shared" si="8"/>
        <v>0</v>
      </c>
    </row>
    <row r="255" spans="1:15" x14ac:dyDescent="0.3">
      <c r="A255" s="537"/>
      <c r="B255" s="537"/>
      <c r="C255" s="106"/>
      <c r="D255" s="128">
        <v>113</v>
      </c>
      <c r="E255" s="124"/>
      <c r="F255" s="125"/>
      <c r="G255" s="137"/>
      <c r="H255" s="140" t="str">
        <f t="shared" si="7"/>
        <v/>
      </c>
      <c r="I255" s="137"/>
      <c r="J255" s="137"/>
      <c r="K255" s="137"/>
      <c r="L255" s="137"/>
      <c r="M255" s="137"/>
      <c r="N255" s="137"/>
      <c r="O255" s="141">
        <f t="shared" si="8"/>
        <v>0</v>
      </c>
    </row>
    <row r="256" spans="1:15" x14ac:dyDescent="0.3">
      <c r="A256" s="537"/>
      <c r="B256" s="537"/>
      <c r="C256" s="106"/>
      <c r="D256" s="128">
        <v>113</v>
      </c>
      <c r="E256" s="124"/>
      <c r="F256" s="125"/>
      <c r="G256" s="137"/>
      <c r="H256" s="140" t="str">
        <f t="shared" si="7"/>
        <v/>
      </c>
      <c r="I256" s="137"/>
      <c r="J256" s="137"/>
      <c r="K256" s="137"/>
      <c r="L256" s="137"/>
      <c r="M256" s="137"/>
      <c r="N256" s="137"/>
      <c r="O256" s="141">
        <f t="shared" si="8"/>
        <v>0</v>
      </c>
    </row>
    <row r="257" spans="1:15" x14ac:dyDescent="0.3">
      <c r="A257" s="537"/>
      <c r="B257" s="537"/>
      <c r="C257" s="106"/>
      <c r="D257" s="128">
        <v>113</v>
      </c>
      <c r="E257" s="124"/>
      <c r="F257" s="125"/>
      <c r="G257" s="138"/>
      <c r="H257" s="140" t="str">
        <f t="shared" si="7"/>
        <v/>
      </c>
      <c r="I257" s="138"/>
      <c r="J257" s="138"/>
      <c r="K257" s="138"/>
      <c r="L257" s="138"/>
      <c r="M257" s="138"/>
      <c r="N257" s="138"/>
      <c r="O257" s="141">
        <f t="shared" si="8"/>
        <v>0</v>
      </c>
    </row>
    <row r="258" spans="1:15" x14ac:dyDescent="0.3">
      <c r="A258" s="537"/>
      <c r="B258" s="537"/>
      <c r="C258" s="106"/>
      <c r="D258" s="128">
        <v>113</v>
      </c>
      <c r="E258" s="124"/>
      <c r="F258" s="125"/>
      <c r="G258" s="138"/>
      <c r="H258" s="140" t="str">
        <f t="shared" si="7"/>
        <v/>
      </c>
      <c r="I258" s="138"/>
      <c r="J258" s="138"/>
      <c r="K258" s="138"/>
      <c r="L258" s="138"/>
      <c r="M258" s="138"/>
      <c r="N258" s="138"/>
      <c r="O258" s="141">
        <f t="shared" si="8"/>
        <v>0</v>
      </c>
    </row>
    <row r="259" spans="1:15" x14ac:dyDescent="0.3">
      <c r="A259" s="537"/>
      <c r="B259" s="537"/>
      <c r="C259" s="106"/>
      <c r="D259" s="128">
        <v>113</v>
      </c>
      <c r="E259" s="124"/>
      <c r="F259" s="125"/>
      <c r="G259" s="138"/>
      <c r="H259" s="140" t="str">
        <f t="shared" si="7"/>
        <v/>
      </c>
      <c r="I259" s="138"/>
      <c r="J259" s="138"/>
      <c r="K259" s="138"/>
      <c r="L259" s="138"/>
      <c r="M259" s="138"/>
      <c r="N259" s="138"/>
      <c r="O259" s="141">
        <f t="shared" si="8"/>
        <v>0</v>
      </c>
    </row>
    <row r="260" spans="1:15" x14ac:dyDescent="0.3">
      <c r="A260" s="537"/>
      <c r="B260" s="537"/>
      <c r="C260" s="106"/>
      <c r="D260" s="128">
        <v>113</v>
      </c>
      <c r="E260" s="124"/>
      <c r="F260" s="125"/>
      <c r="G260" s="138"/>
      <c r="H260" s="140" t="str">
        <f t="shared" si="7"/>
        <v/>
      </c>
      <c r="I260" s="138"/>
      <c r="J260" s="138"/>
      <c r="K260" s="138"/>
      <c r="L260" s="138"/>
      <c r="M260" s="138"/>
      <c r="N260" s="138"/>
      <c r="O260" s="141">
        <f t="shared" si="8"/>
        <v>0</v>
      </c>
    </row>
    <row r="261" spans="1:15" x14ac:dyDescent="0.3">
      <c r="A261" s="537"/>
      <c r="B261" s="537"/>
      <c r="C261" s="106"/>
      <c r="D261" s="128">
        <v>113</v>
      </c>
      <c r="E261" s="124"/>
      <c r="F261" s="125"/>
      <c r="G261" s="138"/>
      <c r="H261" s="140" t="str">
        <f t="shared" si="7"/>
        <v/>
      </c>
      <c r="I261" s="138"/>
      <c r="J261" s="138"/>
      <c r="K261" s="138"/>
      <c r="L261" s="138"/>
      <c r="M261" s="138"/>
      <c r="N261" s="138"/>
      <c r="O261" s="141">
        <f t="shared" si="8"/>
        <v>0</v>
      </c>
    </row>
    <row r="262" spans="1:15" x14ac:dyDescent="0.3">
      <c r="A262" s="537"/>
      <c r="B262" s="537"/>
      <c r="C262" s="106"/>
      <c r="D262" s="128">
        <v>113</v>
      </c>
      <c r="E262" s="124"/>
      <c r="F262" s="125"/>
      <c r="G262" s="138"/>
      <c r="H262" s="140" t="str">
        <f t="shared" si="7"/>
        <v/>
      </c>
      <c r="I262" s="138"/>
      <c r="J262" s="138"/>
      <c r="K262" s="138"/>
      <c r="L262" s="138"/>
      <c r="M262" s="138"/>
      <c r="N262" s="138"/>
      <c r="O262" s="141">
        <f t="shared" si="8"/>
        <v>0</v>
      </c>
    </row>
    <row r="263" spans="1:15" x14ac:dyDescent="0.3">
      <c r="A263" s="537"/>
      <c r="B263" s="537"/>
      <c r="C263" s="106"/>
      <c r="D263" s="128">
        <v>113</v>
      </c>
      <c r="E263" s="124"/>
      <c r="F263" s="125"/>
      <c r="G263" s="137"/>
      <c r="H263" s="140" t="str">
        <f t="shared" si="7"/>
        <v/>
      </c>
      <c r="I263" s="137"/>
      <c r="J263" s="137"/>
      <c r="K263" s="137"/>
      <c r="L263" s="137"/>
      <c r="M263" s="137"/>
      <c r="N263" s="137"/>
      <c r="O263" s="141">
        <f t="shared" si="8"/>
        <v>0</v>
      </c>
    </row>
    <row r="264" spans="1:15" x14ac:dyDescent="0.3">
      <c r="A264" s="537"/>
      <c r="B264" s="537"/>
      <c r="C264" s="106"/>
      <c r="D264" s="128">
        <v>113</v>
      </c>
      <c r="E264" s="124"/>
      <c r="F264" s="125"/>
      <c r="G264" s="138"/>
      <c r="H264" s="140" t="str">
        <f t="shared" si="7"/>
        <v/>
      </c>
      <c r="I264" s="138"/>
      <c r="J264" s="138"/>
      <c r="K264" s="138"/>
      <c r="L264" s="138"/>
      <c r="M264" s="138"/>
      <c r="N264" s="138"/>
      <c r="O264" s="141">
        <f t="shared" si="8"/>
        <v>0</v>
      </c>
    </row>
    <row r="265" spans="1:15" x14ac:dyDescent="0.3">
      <c r="A265" s="537"/>
      <c r="B265" s="537"/>
      <c r="C265" s="106"/>
      <c r="D265" s="128">
        <v>113</v>
      </c>
      <c r="E265" s="124"/>
      <c r="F265" s="125"/>
      <c r="G265" s="138"/>
      <c r="H265" s="140" t="str">
        <f t="shared" ref="H265:H328" si="9">IF(G265="","",IF(E265="","Se requiere asignar la fuente de financiamiento (FF)",IF(F265="","Es necesario establcer el número de plazas (No.)",IF(G265="","Se necesita establcer un monto mensual",F265*G265*12))))</f>
        <v/>
      </c>
      <c r="I265" s="138"/>
      <c r="J265" s="138"/>
      <c r="K265" s="138"/>
      <c r="L265" s="138"/>
      <c r="M265" s="138"/>
      <c r="N265" s="138"/>
      <c r="O265" s="141">
        <f t="shared" ref="O265:O328" si="10">SUM(H265:N265)</f>
        <v>0</v>
      </c>
    </row>
    <row r="266" spans="1:15" x14ac:dyDescent="0.3">
      <c r="A266" s="537"/>
      <c r="B266" s="537"/>
      <c r="C266" s="106"/>
      <c r="D266" s="128">
        <v>113</v>
      </c>
      <c r="E266" s="124"/>
      <c r="F266" s="125"/>
      <c r="G266" s="138"/>
      <c r="H266" s="140" t="str">
        <f t="shared" si="9"/>
        <v/>
      </c>
      <c r="I266" s="138"/>
      <c r="J266" s="138"/>
      <c r="K266" s="138"/>
      <c r="L266" s="138"/>
      <c r="M266" s="138"/>
      <c r="N266" s="138"/>
      <c r="O266" s="141">
        <f t="shared" si="10"/>
        <v>0</v>
      </c>
    </row>
    <row r="267" spans="1:15" x14ac:dyDescent="0.3">
      <c r="A267" s="537"/>
      <c r="B267" s="537"/>
      <c r="C267" s="106"/>
      <c r="D267" s="128">
        <v>113</v>
      </c>
      <c r="E267" s="124"/>
      <c r="F267" s="125"/>
      <c r="G267" s="138"/>
      <c r="H267" s="140" t="str">
        <f t="shared" si="9"/>
        <v/>
      </c>
      <c r="I267" s="138"/>
      <c r="J267" s="138"/>
      <c r="K267" s="138"/>
      <c r="L267" s="138"/>
      <c r="M267" s="138"/>
      <c r="N267" s="138"/>
      <c r="O267" s="141">
        <f t="shared" si="10"/>
        <v>0</v>
      </c>
    </row>
    <row r="268" spans="1:15" x14ac:dyDescent="0.3">
      <c r="A268" s="537"/>
      <c r="B268" s="537"/>
      <c r="C268" s="106"/>
      <c r="D268" s="128">
        <v>113</v>
      </c>
      <c r="E268" s="124"/>
      <c r="F268" s="125"/>
      <c r="G268" s="137"/>
      <c r="H268" s="140" t="str">
        <f t="shared" si="9"/>
        <v/>
      </c>
      <c r="I268" s="137"/>
      <c r="J268" s="137"/>
      <c r="K268" s="137"/>
      <c r="L268" s="137"/>
      <c r="M268" s="137"/>
      <c r="N268" s="137"/>
      <c r="O268" s="141">
        <f t="shared" si="10"/>
        <v>0</v>
      </c>
    </row>
    <row r="269" spans="1:15" x14ac:dyDescent="0.3">
      <c r="A269" s="537"/>
      <c r="B269" s="537"/>
      <c r="C269" s="106"/>
      <c r="D269" s="128">
        <v>113</v>
      </c>
      <c r="E269" s="124"/>
      <c r="F269" s="125"/>
      <c r="G269" s="138"/>
      <c r="H269" s="140" t="str">
        <f t="shared" si="9"/>
        <v/>
      </c>
      <c r="I269" s="138"/>
      <c r="J269" s="138"/>
      <c r="K269" s="138"/>
      <c r="L269" s="138"/>
      <c r="M269" s="138"/>
      <c r="N269" s="138"/>
      <c r="O269" s="141">
        <f t="shared" si="10"/>
        <v>0</v>
      </c>
    </row>
    <row r="270" spans="1:15" x14ac:dyDescent="0.3">
      <c r="A270" s="537"/>
      <c r="B270" s="537"/>
      <c r="C270" s="106"/>
      <c r="D270" s="128">
        <v>113</v>
      </c>
      <c r="E270" s="124"/>
      <c r="F270" s="125"/>
      <c r="G270" s="138"/>
      <c r="H270" s="140" t="str">
        <f t="shared" si="9"/>
        <v/>
      </c>
      <c r="I270" s="138"/>
      <c r="J270" s="138"/>
      <c r="K270" s="138"/>
      <c r="L270" s="138"/>
      <c r="M270" s="138"/>
      <c r="N270" s="138"/>
      <c r="O270" s="141">
        <f t="shared" si="10"/>
        <v>0</v>
      </c>
    </row>
    <row r="271" spans="1:15" x14ac:dyDescent="0.3">
      <c r="A271" s="537"/>
      <c r="B271" s="537"/>
      <c r="C271" s="106"/>
      <c r="D271" s="128">
        <v>113</v>
      </c>
      <c r="E271" s="124"/>
      <c r="F271" s="125"/>
      <c r="G271" s="137"/>
      <c r="H271" s="140" t="str">
        <f t="shared" si="9"/>
        <v/>
      </c>
      <c r="I271" s="137"/>
      <c r="J271" s="137"/>
      <c r="K271" s="137"/>
      <c r="L271" s="137"/>
      <c r="M271" s="137"/>
      <c r="N271" s="137"/>
      <c r="O271" s="141">
        <f t="shared" si="10"/>
        <v>0</v>
      </c>
    </row>
    <row r="272" spans="1:15" x14ac:dyDescent="0.3">
      <c r="A272" s="537"/>
      <c r="B272" s="537"/>
      <c r="C272" s="106"/>
      <c r="D272" s="128">
        <v>113</v>
      </c>
      <c r="E272" s="124"/>
      <c r="F272" s="125"/>
      <c r="G272" s="138"/>
      <c r="H272" s="140" t="str">
        <f t="shared" si="9"/>
        <v/>
      </c>
      <c r="I272" s="138"/>
      <c r="J272" s="138"/>
      <c r="K272" s="138"/>
      <c r="L272" s="138"/>
      <c r="M272" s="138"/>
      <c r="N272" s="138"/>
      <c r="O272" s="141">
        <f t="shared" si="10"/>
        <v>0</v>
      </c>
    </row>
    <row r="273" spans="1:15" x14ac:dyDescent="0.3">
      <c r="A273" s="537"/>
      <c r="B273" s="537"/>
      <c r="C273" s="106"/>
      <c r="D273" s="128">
        <v>113</v>
      </c>
      <c r="E273" s="124"/>
      <c r="F273" s="125"/>
      <c r="G273" s="138"/>
      <c r="H273" s="140" t="str">
        <f t="shared" si="9"/>
        <v/>
      </c>
      <c r="I273" s="138"/>
      <c r="J273" s="138"/>
      <c r="K273" s="138"/>
      <c r="L273" s="138"/>
      <c r="M273" s="138"/>
      <c r="N273" s="138"/>
      <c r="O273" s="141">
        <f t="shared" si="10"/>
        <v>0</v>
      </c>
    </row>
    <row r="274" spans="1:15" x14ac:dyDescent="0.3">
      <c r="A274" s="537"/>
      <c r="B274" s="537"/>
      <c r="C274" s="106"/>
      <c r="D274" s="128">
        <v>113</v>
      </c>
      <c r="E274" s="124"/>
      <c r="F274" s="125"/>
      <c r="G274" s="138"/>
      <c r="H274" s="140" t="str">
        <f t="shared" si="9"/>
        <v/>
      </c>
      <c r="I274" s="138"/>
      <c r="J274" s="138"/>
      <c r="K274" s="138"/>
      <c r="L274" s="138"/>
      <c r="M274" s="138"/>
      <c r="N274" s="138"/>
      <c r="O274" s="141">
        <f t="shared" si="10"/>
        <v>0</v>
      </c>
    </row>
    <row r="275" spans="1:15" x14ac:dyDescent="0.3">
      <c r="A275" s="537"/>
      <c r="B275" s="537"/>
      <c r="C275" s="106"/>
      <c r="D275" s="128">
        <v>113</v>
      </c>
      <c r="E275" s="124"/>
      <c r="F275" s="125"/>
      <c r="G275" s="138"/>
      <c r="H275" s="140" t="str">
        <f t="shared" si="9"/>
        <v/>
      </c>
      <c r="I275" s="138"/>
      <c r="J275" s="138"/>
      <c r="K275" s="138"/>
      <c r="L275" s="138"/>
      <c r="M275" s="138"/>
      <c r="N275" s="138"/>
      <c r="O275" s="141">
        <f t="shared" si="10"/>
        <v>0</v>
      </c>
    </row>
    <row r="276" spans="1:15" x14ac:dyDescent="0.3">
      <c r="A276" s="537"/>
      <c r="B276" s="537"/>
      <c r="C276" s="106"/>
      <c r="D276" s="128">
        <v>113</v>
      </c>
      <c r="E276" s="124"/>
      <c r="F276" s="125"/>
      <c r="G276" s="138"/>
      <c r="H276" s="140" t="str">
        <f t="shared" si="9"/>
        <v/>
      </c>
      <c r="I276" s="138"/>
      <c r="J276" s="138"/>
      <c r="K276" s="138"/>
      <c r="L276" s="138"/>
      <c r="M276" s="138"/>
      <c r="N276" s="138"/>
      <c r="O276" s="141">
        <f t="shared" si="10"/>
        <v>0</v>
      </c>
    </row>
    <row r="277" spans="1:15" x14ac:dyDescent="0.3">
      <c r="A277" s="537"/>
      <c r="B277" s="537"/>
      <c r="C277" s="106"/>
      <c r="D277" s="128">
        <v>113</v>
      </c>
      <c r="E277" s="124"/>
      <c r="F277" s="125"/>
      <c r="G277" s="138"/>
      <c r="H277" s="140" t="str">
        <f t="shared" si="9"/>
        <v/>
      </c>
      <c r="I277" s="138"/>
      <c r="J277" s="138"/>
      <c r="K277" s="138"/>
      <c r="L277" s="138"/>
      <c r="M277" s="138"/>
      <c r="N277" s="138"/>
      <c r="O277" s="141">
        <f t="shared" si="10"/>
        <v>0</v>
      </c>
    </row>
    <row r="278" spans="1:15" x14ac:dyDescent="0.3">
      <c r="A278" s="537"/>
      <c r="B278" s="537"/>
      <c r="C278" s="106"/>
      <c r="D278" s="128">
        <v>113</v>
      </c>
      <c r="E278" s="124"/>
      <c r="F278" s="125"/>
      <c r="G278" s="137"/>
      <c r="H278" s="140" t="str">
        <f t="shared" si="9"/>
        <v/>
      </c>
      <c r="I278" s="137"/>
      <c r="J278" s="137"/>
      <c r="K278" s="137"/>
      <c r="L278" s="137"/>
      <c r="M278" s="137"/>
      <c r="N278" s="137"/>
      <c r="O278" s="141">
        <f t="shared" si="10"/>
        <v>0</v>
      </c>
    </row>
    <row r="279" spans="1:15" x14ac:dyDescent="0.3">
      <c r="A279" s="537"/>
      <c r="B279" s="537"/>
      <c r="C279" s="106"/>
      <c r="D279" s="128">
        <v>113</v>
      </c>
      <c r="E279" s="124"/>
      <c r="F279" s="125"/>
      <c r="G279" s="138"/>
      <c r="H279" s="140" t="str">
        <f t="shared" si="9"/>
        <v/>
      </c>
      <c r="I279" s="138"/>
      <c r="J279" s="138"/>
      <c r="K279" s="138"/>
      <c r="L279" s="138"/>
      <c r="M279" s="138"/>
      <c r="N279" s="138"/>
      <c r="O279" s="141">
        <f t="shared" si="10"/>
        <v>0</v>
      </c>
    </row>
    <row r="280" spans="1:15" x14ac:dyDescent="0.3">
      <c r="A280" s="537"/>
      <c r="B280" s="537"/>
      <c r="C280" s="106"/>
      <c r="D280" s="128">
        <v>113</v>
      </c>
      <c r="E280" s="124"/>
      <c r="F280" s="125"/>
      <c r="G280" s="137"/>
      <c r="H280" s="140" t="str">
        <f t="shared" si="9"/>
        <v/>
      </c>
      <c r="I280" s="137"/>
      <c r="J280" s="137"/>
      <c r="K280" s="137"/>
      <c r="L280" s="137"/>
      <c r="M280" s="137"/>
      <c r="N280" s="137"/>
      <c r="O280" s="141">
        <f t="shared" si="10"/>
        <v>0</v>
      </c>
    </row>
    <row r="281" spans="1:15" x14ac:dyDescent="0.3">
      <c r="A281" s="537"/>
      <c r="B281" s="537"/>
      <c r="C281" s="106"/>
      <c r="D281" s="128">
        <v>113</v>
      </c>
      <c r="E281" s="124"/>
      <c r="F281" s="125"/>
      <c r="G281" s="138"/>
      <c r="H281" s="140" t="str">
        <f t="shared" si="9"/>
        <v/>
      </c>
      <c r="I281" s="138"/>
      <c r="J281" s="138"/>
      <c r="K281" s="138"/>
      <c r="L281" s="138"/>
      <c r="M281" s="138"/>
      <c r="N281" s="138"/>
      <c r="O281" s="141">
        <f t="shared" si="10"/>
        <v>0</v>
      </c>
    </row>
    <row r="282" spans="1:15" x14ac:dyDescent="0.3">
      <c r="A282" s="537"/>
      <c r="B282" s="537"/>
      <c r="C282" s="106"/>
      <c r="D282" s="128">
        <v>113</v>
      </c>
      <c r="E282" s="124"/>
      <c r="F282" s="125"/>
      <c r="G282" s="138"/>
      <c r="H282" s="140" t="str">
        <f t="shared" si="9"/>
        <v/>
      </c>
      <c r="I282" s="138"/>
      <c r="J282" s="138"/>
      <c r="K282" s="138"/>
      <c r="L282" s="138"/>
      <c r="M282" s="138"/>
      <c r="N282" s="138"/>
      <c r="O282" s="141">
        <f t="shared" si="10"/>
        <v>0</v>
      </c>
    </row>
    <row r="283" spans="1:15" x14ac:dyDescent="0.3">
      <c r="A283" s="537"/>
      <c r="B283" s="537"/>
      <c r="C283" s="106"/>
      <c r="D283" s="128">
        <v>113</v>
      </c>
      <c r="E283" s="124"/>
      <c r="F283" s="125"/>
      <c r="G283" s="138"/>
      <c r="H283" s="140" t="str">
        <f t="shared" si="9"/>
        <v/>
      </c>
      <c r="I283" s="138"/>
      <c r="J283" s="138"/>
      <c r="K283" s="138"/>
      <c r="L283" s="138"/>
      <c r="M283" s="138"/>
      <c r="N283" s="138"/>
      <c r="O283" s="141">
        <f t="shared" si="10"/>
        <v>0</v>
      </c>
    </row>
    <row r="284" spans="1:15" x14ac:dyDescent="0.3">
      <c r="A284" s="537"/>
      <c r="B284" s="537"/>
      <c r="C284" s="106"/>
      <c r="D284" s="128">
        <v>113</v>
      </c>
      <c r="E284" s="124"/>
      <c r="F284" s="125"/>
      <c r="G284" s="138"/>
      <c r="H284" s="140" t="str">
        <f t="shared" si="9"/>
        <v/>
      </c>
      <c r="I284" s="138"/>
      <c r="J284" s="138"/>
      <c r="K284" s="138"/>
      <c r="L284" s="138"/>
      <c r="M284" s="138"/>
      <c r="N284" s="138"/>
      <c r="O284" s="141">
        <f t="shared" si="10"/>
        <v>0</v>
      </c>
    </row>
    <row r="285" spans="1:15" x14ac:dyDescent="0.3">
      <c r="A285" s="537"/>
      <c r="B285" s="537"/>
      <c r="C285" s="106"/>
      <c r="D285" s="128">
        <v>113</v>
      </c>
      <c r="E285" s="124"/>
      <c r="F285" s="125"/>
      <c r="G285" s="138"/>
      <c r="H285" s="140" t="str">
        <f t="shared" si="9"/>
        <v/>
      </c>
      <c r="I285" s="138"/>
      <c r="J285" s="138"/>
      <c r="K285" s="138"/>
      <c r="L285" s="138"/>
      <c r="M285" s="138"/>
      <c r="N285" s="138"/>
      <c r="O285" s="141">
        <f t="shared" si="10"/>
        <v>0</v>
      </c>
    </row>
    <row r="286" spans="1:15" x14ac:dyDescent="0.3">
      <c r="A286" s="537"/>
      <c r="B286" s="537"/>
      <c r="C286" s="106"/>
      <c r="D286" s="128">
        <v>113</v>
      </c>
      <c r="E286" s="124"/>
      <c r="F286" s="125"/>
      <c r="G286" s="138"/>
      <c r="H286" s="140" t="str">
        <f t="shared" si="9"/>
        <v/>
      </c>
      <c r="I286" s="138"/>
      <c r="J286" s="138"/>
      <c r="K286" s="138"/>
      <c r="L286" s="138"/>
      <c r="M286" s="138"/>
      <c r="N286" s="138"/>
      <c r="O286" s="141">
        <f t="shared" si="10"/>
        <v>0</v>
      </c>
    </row>
    <row r="287" spans="1:15" x14ac:dyDescent="0.3">
      <c r="A287" s="537"/>
      <c r="B287" s="537"/>
      <c r="C287" s="106"/>
      <c r="D287" s="128">
        <v>113</v>
      </c>
      <c r="E287" s="124"/>
      <c r="F287" s="125"/>
      <c r="G287" s="138"/>
      <c r="H287" s="140" t="str">
        <f t="shared" si="9"/>
        <v/>
      </c>
      <c r="I287" s="138"/>
      <c r="J287" s="138"/>
      <c r="K287" s="138"/>
      <c r="L287" s="138"/>
      <c r="M287" s="138"/>
      <c r="N287" s="138"/>
      <c r="O287" s="141">
        <f t="shared" si="10"/>
        <v>0</v>
      </c>
    </row>
    <row r="288" spans="1:15" x14ac:dyDescent="0.3">
      <c r="A288" s="537"/>
      <c r="B288" s="537"/>
      <c r="C288" s="106"/>
      <c r="D288" s="128">
        <v>113</v>
      </c>
      <c r="E288" s="124"/>
      <c r="F288" s="125"/>
      <c r="G288" s="138"/>
      <c r="H288" s="140" t="str">
        <f t="shared" si="9"/>
        <v/>
      </c>
      <c r="I288" s="138"/>
      <c r="J288" s="138"/>
      <c r="K288" s="138"/>
      <c r="L288" s="138"/>
      <c r="M288" s="138"/>
      <c r="N288" s="138"/>
      <c r="O288" s="141">
        <f t="shared" si="10"/>
        <v>0</v>
      </c>
    </row>
    <row r="289" spans="1:15" x14ac:dyDescent="0.3">
      <c r="A289" s="537"/>
      <c r="B289" s="537"/>
      <c r="C289" s="106"/>
      <c r="D289" s="128">
        <v>113</v>
      </c>
      <c r="E289" s="124"/>
      <c r="F289" s="125"/>
      <c r="G289" s="137"/>
      <c r="H289" s="140" t="str">
        <f t="shared" si="9"/>
        <v/>
      </c>
      <c r="I289" s="137"/>
      <c r="J289" s="137"/>
      <c r="K289" s="137"/>
      <c r="L289" s="137"/>
      <c r="M289" s="137"/>
      <c r="N289" s="137"/>
      <c r="O289" s="141">
        <f t="shared" si="10"/>
        <v>0</v>
      </c>
    </row>
    <row r="290" spans="1:15" x14ac:dyDescent="0.3">
      <c r="A290" s="537"/>
      <c r="B290" s="537"/>
      <c r="C290" s="106"/>
      <c r="D290" s="128">
        <v>113</v>
      </c>
      <c r="E290" s="124"/>
      <c r="F290" s="125"/>
      <c r="G290" s="138"/>
      <c r="H290" s="140" t="str">
        <f t="shared" si="9"/>
        <v/>
      </c>
      <c r="I290" s="138"/>
      <c r="J290" s="138"/>
      <c r="K290" s="138"/>
      <c r="L290" s="138"/>
      <c r="M290" s="138"/>
      <c r="N290" s="138"/>
      <c r="O290" s="141">
        <f t="shared" si="10"/>
        <v>0</v>
      </c>
    </row>
    <row r="291" spans="1:15" x14ac:dyDescent="0.3">
      <c r="A291" s="537"/>
      <c r="B291" s="537"/>
      <c r="C291" s="106"/>
      <c r="D291" s="128">
        <v>113</v>
      </c>
      <c r="E291" s="124"/>
      <c r="F291" s="125"/>
      <c r="G291" s="138"/>
      <c r="H291" s="140" t="str">
        <f t="shared" si="9"/>
        <v/>
      </c>
      <c r="I291" s="138"/>
      <c r="J291" s="138"/>
      <c r="K291" s="138"/>
      <c r="L291" s="138"/>
      <c r="M291" s="138"/>
      <c r="N291" s="138"/>
      <c r="O291" s="141">
        <f t="shared" si="10"/>
        <v>0</v>
      </c>
    </row>
    <row r="292" spans="1:15" x14ac:dyDescent="0.3">
      <c r="A292" s="537"/>
      <c r="B292" s="537"/>
      <c r="C292" s="106"/>
      <c r="D292" s="128">
        <v>113</v>
      </c>
      <c r="E292" s="124"/>
      <c r="F292" s="125"/>
      <c r="G292" s="138"/>
      <c r="H292" s="140" t="str">
        <f t="shared" si="9"/>
        <v/>
      </c>
      <c r="I292" s="138"/>
      <c r="J292" s="138"/>
      <c r="K292" s="138"/>
      <c r="L292" s="138"/>
      <c r="M292" s="138"/>
      <c r="N292" s="138"/>
      <c r="O292" s="141">
        <f t="shared" si="10"/>
        <v>0</v>
      </c>
    </row>
    <row r="293" spans="1:15" x14ac:dyDescent="0.3">
      <c r="A293" s="537"/>
      <c r="B293" s="537"/>
      <c r="C293" s="106"/>
      <c r="D293" s="128">
        <v>113</v>
      </c>
      <c r="E293" s="124"/>
      <c r="F293" s="125"/>
      <c r="G293" s="138"/>
      <c r="H293" s="140" t="str">
        <f t="shared" si="9"/>
        <v/>
      </c>
      <c r="I293" s="138"/>
      <c r="J293" s="138"/>
      <c r="K293" s="138"/>
      <c r="L293" s="138"/>
      <c r="M293" s="138"/>
      <c r="N293" s="138"/>
      <c r="O293" s="141">
        <f t="shared" si="10"/>
        <v>0</v>
      </c>
    </row>
    <row r="294" spans="1:15" x14ac:dyDescent="0.3">
      <c r="A294" s="537"/>
      <c r="B294" s="537"/>
      <c r="C294" s="106"/>
      <c r="D294" s="128">
        <v>113</v>
      </c>
      <c r="E294" s="124"/>
      <c r="F294" s="125"/>
      <c r="G294" s="138"/>
      <c r="H294" s="140" t="str">
        <f t="shared" si="9"/>
        <v/>
      </c>
      <c r="I294" s="138"/>
      <c r="J294" s="138"/>
      <c r="K294" s="138"/>
      <c r="L294" s="138"/>
      <c r="M294" s="138"/>
      <c r="N294" s="138"/>
      <c r="O294" s="141">
        <f t="shared" si="10"/>
        <v>0</v>
      </c>
    </row>
    <row r="295" spans="1:15" x14ac:dyDescent="0.3">
      <c r="A295" s="537"/>
      <c r="B295" s="537"/>
      <c r="C295" s="106"/>
      <c r="D295" s="128">
        <v>113</v>
      </c>
      <c r="E295" s="124"/>
      <c r="F295" s="125"/>
      <c r="G295" s="138"/>
      <c r="H295" s="140" t="str">
        <f t="shared" si="9"/>
        <v/>
      </c>
      <c r="I295" s="138"/>
      <c r="J295" s="138"/>
      <c r="K295" s="138"/>
      <c r="L295" s="138"/>
      <c r="M295" s="138"/>
      <c r="N295" s="138"/>
      <c r="O295" s="141">
        <f t="shared" si="10"/>
        <v>0</v>
      </c>
    </row>
    <row r="296" spans="1:15" x14ac:dyDescent="0.3">
      <c r="A296" s="537"/>
      <c r="B296" s="537"/>
      <c r="C296" s="106"/>
      <c r="D296" s="128">
        <v>113</v>
      </c>
      <c r="E296" s="124"/>
      <c r="F296" s="125"/>
      <c r="G296" s="138"/>
      <c r="H296" s="140" t="str">
        <f t="shared" si="9"/>
        <v/>
      </c>
      <c r="I296" s="138"/>
      <c r="J296" s="138"/>
      <c r="K296" s="138"/>
      <c r="L296" s="138"/>
      <c r="M296" s="138"/>
      <c r="N296" s="138"/>
      <c r="O296" s="141">
        <f t="shared" si="10"/>
        <v>0</v>
      </c>
    </row>
    <row r="297" spans="1:15" x14ac:dyDescent="0.3">
      <c r="A297" s="537"/>
      <c r="B297" s="537"/>
      <c r="C297" s="106"/>
      <c r="D297" s="128">
        <v>113</v>
      </c>
      <c r="E297" s="124"/>
      <c r="F297" s="125"/>
      <c r="G297" s="138"/>
      <c r="H297" s="140" t="str">
        <f t="shared" si="9"/>
        <v/>
      </c>
      <c r="I297" s="138"/>
      <c r="J297" s="138"/>
      <c r="K297" s="138"/>
      <c r="L297" s="138"/>
      <c r="M297" s="138"/>
      <c r="N297" s="138"/>
      <c r="O297" s="141">
        <f t="shared" si="10"/>
        <v>0</v>
      </c>
    </row>
    <row r="298" spans="1:15" x14ac:dyDescent="0.3">
      <c r="A298" s="537"/>
      <c r="B298" s="537"/>
      <c r="C298" s="106"/>
      <c r="D298" s="128">
        <v>113</v>
      </c>
      <c r="E298" s="124"/>
      <c r="F298" s="125"/>
      <c r="G298" s="138"/>
      <c r="H298" s="140" t="str">
        <f t="shared" si="9"/>
        <v/>
      </c>
      <c r="I298" s="138"/>
      <c r="J298" s="138"/>
      <c r="K298" s="138"/>
      <c r="L298" s="138"/>
      <c r="M298" s="138"/>
      <c r="N298" s="138"/>
      <c r="O298" s="141">
        <f t="shared" si="10"/>
        <v>0</v>
      </c>
    </row>
    <row r="299" spans="1:15" x14ac:dyDescent="0.3">
      <c r="A299" s="537"/>
      <c r="B299" s="537"/>
      <c r="C299" s="106"/>
      <c r="D299" s="128">
        <v>113</v>
      </c>
      <c r="E299" s="124"/>
      <c r="F299" s="125"/>
      <c r="G299" s="137"/>
      <c r="H299" s="140" t="str">
        <f t="shared" si="9"/>
        <v/>
      </c>
      <c r="I299" s="137"/>
      <c r="J299" s="137"/>
      <c r="K299" s="137"/>
      <c r="L299" s="137"/>
      <c r="M299" s="137"/>
      <c r="N299" s="137"/>
      <c r="O299" s="141">
        <f t="shared" si="10"/>
        <v>0</v>
      </c>
    </row>
    <row r="300" spans="1:15" x14ac:dyDescent="0.3">
      <c r="A300" s="537"/>
      <c r="B300" s="537"/>
      <c r="C300" s="106"/>
      <c r="D300" s="128">
        <v>113</v>
      </c>
      <c r="E300" s="124"/>
      <c r="F300" s="125"/>
      <c r="G300" s="138"/>
      <c r="H300" s="140" t="str">
        <f t="shared" si="9"/>
        <v/>
      </c>
      <c r="I300" s="138"/>
      <c r="J300" s="138"/>
      <c r="K300" s="138"/>
      <c r="L300" s="138"/>
      <c r="M300" s="138"/>
      <c r="N300" s="138"/>
      <c r="O300" s="141">
        <f t="shared" si="10"/>
        <v>0</v>
      </c>
    </row>
    <row r="301" spans="1:15" x14ac:dyDescent="0.3">
      <c r="A301" s="537"/>
      <c r="B301" s="537"/>
      <c r="C301" s="106"/>
      <c r="D301" s="128">
        <v>113</v>
      </c>
      <c r="E301" s="124"/>
      <c r="F301" s="125"/>
      <c r="G301" s="138"/>
      <c r="H301" s="140" t="str">
        <f t="shared" si="9"/>
        <v/>
      </c>
      <c r="I301" s="138"/>
      <c r="J301" s="138"/>
      <c r="K301" s="138"/>
      <c r="L301" s="138"/>
      <c r="M301" s="138"/>
      <c r="N301" s="138"/>
      <c r="O301" s="141">
        <f t="shared" si="10"/>
        <v>0</v>
      </c>
    </row>
    <row r="302" spans="1:15" x14ac:dyDescent="0.3">
      <c r="A302" s="537"/>
      <c r="B302" s="537"/>
      <c r="C302" s="106"/>
      <c r="D302" s="128">
        <v>113</v>
      </c>
      <c r="E302" s="124"/>
      <c r="F302" s="125"/>
      <c r="G302" s="138"/>
      <c r="H302" s="140" t="str">
        <f t="shared" si="9"/>
        <v/>
      </c>
      <c r="I302" s="138"/>
      <c r="J302" s="138"/>
      <c r="K302" s="138"/>
      <c r="L302" s="138"/>
      <c r="M302" s="138"/>
      <c r="N302" s="138"/>
      <c r="O302" s="141">
        <f t="shared" si="10"/>
        <v>0</v>
      </c>
    </row>
    <row r="303" spans="1:15" x14ac:dyDescent="0.3">
      <c r="A303" s="537"/>
      <c r="B303" s="537"/>
      <c r="C303" s="106"/>
      <c r="D303" s="128">
        <v>113</v>
      </c>
      <c r="E303" s="124"/>
      <c r="F303" s="125"/>
      <c r="G303" s="138"/>
      <c r="H303" s="140" t="str">
        <f t="shared" si="9"/>
        <v/>
      </c>
      <c r="I303" s="138"/>
      <c r="J303" s="138"/>
      <c r="K303" s="138"/>
      <c r="L303" s="138"/>
      <c r="M303" s="138"/>
      <c r="N303" s="138"/>
      <c r="O303" s="141">
        <f t="shared" si="10"/>
        <v>0</v>
      </c>
    </row>
    <row r="304" spans="1:15" x14ac:dyDescent="0.3">
      <c r="A304" s="537"/>
      <c r="B304" s="537"/>
      <c r="C304" s="106"/>
      <c r="D304" s="128">
        <v>113</v>
      </c>
      <c r="E304" s="124"/>
      <c r="F304" s="125"/>
      <c r="G304" s="137"/>
      <c r="H304" s="140" t="str">
        <f t="shared" si="9"/>
        <v/>
      </c>
      <c r="I304" s="137"/>
      <c r="J304" s="137"/>
      <c r="K304" s="137"/>
      <c r="L304" s="137"/>
      <c r="M304" s="137"/>
      <c r="N304" s="137"/>
      <c r="O304" s="141">
        <f t="shared" si="10"/>
        <v>0</v>
      </c>
    </row>
    <row r="305" spans="1:15" x14ac:dyDescent="0.3">
      <c r="A305" s="537"/>
      <c r="B305" s="537"/>
      <c r="C305" s="106"/>
      <c r="D305" s="128">
        <v>113</v>
      </c>
      <c r="E305" s="124"/>
      <c r="F305" s="125"/>
      <c r="G305" s="138"/>
      <c r="H305" s="140" t="str">
        <f t="shared" si="9"/>
        <v/>
      </c>
      <c r="I305" s="138"/>
      <c r="J305" s="138"/>
      <c r="K305" s="138"/>
      <c r="L305" s="138"/>
      <c r="M305" s="138"/>
      <c r="N305" s="138"/>
      <c r="O305" s="141">
        <f t="shared" si="10"/>
        <v>0</v>
      </c>
    </row>
    <row r="306" spans="1:15" x14ac:dyDescent="0.3">
      <c r="A306" s="537"/>
      <c r="B306" s="537"/>
      <c r="C306" s="106"/>
      <c r="D306" s="128">
        <v>113</v>
      </c>
      <c r="E306" s="124"/>
      <c r="F306" s="125"/>
      <c r="G306" s="138"/>
      <c r="H306" s="140" t="str">
        <f t="shared" si="9"/>
        <v/>
      </c>
      <c r="I306" s="138"/>
      <c r="J306" s="138"/>
      <c r="K306" s="138"/>
      <c r="L306" s="138"/>
      <c r="M306" s="138"/>
      <c r="N306" s="138"/>
      <c r="O306" s="141">
        <f t="shared" si="10"/>
        <v>0</v>
      </c>
    </row>
    <row r="307" spans="1:15" x14ac:dyDescent="0.3">
      <c r="A307" s="537"/>
      <c r="B307" s="537"/>
      <c r="C307" s="106"/>
      <c r="D307" s="128">
        <v>113</v>
      </c>
      <c r="E307" s="124"/>
      <c r="F307" s="125"/>
      <c r="G307" s="138"/>
      <c r="H307" s="140" t="str">
        <f t="shared" si="9"/>
        <v/>
      </c>
      <c r="I307" s="138"/>
      <c r="J307" s="138"/>
      <c r="K307" s="138"/>
      <c r="L307" s="138"/>
      <c r="M307" s="138"/>
      <c r="N307" s="138"/>
      <c r="O307" s="141">
        <f t="shared" si="10"/>
        <v>0</v>
      </c>
    </row>
    <row r="308" spans="1:15" x14ac:dyDescent="0.3">
      <c r="A308" s="537"/>
      <c r="B308" s="537"/>
      <c r="C308" s="106"/>
      <c r="D308" s="128">
        <v>113</v>
      </c>
      <c r="E308" s="124"/>
      <c r="F308" s="125"/>
      <c r="G308" s="138"/>
      <c r="H308" s="140" t="str">
        <f t="shared" si="9"/>
        <v/>
      </c>
      <c r="I308" s="138"/>
      <c r="J308" s="138"/>
      <c r="K308" s="138"/>
      <c r="L308" s="138"/>
      <c r="M308" s="138"/>
      <c r="N308" s="138"/>
      <c r="O308" s="141">
        <f t="shared" si="10"/>
        <v>0</v>
      </c>
    </row>
    <row r="309" spans="1:15" x14ac:dyDescent="0.3">
      <c r="A309" s="537"/>
      <c r="B309" s="537"/>
      <c r="C309" s="106"/>
      <c r="D309" s="128">
        <v>113</v>
      </c>
      <c r="E309" s="124"/>
      <c r="F309" s="125"/>
      <c r="G309" s="138"/>
      <c r="H309" s="140" t="str">
        <f t="shared" si="9"/>
        <v/>
      </c>
      <c r="I309" s="138"/>
      <c r="J309" s="138"/>
      <c r="K309" s="138"/>
      <c r="L309" s="138"/>
      <c r="M309" s="138"/>
      <c r="N309" s="138"/>
      <c r="O309" s="141">
        <f t="shared" si="10"/>
        <v>0</v>
      </c>
    </row>
    <row r="310" spans="1:15" x14ac:dyDescent="0.3">
      <c r="A310" s="537"/>
      <c r="B310" s="537"/>
      <c r="C310" s="106"/>
      <c r="D310" s="128">
        <v>113</v>
      </c>
      <c r="E310" s="124"/>
      <c r="F310" s="125"/>
      <c r="G310" s="138"/>
      <c r="H310" s="140" t="str">
        <f t="shared" si="9"/>
        <v/>
      </c>
      <c r="I310" s="138"/>
      <c r="J310" s="138"/>
      <c r="K310" s="138"/>
      <c r="L310" s="138"/>
      <c r="M310" s="138"/>
      <c r="N310" s="138"/>
      <c r="O310" s="141">
        <f t="shared" si="10"/>
        <v>0</v>
      </c>
    </row>
    <row r="311" spans="1:15" x14ac:dyDescent="0.3">
      <c r="A311" s="537"/>
      <c r="B311" s="537"/>
      <c r="C311" s="106"/>
      <c r="D311" s="128">
        <v>113</v>
      </c>
      <c r="E311" s="124"/>
      <c r="F311" s="125"/>
      <c r="G311" s="138"/>
      <c r="H311" s="140" t="str">
        <f t="shared" si="9"/>
        <v/>
      </c>
      <c r="I311" s="138"/>
      <c r="J311" s="138"/>
      <c r="K311" s="138"/>
      <c r="L311" s="138"/>
      <c r="M311" s="138"/>
      <c r="N311" s="138"/>
      <c r="O311" s="141">
        <f t="shared" si="10"/>
        <v>0</v>
      </c>
    </row>
    <row r="312" spans="1:15" x14ac:dyDescent="0.3">
      <c r="A312" s="537"/>
      <c r="B312" s="537"/>
      <c r="C312" s="106"/>
      <c r="D312" s="128">
        <v>113</v>
      </c>
      <c r="E312" s="124"/>
      <c r="F312" s="125"/>
      <c r="G312" s="138"/>
      <c r="H312" s="140" t="str">
        <f t="shared" si="9"/>
        <v/>
      </c>
      <c r="I312" s="138"/>
      <c r="J312" s="138"/>
      <c r="K312" s="138"/>
      <c r="L312" s="138"/>
      <c r="M312" s="138"/>
      <c r="N312" s="138"/>
      <c r="O312" s="141">
        <f t="shared" si="10"/>
        <v>0</v>
      </c>
    </row>
    <row r="313" spans="1:15" x14ac:dyDescent="0.3">
      <c r="A313" s="537"/>
      <c r="B313" s="537"/>
      <c r="C313" s="106"/>
      <c r="D313" s="128">
        <v>113</v>
      </c>
      <c r="E313" s="124"/>
      <c r="F313" s="125"/>
      <c r="G313" s="138"/>
      <c r="H313" s="140" t="str">
        <f t="shared" si="9"/>
        <v/>
      </c>
      <c r="I313" s="138"/>
      <c r="J313" s="138"/>
      <c r="K313" s="138"/>
      <c r="L313" s="138"/>
      <c r="M313" s="138"/>
      <c r="N313" s="138"/>
      <c r="O313" s="141">
        <f t="shared" si="10"/>
        <v>0</v>
      </c>
    </row>
    <row r="314" spans="1:15" x14ac:dyDescent="0.3">
      <c r="A314" s="537"/>
      <c r="B314" s="537"/>
      <c r="C314" s="106"/>
      <c r="D314" s="128">
        <v>113</v>
      </c>
      <c r="E314" s="124"/>
      <c r="F314" s="125"/>
      <c r="G314" s="137"/>
      <c r="H314" s="140" t="str">
        <f t="shared" si="9"/>
        <v/>
      </c>
      <c r="I314" s="137"/>
      <c r="J314" s="137"/>
      <c r="K314" s="137"/>
      <c r="L314" s="137"/>
      <c r="M314" s="137"/>
      <c r="N314" s="137"/>
      <c r="O314" s="141">
        <f t="shared" si="10"/>
        <v>0</v>
      </c>
    </row>
    <row r="315" spans="1:15" x14ac:dyDescent="0.3">
      <c r="A315" s="537"/>
      <c r="B315" s="537"/>
      <c r="C315" s="106"/>
      <c r="D315" s="128">
        <v>113</v>
      </c>
      <c r="E315" s="124"/>
      <c r="F315" s="125"/>
      <c r="G315" s="137"/>
      <c r="H315" s="140" t="str">
        <f t="shared" si="9"/>
        <v/>
      </c>
      <c r="I315" s="137"/>
      <c r="J315" s="137"/>
      <c r="K315" s="137"/>
      <c r="L315" s="137"/>
      <c r="M315" s="137"/>
      <c r="N315" s="137"/>
      <c r="O315" s="141">
        <f t="shared" si="10"/>
        <v>0</v>
      </c>
    </row>
    <row r="316" spans="1:15" x14ac:dyDescent="0.3">
      <c r="A316" s="537"/>
      <c r="B316" s="537"/>
      <c r="C316" s="106"/>
      <c r="D316" s="128">
        <v>113</v>
      </c>
      <c r="E316" s="124"/>
      <c r="F316" s="125"/>
      <c r="G316" s="138"/>
      <c r="H316" s="140" t="str">
        <f t="shared" si="9"/>
        <v/>
      </c>
      <c r="I316" s="138"/>
      <c r="J316" s="138"/>
      <c r="K316" s="138"/>
      <c r="L316" s="138"/>
      <c r="M316" s="138"/>
      <c r="N316" s="138"/>
      <c r="O316" s="141">
        <f t="shared" si="10"/>
        <v>0</v>
      </c>
    </row>
    <row r="317" spans="1:15" x14ac:dyDescent="0.3">
      <c r="A317" s="537"/>
      <c r="B317" s="537"/>
      <c r="C317" s="106"/>
      <c r="D317" s="128">
        <v>113</v>
      </c>
      <c r="E317" s="124"/>
      <c r="F317" s="125"/>
      <c r="G317" s="138"/>
      <c r="H317" s="140" t="str">
        <f t="shared" si="9"/>
        <v/>
      </c>
      <c r="I317" s="138"/>
      <c r="J317" s="138"/>
      <c r="K317" s="138"/>
      <c r="L317" s="138"/>
      <c r="M317" s="138"/>
      <c r="N317" s="138"/>
      <c r="O317" s="141">
        <f t="shared" si="10"/>
        <v>0</v>
      </c>
    </row>
    <row r="318" spans="1:15" x14ac:dyDescent="0.3">
      <c r="A318" s="537"/>
      <c r="B318" s="537"/>
      <c r="C318" s="106"/>
      <c r="D318" s="128">
        <v>113</v>
      </c>
      <c r="E318" s="124"/>
      <c r="F318" s="125"/>
      <c r="G318" s="138"/>
      <c r="H318" s="140" t="str">
        <f t="shared" si="9"/>
        <v/>
      </c>
      <c r="I318" s="138"/>
      <c r="J318" s="138"/>
      <c r="K318" s="138"/>
      <c r="L318" s="138"/>
      <c r="M318" s="138"/>
      <c r="N318" s="138"/>
      <c r="O318" s="141">
        <f t="shared" si="10"/>
        <v>0</v>
      </c>
    </row>
    <row r="319" spans="1:15" x14ac:dyDescent="0.3">
      <c r="A319" s="537"/>
      <c r="B319" s="537"/>
      <c r="C319" s="106"/>
      <c r="D319" s="128">
        <v>113</v>
      </c>
      <c r="E319" s="124"/>
      <c r="F319" s="125"/>
      <c r="G319" s="138"/>
      <c r="H319" s="140" t="str">
        <f t="shared" si="9"/>
        <v/>
      </c>
      <c r="I319" s="138"/>
      <c r="J319" s="138"/>
      <c r="K319" s="138"/>
      <c r="L319" s="138"/>
      <c r="M319" s="138"/>
      <c r="N319" s="138"/>
      <c r="O319" s="141">
        <f t="shared" si="10"/>
        <v>0</v>
      </c>
    </row>
    <row r="320" spans="1:15" x14ac:dyDescent="0.3">
      <c r="A320" s="537"/>
      <c r="B320" s="537"/>
      <c r="C320" s="106"/>
      <c r="D320" s="128">
        <v>113</v>
      </c>
      <c r="E320" s="124"/>
      <c r="F320" s="125"/>
      <c r="G320" s="138"/>
      <c r="H320" s="140" t="str">
        <f t="shared" si="9"/>
        <v/>
      </c>
      <c r="I320" s="138"/>
      <c r="J320" s="138"/>
      <c r="K320" s="138"/>
      <c r="L320" s="138"/>
      <c r="M320" s="138"/>
      <c r="N320" s="138"/>
      <c r="O320" s="141">
        <f t="shared" si="10"/>
        <v>0</v>
      </c>
    </row>
    <row r="321" spans="1:15" x14ac:dyDescent="0.3">
      <c r="A321" s="537"/>
      <c r="B321" s="537"/>
      <c r="C321" s="106"/>
      <c r="D321" s="128">
        <v>113</v>
      </c>
      <c r="E321" s="124"/>
      <c r="F321" s="125"/>
      <c r="G321" s="138"/>
      <c r="H321" s="140" t="str">
        <f t="shared" si="9"/>
        <v/>
      </c>
      <c r="I321" s="138"/>
      <c r="J321" s="138"/>
      <c r="K321" s="138"/>
      <c r="L321" s="138"/>
      <c r="M321" s="138"/>
      <c r="N321" s="138"/>
      <c r="O321" s="141">
        <f t="shared" si="10"/>
        <v>0</v>
      </c>
    </row>
    <row r="322" spans="1:15" x14ac:dyDescent="0.3">
      <c r="A322" s="537"/>
      <c r="B322" s="537"/>
      <c r="C322" s="106"/>
      <c r="D322" s="128">
        <v>113</v>
      </c>
      <c r="E322" s="124"/>
      <c r="F322" s="125"/>
      <c r="G322" s="138"/>
      <c r="H322" s="140" t="str">
        <f t="shared" si="9"/>
        <v/>
      </c>
      <c r="I322" s="138"/>
      <c r="J322" s="138"/>
      <c r="K322" s="138"/>
      <c r="L322" s="138"/>
      <c r="M322" s="138"/>
      <c r="N322" s="138"/>
      <c r="O322" s="141">
        <f t="shared" si="10"/>
        <v>0</v>
      </c>
    </row>
    <row r="323" spans="1:15" x14ac:dyDescent="0.3">
      <c r="A323" s="537"/>
      <c r="B323" s="537"/>
      <c r="C323" s="106"/>
      <c r="D323" s="128">
        <v>113</v>
      </c>
      <c r="E323" s="124"/>
      <c r="F323" s="125"/>
      <c r="G323" s="138"/>
      <c r="H323" s="140" t="str">
        <f t="shared" si="9"/>
        <v/>
      </c>
      <c r="I323" s="138"/>
      <c r="J323" s="138"/>
      <c r="K323" s="138"/>
      <c r="L323" s="138"/>
      <c r="M323" s="138"/>
      <c r="N323" s="138"/>
      <c r="O323" s="141">
        <f t="shared" si="10"/>
        <v>0</v>
      </c>
    </row>
    <row r="324" spans="1:15" x14ac:dyDescent="0.3">
      <c r="A324" s="537"/>
      <c r="B324" s="537"/>
      <c r="C324" s="106"/>
      <c r="D324" s="128">
        <v>113</v>
      </c>
      <c r="E324" s="124"/>
      <c r="F324" s="125"/>
      <c r="G324" s="137"/>
      <c r="H324" s="140" t="str">
        <f t="shared" si="9"/>
        <v/>
      </c>
      <c r="I324" s="137"/>
      <c r="J324" s="137"/>
      <c r="K324" s="137"/>
      <c r="L324" s="137"/>
      <c r="M324" s="137"/>
      <c r="N324" s="137"/>
      <c r="O324" s="141">
        <f t="shared" si="10"/>
        <v>0</v>
      </c>
    </row>
    <row r="325" spans="1:15" x14ac:dyDescent="0.3">
      <c r="A325" s="537"/>
      <c r="B325" s="537"/>
      <c r="C325" s="106"/>
      <c r="D325" s="128">
        <v>113</v>
      </c>
      <c r="E325" s="124"/>
      <c r="F325" s="125"/>
      <c r="G325" s="138"/>
      <c r="H325" s="140" t="str">
        <f t="shared" si="9"/>
        <v/>
      </c>
      <c r="I325" s="138"/>
      <c r="J325" s="138"/>
      <c r="K325" s="138"/>
      <c r="L325" s="138"/>
      <c r="M325" s="138"/>
      <c r="N325" s="138"/>
      <c r="O325" s="141">
        <f t="shared" si="10"/>
        <v>0</v>
      </c>
    </row>
    <row r="326" spans="1:15" x14ac:dyDescent="0.3">
      <c r="A326" s="537"/>
      <c r="B326" s="537"/>
      <c r="C326" s="106"/>
      <c r="D326" s="128">
        <v>113</v>
      </c>
      <c r="E326" s="124"/>
      <c r="F326" s="125"/>
      <c r="G326" s="138"/>
      <c r="H326" s="140" t="str">
        <f t="shared" si="9"/>
        <v/>
      </c>
      <c r="I326" s="138"/>
      <c r="J326" s="138"/>
      <c r="K326" s="138"/>
      <c r="L326" s="138"/>
      <c r="M326" s="138"/>
      <c r="N326" s="138"/>
      <c r="O326" s="141">
        <f t="shared" si="10"/>
        <v>0</v>
      </c>
    </row>
    <row r="327" spans="1:15" x14ac:dyDescent="0.3">
      <c r="A327" s="537"/>
      <c r="B327" s="537"/>
      <c r="C327" s="106"/>
      <c r="D327" s="128">
        <v>113</v>
      </c>
      <c r="E327" s="124"/>
      <c r="F327" s="125"/>
      <c r="G327" s="138"/>
      <c r="H327" s="140" t="str">
        <f t="shared" si="9"/>
        <v/>
      </c>
      <c r="I327" s="138"/>
      <c r="J327" s="138"/>
      <c r="K327" s="138"/>
      <c r="L327" s="138"/>
      <c r="M327" s="138"/>
      <c r="N327" s="138"/>
      <c r="O327" s="141">
        <f t="shared" si="10"/>
        <v>0</v>
      </c>
    </row>
    <row r="328" spans="1:15" x14ac:dyDescent="0.3">
      <c r="A328" s="537"/>
      <c r="B328" s="537"/>
      <c r="C328" s="106"/>
      <c r="D328" s="128">
        <v>113</v>
      </c>
      <c r="E328" s="124"/>
      <c r="F328" s="125"/>
      <c r="G328" s="138"/>
      <c r="H328" s="140" t="str">
        <f t="shared" si="9"/>
        <v/>
      </c>
      <c r="I328" s="138"/>
      <c r="J328" s="138"/>
      <c r="K328" s="138"/>
      <c r="L328" s="138"/>
      <c r="M328" s="138"/>
      <c r="N328" s="138"/>
      <c r="O328" s="141">
        <f t="shared" si="10"/>
        <v>0</v>
      </c>
    </row>
    <row r="329" spans="1:15" x14ac:dyDescent="0.3">
      <c r="A329" s="537"/>
      <c r="B329" s="537"/>
      <c r="C329" s="106"/>
      <c r="D329" s="128">
        <v>113</v>
      </c>
      <c r="E329" s="124"/>
      <c r="F329" s="125"/>
      <c r="G329" s="138"/>
      <c r="H329" s="140" t="str">
        <f t="shared" ref="H329:H392" si="11">IF(G329="","",IF(E329="","Se requiere asignar la fuente de financiamiento (FF)",IF(F329="","Es necesario establcer el número de plazas (No.)",IF(G329="","Se necesita establcer un monto mensual",F329*G329*12))))</f>
        <v/>
      </c>
      <c r="I329" s="138"/>
      <c r="J329" s="138"/>
      <c r="K329" s="138"/>
      <c r="L329" s="138"/>
      <c r="M329" s="138"/>
      <c r="N329" s="138"/>
      <c r="O329" s="141">
        <f t="shared" ref="O329:O392" si="12">SUM(H329:N329)</f>
        <v>0</v>
      </c>
    </row>
    <row r="330" spans="1:15" x14ac:dyDescent="0.3">
      <c r="A330" s="537"/>
      <c r="B330" s="537"/>
      <c r="C330" s="106"/>
      <c r="D330" s="128">
        <v>113</v>
      </c>
      <c r="E330" s="124"/>
      <c r="F330" s="125"/>
      <c r="G330" s="138"/>
      <c r="H330" s="140" t="str">
        <f t="shared" si="11"/>
        <v/>
      </c>
      <c r="I330" s="138"/>
      <c r="J330" s="138"/>
      <c r="K330" s="138"/>
      <c r="L330" s="138"/>
      <c r="M330" s="138"/>
      <c r="N330" s="138"/>
      <c r="O330" s="141">
        <f t="shared" si="12"/>
        <v>0</v>
      </c>
    </row>
    <row r="331" spans="1:15" x14ac:dyDescent="0.3">
      <c r="A331" s="537"/>
      <c r="B331" s="537"/>
      <c r="C331" s="106"/>
      <c r="D331" s="128">
        <v>113</v>
      </c>
      <c r="E331" s="124"/>
      <c r="F331" s="125"/>
      <c r="G331" s="138"/>
      <c r="H331" s="140" t="str">
        <f t="shared" si="11"/>
        <v/>
      </c>
      <c r="I331" s="138"/>
      <c r="J331" s="138"/>
      <c r="K331" s="138"/>
      <c r="L331" s="138"/>
      <c r="M331" s="138"/>
      <c r="N331" s="138"/>
      <c r="O331" s="141">
        <f t="shared" si="12"/>
        <v>0</v>
      </c>
    </row>
    <row r="332" spans="1:15" x14ac:dyDescent="0.3">
      <c r="A332" s="537"/>
      <c r="B332" s="537"/>
      <c r="C332" s="106"/>
      <c r="D332" s="128">
        <v>113</v>
      </c>
      <c r="E332" s="124"/>
      <c r="F332" s="125"/>
      <c r="G332" s="138"/>
      <c r="H332" s="140" t="str">
        <f t="shared" si="11"/>
        <v/>
      </c>
      <c r="I332" s="138"/>
      <c r="J332" s="138"/>
      <c r="K332" s="138"/>
      <c r="L332" s="138"/>
      <c r="M332" s="138"/>
      <c r="N332" s="138"/>
      <c r="O332" s="141">
        <f t="shared" si="12"/>
        <v>0</v>
      </c>
    </row>
    <row r="333" spans="1:15" x14ac:dyDescent="0.3">
      <c r="A333" s="537"/>
      <c r="B333" s="537"/>
      <c r="C333" s="106"/>
      <c r="D333" s="128">
        <v>113</v>
      </c>
      <c r="E333" s="124"/>
      <c r="F333" s="125"/>
      <c r="G333" s="137"/>
      <c r="H333" s="140" t="str">
        <f t="shared" si="11"/>
        <v/>
      </c>
      <c r="I333" s="137"/>
      <c r="J333" s="137"/>
      <c r="K333" s="137"/>
      <c r="L333" s="137"/>
      <c r="M333" s="137"/>
      <c r="N333" s="137"/>
      <c r="O333" s="141">
        <f t="shared" si="12"/>
        <v>0</v>
      </c>
    </row>
    <row r="334" spans="1:15" x14ac:dyDescent="0.3">
      <c r="A334" s="537"/>
      <c r="B334" s="537"/>
      <c r="C334" s="106"/>
      <c r="D334" s="128">
        <v>113</v>
      </c>
      <c r="E334" s="124"/>
      <c r="F334" s="125"/>
      <c r="G334" s="138"/>
      <c r="H334" s="140" t="str">
        <f t="shared" si="11"/>
        <v/>
      </c>
      <c r="I334" s="138"/>
      <c r="J334" s="138"/>
      <c r="K334" s="138"/>
      <c r="L334" s="138"/>
      <c r="M334" s="138"/>
      <c r="N334" s="138"/>
      <c r="O334" s="141">
        <f t="shared" si="12"/>
        <v>0</v>
      </c>
    </row>
    <row r="335" spans="1:15" x14ac:dyDescent="0.3">
      <c r="A335" s="537"/>
      <c r="B335" s="537"/>
      <c r="C335" s="106"/>
      <c r="D335" s="128">
        <v>113</v>
      </c>
      <c r="E335" s="124"/>
      <c r="F335" s="125"/>
      <c r="G335" s="138"/>
      <c r="H335" s="140" t="str">
        <f t="shared" si="11"/>
        <v/>
      </c>
      <c r="I335" s="138"/>
      <c r="J335" s="138"/>
      <c r="K335" s="138"/>
      <c r="L335" s="138"/>
      <c r="M335" s="138"/>
      <c r="N335" s="138"/>
      <c r="O335" s="141">
        <f t="shared" si="12"/>
        <v>0</v>
      </c>
    </row>
    <row r="336" spans="1:15" x14ac:dyDescent="0.3">
      <c r="A336" s="537"/>
      <c r="B336" s="537"/>
      <c r="C336" s="106"/>
      <c r="D336" s="128">
        <v>113</v>
      </c>
      <c r="E336" s="124"/>
      <c r="F336" s="125"/>
      <c r="G336" s="137"/>
      <c r="H336" s="140" t="str">
        <f t="shared" si="11"/>
        <v/>
      </c>
      <c r="I336" s="137"/>
      <c r="J336" s="137"/>
      <c r="K336" s="137"/>
      <c r="L336" s="137"/>
      <c r="M336" s="137"/>
      <c r="N336" s="137"/>
      <c r="O336" s="141">
        <f t="shared" si="12"/>
        <v>0</v>
      </c>
    </row>
    <row r="337" spans="1:15" x14ac:dyDescent="0.3">
      <c r="A337" s="537"/>
      <c r="B337" s="537"/>
      <c r="C337" s="106"/>
      <c r="D337" s="128">
        <v>113</v>
      </c>
      <c r="E337" s="124"/>
      <c r="F337" s="125"/>
      <c r="G337" s="137"/>
      <c r="H337" s="140" t="str">
        <f t="shared" si="11"/>
        <v/>
      </c>
      <c r="I337" s="137"/>
      <c r="J337" s="137"/>
      <c r="K337" s="137"/>
      <c r="L337" s="137"/>
      <c r="M337" s="137"/>
      <c r="N337" s="137"/>
      <c r="O337" s="141">
        <f t="shared" si="12"/>
        <v>0</v>
      </c>
    </row>
    <row r="338" spans="1:15" x14ac:dyDescent="0.3">
      <c r="A338" s="537"/>
      <c r="B338" s="537"/>
      <c r="C338" s="106"/>
      <c r="D338" s="128">
        <v>113</v>
      </c>
      <c r="E338" s="124"/>
      <c r="F338" s="125"/>
      <c r="G338" s="138"/>
      <c r="H338" s="140" t="str">
        <f t="shared" si="11"/>
        <v/>
      </c>
      <c r="I338" s="138"/>
      <c r="J338" s="138"/>
      <c r="K338" s="138"/>
      <c r="L338" s="138"/>
      <c r="M338" s="138"/>
      <c r="N338" s="138"/>
      <c r="O338" s="141">
        <f t="shared" si="12"/>
        <v>0</v>
      </c>
    </row>
    <row r="339" spans="1:15" x14ac:dyDescent="0.3">
      <c r="A339" s="537"/>
      <c r="B339" s="537"/>
      <c r="C339" s="106"/>
      <c r="D339" s="128">
        <v>113</v>
      </c>
      <c r="E339" s="124"/>
      <c r="F339" s="125"/>
      <c r="G339" s="138"/>
      <c r="H339" s="140" t="str">
        <f t="shared" si="11"/>
        <v/>
      </c>
      <c r="I339" s="138"/>
      <c r="J339" s="138"/>
      <c r="K339" s="138"/>
      <c r="L339" s="138"/>
      <c r="M339" s="138"/>
      <c r="N339" s="138"/>
      <c r="O339" s="141">
        <f t="shared" si="12"/>
        <v>0</v>
      </c>
    </row>
    <row r="340" spans="1:15" x14ac:dyDescent="0.3">
      <c r="A340" s="537"/>
      <c r="B340" s="537"/>
      <c r="C340" s="106"/>
      <c r="D340" s="128">
        <v>113</v>
      </c>
      <c r="E340" s="124"/>
      <c r="F340" s="125"/>
      <c r="G340" s="137"/>
      <c r="H340" s="140" t="str">
        <f t="shared" si="11"/>
        <v/>
      </c>
      <c r="I340" s="137"/>
      <c r="J340" s="137"/>
      <c r="K340" s="137"/>
      <c r="L340" s="137"/>
      <c r="M340" s="137"/>
      <c r="N340" s="137"/>
      <c r="O340" s="141">
        <f t="shared" si="12"/>
        <v>0</v>
      </c>
    </row>
    <row r="341" spans="1:15" x14ac:dyDescent="0.3">
      <c r="A341" s="537"/>
      <c r="B341" s="537"/>
      <c r="C341" s="106"/>
      <c r="D341" s="128">
        <v>113</v>
      </c>
      <c r="E341" s="124"/>
      <c r="F341" s="125"/>
      <c r="G341" s="138"/>
      <c r="H341" s="140" t="str">
        <f t="shared" si="11"/>
        <v/>
      </c>
      <c r="I341" s="138"/>
      <c r="J341" s="138"/>
      <c r="K341" s="138"/>
      <c r="L341" s="138"/>
      <c r="M341" s="138"/>
      <c r="N341" s="138"/>
      <c r="O341" s="141">
        <f t="shared" si="12"/>
        <v>0</v>
      </c>
    </row>
    <row r="342" spans="1:15" x14ac:dyDescent="0.3">
      <c r="A342" s="537"/>
      <c r="B342" s="537"/>
      <c r="C342" s="106"/>
      <c r="D342" s="128">
        <v>113</v>
      </c>
      <c r="E342" s="124"/>
      <c r="F342" s="125"/>
      <c r="G342" s="138"/>
      <c r="H342" s="140" t="str">
        <f t="shared" si="11"/>
        <v/>
      </c>
      <c r="I342" s="138"/>
      <c r="J342" s="138"/>
      <c r="K342" s="138"/>
      <c r="L342" s="138"/>
      <c r="M342" s="138"/>
      <c r="N342" s="138"/>
      <c r="O342" s="141">
        <f t="shared" si="12"/>
        <v>0</v>
      </c>
    </row>
    <row r="343" spans="1:15" x14ac:dyDescent="0.3">
      <c r="A343" s="537"/>
      <c r="B343" s="537"/>
      <c r="C343" s="106"/>
      <c r="D343" s="128">
        <v>113</v>
      </c>
      <c r="E343" s="124"/>
      <c r="F343" s="125"/>
      <c r="G343" s="138"/>
      <c r="H343" s="140" t="str">
        <f t="shared" si="11"/>
        <v/>
      </c>
      <c r="I343" s="138"/>
      <c r="J343" s="138"/>
      <c r="K343" s="138"/>
      <c r="L343" s="138"/>
      <c r="M343" s="138"/>
      <c r="N343" s="138"/>
      <c r="O343" s="141">
        <f t="shared" si="12"/>
        <v>0</v>
      </c>
    </row>
    <row r="344" spans="1:15" x14ac:dyDescent="0.3">
      <c r="A344" s="537"/>
      <c r="B344" s="537"/>
      <c r="C344" s="106"/>
      <c r="D344" s="128">
        <v>113</v>
      </c>
      <c r="E344" s="124"/>
      <c r="F344" s="125"/>
      <c r="G344" s="138"/>
      <c r="H344" s="140" t="str">
        <f t="shared" si="11"/>
        <v/>
      </c>
      <c r="I344" s="138"/>
      <c r="J344" s="138"/>
      <c r="K344" s="138"/>
      <c r="L344" s="138"/>
      <c r="M344" s="138"/>
      <c r="N344" s="138"/>
      <c r="O344" s="141">
        <f t="shared" si="12"/>
        <v>0</v>
      </c>
    </row>
    <row r="345" spans="1:15" x14ac:dyDescent="0.3">
      <c r="A345" s="537"/>
      <c r="B345" s="537"/>
      <c r="C345" s="106"/>
      <c r="D345" s="128">
        <v>113</v>
      </c>
      <c r="E345" s="124"/>
      <c r="F345" s="125"/>
      <c r="G345" s="138"/>
      <c r="H345" s="140" t="str">
        <f t="shared" si="11"/>
        <v/>
      </c>
      <c r="I345" s="138"/>
      <c r="J345" s="138"/>
      <c r="K345" s="138"/>
      <c r="L345" s="138"/>
      <c r="M345" s="138"/>
      <c r="N345" s="138"/>
      <c r="O345" s="141">
        <f t="shared" si="12"/>
        <v>0</v>
      </c>
    </row>
    <row r="346" spans="1:15" x14ac:dyDescent="0.3">
      <c r="A346" s="537"/>
      <c r="B346" s="537"/>
      <c r="C346" s="106"/>
      <c r="D346" s="128">
        <v>113</v>
      </c>
      <c r="E346" s="124"/>
      <c r="F346" s="125"/>
      <c r="G346" s="138"/>
      <c r="H346" s="140" t="str">
        <f t="shared" si="11"/>
        <v/>
      </c>
      <c r="I346" s="138"/>
      <c r="J346" s="138"/>
      <c r="K346" s="138"/>
      <c r="L346" s="138"/>
      <c r="M346" s="138"/>
      <c r="N346" s="138"/>
      <c r="O346" s="141">
        <f t="shared" si="12"/>
        <v>0</v>
      </c>
    </row>
    <row r="347" spans="1:15" x14ac:dyDescent="0.3">
      <c r="A347" s="537"/>
      <c r="B347" s="537"/>
      <c r="C347" s="106"/>
      <c r="D347" s="128">
        <v>113</v>
      </c>
      <c r="E347" s="124"/>
      <c r="F347" s="125"/>
      <c r="G347" s="138"/>
      <c r="H347" s="140" t="str">
        <f t="shared" si="11"/>
        <v/>
      </c>
      <c r="I347" s="138"/>
      <c r="J347" s="138"/>
      <c r="K347" s="138"/>
      <c r="L347" s="138"/>
      <c r="M347" s="138"/>
      <c r="N347" s="138"/>
      <c r="O347" s="141">
        <f t="shared" si="12"/>
        <v>0</v>
      </c>
    </row>
    <row r="348" spans="1:15" x14ac:dyDescent="0.3">
      <c r="A348" s="537"/>
      <c r="B348" s="537"/>
      <c r="C348" s="106"/>
      <c r="D348" s="128">
        <v>113</v>
      </c>
      <c r="E348" s="124"/>
      <c r="F348" s="125"/>
      <c r="G348" s="138"/>
      <c r="H348" s="140" t="str">
        <f t="shared" si="11"/>
        <v/>
      </c>
      <c r="I348" s="138"/>
      <c r="J348" s="138"/>
      <c r="K348" s="138"/>
      <c r="L348" s="138"/>
      <c r="M348" s="138"/>
      <c r="N348" s="138"/>
      <c r="O348" s="141">
        <f t="shared" si="12"/>
        <v>0</v>
      </c>
    </row>
    <row r="349" spans="1:15" x14ac:dyDescent="0.3">
      <c r="A349" s="537"/>
      <c r="B349" s="537"/>
      <c r="C349" s="106"/>
      <c r="D349" s="128">
        <v>113</v>
      </c>
      <c r="E349" s="124"/>
      <c r="F349" s="125"/>
      <c r="G349" s="138"/>
      <c r="H349" s="140" t="str">
        <f t="shared" si="11"/>
        <v/>
      </c>
      <c r="I349" s="138"/>
      <c r="J349" s="138"/>
      <c r="K349" s="138"/>
      <c r="L349" s="138"/>
      <c r="M349" s="138"/>
      <c r="N349" s="138"/>
      <c r="O349" s="141">
        <f t="shared" si="12"/>
        <v>0</v>
      </c>
    </row>
    <row r="350" spans="1:15" x14ac:dyDescent="0.3">
      <c r="A350" s="537"/>
      <c r="B350" s="537"/>
      <c r="C350" s="106"/>
      <c r="D350" s="128">
        <v>113</v>
      </c>
      <c r="E350" s="124"/>
      <c r="F350" s="125"/>
      <c r="G350" s="137"/>
      <c r="H350" s="140" t="str">
        <f t="shared" si="11"/>
        <v/>
      </c>
      <c r="I350" s="137"/>
      <c r="J350" s="137"/>
      <c r="K350" s="137"/>
      <c r="L350" s="137"/>
      <c r="M350" s="137"/>
      <c r="N350" s="137"/>
      <c r="O350" s="141">
        <f t="shared" si="12"/>
        <v>0</v>
      </c>
    </row>
    <row r="351" spans="1:15" x14ac:dyDescent="0.3">
      <c r="A351" s="537"/>
      <c r="B351" s="537"/>
      <c r="C351" s="106"/>
      <c r="D351" s="128">
        <v>113</v>
      </c>
      <c r="E351" s="124"/>
      <c r="F351" s="125"/>
      <c r="G351" s="138"/>
      <c r="H351" s="140" t="str">
        <f t="shared" si="11"/>
        <v/>
      </c>
      <c r="I351" s="138"/>
      <c r="J351" s="138"/>
      <c r="K351" s="138"/>
      <c r="L351" s="138"/>
      <c r="M351" s="138"/>
      <c r="N351" s="138"/>
      <c r="O351" s="141">
        <f t="shared" si="12"/>
        <v>0</v>
      </c>
    </row>
    <row r="352" spans="1:15" x14ac:dyDescent="0.3">
      <c r="A352" s="537"/>
      <c r="B352" s="537"/>
      <c r="C352" s="106"/>
      <c r="D352" s="128">
        <v>113</v>
      </c>
      <c r="E352" s="124"/>
      <c r="F352" s="125"/>
      <c r="G352" s="138"/>
      <c r="H352" s="140" t="str">
        <f t="shared" si="11"/>
        <v/>
      </c>
      <c r="I352" s="138"/>
      <c r="J352" s="138"/>
      <c r="K352" s="138"/>
      <c r="L352" s="138"/>
      <c r="M352" s="138"/>
      <c r="N352" s="138"/>
      <c r="O352" s="141">
        <f t="shared" si="12"/>
        <v>0</v>
      </c>
    </row>
    <row r="353" spans="1:15" x14ac:dyDescent="0.3">
      <c r="A353" s="537"/>
      <c r="B353" s="537"/>
      <c r="C353" s="106"/>
      <c r="D353" s="128">
        <v>113</v>
      </c>
      <c r="E353" s="124"/>
      <c r="F353" s="125"/>
      <c r="G353" s="138"/>
      <c r="H353" s="140" t="str">
        <f t="shared" si="11"/>
        <v/>
      </c>
      <c r="I353" s="138"/>
      <c r="J353" s="138"/>
      <c r="K353" s="138"/>
      <c r="L353" s="138"/>
      <c r="M353" s="138"/>
      <c r="N353" s="138"/>
      <c r="O353" s="141">
        <f t="shared" si="12"/>
        <v>0</v>
      </c>
    </row>
    <row r="354" spans="1:15" x14ac:dyDescent="0.3">
      <c r="A354" s="537"/>
      <c r="B354" s="537"/>
      <c r="C354" s="106"/>
      <c r="D354" s="128">
        <v>113</v>
      </c>
      <c r="E354" s="124"/>
      <c r="F354" s="125"/>
      <c r="G354" s="138"/>
      <c r="H354" s="140" t="str">
        <f t="shared" si="11"/>
        <v/>
      </c>
      <c r="I354" s="138"/>
      <c r="J354" s="138"/>
      <c r="K354" s="138"/>
      <c r="L354" s="138"/>
      <c r="M354" s="138"/>
      <c r="N354" s="138"/>
      <c r="O354" s="141">
        <f t="shared" si="12"/>
        <v>0</v>
      </c>
    </row>
    <row r="355" spans="1:15" x14ac:dyDescent="0.3">
      <c r="A355" s="537"/>
      <c r="B355" s="537"/>
      <c r="C355" s="106"/>
      <c r="D355" s="128">
        <v>113</v>
      </c>
      <c r="E355" s="124"/>
      <c r="F355" s="125"/>
      <c r="G355" s="138"/>
      <c r="H355" s="140" t="str">
        <f t="shared" si="11"/>
        <v/>
      </c>
      <c r="I355" s="138"/>
      <c r="J355" s="138"/>
      <c r="K355" s="138"/>
      <c r="L355" s="138"/>
      <c r="M355" s="138"/>
      <c r="N355" s="138"/>
      <c r="O355" s="141">
        <f t="shared" si="12"/>
        <v>0</v>
      </c>
    </row>
    <row r="356" spans="1:15" x14ac:dyDescent="0.3">
      <c r="A356" s="537"/>
      <c r="B356" s="537"/>
      <c r="C356" s="106"/>
      <c r="D356" s="128">
        <v>113</v>
      </c>
      <c r="E356" s="124"/>
      <c r="F356" s="125"/>
      <c r="G356" s="138"/>
      <c r="H356" s="140" t="str">
        <f t="shared" si="11"/>
        <v/>
      </c>
      <c r="I356" s="138"/>
      <c r="J356" s="138"/>
      <c r="K356" s="138"/>
      <c r="L356" s="138"/>
      <c r="M356" s="138"/>
      <c r="N356" s="138"/>
      <c r="O356" s="141">
        <f t="shared" si="12"/>
        <v>0</v>
      </c>
    </row>
    <row r="357" spans="1:15" x14ac:dyDescent="0.3">
      <c r="A357" s="537"/>
      <c r="B357" s="537"/>
      <c r="C357" s="106"/>
      <c r="D357" s="128">
        <v>113</v>
      </c>
      <c r="E357" s="124"/>
      <c r="F357" s="125"/>
      <c r="G357" s="137"/>
      <c r="H357" s="140" t="str">
        <f t="shared" si="11"/>
        <v/>
      </c>
      <c r="I357" s="137"/>
      <c r="J357" s="137"/>
      <c r="K357" s="137"/>
      <c r="L357" s="137"/>
      <c r="M357" s="137"/>
      <c r="N357" s="137"/>
      <c r="O357" s="141">
        <f t="shared" si="12"/>
        <v>0</v>
      </c>
    </row>
    <row r="358" spans="1:15" x14ac:dyDescent="0.3">
      <c r="A358" s="537"/>
      <c r="B358" s="537"/>
      <c r="C358" s="106"/>
      <c r="D358" s="128">
        <v>113</v>
      </c>
      <c r="E358" s="124"/>
      <c r="F358" s="125"/>
      <c r="G358" s="138"/>
      <c r="H358" s="140" t="str">
        <f t="shared" si="11"/>
        <v/>
      </c>
      <c r="I358" s="138"/>
      <c r="J358" s="138"/>
      <c r="K358" s="138"/>
      <c r="L358" s="138"/>
      <c r="M358" s="138"/>
      <c r="N358" s="138"/>
      <c r="O358" s="141">
        <f t="shared" si="12"/>
        <v>0</v>
      </c>
    </row>
    <row r="359" spans="1:15" x14ac:dyDescent="0.3">
      <c r="A359" s="537"/>
      <c r="B359" s="537"/>
      <c r="C359" s="106"/>
      <c r="D359" s="128">
        <v>113</v>
      </c>
      <c r="E359" s="124"/>
      <c r="F359" s="125"/>
      <c r="G359" s="138"/>
      <c r="H359" s="140" t="str">
        <f t="shared" si="11"/>
        <v/>
      </c>
      <c r="I359" s="138"/>
      <c r="J359" s="138"/>
      <c r="K359" s="138"/>
      <c r="L359" s="138"/>
      <c r="M359" s="138"/>
      <c r="N359" s="138"/>
      <c r="O359" s="141">
        <f t="shared" si="12"/>
        <v>0</v>
      </c>
    </row>
    <row r="360" spans="1:15" x14ac:dyDescent="0.3">
      <c r="A360" s="537"/>
      <c r="B360" s="537"/>
      <c r="C360" s="106"/>
      <c r="D360" s="128">
        <v>113</v>
      </c>
      <c r="E360" s="124"/>
      <c r="F360" s="125"/>
      <c r="G360" s="138"/>
      <c r="H360" s="140" t="str">
        <f t="shared" si="11"/>
        <v/>
      </c>
      <c r="I360" s="138"/>
      <c r="J360" s="138"/>
      <c r="K360" s="138"/>
      <c r="L360" s="138"/>
      <c r="M360" s="138"/>
      <c r="N360" s="138"/>
      <c r="O360" s="141">
        <f t="shared" si="12"/>
        <v>0</v>
      </c>
    </row>
    <row r="361" spans="1:15" x14ac:dyDescent="0.3">
      <c r="A361" s="537"/>
      <c r="B361" s="537"/>
      <c r="C361" s="106"/>
      <c r="D361" s="128">
        <v>113</v>
      </c>
      <c r="E361" s="124"/>
      <c r="F361" s="125"/>
      <c r="G361" s="138"/>
      <c r="H361" s="140" t="str">
        <f t="shared" si="11"/>
        <v/>
      </c>
      <c r="I361" s="138"/>
      <c r="J361" s="138"/>
      <c r="K361" s="138"/>
      <c r="L361" s="138"/>
      <c r="M361" s="138"/>
      <c r="N361" s="138"/>
      <c r="O361" s="141">
        <f t="shared" si="12"/>
        <v>0</v>
      </c>
    </row>
    <row r="362" spans="1:15" x14ac:dyDescent="0.3">
      <c r="A362" s="537"/>
      <c r="B362" s="537"/>
      <c r="C362" s="106"/>
      <c r="D362" s="128">
        <v>113</v>
      </c>
      <c r="E362" s="124"/>
      <c r="F362" s="125"/>
      <c r="G362" s="138"/>
      <c r="H362" s="140" t="str">
        <f t="shared" si="11"/>
        <v/>
      </c>
      <c r="I362" s="138"/>
      <c r="J362" s="138"/>
      <c r="K362" s="138"/>
      <c r="L362" s="138"/>
      <c r="M362" s="138"/>
      <c r="N362" s="138"/>
      <c r="O362" s="141">
        <f t="shared" si="12"/>
        <v>0</v>
      </c>
    </row>
    <row r="363" spans="1:15" x14ac:dyDescent="0.3">
      <c r="A363" s="537"/>
      <c r="B363" s="537"/>
      <c r="C363" s="106"/>
      <c r="D363" s="128">
        <v>113</v>
      </c>
      <c r="E363" s="124"/>
      <c r="F363" s="125"/>
      <c r="G363" s="138"/>
      <c r="H363" s="140" t="str">
        <f t="shared" si="11"/>
        <v/>
      </c>
      <c r="I363" s="138"/>
      <c r="J363" s="138"/>
      <c r="K363" s="138"/>
      <c r="L363" s="138"/>
      <c r="M363" s="138"/>
      <c r="N363" s="138"/>
      <c r="O363" s="141">
        <f t="shared" si="12"/>
        <v>0</v>
      </c>
    </row>
    <row r="364" spans="1:15" x14ac:dyDescent="0.3">
      <c r="A364" s="537"/>
      <c r="B364" s="537"/>
      <c r="C364" s="106"/>
      <c r="D364" s="128">
        <v>113</v>
      </c>
      <c r="E364" s="124"/>
      <c r="F364" s="125"/>
      <c r="G364" s="138"/>
      <c r="H364" s="140" t="str">
        <f t="shared" si="11"/>
        <v/>
      </c>
      <c r="I364" s="138"/>
      <c r="J364" s="138"/>
      <c r="K364" s="138"/>
      <c r="L364" s="138"/>
      <c r="M364" s="138"/>
      <c r="N364" s="138"/>
      <c r="O364" s="141">
        <f t="shared" si="12"/>
        <v>0</v>
      </c>
    </row>
    <row r="365" spans="1:15" x14ac:dyDescent="0.3">
      <c r="A365" s="537"/>
      <c r="B365" s="537"/>
      <c r="C365" s="106"/>
      <c r="D365" s="128">
        <v>113</v>
      </c>
      <c r="E365" s="124"/>
      <c r="F365" s="125"/>
      <c r="G365" s="138"/>
      <c r="H365" s="140" t="str">
        <f t="shared" si="11"/>
        <v/>
      </c>
      <c r="I365" s="138"/>
      <c r="J365" s="138"/>
      <c r="K365" s="138"/>
      <c r="L365" s="138"/>
      <c r="M365" s="138"/>
      <c r="N365" s="138"/>
      <c r="O365" s="141">
        <f t="shared" si="12"/>
        <v>0</v>
      </c>
    </row>
    <row r="366" spans="1:15" x14ac:dyDescent="0.3">
      <c r="A366" s="537"/>
      <c r="B366" s="537"/>
      <c r="C366" s="106"/>
      <c r="D366" s="128">
        <v>113</v>
      </c>
      <c r="E366" s="124"/>
      <c r="F366" s="125"/>
      <c r="G366" s="138"/>
      <c r="H366" s="140" t="str">
        <f t="shared" si="11"/>
        <v/>
      </c>
      <c r="I366" s="138"/>
      <c r="J366" s="138"/>
      <c r="K366" s="138"/>
      <c r="L366" s="138"/>
      <c r="M366" s="138"/>
      <c r="N366" s="138"/>
      <c r="O366" s="141">
        <f t="shared" si="12"/>
        <v>0</v>
      </c>
    </row>
    <row r="367" spans="1:15" x14ac:dyDescent="0.3">
      <c r="A367" s="537"/>
      <c r="B367" s="537"/>
      <c r="C367" s="106"/>
      <c r="D367" s="128">
        <v>113</v>
      </c>
      <c r="E367" s="124"/>
      <c r="F367" s="125"/>
      <c r="G367" s="137"/>
      <c r="H367" s="140" t="str">
        <f t="shared" si="11"/>
        <v/>
      </c>
      <c r="I367" s="137"/>
      <c r="J367" s="137"/>
      <c r="K367" s="137"/>
      <c r="L367" s="137"/>
      <c r="M367" s="137"/>
      <c r="N367" s="137"/>
      <c r="O367" s="141">
        <f t="shared" si="12"/>
        <v>0</v>
      </c>
    </row>
    <row r="368" spans="1:15" x14ac:dyDescent="0.3">
      <c r="A368" s="537"/>
      <c r="B368" s="537"/>
      <c r="C368" s="106"/>
      <c r="D368" s="128">
        <v>113</v>
      </c>
      <c r="E368" s="124"/>
      <c r="F368" s="125"/>
      <c r="G368" s="138"/>
      <c r="H368" s="140" t="str">
        <f t="shared" si="11"/>
        <v/>
      </c>
      <c r="I368" s="138"/>
      <c r="J368" s="138"/>
      <c r="K368" s="138"/>
      <c r="L368" s="138"/>
      <c r="M368" s="138"/>
      <c r="N368" s="138"/>
      <c r="O368" s="141">
        <f t="shared" si="12"/>
        <v>0</v>
      </c>
    </row>
    <row r="369" spans="1:15" x14ac:dyDescent="0.3">
      <c r="A369" s="537"/>
      <c r="B369" s="537"/>
      <c r="C369" s="106"/>
      <c r="D369" s="128">
        <v>113</v>
      </c>
      <c r="E369" s="124"/>
      <c r="F369" s="125"/>
      <c r="G369" s="138"/>
      <c r="H369" s="140" t="str">
        <f t="shared" si="11"/>
        <v/>
      </c>
      <c r="I369" s="138"/>
      <c r="J369" s="138"/>
      <c r="K369" s="138"/>
      <c r="L369" s="138"/>
      <c r="M369" s="138"/>
      <c r="N369" s="138"/>
      <c r="O369" s="141">
        <f t="shared" si="12"/>
        <v>0</v>
      </c>
    </row>
    <row r="370" spans="1:15" x14ac:dyDescent="0.3">
      <c r="A370" s="537"/>
      <c r="B370" s="537"/>
      <c r="C370" s="106"/>
      <c r="D370" s="128">
        <v>113</v>
      </c>
      <c r="E370" s="124"/>
      <c r="F370" s="125"/>
      <c r="G370" s="138"/>
      <c r="H370" s="140" t="str">
        <f t="shared" si="11"/>
        <v/>
      </c>
      <c r="I370" s="138"/>
      <c r="J370" s="138"/>
      <c r="K370" s="138"/>
      <c r="L370" s="138"/>
      <c r="M370" s="138"/>
      <c r="N370" s="138"/>
      <c r="O370" s="141">
        <f t="shared" si="12"/>
        <v>0</v>
      </c>
    </row>
    <row r="371" spans="1:15" x14ac:dyDescent="0.3">
      <c r="A371" s="537"/>
      <c r="B371" s="537"/>
      <c r="C371" s="106"/>
      <c r="D371" s="128">
        <v>113</v>
      </c>
      <c r="E371" s="124"/>
      <c r="F371" s="125"/>
      <c r="G371" s="138"/>
      <c r="H371" s="140" t="str">
        <f t="shared" si="11"/>
        <v/>
      </c>
      <c r="I371" s="138"/>
      <c r="J371" s="138"/>
      <c r="K371" s="138"/>
      <c r="L371" s="138"/>
      <c r="M371" s="138"/>
      <c r="N371" s="138"/>
      <c r="O371" s="141">
        <f t="shared" si="12"/>
        <v>0</v>
      </c>
    </row>
    <row r="372" spans="1:15" x14ac:dyDescent="0.3">
      <c r="A372" s="537"/>
      <c r="B372" s="537"/>
      <c r="C372" s="106"/>
      <c r="D372" s="128">
        <v>113</v>
      </c>
      <c r="E372" s="124"/>
      <c r="F372" s="125"/>
      <c r="G372" s="138"/>
      <c r="H372" s="140" t="str">
        <f t="shared" si="11"/>
        <v/>
      </c>
      <c r="I372" s="138"/>
      <c r="J372" s="138"/>
      <c r="K372" s="138"/>
      <c r="L372" s="138"/>
      <c r="M372" s="138"/>
      <c r="N372" s="138"/>
      <c r="O372" s="141">
        <f t="shared" si="12"/>
        <v>0</v>
      </c>
    </row>
    <row r="373" spans="1:15" x14ac:dyDescent="0.3">
      <c r="A373" s="537"/>
      <c r="B373" s="537"/>
      <c r="C373" s="106"/>
      <c r="D373" s="128">
        <v>113</v>
      </c>
      <c r="E373" s="124"/>
      <c r="F373" s="125"/>
      <c r="G373" s="138"/>
      <c r="H373" s="140" t="str">
        <f t="shared" si="11"/>
        <v/>
      </c>
      <c r="I373" s="138"/>
      <c r="J373" s="138"/>
      <c r="K373" s="138"/>
      <c r="L373" s="138"/>
      <c r="M373" s="138"/>
      <c r="N373" s="138"/>
      <c r="O373" s="141">
        <f t="shared" si="12"/>
        <v>0</v>
      </c>
    </row>
    <row r="374" spans="1:15" x14ac:dyDescent="0.3">
      <c r="A374" s="537"/>
      <c r="B374" s="537"/>
      <c r="C374" s="106"/>
      <c r="D374" s="128">
        <v>113</v>
      </c>
      <c r="E374" s="124"/>
      <c r="F374" s="125"/>
      <c r="G374" s="138"/>
      <c r="H374" s="140" t="str">
        <f t="shared" si="11"/>
        <v/>
      </c>
      <c r="I374" s="138"/>
      <c r="J374" s="138"/>
      <c r="K374" s="138"/>
      <c r="L374" s="138"/>
      <c r="M374" s="138"/>
      <c r="N374" s="138"/>
      <c r="O374" s="141">
        <f t="shared" si="12"/>
        <v>0</v>
      </c>
    </row>
    <row r="375" spans="1:15" x14ac:dyDescent="0.3">
      <c r="A375" s="537"/>
      <c r="B375" s="537"/>
      <c r="C375" s="106"/>
      <c r="D375" s="128">
        <v>113</v>
      </c>
      <c r="E375" s="124"/>
      <c r="F375" s="125"/>
      <c r="G375" s="138"/>
      <c r="H375" s="140" t="str">
        <f t="shared" si="11"/>
        <v/>
      </c>
      <c r="I375" s="138"/>
      <c r="J375" s="138"/>
      <c r="K375" s="138"/>
      <c r="L375" s="138"/>
      <c r="M375" s="138"/>
      <c r="N375" s="138"/>
      <c r="O375" s="141">
        <f t="shared" si="12"/>
        <v>0</v>
      </c>
    </row>
    <row r="376" spans="1:15" x14ac:dyDescent="0.3">
      <c r="A376" s="537"/>
      <c r="B376" s="537"/>
      <c r="C376" s="106"/>
      <c r="D376" s="128">
        <v>113</v>
      </c>
      <c r="E376" s="124"/>
      <c r="F376" s="125"/>
      <c r="G376" s="138"/>
      <c r="H376" s="140" t="str">
        <f t="shared" si="11"/>
        <v/>
      </c>
      <c r="I376" s="138"/>
      <c r="J376" s="138"/>
      <c r="K376" s="138"/>
      <c r="L376" s="138"/>
      <c r="M376" s="138"/>
      <c r="N376" s="138"/>
      <c r="O376" s="141">
        <f t="shared" si="12"/>
        <v>0</v>
      </c>
    </row>
    <row r="377" spans="1:15" x14ac:dyDescent="0.3">
      <c r="A377" s="537"/>
      <c r="B377" s="537"/>
      <c r="C377" s="106"/>
      <c r="D377" s="128">
        <v>113</v>
      </c>
      <c r="E377" s="124"/>
      <c r="F377" s="125"/>
      <c r="G377" s="137"/>
      <c r="H377" s="140" t="str">
        <f t="shared" si="11"/>
        <v/>
      </c>
      <c r="I377" s="137"/>
      <c r="J377" s="137"/>
      <c r="K377" s="137"/>
      <c r="L377" s="137"/>
      <c r="M377" s="137"/>
      <c r="N377" s="137"/>
      <c r="O377" s="141">
        <f t="shared" si="12"/>
        <v>0</v>
      </c>
    </row>
    <row r="378" spans="1:15" x14ac:dyDescent="0.3">
      <c r="A378" s="537"/>
      <c r="B378" s="537"/>
      <c r="C378" s="106"/>
      <c r="D378" s="128">
        <v>113</v>
      </c>
      <c r="E378" s="124"/>
      <c r="F378" s="125"/>
      <c r="G378" s="138"/>
      <c r="H378" s="140" t="str">
        <f t="shared" si="11"/>
        <v/>
      </c>
      <c r="I378" s="138"/>
      <c r="J378" s="138"/>
      <c r="K378" s="138"/>
      <c r="L378" s="138"/>
      <c r="M378" s="138"/>
      <c r="N378" s="138"/>
      <c r="O378" s="141">
        <f t="shared" si="12"/>
        <v>0</v>
      </c>
    </row>
    <row r="379" spans="1:15" x14ac:dyDescent="0.3">
      <c r="A379" s="537"/>
      <c r="B379" s="537"/>
      <c r="C379" s="106"/>
      <c r="D379" s="128">
        <v>113</v>
      </c>
      <c r="E379" s="124"/>
      <c r="F379" s="125"/>
      <c r="G379" s="138"/>
      <c r="H379" s="140" t="str">
        <f t="shared" si="11"/>
        <v/>
      </c>
      <c r="I379" s="138"/>
      <c r="J379" s="138"/>
      <c r="K379" s="138"/>
      <c r="L379" s="138"/>
      <c r="M379" s="138"/>
      <c r="N379" s="138"/>
      <c r="O379" s="141">
        <f t="shared" si="12"/>
        <v>0</v>
      </c>
    </row>
    <row r="380" spans="1:15" x14ac:dyDescent="0.3">
      <c r="A380" s="537"/>
      <c r="B380" s="537"/>
      <c r="C380" s="106"/>
      <c r="D380" s="128">
        <v>113</v>
      </c>
      <c r="E380" s="124"/>
      <c r="F380" s="125"/>
      <c r="G380" s="137"/>
      <c r="H380" s="140" t="str">
        <f t="shared" si="11"/>
        <v/>
      </c>
      <c r="I380" s="137"/>
      <c r="J380" s="137"/>
      <c r="K380" s="137"/>
      <c r="L380" s="137"/>
      <c r="M380" s="137"/>
      <c r="N380" s="137"/>
      <c r="O380" s="141">
        <f t="shared" si="12"/>
        <v>0</v>
      </c>
    </row>
    <row r="381" spans="1:15" x14ac:dyDescent="0.3">
      <c r="A381" s="537"/>
      <c r="B381" s="537"/>
      <c r="C381" s="106"/>
      <c r="D381" s="128">
        <v>113</v>
      </c>
      <c r="E381" s="124"/>
      <c r="F381" s="125"/>
      <c r="G381" s="138"/>
      <c r="H381" s="140" t="str">
        <f t="shared" si="11"/>
        <v/>
      </c>
      <c r="I381" s="138"/>
      <c r="J381" s="138"/>
      <c r="K381" s="138"/>
      <c r="L381" s="138"/>
      <c r="M381" s="138"/>
      <c r="N381" s="138"/>
      <c r="O381" s="141">
        <f t="shared" si="12"/>
        <v>0</v>
      </c>
    </row>
    <row r="382" spans="1:15" x14ac:dyDescent="0.3">
      <c r="A382" s="537"/>
      <c r="B382" s="537"/>
      <c r="C382" s="106"/>
      <c r="D382" s="128">
        <v>113</v>
      </c>
      <c r="E382" s="124"/>
      <c r="F382" s="125"/>
      <c r="G382" s="138"/>
      <c r="H382" s="140" t="str">
        <f t="shared" si="11"/>
        <v/>
      </c>
      <c r="I382" s="138"/>
      <c r="J382" s="138"/>
      <c r="K382" s="138"/>
      <c r="L382" s="138"/>
      <c r="M382" s="138"/>
      <c r="N382" s="138"/>
      <c r="O382" s="141">
        <f t="shared" si="12"/>
        <v>0</v>
      </c>
    </row>
    <row r="383" spans="1:15" x14ac:dyDescent="0.3">
      <c r="A383" s="537"/>
      <c r="B383" s="537"/>
      <c r="C383" s="106"/>
      <c r="D383" s="128">
        <v>113</v>
      </c>
      <c r="E383" s="124"/>
      <c r="F383" s="125"/>
      <c r="G383" s="138"/>
      <c r="H383" s="140" t="str">
        <f t="shared" si="11"/>
        <v/>
      </c>
      <c r="I383" s="138"/>
      <c r="J383" s="138"/>
      <c r="K383" s="138"/>
      <c r="L383" s="138"/>
      <c r="M383" s="138"/>
      <c r="N383" s="138"/>
      <c r="O383" s="141">
        <f t="shared" si="12"/>
        <v>0</v>
      </c>
    </row>
    <row r="384" spans="1:15" x14ac:dyDescent="0.3">
      <c r="A384" s="537"/>
      <c r="B384" s="537"/>
      <c r="C384" s="106"/>
      <c r="D384" s="128">
        <v>113</v>
      </c>
      <c r="E384" s="124"/>
      <c r="F384" s="125"/>
      <c r="G384" s="137"/>
      <c r="H384" s="140" t="str">
        <f t="shared" si="11"/>
        <v/>
      </c>
      <c r="I384" s="137"/>
      <c r="J384" s="137"/>
      <c r="K384" s="137"/>
      <c r="L384" s="137"/>
      <c r="M384" s="137"/>
      <c r="N384" s="137"/>
      <c r="O384" s="141">
        <f t="shared" si="12"/>
        <v>0</v>
      </c>
    </row>
    <row r="385" spans="1:15" x14ac:dyDescent="0.3">
      <c r="A385" s="537"/>
      <c r="B385" s="537"/>
      <c r="C385" s="106"/>
      <c r="D385" s="128">
        <v>113</v>
      </c>
      <c r="E385" s="124"/>
      <c r="F385" s="125"/>
      <c r="G385" s="137"/>
      <c r="H385" s="140" t="str">
        <f t="shared" si="11"/>
        <v/>
      </c>
      <c r="I385" s="137"/>
      <c r="J385" s="137"/>
      <c r="K385" s="137"/>
      <c r="L385" s="137"/>
      <c r="M385" s="137"/>
      <c r="N385" s="137"/>
      <c r="O385" s="141">
        <f t="shared" si="12"/>
        <v>0</v>
      </c>
    </row>
    <row r="386" spans="1:15" x14ac:dyDescent="0.3">
      <c r="A386" s="537"/>
      <c r="B386" s="537"/>
      <c r="C386" s="106"/>
      <c r="D386" s="128">
        <v>113</v>
      </c>
      <c r="E386" s="124"/>
      <c r="F386" s="125"/>
      <c r="G386" s="138"/>
      <c r="H386" s="140" t="str">
        <f t="shared" si="11"/>
        <v/>
      </c>
      <c r="I386" s="138"/>
      <c r="J386" s="138"/>
      <c r="K386" s="138"/>
      <c r="L386" s="138"/>
      <c r="M386" s="138"/>
      <c r="N386" s="138"/>
      <c r="O386" s="141">
        <f t="shared" si="12"/>
        <v>0</v>
      </c>
    </row>
    <row r="387" spans="1:15" x14ac:dyDescent="0.3">
      <c r="A387" s="537"/>
      <c r="B387" s="537"/>
      <c r="C387" s="106"/>
      <c r="D387" s="128">
        <v>113</v>
      </c>
      <c r="E387" s="124"/>
      <c r="F387" s="125"/>
      <c r="G387" s="138"/>
      <c r="H387" s="140" t="str">
        <f t="shared" si="11"/>
        <v/>
      </c>
      <c r="I387" s="138"/>
      <c r="J387" s="138"/>
      <c r="K387" s="138"/>
      <c r="L387" s="138"/>
      <c r="M387" s="138"/>
      <c r="N387" s="138"/>
      <c r="O387" s="141">
        <f t="shared" si="12"/>
        <v>0</v>
      </c>
    </row>
    <row r="388" spans="1:15" x14ac:dyDescent="0.3">
      <c r="A388" s="537"/>
      <c r="B388" s="537"/>
      <c r="C388" s="106"/>
      <c r="D388" s="128">
        <v>113</v>
      </c>
      <c r="E388" s="124"/>
      <c r="F388" s="125"/>
      <c r="G388" s="138"/>
      <c r="H388" s="140" t="str">
        <f t="shared" si="11"/>
        <v/>
      </c>
      <c r="I388" s="138"/>
      <c r="J388" s="138"/>
      <c r="K388" s="138"/>
      <c r="L388" s="138"/>
      <c r="M388" s="138"/>
      <c r="N388" s="138"/>
      <c r="O388" s="141">
        <f t="shared" si="12"/>
        <v>0</v>
      </c>
    </row>
    <row r="389" spans="1:15" x14ac:dyDescent="0.3">
      <c r="A389" s="537"/>
      <c r="B389" s="537"/>
      <c r="C389" s="106"/>
      <c r="D389" s="128">
        <v>113</v>
      </c>
      <c r="E389" s="124"/>
      <c r="F389" s="125"/>
      <c r="G389" s="138"/>
      <c r="H389" s="140" t="str">
        <f t="shared" si="11"/>
        <v/>
      </c>
      <c r="I389" s="138"/>
      <c r="J389" s="138"/>
      <c r="K389" s="138"/>
      <c r="L389" s="138"/>
      <c r="M389" s="138"/>
      <c r="N389" s="138"/>
      <c r="O389" s="141">
        <f t="shared" si="12"/>
        <v>0</v>
      </c>
    </row>
    <row r="390" spans="1:15" x14ac:dyDescent="0.3">
      <c r="A390" s="537"/>
      <c r="B390" s="537"/>
      <c r="C390" s="106"/>
      <c r="D390" s="128">
        <v>113</v>
      </c>
      <c r="E390" s="124"/>
      <c r="F390" s="125"/>
      <c r="G390" s="138"/>
      <c r="H390" s="140" t="str">
        <f t="shared" si="11"/>
        <v/>
      </c>
      <c r="I390" s="138"/>
      <c r="J390" s="138"/>
      <c r="K390" s="138"/>
      <c r="L390" s="138"/>
      <c r="M390" s="138"/>
      <c r="N390" s="138"/>
      <c r="O390" s="141">
        <f t="shared" si="12"/>
        <v>0</v>
      </c>
    </row>
    <row r="391" spans="1:15" x14ac:dyDescent="0.3">
      <c r="A391" s="537"/>
      <c r="B391" s="537"/>
      <c r="C391" s="106"/>
      <c r="D391" s="128">
        <v>113</v>
      </c>
      <c r="E391" s="124"/>
      <c r="F391" s="125"/>
      <c r="G391" s="138"/>
      <c r="H391" s="140" t="str">
        <f t="shared" si="11"/>
        <v/>
      </c>
      <c r="I391" s="138"/>
      <c r="J391" s="138"/>
      <c r="K391" s="138"/>
      <c r="L391" s="138"/>
      <c r="M391" s="138"/>
      <c r="N391" s="138"/>
      <c r="O391" s="141">
        <f t="shared" si="12"/>
        <v>0</v>
      </c>
    </row>
    <row r="392" spans="1:15" x14ac:dyDescent="0.3">
      <c r="A392" s="537"/>
      <c r="B392" s="537"/>
      <c r="C392" s="106"/>
      <c r="D392" s="128">
        <v>113</v>
      </c>
      <c r="E392" s="124"/>
      <c r="F392" s="125"/>
      <c r="G392" s="137"/>
      <c r="H392" s="140" t="str">
        <f t="shared" si="11"/>
        <v/>
      </c>
      <c r="I392" s="137"/>
      <c r="J392" s="137"/>
      <c r="K392" s="137"/>
      <c r="L392" s="137"/>
      <c r="M392" s="137"/>
      <c r="N392" s="137"/>
      <c r="O392" s="141">
        <f t="shared" si="12"/>
        <v>0</v>
      </c>
    </row>
    <row r="393" spans="1:15" x14ac:dyDescent="0.3">
      <c r="A393" s="537"/>
      <c r="B393" s="537"/>
      <c r="C393" s="106"/>
      <c r="D393" s="128">
        <v>113</v>
      </c>
      <c r="E393" s="124"/>
      <c r="F393" s="125"/>
      <c r="G393" s="138"/>
      <c r="H393" s="140" t="str">
        <f t="shared" ref="H393:H433" si="13">IF(G393="","",IF(E393="","Se requiere asignar la fuente de financiamiento (FF)",IF(F393="","Es necesario establcer el número de plazas (No.)",IF(G393="","Se necesita establcer un monto mensual",F393*G393*12))))</f>
        <v/>
      </c>
      <c r="I393" s="138"/>
      <c r="J393" s="138"/>
      <c r="K393" s="138"/>
      <c r="L393" s="138"/>
      <c r="M393" s="138"/>
      <c r="N393" s="138"/>
      <c r="O393" s="141">
        <f t="shared" ref="O393:O433" si="14">SUM(H393:N393)</f>
        <v>0</v>
      </c>
    </row>
    <row r="394" spans="1:15" x14ac:dyDescent="0.3">
      <c r="A394" s="537"/>
      <c r="B394" s="537"/>
      <c r="C394" s="106"/>
      <c r="D394" s="128">
        <v>113</v>
      </c>
      <c r="E394" s="124"/>
      <c r="F394" s="125"/>
      <c r="G394" s="138"/>
      <c r="H394" s="140" t="str">
        <f t="shared" si="13"/>
        <v/>
      </c>
      <c r="I394" s="138"/>
      <c r="J394" s="138"/>
      <c r="K394" s="138"/>
      <c r="L394" s="138"/>
      <c r="M394" s="138"/>
      <c r="N394" s="138"/>
      <c r="O394" s="141">
        <f t="shared" si="14"/>
        <v>0</v>
      </c>
    </row>
    <row r="395" spans="1:15" x14ac:dyDescent="0.3">
      <c r="A395" s="537"/>
      <c r="B395" s="537"/>
      <c r="C395" s="106"/>
      <c r="D395" s="128">
        <v>113</v>
      </c>
      <c r="E395" s="124"/>
      <c r="F395" s="125"/>
      <c r="G395" s="138"/>
      <c r="H395" s="140" t="str">
        <f t="shared" si="13"/>
        <v/>
      </c>
      <c r="I395" s="138"/>
      <c r="J395" s="138"/>
      <c r="K395" s="138"/>
      <c r="L395" s="138"/>
      <c r="M395" s="138"/>
      <c r="N395" s="138"/>
      <c r="O395" s="141">
        <f t="shared" si="14"/>
        <v>0</v>
      </c>
    </row>
    <row r="396" spans="1:15" ht="15" customHeight="1" x14ac:dyDescent="0.3">
      <c r="A396" s="537"/>
      <c r="B396" s="537"/>
      <c r="C396" s="106"/>
      <c r="D396" s="128">
        <v>113</v>
      </c>
      <c r="E396" s="124"/>
      <c r="F396" s="125"/>
      <c r="G396" s="138"/>
      <c r="H396" s="140" t="str">
        <f t="shared" si="13"/>
        <v/>
      </c>
      <c r="I396" s="138"/>
      <c r="J396" s="138"/>
      <c r="K396" s="138"/>
      <c r="L396" s="138"/>
      <c r="M396" s="138"/>
      <c r="N396" s="138"/>
      <c r="O396" s="141">
        <f t="shared" si="14"/>
        <v>0</v>
      </c>
    </row>
    <row r="397" spans="1:15" x14ac:dyDescent="0.3">
      <c r="A397" s="537"/>
      <c r="B397" s="537"/>
      <c r="C397" s="106"/>
      <c r="D397" s="128">
        <v>113</v>
      </c>
      <c r="E397" s="124"/>
      <c r="F397" s="125"/>
      <c r="G397" s="138"/>
      <c r="H397" s="140" t="str">
        <f t="shared" si="13"/>
        <v/>
      </c>
      <c r="I397" s="138"/>
      <c r="J397" s="138"/>
      <c r="K397" s="138"/>
      <c r="L397" s="138"/>
      <c r="M397" s="138"/>
      <c r="N397" s="138"/>
      <c r="O397" s="141">
        <f t="shared" si="14"/>
        <v>0</v>
      </c>
    </row>
    <row r="398" spans="1:15" x14ac:dyDescent="0.3">
      <c r="A398" s="537"/>
      <c r="B398" s="537"/>
      <c r="C398" s="106"/>
      <c r="D398" s="128">
        <v>113</v>
      </c>
      <c r="E398" s="124"/>
      <c r="F398" s="125"/>
      <c r="G398" s="137"/>
      <c r="H398" s="140" t="str">
        <f t="shared" si="13"/>
        <v/>
      </c>
      <c r="I398" s="137"/>
      <c r="J398" s="137"/>
      <c r="K398" s="137"/>
      <c r="L398" s="137"/>
      <c r="M398" s="137"/>
      <c r="N398" s="137"/>
      <c r="O398" s="141">
        <f t="shared" si="14"/>
        <v>0</v>
      </c>
    </row>
    <row r="399" spans="1:15" x14ac:dyDescent="0.3">
      <c r="A399" s="537"/>
      <c r="B399" s="537"/>
      <c r="C399" s="106"/>
      <c r="D399" s="128">
        <v>113</v>
      </c>
      <c r="E399" s="124"/>
      <c r="F399" s="125"/>
      <c r="G399" s="138"/>
      <c r="H399" s="140" t="str">
        <f t="shared" si="13"/>
        <v/>
      </c>
      <c r="I399" s="138"/>
      <c r="J399" s="138"/>
      <c r="K399" s="138"/>
      <c r="L399" s="138"/>
      <c r="M399" s="138"/>
      <c r="N399" s="138"/>
      <c r="O399" s="141">
        <f t="shared" si="14"/>
        <v>0</v>
      </c>
    </row>
    <row r="400" spans="1:15" x14ac:dyDescent="0.3">
      <c r="A400" s="537"/>
      <c r="B400" s="537"/>
      <c r="C400" s="106"/>
      <c r="D400" s="128">
        <v>113</v>
      </c>
      <c r="E400" s="124"/>
      <c r="F400" s="125"/>
      <c r="G400" s="138"/>
      <c r="H400" s="140" t="str">
        <f t="shared" si="13"/>
        <v/>
      </c>
      <c r="I400" s="138"/>
      <c r="J400" s="138"/>
      <c r="K400" s="138"/>
      <c r="L400" s="138"/>
      <c r="M400" s="138"/>
      <c r="N400" s="138"/>
      <c r="O400" s="141">
        <f t="shared" si="14"/>
        <v>0</v>
      </c>
    </row>
    <row r="401" spans="1:15" x14ac:dyDescent="0.3">
      <c r="A401" s="537"/>
      <c r="B401" s="537"/>
      <c r="C401" s="106"/>
      <c r="D401" s="128">
        <v>113</v>
      </c>
      <c r="E401" s="124"/>
      <c r="F401" s="125"/>
      <c r="G401" s="138"/>
      <c r="H401" s="140" t="str">
        <f t="shared" si="13"/>
        <v/>
      </c>
      <c r="I401" s="138"/>
      <c r="J401" s="138"/>
      <c r="K401" s="138"/>
      <c r="L401" s="138"/>
      <c r="M401" s="138"/>
      <c r="N401" s="138"/>
      <c r="O401" s="141">
        <f t="shared" si="14"/>
        <v>0</v>
      </c>
    </row>
    <row r="402" spans="1:15" x14ac:dyDescent="0.3">
      <c r="A402" s="537"/>
      <c r="B402" s="537"/>
      <c r="C402" s="106"/>
      <c r="D402" s="128">
        <v>113</v>
      </c>
      <c r="E402" s="124"/>
      <c r="F402" s="125"/>
      <c r="G402" s="137"/>
      <c r="H402" s="140" t="str">
        <f t="shared" si="13"/>
        <v/>
      </c>
      <c r="I402" s="137"/>
      <c r="J402" s="137"/>
      <c r="K402" s="137"/>
      <c r="L402" s="137"/>
      <c r="M402" s="137"/>
      <c r="N402" s="137"/>
      <c r="O402" s="141">
        <f t="shared" si="14"/>
        <v>0</v>
      </c>
    </row>
    <row r="403" spans="1:15" x14ac:dyDescent="0.3">
      <c r="A403" s="537"/>
      <c r="B403" s="537"/>
      <c r="C403" s="106"/>
      <c r="D403" s="128">
        <v>113</v>
      </c>
      <c r="E403" s="124"/>
      <c r="F403" s="125"/>
      <c r="G403" s="137"/>
      <c r="H403" s="140" t="str">
        <f t="shared" si="13"/>
        <v/>
      </c>
      <c r="I403" s="137"/>
      <c r="J403" s="137"/>
      <c r="K403" s="137"/>
      <c r="L403" s="137"/>
      <c r="M403" s="137"/>
      <c r="N403" s="137"/>
      <c r="O403" s="141">
        <f t="shared" si="14"/>
        <v>0</v>
      </c>
    </row>
    <row r="404" spans="1:15" x14ac:dyDescent="0.3">
      <c r="A404" s="537"/>
      <c r="B404" s="537"/>
      <c r="C404" s="106"/>
      <c r="D404" s="128">
        <v>113</v>
      </c>
      <c r="E404" s="124"/>
      <c r="F404" s="125"/>
      <c r="G404" s="138"/>
      <c r="H404" s="140" t="str">
        <f t="shared" si="13"/>
        <v/>
      </c>
      <c r="I404" s="138"/>
      <c r="J404" s="138"/>
      <c r="K404" s="138"/>
      <c r="L404" s="138"/>
      <c r="M404" s="138"/>
      <c r="N404" s="138"/>
      <c r="O404" s="141">
        <f t="shared" si="14"/>
        <v>0</v>
      </c>
    </row>
    <row r="405" spans="1:15" x14ac:dyDescent="0.3">
      <c r="A405" s="537"/>
      <c r="B405" s="537"/>
      <c r="C405" s="106"/>
      <c r="D405" s="128">
        <v>113</v>
      </c>
      <c r="E405" s="124"/>
      <c r="F405" s="125"/>
      <c r="G405" s="138"/>
      <c r="H405" s="140" t="str">
        <f t="shared" si="13"/>
        <v/>
      </c>
      <c r="I405" s="138"/>
      <c r="J405" s="138"/>
      <c r="K405" s="138"/>
      <c r="L405" s="138"/>
      <c r="M405" s="138"/>
      <c r="N405" s="138"/>
      <c r="O405" s="141">
        <f t="shared" si="14"/>
        <v>0</v>
      </c>
    </row>
    <row r="406" spans="1:15" x14ac:dyDescent="0.3">
      <c r="A406" s="537"/>
      <c r="B406" s="537"/>
      <c r="C406" s="106"/>
      <c r="D406" s="128">
        <v>113</v>
      </c>
      <c r="E406" s="124"/>
      <c r="F406" s="125"/>
      <c r="G406" s="138"/>
      <c r="H406" s="140" t="str">
        <f t="shared" si="13"/>
        <v/>
      </c>
      <c r="I406" s="138"/>
      <c r="J406" s="138"/>
      <c r="K406" s="138"/>
      <c r="L406" s="138"/>
      <c r="M406" s="138"/>
      <c r="N406" s="138"/>
      <c r="O406" s="141">
        <f t="shared" si="14"/>
        <v>0</v>
      </c>
    </row>
    <row r="407" spans="1:15" x14ac:dyDescent="0.3">
      <c r="A407" s="537"/>
      <c r="B407" s="537"/>
      <c r="C407" s="106"/>
      <c r="D407" s="128">
        <v>113</v>
      </c>
      <c r="E407" s="124"/>
      <c r="F407" s="125"/>
      <c r="G407" s="138"/>
      <c r="H407" s="140" t="str">
        <f t="shared" si="13"/>
        <v/>
      </c>
      <c r="I407" s="138"/>
      <c r="J407" s="138"/>
      <c r="K407" s="138"/>
      <c r="L407" s="138"/>
      <c r="M407" s="138"/>
      <c r="N407" s="138"/>
      <c r="O407" s="141">
        <f t="shared" si="14"/>
        <v>0</v>
      </c>
    </row>
    <row r="408" spans="1:15" ht="15" customHeight="1" x14ac:dyDescent="0.3">
      <c r="A408" s="537"/>
      <c r="B408" s="537"/>
      <c r="C408" s="106"/>
      <c r="D408" s="128">
        <v>113</v>
      </c>
      <c r="E408" s="124"/>
      <c r="F408" s="125"/>
      <c r="G408" s="138"/>
      <c r="H408" s="140" t="str">
        <f t="shared" si="13"/>
        <v/>
      </c>
      <c r="I408" s="138"/>
      <c r="J408" s="138"/>
      <c r="K408" s="138"/>
      <c r="L408" s="138"/>
      <c r="M408" s="138"/>
      <c r="N408" s="138"/>
      <c r="O408" s="141">
        <f t="shared" si="14"/>
        <v>0</v>
      </c>
    </row>
    <row r="409" spans="1:15" x14ac:dyDescent="0.3">
      <c r="A409" s="537"/>
      <c r="B409" s="537"/>
      <c r="C409" s="106"/>
      <c r="D409" s="128">
        <v>113</v>
      </c>
      <c r="E409" s="124"/>
      <c r="F409" s="125"/>
      <c r="G409" s="138"/>
      <c r="H409" s="140" t="str">
        <f t="shared" si="13"/>
        <v/>
      </c>
      <c r="I409" s="138"/>
      <c r="J409" s="138"/>
      <c r="K409" s="138"/>
      <c r="L409" s="138"/>
      <c r="M409" s="138"/>
      <c r="N409" s="138"/>
      <c r="O409" s="141">
        <f t="shared" si="14"/>
        <v>0</v>
      </c>
    </row>
    <row r="410" spans="1:15" x14ac:dyDescent="0.3">
      <c r="A410" s="537"/>
      <c r="B410" s="537"/>
      <c r="C410" s="106"/>
      <c r="D410" s="128">
        <v>113</v>
      </c>
      <c r="E410" s="124"/>
      <c r="F410" s="125"/>
      <c r="G410" s="138"/>
      <c r="H410" s="140" t="str">
        <f t="shared" si="13"/>
        <v/>
      </c>
      <c r="I410" s="138"/>
      <c r="J410" s="138"/>
      <c r="K410" s="138"/>
      <c r="L410" s="138"/>
      <c r="M410" s="138"/>
      <c r="N410" s="138"/>
      <c r="O410" s="141">
        <f t="shared" si="14"/>
        <v>0</v>
      </c>
    </row>
    <row r="411" spans="1:15" x14ac:dyDescent="0.3">
      <c r="A411" s="537"/>
      <c r="B411" s="537"/>
      <c r="C411" s="106"/>
      <c r="D411" s="128">
        <v>113</v>
      </c>
      <c r="E411" s="124"/>
      <c r="F411" s="125"/>
      <c r="G411" s="138"/>
      <c r="H411" s="140" t="str">
        <f t="shared" si="13"/>
        <v/>
      </c>
      <c r="I411" s="138"/>
      <c r="J411" s="138"/>
      <c r="K411" s="138"/>
      <c r="L411" s="138"/>
      <c r="M411" s="138"/>
      <c r="N411" s="138"/>
      <c r="O411" s="141">
        <f t="shared" si="14"/>
        <v>0</v>
      </c>
    </row>
    <row r="412" spans="1:15" x14ac:dyDescent="0.3">
      <c r="A412" s="537"/>
      <c r="B412" s="537"/>
      <c r="C412" s="106"/>
      <c r="D412" s="128">
        <v>113</v>
      </c>
      <c r="E412" s="124"/>
      <c r="F412" s="125"/>
      <c r="G412" s="137"/>
      <c r="H412" s="140" t="str">
        <f t="shared" si="13"/>
        <v/>
      </c>
      <c r="I412" s="137"/>
      <c r="J412" s="137"/>
      <c r="K412" s="137"/>
      <c r="L412" s="137"/>
      <c r="M412" s="137"/>
      <c r="N412" s="137"/>
      <c r="O412" s="141">
        <f t="shared" si="14"/>
        <v>0</v>
      </c>
    </row>
    <row r="413" spans="1:15" x14ac:dyDescent="0.3">
      <c r="A413" s="537"/>
      <c r="B413" s="537"/>
      <c r="C413" s="106"/>
      <c r="D413" s="128">
        <v>113</v>
      </c>
      <c r="E413" s="124"/>
      <c r="F413" s="125"/>
      <c r="G413" s="138"/>
      <c r="H413" s="140" t="str">
        <f t="shared" si="13"/>
        <v/>
      </c>
      <c r="I413" s="138"/>
      <c r="J413" s="138"/>
      <c r="K413" s="138"/>
      <c r="L413" s="138"/>
      <c r="M413" s="138"/>
      <c r="N413" s="138"/>
      <c r="O413" s="141">
        <f t="shared" si="14"/>
        <v>0</v>
      </c>
    </row>
    <row r="414" spans="1:15" x14ac:dyDescent="0.3">
      <c r="A414" s="537"/>
      <c r="B414" s="537"/>
      <c r="C414" s="106"/>
      <c r="D414" s="128">
        <v>113</v>
      </c>
      <c r="E414" s="124"/>
      <c r="F414" s="125"/>
      <c r="G414" s="138"/>
      <c r="H414" s="140" t="str">
        <f t="shared" si="13"/>
        <v/>
      </c>
      <c r="I414" s="138"/>
      <c r="J414" s="138"/>
      <c r="K414" s="138"/>
      <c r="L414" s="138"/>
      <c r="M414" s="138"/>
      <c r="N414" s="138"/>
      <c r="O414" s="141">
        <f t="shared" si="14"/>
        <v>0</v>
      </c>
    </row>
    <row r="415" spans="1:15" x14ac:dyDescent="0.3">
      <c r="A415" s="537"/>
      <c r="B415" s="537"/>
      <c r="C415" s="106"/>
      <c r="D415" s="128">
        <v>113</v>
      </c>
      <c r="E415" s="124"/>
      <c r="F415" s="125"/>
      <c r="G415" s="138"/>
      <c r="H415" s="140" t="str">
        <f t="shared" si="13"/>
        <v/>
      </c>
      <c r="I415" s="138"/>
      <c r="J415" s="138"/>
      <c r="K415" s="138"/>
      <c r="L415" s="138"/>
      <c r="M415" s="138"/>
      <c r="N415" s="138"/>
      <c r="O415" s="141">
        <f t="shared" si="14"/>
        <v>0</v>
      </c>
    </row>
    <row r="416" spans="1:15" x14ac:dyDescent="0.3">
      <c r="A416" s="537"/>
      <c r="B416" s="537"/>
      <c r="C416" s="106"/>
      <c r="D416" s="128">
        <v>113</v>
      </c>
      <c r="E416" s="124"/>
      <c r="F416" s="125"/>
      <c r="G416" s="138"/>
      <c r="H416" s="140" t="str">
        <f t="shared" si="13"/>
        <v/>
      </c>
      <c r="I416" s="138"/>
      <c r="J416" s="138"/>
      <c r="K416" s="138"/>
      <c r="L416" s="138"/>
      <c r="M416" s="138"/>
      <c r="N416" s="138"/>
      <c r="O416" s="141">
        <f t="shared" si="14"/>
        <v>0</v>
      </c>
    </row>
    <row r="417" spans="1:15" x14ac:dyDescent="0.3">
      <c r="A417" s="537"/>
      <c r="B417" s="537"/>
      <c r="C417" s="106"/>
      <c r="D417" s="128">
        <v>113</v>
      </c>
      <c r="E417" s="124"/>
      <c r="F417" s="125"/>
      <c r="G417" s="138"/>
      <c r="H417" s="140" t="str">
        <f t="shared" si="13"/>
        <v/>
      </c>
      <c r="I417" s="138"/>
      <c r="J417" s="138"/>
      <c r="K417" s="138"/>
      <c r="L417" s="138"/>
      <c r="M417" s="138"/>
      <c r="N417" s="138"/>
      <c r="O417" s="141">
        <f t="shared" si="14"/>
        <v>0</v>
      </c>
    </row>
    <row r="418" spans="1:15" x14ac:dyDescent="0.3">
      <c r="A418" s="537"/>
      <c r="B418" s="537"/>
      <c r="C418" s="106"/>
      <c r="D418" s="128">
        <v>113</v>
      </c>
      <c r="E418" s="124"/>
      <c r="F418" s="125"/>
      <c r="G418" s="138"/>
      <c r="H418" s="140" t="str">
        <f t="shared" si="13"/>
        <v/>
      </c>
      <c r="I418" s="138"/>
      <c r="J418" s="138"/>
      <c r="K418" s="138"/>
      <c r="L418" s="138"/>
      <c r="M418" s="138"/>
      <c r="N418" s="138"/>
      <c r="O418" s="141">
        <f t="shared" si="14"/>
        <v>0</v>
      </c>
    </row>
    <row r="419" spans="1:15" x14ac:dyDescent="0.3">
      <c r="A419" s="537"/>
      <c r="B419" s="537"/>
      <c r="C419" s="106"/>
      <c r="D419" s="128">
        <v>113</v>
      </c>
      <c r="E419" s="124"/>
      <c r="F419" s="125"/>
      <c r="G419" s="138"/>
      <c r="H419" s="140" t="str">
        <f t="shared" si="13"/>
        <v/>
      </c>
      <c r="I419" s="138"/>
      <c r="J419" s="138"/>
      <c r="K419" s="138"/>
      <c r="L419" s="138"/>
      <c r="M419" s="138"/>
      <c r="N419" s="138"/>
      <c r="O419" s="141">
        <f t="shared" si="14"/>
        <v>0</v>
      </c>
    </row>
    <row r="420" spans="1:15" x14ac:dyDescent="0.3">
      <c r="A420" s="537"/>
      <c r="B420" s="537"/>
      <c r="C420" s="106"/>
      <c r="D420" s="128">
        <v>113</v>
      </c>
      <c r="E420" s="124"/>
      <c r="F420" s="125"/>
      <c r="G420" s="138"/>
      <c r="H420" s="140" t="str">
        <f t="shared" si="13"/>
        <v/>
      </c>
      <c r="I420" s="138"/>
      <c r="J420" s="138"/>
      <c r="K420" s="138"/>
      <c r="L420" s="138"/>
      <c r="M420" s="138"/>
      <c r="N420" s="138"/>
      <c r="O420" s="141">
        <f t="shared" si="14"/>
        <v>0</v>
      </c>
    </row>
    <row r="421" spans="1:15" x14ac:dyDescent="0.3">
      <c r="A421" s="537"/>
      <c r="B421" s="537"/>
      <c r="C421" s="106"/>
      <c r="D421" s="128">
        <v>113</v>
      </c>
      <c r="E421" s="124"/>
      <c r="F421" s="125"/>
      <c r="G421" s="137"/>
      <c r="H421" s="140" t="str">
        <f t="shared" si="13"/>
        <v/>
      </c>
      <c r="I421" s="137"/>
      <c r="J421" s="137"/>
      <c r="K421" s="137"/>
      <c r="L421" s="137"/>
      <c r="M421" s="137"/>
      <c r="N421" s="137"/>
      <c r="O421" s="141">
        <f t="shared" si="14"/>
        <v>0</v>
      </c>
    </row>
    <row r="422" spans="1:15" x14ac:dyDescent="0.3">
      <c r="A422" s="537"/>
      <c r="B422" s="537"/>
      <c r="C422" s="106"/>
      <c r="D422" s="128">
        <v>113</v>
      </c>
      <c r="E422" s="124"/>
      <c r="F422" s="125"/>
      <c r="G422" s="138"/>
      <c r="H422" s="140" t="str">
        <f t="shared" si="13"/>
        <v/>
      </c>
      <c r="I422" s="138"/>
      <c r="J422" s="138"/>
      <c r="K422" s="138"/>
      <c r="L422" s="138"/>
      <c r="M422" s="138"/>
      <c r="N422" s="138"/>
      <c r="O422" s="141">
        <f t="shared" si="14"/>
        <v>0</v>
      </c>
    </row>
    <row r="423" spans="1:15" x14ac:dyDescent="0.3">
      <c r="A423" s="537"/>
      <c r="B423" s="537"/>
      <c r="C423" s="106"/>
      <c r="D423" s="128">
        <v>113</v>
      </c>
      <c r="E423" s="124"/>
      <c r="F423" s="125"/>
      <c r="G423" s="138"/>
      <c r="H423" s="140" t="str">
        <f t="shared" si="13"/>
        <v/>
      </c>
      <c r="I423" s="138"/>
      <c r="J423" s="138"/>
      <c r="K423" s="138"/>
      <c r="L423" s="138"/>
      <c r="M423" s="138"/>
      <c r="N423" s="138"/>
      <c r="O423" s="141">
        <f t="shared" si="14"/>
        <v>0</v>
      </c>
    </row>
    <row r="424" spans="1:15" x14ac:dyDescent="0.3">
      <c r="A424" s="537"/>
      <c r="B424" s="537"/>
      <c r="C424" s="106"/>
      <c r="D424" s="128">
        <v>113</v>
      </c>
      <c r="E424" s="124"/>
      <c r="F424" s="125"/>
      <c r="G424" s="137"/>
      <c r="H424" s="140" t="str">
        <f t="shared" si="13"/>
        <v/>
      </c>
      <c r="I424" s="137"/>
      <c r="J424" s="137"/>
      <c r="K424" s="137"/>
      <c r="L424" s="137"/>
      <c r="M424" s="137"/>
      <c r="N424" s="137"/>
      <c r="O424" s="141">
        <f t="shared" si="14"/>
        <v>0</v>
      </c>
    </row>
    <row r="425" spans="1:15" x14ac:dyDescent="0.3">
      <c r="A425" s="537"/>
      <c r="B425" s="537"/>
      <c r="C425" s="106"/>
      <c r="D425" s="128">
        <v>113</v>
      </c>
      <c r="E425" s="124"/>
      <c r="F425" s="125"/>
      <c r="G425" s="138"/>
      <c r="H425" s="140" t="str">
        <f t="shared" si="13"/>
        <v/>
      </c>
      <c r="I425" s="138"/>
      <c r="J425" s="138"/>
      <c r="K425" s="138"/>
      <c r="L425" s="138"/>
      <c r="M425" s="138"/>
      <c r="N425" s="138"/>
      <c r="O425" s="141">
        <f t="shared" si="14"/>
        <v>0</v>
      </c>
    </row>
    <row r="426" spans="1:15" x14ac:dyDescent="0.3">
      <c r="A426" s="537"/>
      <c r="B426" s="537"/>
      <c r="C426" s="106"/>
      <c r="D426" s="128">
        <v>113</v>
      </c>
      <c r="E426" s="124"/>
      <c r="F426" s="125"/>
      <c r="G426" s="138"/>
      <c r="H426" s="140" t="str">
        <f t="shared" si="13"/>
        <v/>
      </c>
      <c r="I426" s="138"/>
      <c r="J426" s="138"/>
      <c r="K426" s="138"/>
      <c r="L426" s="138"/>
      <c r="M426" s="138"/>
      <c r="N426" s="138"/>
      <c r="O426" s="141">
        <f t="shared" si="14"/>
        <v>0</v>
      </c>
    </row>
    <row r="427" spans="1:15" x14ac:dyDescent="0.3">
      <c r="A427" s="537"/>
      <c r="B427" s="537"/>
      <c r="C427" s="106"/>
      <c r="D427" s="128">
        <v>113</v>
      </c>
      <c r="E427" s="124"/>
      <c r="F427" s="125"/>
      <c r="G427" s="137"/>
      <c r="H427" s="140" t="str">
        <f t="shared" si="13"/>
        <v/>
      </c>
      <c r="I427" s="137"/>
      <c r="J427" s="137"/>
      <c r="K427" s="137"/>
      <c r="L427" s="137"/>
      <c r="M427" s="137"/>
      <c r="N427" s="137"/>
      <c r="O427" s="141">
        <f t="shared" si="14"/>
        <v>0</v>
      </c>
    </row>
    <row r="428" spans="1:15" x14ac:dyDescent="0.3">
      <c r="A428" s="537"/>
      <c r="B428" s="537"/>
      <c r="C428" s="106"/>
      <c r="D428" s="128">
        <v>113</v>
      </c>
      <c r="E428" s="124"/>
      <c r="F428" s="125"/>
      <c r="G428" s="138"/>
      <c r="H428" s="140" t="str">
        <f t="shared" si="13"/>
        <v/>
      </c>
      <c r="I428" s="138"/>
      <c r="J428" s="138"/>
      <c r="K428" s="138"/>
      <c r="L428" s="138"/>
      <c r="M428" s="138"/>
      <c r="N428" s="138"/>
      <c r="O428" s="141">
        <f t="shared" si="14"/>
        <v>0</v>
      </c>
    </row>
    <row r="429" spans="1:15" x14ac:dyDescent="0.3">
      <c r="A429" s="537"/>
      <c r="B429" s="537"/>
      <c r="C429" s="106"/>
      <c r="D429" s="128">
        <v>113</v>
      </c>
      <c r="E429" s="124"/>
      <c r="F429" s="125"/>
      <c r="G429" s="137"/>
      <c r="H429" s="140" t="str">
        <f t="shared" si="13"/>
        <v/>
      </c>
      <c r="I429" s="137"/>
      <c r="J429" s="137"/>
      <c r="K429" s="137"/>
      <c r="L429" s="137"/>
      <c r="M429" s="137"/>
      <c r="N429" s="137"/>
      <c r="O429" s="141">
        <f t="shared" si="14"/>
        <v>0</v>
      </c>
    </row>
    <row r="430" spans="1:15" x14ac:dyDescent="0.3">
      <c r="A430" s="537"/>
      <c r="B430" s="537"/>
      <c r="C430" s="106"/>
      <c r="D430" s="128">
        <v>113</v>
      </c>
      <c r="E430" s="124"/>
      <c r="F430" s="125"/>
      <c r="G430" s="138"/>
      <c r="H430" s="140" t="str">
        <f t="shared" si="13"/>
        <v/>
      </c>
      <c r="I430" s="138"/>
      <c r="J430" s="138"/>
      <c r="K430" s="138"/>
      <c r="L430" s="138"/>
      <c r="M430" s="138"/>
      <c r="N430" s="138"/>
      <c r="O430" s="141">
        <f t="shared" si="14"/>
        <v>0</v>
      </c>
    </row>
    <row r="431" spans="1:15" x14ac:dyDescent="0.3">
      <c r="A431" s="537"/>
      <c r="B431" s="537"/>
      <c r="C431" s="106"/>
      <c r="D431" s="128">
        <v>113</v>
      </c>
      <c r="E431" s="124"/>
      <c r="F431" s="125"/>
      <c r="G431" s="138"/>
      <c r="H431" s="140" t="str">
        <f t="shared" si="13"/>
        <v/>
      </c>
      <c r="I431" s="138"/>
      <c r="J431" s="138"/>
      <c r="K431" s="138"/>
      <c r="L431" s="138"/>
      <c r="M431" s="138"/>
      <c r="N431" s="138"/>
      <c r="O431" s="141">
        <f t="shared" si="14"/>
        <v>0</v>
      </c>
    </row>
    <row r="432" spans="1:15" x14ac:dyDescent="0.3">
      <c r="A432" s="537"/>
      <c r="B432" s="537"/>
      <c r="C432" s="106"/>
      <c r="D432" s="128">
        <v>113</v>
      </c>
      <c r="E432" s="124"/>
      <c r="F432" s="125"/>
      <c r="G432" s="137"/>
      <c r="H432" s="140" t="str">
        <f t="shared" si="13"/>
        <v/>
      </c>
      <c r="I432" s="137"/>
      <c r="J432" s="137"/>
      <c r="K432" s="137"/>
      <c r="L432" s="137"/>
      <c r="M432" s="137"/>
      <c r="N432" s="137"/>
      <c r="O432" s="141">
        <f t="shared" si="14"/>
        <v>0</v>
      </c>
    </row>
    <row r="433" spans="1:15" x14ac:dyDescent="0.3">
      <c r="A433" s="537"/>
      <c r="B433" s="537"/>
      <c r="C433" s="106"/>
      <c r="D433" s="128">
        <v>113</v>
      </c>
      <c r="E433" s="124"/>
      <c r="F433" s="125"/>
      <c r="G433" s="138"/>
      <c r="H433" s="140" t="str">
        <f t="shared" si="13"/>
        <v/>
      </c>
      <c r="I433" s="138"/>
      <c r="J433" s="138"/>
      <c r="K433" s="138"/>
      <c r="L433" s="138"/>
      <c r="M433" s="138"/>
      <c r="N433" s="138"/>
      <c r="O433" s="141">
        <f t="shared" si="14"/>
        <v>0</v>
      </c>
    </row>
    <row r="434" spans="1:15" x14ac:dyDescent="0.3">
      <c r="B434" s="538" t="s">
        <v>722</v>
      </c>
      <c r="C434" s="538"/>
      <c r="D434" s="538"/>
      <c r="E434" s="539"/>
      <c r="F434" s="129">
        <f t="shared" ref="F434:H434" si="15">SUM(F8:F433)</f>
        <v>21</v>
      </c>
      <c r="G434" s="141">
        <f t="shared" si="15"/>
        <v>176000</v>
      </c>
      <c r="H434" s="141">
        <f t="shared" si="15"/>
        <v>2112000</v>
      </c>
      <c r="I434" s="141">
        <f t="shared" ref="I434:N434" si="16">SUM(I8:I433)</f>
        <v>0</v>
      </c>
      <c r="J434" s="141">
        <f t="shared" si="16"/>
        <v>0</v>
      </c>
      <c r="K434" s="141">
        <f t="shared" si="16"/>
        <v>293333.33333333326</v>
      </c>
      <c r="L434" s="141">
        <f t="shared" si="16"/>
        <v>0</v>
      </c>
      <c r="M434" s="141">
        <f t="shared" si="16"/>
        <v>0</v>
      </c>
      <c r="N434" s="141">
        <f t="shared" si="16"/>
        <v>0</v>
      </c>
      <c r="O434" s="141">
        <f>SUM(O8:O433)</f>
        <v>2405333.333333334</v>
      </c>
    </row>
    <row r="435" spans="1:15" x14ac:dyDescent="0.3"/>
  </sheetData>
  <sheetProtection algorithmName="SHA-512" hashValue="fARN97MpUltMmiKhIo+zur+r+W/pESDAcJjWW8MI3GbgGrMJ+Zok47fyVR92oyoCwRGz5741YthTKJ2MMNxFaA==" saltValue="iXjG8d6ub1UG6QMdOYy04g==" spinCount="100000" sheet="1" selectLockedCells="1"/>
  <mergeCells count="434">
    <mergeCell ref="G6:H6"/>
    <mergeCell ref="O6:O7"/>
    <mergeCell ref="A8:B8"/>
    <mergeCell ref="A9:B9"/>
    <mergeCell ref="A10:B10"/>
    <mergeCell ref="A11:B11"/>
    <mergeCell ref="A12:B12"/>
    <mergeCell ref="A13:B13"/>
    <mergeCell ref="A14:B14"/>
    <mergeCell ref="A6:B7"/>
    <mergeCell ref="C6:C7"/>
    <mergeCell ref="E6:E7"/>
    <mergeCell ref="F6:F7"/>
    <mergeCell ref="D6:D7"/>
    <mergeCell ref="A22:B22"/>
    <mergeCell ref="A23:B23"/>
    <mergeCell ref="A24:B24"/>
    <mergeCell ref="A25:B25"/>
    <mergeCell ref="A26:B26"/>
    <mergeCell ref="A15:B15"/>
    <mergeCell ref="A16:B16"/>
    <mergeCell ref="A17:B17"/>
    <mergeCell ref="A18:B18"/>
    <mergeCell ref="A19:B19"/>
    <mergeCell ref="A20:B20"/>
    <mergeCell ref="A21:B21"/>
    <mergeCell ref="A33:B33"/>
    <mergeCell ref="A34:B34"/>
    <mergeCell ref="A35:B35"/>
    <mergeCell ref="A36:B36"/>
    <mergeCell ref="A37:B37"/>
    <mergeCell ref="A38:B38"/>
    <mergeCell ref="A27:B27"/>
    <mergeCell ref="A28:B28"/>
    <mergeCell ref="A29:B29"/>
    <mergeCell ref="A30:B30"/>
    <mergeCell ref="A31:B31"/>
    <mergeCell ref="A32:B32"/>
    <mergeCell ref="A45:B45"/>
    <mergeCell ref="A46:B46"/>
    <mergeCell ref="A47:B47"/>
    <mergeCell ref="A48:B48"/>
    <mergeCell ref="A49:B49"/>
    <mergeCell ref="A50:B50"/>
    <mergeCell ref="A39:B39"/>
    <mergeCell ref="A40:B40"/>
    <mergeCell ref="A41:B41"/>
    <mergeCell ref="A42:B42"/>
    <mergeCell ref="A43:B43"/>
    <mergeCell ref="A44:B44"/>
    <mergeCell ref="A57:B57"/>
    <mergeCell ref="A58:B58"/>
    <mergeCell ref="A59:B59"/>
    <mergeCell ref="A60:B60"/>
    <mergeCell ref="A61:B61"/>
    <mergeCell ref="A62:B62"/>
    <mergeCell ref="A51:B51"/>
    <mergeCell ref="A52:B52"/>
    <mergeCell ref="A53:B53"/>
    <mergeCell ref="A54:B54"/>
    <mergeCell ref="A55:B55"/>
    <mergeCell ref="A56:B56"/>
    <mergeCell ref="A69:B69"/>
    <mergeCell ref="A70:B70"/>
    <mergeCell ref="A71:B71"/>
    <mergeCell ref="A72:B72"/>
    <mergeCell ref="A73:B73"/>
    <mergeCell ref="A74:B74"/>
    <mergeCell ref="A63:B63"/>
    <mergeCell ref="A64:B64"/>
    <mergeCell ref="A65:B65"/>
    <mergeCell ref="A66:B66"/>
    <mergeCell ref="A67:B67"/>
    <mergeCell ref="A68:B68"/>
    <mergeCell ref="A81:B81"/>
    <mergeCell ref="A82:B82"/>
    <mergeCell ref="A83:B83"/>
    <mergeCell ref="A84:B84"/>
    <mergeCell ref="A85:B85"/>
    <mergeCell ref="A86:B86"/>
    <mergeCell ref="A75:B75"/>
    <mergeCell ref="A76:B76"/>
    <mergeCell ref="A77:B77"/>
    <mergeCell ref="A78:B78"/>
    <mergeCell ref="A79:B79"/>
    <mergeCell ref="A80:B80"/>
    <mergeCell ref="A93:B93"/>
    <mergeCell ref="A94:B94"/>
    <mergeCell ref="A95:B95"/>
    <mergeCell ref="A96:B96"/>
    <mergeCell ref="A97:B97"/>
    <mergeCell ref="A98:B98"/>
    <mergeCell ref="A87:B87"/>
    <mergeCell ref="A88:B88"/>
    <mergeCell ref="A89:B89"/>
    <mergeCell ref="A90:B90"/>
    <mergeCell ref="A91:B91"/>
    <mergeCell ref="A92:B92"/>
    <mergeCell ref="A105:B105"/>
    <mergeCell ref="A106:B106"/>
    <mergeCell ref="A107:B107"/>
    <mergeCell ref="A108:B108"/>
    <mergeCell ref="A109:B109"/>
    <mergeCell ref="A110:B110"/>
    <mergeCell ref="A99:B99"/>
    <mergeCell ref="A100:B100"/>
    <mergeCell ref="A101:B101"/>
    <mergeCell ref="A102:B102"/>
    <mergeCell ref="A103:B103"/>
    <mergeCell ref="A104:B104"/>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89:B189"/>
    <mergeCell ref="A190:B190"/>
    <mergeCell ref="A191:B191"/>
    <mergeCell ref="A192:B192"/>
    <mergeCell ref="A193:B193"/>
    <mergeCell ref="A194:B194"/>
    <mergeCell ref="A183:B183"/>
    <mergeCell ref="A184:B184"/>
    <mergeCell ref="A185:B185"/>
    <mergeCell ref="A186:B186"/>
    <mergeCell ref="A187:B187"/>
    <mergeCell ref="A188:B188"/>
    <mergeCell ref="A201:B201"/>
    <mergeCell ref="A202:B202"/>
    <mergeCell ref="A203:B203"/>
    <mergeCell ref="A204:B204"/>
    <mergeCell ref="A205:B205"/>
    <mergeCell ref="A206:B206"/>
    <mergeCell ref="A195:B195"/>
    <mergeCell ref="A196:B196"/>
    <mergeCell ref="A197:B197"/>
    <mergeCell ref="A198:B198"/>
    <mergeCell ref="A199:B199"/>
    <mergeCell ref="A200:B200"/>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97:B297"/>
    <mergeCell ref="A298:B298"/>
    <mergeCell ref="A299:B299"/>
    <mergeCell ref="A300:B300"/>
    <mergeCell ref="A301:B301"/>
    <mergeCell ref="A302:B302"/>
    <mergeCell ref="A291:B291"/>
    <mergeCell ref="A292:B292"/>
    <mergeCell ref="A293:B293"/>
    <mergeCell ref="A294:B294"/>
    <mergeCell ref="A295:B295"/>
    <mergeCell ref="A296:B296"/>
    <mergeCell ref="A309:B309"/>
    <mergeCell ref="A310:B310"/>
    <mergeCell ref="A311:B311"/>
    <mergeCell ref="A312:B312"/>
    <mergeCell ref="A313:B313"/>
    <mergeCell ref="A314:B314"/>
    <mergeCell ref="A303:B303"/>
    <mergeCell ref="A304:B304"/>
    <mergeCell ref="A305:B305"/>
    <mergeCell ref="A306:B306"/>
    <mergeCell ref="A307:B307"/>
    <mergeCell ref="A308:B308"/>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93:B393"/>
    <mergeCell ref="A394:B394"/>
    <mergeCell ref="A395:B395"/>
    <mergeCell ref="A396:B396"/>
    <mergeCell ref="A397:B397"/>
    <mergeCell ref="A398:B398"/>
    <mergeCell ref="A387:B387"/>
    <mergeCell ref="A388:B388"/>
    <mergeCell ref="A389:B389"/>
    <mergeCell ref="A390:B390"/>
    <mergeCell ref="A391:B391"/>
    <mergeCell ref="A392:B392"/>
    <mergeCell ref="A405:B405"/>
    <mergeCell ref="A406:B406"/>
    <mergeCell ref="A407:B407"/>
    <mergeCell ref="A408:B408"/>
    <mergeCell ref="A409:B409"/>
    <mergeCell ref="A410:B410"/>
    <mergeCell ref="A399:B399"/>
    <mergeCell ref="A400:B400"/>
    <mergeCell ref="A401:B401"/>
    <mergeCell ref="A402:B402"/>
    <mergeCell ref="A403:B403"/>
    <mergeCell ref="A404:B404"/>
    <mergeCell ref="A417:B417"/>
    <mergeCell ref="A418:B418"/>
    <mergeCell ref="A419:B419"/>
    <mergeCell ref="A420:B420"/>
    <mergeCell ref="A421:B421"/>
    <mergeCell ref="A422:B422"/>
    <mergeCell ref="A411:B411"/>
    <mergeCell ref="A412:B412"/>
    <mergeCell ref="A413:B413"/>
    <mergeCell ref="A414:B414"/>
    <mergeCell ref="A415:B415"/>
    <mergeCell ref="A416:B416"/>
    <mergeCell ref="A429:B429"/>
    <mergeCell ref="A430:B430"/>
    <mergeCell ref="A431:B431"/>
    <mergeCell ref="A432:B432"/>
    <mergeCell ref="A433:B433"/>
    <mergeCell ref="B434:E434"/>
    <mergeCell ref="A423:B423"/>
    <mergeCell ref="A424:B424"/>
    <mergeCell ref="A425:B425"/>
    <mergeCell ref="A426:B426"/>
    <mergeCell ref="A427:B427"/>
    <mergeCell ref="A428:B428"/>
  </mergeCells>
  <conditionalFormatting sqref="A12:C433">
    <cfRule type="cellIs" dxfId="162" priority="7" operator="lessThanOrEqual">
      <formula>0</formula>
    </cfRule>
  </conditionalFormatting>
  <conditionalFormatting sqref="E8:G433">
    <cfRule type="cellIs" dxfId="161" priority="8" operator="lessThanOrEqual">
      <formula>0</formula>
    </cfRule>
  </conditionalFormatting>
  <conditionalFormatting sqref="I8:N433">
    <cfRule type="cellIs" dxfId="160" priority="1" operator="lessThanOrEqual">
      <formula>0</formula>
    </cfRule>
  </conditionalFormatting>
  <dataValidations count="5">
    <dataValidation type="decimal" operator="greaterThan" allowBlank="1" showInputMessage="1" showErrorMessage="1" sqref="G434 I434:N434" xr:uid="{00000000-0002-0000-0900-000000000000}">
      <formula1>0</formula1>
    </dataValidation>
    <dataValidation type="whole" operator="greaterThanOrEqual" allowBlank="1" showInputMessage="1" showErrorMessage="1" errorTitle="Valor de la celda" error="La celda sólo permite números enteros y en positivo, favor de capturar cantidades sin centavos y evitar números en negativos." sqref="D8:D433 F8:F433" xr:uid="{00000000-0002-0000-0900-000001000000}">
      <formula1>0</formula1>
    </dataValidation>
    <dataValidation type="list" operator="greaterThanOrEqual" allowBlank="1" showInputMessage="1" showErrorMessage="1" errorTitle="Valor de la celda" error="La celda sólo permite números de la lista desplegable." sqref="E8:E9" xr:uid="{00000000-0002-0000-0900-000002000000}">
      <formula1>"11, 15, 16, 17"</formula1>
    </dataValidation>
    <dataValidation type="list" operator="greaterThanOrEqual" allowBlank="1" showInputMessage="1" showErrorMessage="1" errorTitle="Valor de la celda" error="La celda sólo permite números de la lista desplegable." sqref="E10:E433" xr:uid="{00000000-0002-0000-0900-000003000000}">
      <formula1>"11, 14, 15, 16, 17, 25"</formula1>
    </dataValidation>
    <dataValidation type="whole" operator="greaterThan" allowBlank="1" showInputMessage="1" showErrorMessage="1" errorTitle="Valor de la celda" error="La celda sólo permite números enteros y en positivo, favor de capturar cantidades sin centavos y evitar números en negativos." sqref="G8:G433 I8:N433" xr:uid="{00000000-0002-0000-0900-000004000000}">
      <formula1>0</formula1>
    </dataValidation>
  </dataValidations>
  <printOptions horizontalCentered="1"/>
  <pageMargins left="0.70866141732283472" right="0.70866141732283472" top="0.74803149606299213" bottom="0.74803149606299213" header="0" footer="0.31496062992125984"/>
  <pageSetup paperSize="5" scale="70" orientation="landscape" horizontalDpi="4294967295" verticalDpi="4294967295" r:id="rId1"/>
  <headerFooter>
    <oddFooter>&amp;RPágina &amp;P de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8">
    <tabColor theme="9"/>
    <pageSetUpPr fitToPage="1"/>
  </sheetPr>
  <dimension ref="A2:Q3034"/>
  <sheetViews>
    <sheetView showGridLines="0" zoomScale="60" zoomScaleNormal="60" workbookViewId="0">
      <pane xSplit="3" ySplit="6" topLeftCell="D7" activePane="bottomRight" state="frozen"/>
      <selection pane="topRight" activeCell="D1" sqref="D1"/>
      <selection pane="bottomLeft" activeCell="A2" sqref="A2"/>
      <selection pane="bottomRight" activeCell="G57" sqref="G57"/>
    </sheetView>
  </sheetViews>
  <sheetFormatPr baseColWidth="10" defaultColWidth="0" defaultRowHeight="14.4" x14ac:dyDescent="0.3"/>
  <cols>
    <col min="1" max="1" width="5" style="34" bestFit="1" customWidth="1"/>
    <col min="2" max="2" width="67.109375" style="34" customWidth="1"/>
    <col min="3" max="3" width="3" style="60" customWidth="1"/>
    <col min="4" max="15" width="17.44140625" customWidth="1"/>
    <col min="16" max="16" width="17.44140625" style="92" customWidth="1"/>
    <col min="17" max="17" width="11.44140625" customWidth="1"/>
    <col min="18" max="16384" width="11.44140625" hidden="1"/>
  </cols>
  <sheetData>
    <row r="2" spans="1:16" ht="21" x14ac:dyDescent="0.4">
      <c r="A2" s="300" t="s">
        <v>2534</v>
      </c>
    </row>
    <row r="3" spans="1:16" ht="21" x14ac:dyDescent="0.4">
      <c r="A3" s="300" t="str">
        <f>Inconsistencias!$B$6&amp;IF(LOOKUP(Inconsistencias!$B$6,EF!$C$2:$C$1001,EF!$I$2:I$1001)="Dependencia",", Jalisco","")</f>
        <v>Sistema para el Desarrollo Integral de la Familia del municipio de Jilotlán de los Dolores</v>
      </c>
    </row>
    <row r="4" spans="1:16" ht="18" x14ac:dyDescent="0.35">
      <c r="A4" s="301" t="str">
        <f>"Ejercicio Fiscal "&amp;Inconsistencias!U2</f>
        <v>Ejercicio Fiscal 2025</v>
      </c>
    </row>
    <row r="6" spans="1:16" ht="15" customHeight="1" x14ac:dyDescent="0.3">
      <c r="A6" s="158" t="s">
        <v>616</v>
      </c>
      <c r="B6" s="159" t="s">
        <v>2167</v>
      </c>
      <c r="C6" s="159" t="s">
        <v>975</v>
      </c>
      <c r="D6" s="160" t="s">
        <v>2178</v>
      </c>
      <c r="E6" s="160" t="s">
        <v>2179</v>
      </c>
      <c r="F6" s="160" t="s">
        <v>2180</v>
      </c>
      <c r="G6" s="160" t="s">
        <v>2181</v>
      </c>
      <c r="H6" s="160" t="s">
        <v>2182</v>
      </c>
      <c r="I6" s="160" t="s">
        <v>2183</v>
      </c>
      <c r="J6" s="160" t="s">
        <v>2184</v>
      </c>
      <c r="K6" s="160" t="s">
        <v>2185</v>
      </c>
      <c r="L6" s="160" t="s">
        <v>2186</v>
      </c>
      <c r="M6" s="160" t="s">
        <v>2187</v>
      </c>
      <c r="N6" s="160" t="s">
        <v>2188</v>
      </c>
      <c r="O6" s="160" t="s">
        <v>2189</v>
      </c>
      <c r="P6" s="157" t="s">
        <v>2168</v>
      </c>
    </row>
    <row r="7" spans="1:16" x14ac:dyDescent="0.3">
      <c r="A7" s="111">
        <v>1000</v>
      </c>
      <c r="B7" s="562" t="s">
        <v>2276</v>
      </c>
      <c r="C7" s="563"/>
      <c r="D7" s="61">
        <f t="shared" ref="D7:O7" si="0">D8+D40+D72+D135+D176+D237+D248</f>
        <v>191500</v>
      </c>
      <c r="E7" s="52">
        <f t="shared" si="0"/>
        <v>191500</v>
      </c>
      <c r="F7" s="52">
        <f t="shared" si="0"/>
        <v>191500</v>
      </c>
      <c r="G7" s="52">
        <f t="shared" si="0"/>
        <v>191500</v>
      </c>
      <c r="H7" s="52">
        <f t="shared" si="0"/>
        <v>191500</v>
      </c>
      <c r="I7" s="52">
        <f t="shared" si="0"/>
        <v>191500</v>
      </c>
      <c r="J7" s="52">
        <f t="shared" si="0"/>
        <v>191500</v>
      </c>
      <c r="K7" s="52">
        <f t="shared" si="0"/>
        <v>191500</v>
      </c>
      <c r="L7" s="52">
        <f t="shared" si="0"/>
        <v>191500</v>
      </c>
      <c r="M7" s="52">
        <f t="shared" si="0"/>
        <v>191500</v>
      </c>
      <c r="N7" s="52">
        <f t="shared" si="0"/>
        <v>191500</v>
      </c>
      <c r="O7" s="52">
        <f t="shared" si="0"/>
        <v>494000</v>
      </c>
      <c r="P7" s="52">
        <f>P8+P40+P72+P135+P176+P237+P248</f>
        <v>2600500</v>
      </c>
    </row>
    <row r="8" spans="1:16" x14ac:dyDescent="0.3">
      <c r="A8" s="113">
        <v>1100</v>
      </c>
      <c r="B8" s="564" t="s">
        <v>2277</v>
      </c>
      <c r="C8" s="565"/>
      <c r="D8" s="63">
        <f>SUM(D9:D39)</f>
        <v>176000</v>
      </c>
      <c r="E8" s="63">
        <f t="shared" ref="E8:N8" si="1">SUM(E9:E39)</f>
        <v>176000</v>
      </c>
      <c r="F8" s="63">
        <f t="shared" si="1"/>
        <v>176000</v>
      </c>
      <c r="G8" s="63">
        <f t="shared" si="1"/>
        <v>176000</v>
      </c>
      <c r="H8" s="63">
        <f t="shared" si="1"/>
        <v>176000</v>
      </c>
      <c r="I8" s="63">
        <f t="shared" si="1"/>
        <v>176000</v>
      </c>
      <c r="J8" s="63">
        <f t="shared" si="1"/>
        <v>176000</v>
      </c>
      <c r="K8" s="63">
        <f t="shared" si="1"/>
        <v>176000</v>
      </c>
      <c r="L8" s="63">
        <f t="shared" si="1"/>
        <v>176000</v>
      </c>
      <c r="M8" s="63">
        <f t="shared" si="1"/>
        <v>176000</v>
      </c>
      <c r="N8" s="63">
        <f t="shared" si="1"/>
        <v>176000</v>
      </c>
      <c r="O8" s="63">
        <f>SUM(O9:O39)</f>
        <v>176000</v>
      </c>
      <c r="P8" s="63">
        <f>SUM(P9:P39)</f>
        <v>2112000</v>
      </c>
    </row>
    <row r="9" spans="1:16" x14ac:dyDescent="0.3">
      <c r="A9" s="566">
        <v>111</v>
      </c>
      <c r="B9" s="551" t="s">
        <v>2278</v>
      </c>
      <c r="C9" s="110">
        <v>11</v>
      </c>
      <c r="D9" s="54">
        <f>(SUMIF(Plantilla!$E$8:$E$9,C9,Plantilla!$H$8:$H$9))/12</f>
        <v>0</v>
      </c>
      <c r="E9" s="54">
        <f>D9</f>
        <v>0</v>
      </c>
      <c r="F9" s="54">
        <f t="shared" ref="F9:O9" si="2">E9</f>
        <v>0</v>
      </c>
      <c r="G9" s="54">
        <f t="shared" si="2"/>
        <v>0</v>
      </c>
      <c r="H9" s="54">
        <f t="shared" si="2"/>
        <v>0</v>
      </c>
      <c r="I9" s="54">
        <f t="shared" si="2"/>
        <v>0</v>
      </c>
      <c r="J9" s="54">
        <f t="shared" si="2"/>
        <v>0</v>
      </c>
      <c r="K9" s="54">
        <f t="shared" si="2"/>
        <v>0</v>
      </c>
      <c r="L9" s="54">
        <f t="shared" si="2"/>
        <v>0</v>
      </c>
      <c r="M9" s="54">
        <f t="shared" si="2"/>
        <v>0</v>
      </c>
      <c r="N9" s="54">
        <f t="shared" si="2"/>
        <v>0</v>
      </c>
      <c r="O9" s="54">
        <f t="shared" si="2"/>
        <v>0</v>
      </c>
      <c r="P9" s="54">
        <f>SUM(D9:O9)</f>
        <v>0</v>
      </c>
    </row>
    <row r="10" spans="1:16" x14ac:dyDescent="0.3">
      <c r="A10" s="567"/>
      <c r="B10" s="552"/>
      <c r="C10" s="110">
        <v>12</v>
      </c>
      <c r="D10" s="54">
        <f>(SUMIF(Plantilla!$E$8:$E$9,C10,Plantilla!$H$8:$H$9))/12</f>
        <v>0</v>
      </c>
      <c r="E10" s="54">
        <f t="shared" ref="E10:O18" si="3">D10</f>
        <v>0</v>
      </c>
      <c r="F10" s="54">
        <f t="shared" si="3"/>
        <v>0</v>
      </c>
      <c r="G10" s="54">
        <f t="shared" si="3"/>
        <v>0</v>
      </c>
      <c r="H10" s="54">
        <f t="shared" si="3"/>
        <v>0</v>
      </c>
      <c r="I10" s="54">
        <f t="shared" si="3"/>
        <v>0</v>
      </c>
      <c r="J10" s="54">
        <f t="shared" si="3"/>
        <v>0</v>
      </c>
      <c r="K10" s="54">
        <f t="shared" si="3"/>
        <v>0</v>
      </c>
      <c r="L10" s="54">
        <f t="shared" si="3"/>
        <v>0</v>
      </c>
      <c r="M10" s="54">
        <f t="shared" si="3"/>
        <v>0</v>
      </c>
      <c r="N10" s="54">
        <f t="shared" si="3"/>
        <v>0</v>
      </c>
      <c r="O10" s="54">
        <f t="shared" si="3"/>
        <v>0</v>
      </c>
      <c r="P10" s="54">
        <f t="shared" ref="P10:P12" si="4">SUM(D10:O10)</f>
        <v>0</v>
      </c>
    </row>
    <row r="11" spans="1:16" x14ac:dyDescent="0.3">
      <c r="A11" s="567"/>
      <c r="B11" s="552"/>
      <c r="C11" s="110">
        <v>13</v>
      </c>
      <c r="D11" s="54">
        <f>(SUMIF(Plantilla!$E$8:$E$9,C11,Plantilla!$H$8:$H$9))/12</f>
        <v>0</v>
      </c>
      <c r="E11" s="54">
        <f t="shared" si="3"/>
        <v>0</v>
      </c>
      <c r="F11" s="54">
        <f t="shared" si="3"/>
        <v>0</v>
      </c>
      <c r="G11" s="54">
        <f t="shared" si="3"/>
        <v>0</v>
      </c>
      <c r="H11" s="54">
        <f t="shared" si="3"/>
        <v>0</v>
      </c>
      <c r="I11" s="54">
        <f t="shared" si="3"/>
        <v>0</v>
      </c>
      <c r="J11" s="54">
        <f t="shared" si="3"/>
        <v>0</v>
      </c>
      <c r="K11" s="54">
        <f t="shared" si="3"/>
        <v>0</v>
      </c>
      <c r="L11" s="54">
        <f t="shared" si="3"/>
        <v>0</v>
      </c>
      <c r="M11" s="54">
        <f t="shared" si="3"/>
        <v>0</v>
      </c>
      <c r="N11" s="54">
        <f t="shared" si="3"/>
        <v>0</v>
      </c>
      <c r="O11" s="54">
        <f t="shared" si="3"/>
        <v>0</v>
      </c>
      <c r="P11" s="54">
        <f t="shared" si="4"/>
        <v>0</v>
      </c>
    </row>
    <row r="12" spans="1:16" x14ac:dyDescent="0.3">
      <c r="A12" s="567"/>
      <c r="B12" s="552"/>
      <c r="C12" s="110">
        <v>14</v>
      </c>
      <c r="D12" s="54">
        <f>(SUMIF(Plantilla!$E$8:$E$9,C12,Plantilla!$H$8:$H$9))/12</f>
        <v>0</v>
      </c>
      <c r="E12" s="54">
        <f t="shared" si="3"/>
        <v>0</v>
      </c>
      <c r="F12" s="54">
        <f t="shared" si="3"/>
        <v>0</v>
      </c>
      <c r="G12" s="54">
        <f t="shared" si="3"/>
        <v>0</v>
      </c>
      <c r="H12" s="54">
        <f t="shared" si="3"/>
        <v>0</v>
      </c>
      <c r="I12" s="54">
        <f t="shared" si="3"/>
        <v>0</v>
      </c>
      <c r="J12" s="54">
        <f t="shared" si="3"/>
        <v>0</v>
      </c>
      <c r="K12" s="54">
        <f t="shared" si="3"/>
        <v>0</v>
      </c>
      <c r="L12" s="54">
        <f t="shared" si="3"/>
        <v>0</v>
      </c>
      <c r="M12" s="54">
        <f t="shared" si="3"/>
        <v>0</v>
      </c>
      <c r="N12" s="54">
        <f t="shared" si="3"/>
        <v>0</v>
      </c>
      <c r="O12" s="54">
        <f t="shared" si="3"/>
        <v>0</v>
      </c>
      <c r="P12" s="54">
        <f t="shared" si="4"/>
        <v>0</v>
      </c>
    </row>
    <row r="13" spans="1:16" x14ac:dyDescent="0.3">
      <c r="A13" s="567"/>
      <c r="B13" s="552"/>
      <c r="C13" s="110">
        <v>15</v>
      </c>
      <c r="D13" s="54">
        <f>(SUMIF(Plantilla!$E$8:$E$9,C13,Plantilla!$H$8:$H$9))/12</f>
        <v>0</v>
      </c>
      <c r="E13" s="54">
        <f t="shared" si="3"/>
        <v>0</v>
      </c>
      <c r="F13" s="54">
        <f t="shared" si="3"/>
        <v>0</v>
      </c>
      <c r="G13" s="54">
        <f t="shared" si="3"/>
        <v>0</v>
      </c>
      <c r="H13" s="54">
        <f t="shared" si="3"/>
        <v>0</v>
      </c>
      <c r="I13" s="54">
        <f t="shared" si="3"/>
        <v>0</v>
      </c>
      <c r="J13" s="54">
        <f t="shared" si="3"/>
        <v>0</v>
      </c>
      <c r="K13" s="54">
        <f t="shared" si="3"/>
        <v>0</v>
      </c>
      <c r="L13" s="54">
        <f t="shared" si="3"/>
        <v>0</v>
      </c>
      <c r="M13" s="54">
        <f t="shared" si="3"/>
        <v>0</v>
      </c>
      <c r="N13" s="54">
        <f t="shared" si="3"/>
        <v>0</v>
      </c>
      <c r="O13" s="54">
        <f t="shared" si="3"/>
        <v>0</v>
      </c>
      <c r="P13" s="54">
        <f t="shared" ref="P13:P18" si="5">SUM(D13:O13)</f>
        <v>0</v>
      </c>
    </row>
    <row r="14" spans="1:16" x14ac:dyDescent="0.3">
      <c r="A14" s="567"/>
      <c r="B14" s="552"/>
      <c r="C14" s="110">
        <v>16</v>
      </c>
      <c r="D14" s="54">
        <f>(SUMIF(Plantilla!$E$8:$E$9,C14,Plantilla!$H$8:$H$9))/12</f>
        <v>0</v>
      </c>
      <c r="E14" s="54">
        <f t="shared" si="3"/>
        <v>0</v>
      </c>
      <c r="F14" s="54">
        <f t="shared" si="3"/>
        <v>0</v>
      </c>
      <c r="G14" s="54">
        <f t="shared" si="3"/>
        <v>0</v>
      </c>
      <c r="H14" s="54">
        <f t="shared" si="3"/>
        <v>0</v>
      </c>
      <c r="I14" s="54">
        <f t="shared" si="3"/>
        <v>0</v>
      </c>
      <c r="J14" s="54">
        <f t="shared" si="3"/>
        <v>0</v>
      </c>
      <c r="K14" s="54">
        <f t="shared" si="3"/>
        <v>0</v>
      </c>
      <c r="L14" s="54">
        <f t="shared" si="3"/>
        <v>0</v>
      </c>
      <c r="M14" s="54">
        <f t="shared" si="3"/>
        <v>0</v>
      </c>
      <c r="N14" s="54">
        <f t="shared" si="3"/>
        <v>0</v>
      </c>
      <c r="O14" s="54">
        <f t="shared" si="3"/>
        <v>0</v>
      </c>
      <c r="P14" s="54">
        <f t="shared" si="5"/>
        <v>0</v>
      </c>
    </row>
    <row r="15" spans="1:16" x14ac:dyDescent="0.3">
      <c r="A15" s="567"/>
      <c r="B15" s="552"/>
      <c r="C15" s="110">
        <v>17</v>
      </c>
      <c r="D15" s="54">
        <f>(SUMIF(Plantilla!$E$8:$E$9,C15,Plantilla!$H$8:$H$9))/12</f>
        <v>0</v>
      </c>
      <c r="E15" s="54">
        <f t="shared" si="3"/>
        <v>0</v>
      </c>
      <c r="F15" s="54">
        <f t="shared" si="3"/>
        <v>0</v>
      </c>
      <c r="G15" s="54">
        <f t="shared" si="3"/>
        <v>0</v>
      </c>
      <c r="H15" s="54">
        <f t="shared" si="3"/>
        <v>0</v>
      </c>
      <c r="I15" s="54">
        <f t="shared" si="3"/>
        <v>0</v>
      </c>
      <c r="J15" s="54">
        <f t="shared" si="3"/>
        <v>0</v>
      </c>
      <c r="K15" s="54">
        <f t="shared" si="3"/>
        <v>0</v>
      </c>
      <c r="L15" s="54">
        <f t="shared" si="3"/>
        <v>0</v>
      </c>
      <c r="M15" s="54">
        <f t="shared" si="3"/>
        <v>0</v>
      </c>
      <c r="N15" s="54">
        <f t="shared" si="3"/>
        <v>0</v>
      </c>
      <c r="O15" s="54">
        <f t="shared" si="3"/>
        <v>0</v>
      </c>
      <c r="P15" s="54">
        <f t="shared" si="5"/>
        <v>0</v>
      </c>
    </row>
    <row r="16" spans="1:16" x14ac:dyDescent="0.3">
      <c r="A16" s="567"/>
      <c r="B16" s="552"/>
      <c r="C16" s="110">
        <v>25</v>
      </c>
      <c r="D16" s="54">
        <f>(SUMIF(Plantilla!$E$8:$E$9,C16,Plantilla!$H$8:$H$9))/12</f>
        <v>0</v>
      </c>
      <c r="E16" s="54">
        <f t="shared" si="3"/>
        <v>0</v>
      </c>
      <c r="F16" s="54">
        <f t="shared" si="3"/>
        <v>0</v>
      </c>
      <c r="G16" s="54">
        <f t="shared" si="3"/>
        <v>0</v>
      </c>
      <c r="H16" s="54">
        <f t="shared" si="3"/>
        <v>0</v>
      </c>
      <c r="I16" s="54">
        <f t="shared" si="3"/>
        <v>0</v>
      </c>
      <c r="J16" s="54">
        <f t="shared" si="3"/>
        <v>0</v>
      </c>
      <c r="K16" s="54">
        <f t="shared" si="3"/>
        <v>0</v>
      </c>
      <c r="L16" s="54">
        <f t="shared" si="3"/>
        <v>0</v>
      </c>
      <c r="M16" s="54">
        <f t="shared" si="3"/>
        <v>0</v>
      </c>
      <c r="N16" s="54">
        <f t="shared" si="3"/>
        <v>0</v>
      </c>
      <c r="O16" s="54">
        <f t="shared" si="3"/>
        <v>0</v>
      </c>
      <c r="P16" s="54">
        <f t="shared" si="5"/>
        <v>0</v>
      </c>
    </row>
    <row r="17" spans="1:16" x14ac:dyDescent="0.3">
      <c r="A17" s="567"/>
      <c r="B17" s="552"/>
      <c r="C17" s="110">
        <v>26</v>
      </c>
      <c r="D17" s="54">
        <f>(SUMIF(Plantilla!$E$8:$E$9,C17,Plantilla!$H$8:$H$9))/12</f>
        <v>0</v>
      </c>
      <c r="E17" s="54">
        <f t="shared" si="3"/>
        <v>0</v>
      </c>
      <c r="F17" s="54">
        <f t="shared" si="3"/>
        <v>0</v>
      </c>
      <c r="G17" s="54">
        <f t="shared" si="3"/>
        <v>0</v>
      </c>
      <c r="H17" s="54">
        <f t="shared" si="3"/>
        <v>0</v>
      </c>
      <c r="I17" s="54">
        <f t="shared" si="3"/>
        <v>0</v>
      </c>
      <c r="J17" s="54">
        <f t="shared" si="3"/>
        <v>0</v>
      </c>
      <c r="K17" s="54">
        <f t="shared" si="3"/>
        <v>0</v>
      </c>
      <c r="L17" s="54">
        <f t="shared" si="3"/>
        <v>0</v>
      </c>
      <c r="M17" s="54">
        <f t="shared" si="3"/>
        <v>0</v>
      </c>
      <c r="N17" s="54">
        <f t="shared" si="3"/>
        <v>0</v>
      </c>
      <c r="O17" s="54">
        <f t="shared" si="3"/>
        <v>0</v>
      </c>
      <c r="P17" s="54">
        <f t="shared" si="5"/>
        <v>0</v>
      </c>
    </row>
    <row r="18" spans="1:16" x14ac:dyDescent="0.3">
      <c r="A18" s="567"/>
      <c r="B18" s="552"/>
      <c r="C18" s="110">
        <v>27</v>
      </c>
      <c r="D18" s="54">
        <f>(SUMIF(Plantilla!$E$8:$E$9,C18,Plantilla!$H$8:$H$9))/12</f>
        <v>0</v>
      </c>
      <c r="E18" s="54">
        <f t="shared" si="3"/>
        <v>0</v>
      </c>
      <c r="F18" s="54">
        <f t="shared" si="3"/>
        <v>0</v>
      </c>
      <c r="G18" s="54">
        <f t="shared" si="3"/>
        <v>0</v>
      </c>
      <c r="H18" s="54">
        <f t="shared" si="3"/>
        <v>0</v>
      </c>
      <c r="I18" s="54">
        <f t="shared" si="3"/>
        <v>0</v>
      </c>
      <c r="J18" s="54">
        <f t="shared" si="3"/>
        <v>0</v>
      </c>
      <c r="K18" s="54">
        <f t="shared" si="3"/>
        <v>0</v>
      </c>
      <c r="L18" s="54">
        <f t="shared" si="3"/>
        <v>0</v>
      </c>
      <c r="M18" s="54">
        <f t="shared" si="3"/>
        <v>0</v>
      </c>
      <c r="N18" s="54">
        <f t="shared" si="3"/>
        <v>0</v>
      </c>
      <c r="O18" s="54">
        <f t="shared" si="3"/>
        <v>0</v>
      </c>
      <c r="P18" s="54">
        <f t="shared" si="5"/>
        <v>0</v>
      </c>
    </row>
    <row r="19" spans="1:16" x14ac:dyDescent="0.3">
      <c r="A19" s="115">
        <v>112</v>
      </c>
      <c r="B19" s="88" t="s">
        <v>21</v>
      </c>
      <c r="C19" s="161"/>
      <c r="D19" s="161"/>
      <c r="E19" s="161"/>
      <c r="F19" s="161"/>
      <c r="G19" s="161"/>
      <c r="H19" s="161"/>
      <c r="I19" s="161"/>
      <c r="J19" s="161"/>
      <c r="K19" s="161"/>
      <c r="L19" s="161"/>
      <c r="M19" s="161"/>
      <c r="N19" s="161"/>
      <c r="O19" s="161"/>
      <c r="P19" s="54">
        <f>SUM(D19:O19)</f>
        <v>0</v>
      </c>
    </row>
    <row r="20" spans="1:16" ht="15" customHeight="1" x14ac:dyDescent="0.3">
      <c r="A20" s="566">
        <v>113</v>
      </c>
      <c r="B20" s="551" t="s">
        <v>22</v>
      </c>
      <c r="C20" s="110">
        <v>11</v>
      </c>
      <c r="D20" s="54">
        <f>(SUMIF(Plantilla!$E$10:$E$433,'COG-M'!C20,Plantilla!$H$10:$H$433))/12</f>
        <v>0</v>
      </c>
      <c r="E20" s="54">
        <f>D20</f>
        <v>0</v>
      </c>
      <c r="F20" s="54">
        <f t="shared" ref="F20:O20" si="6">E20</f>
        <v>0</v>
      </c>
      <c r="G20" s="54">
        <f t="shared" si="6"/>
        <v>0</v>
      </c>
      <c r="H20" s="54">
        <f t="shared" si="6"/>
        <v>0</v>
      </c>
      <c r="I20" s="54">
        <f t="shared" si="6"/>
        <v>0</v>
      </c>
      <c r="J20" s="54">
        <f t="shared" si="6"/>
        <v>0</v>
      </c>
      <c r="K20" s="54">
        <f t="shared" si="6"/>
        <v>0</v>
      </c>
      <c r="L20" s="54">
        <f t="shared" si="6"/>
        <v>0</v>
      </c>
      <c r="M20" s="54">
        <f t="shared" si="6"/>
        <v>0</v>
      </c>
      <c r="N20" s="54">
        <f t="shared" si="6"/>
        <v>0</v>
      </c>
      <c r="O20" s="54">
        <f t="shared" si="6"/>
        <v>0</v>
      </c>
      <c r="P20" s="54">
        <f>SUM(D20:O20)</f>
        <v>0</v>
      </c>
    </row>
    <row r="21" spans="1:16" ht="15" customHeight="1" x14ac:dyDescent="0.3">
      <c r="A21" s="567"/>
      <c r="B21" s="552"/>
      <c r="C21" s="110">
        <v>12</v>
      </c>
      <c r="D21" s="54">
        <f>(SUMIF(Plantilla!$E$10:$E$433,'COG-M'!C21,Plantilla!$H$10:$H$433))/12</f>
        <v>0</v>
      </c>
      <c r="E21" s="54">
        <f t="shared" ref="E21:O29" si="7">D21</f>
        <v>0</v>
      </c>
      <c r="F21" s="54">
        <f t="shared" si="7"/>
        <v>0</v>
      </c>
      <c r="G21" s="54">
        <f t="shared" si="7"/>
        <v>0</v>
      </c>
      <c r="H21" s="54">
        <f t="shared" si="7"/>
        <v>0</v>
      </c>
      <c r="I21" s="54">
        <f t="shared" si="7"/>
        <v>0</v>
      </c>
      <c r="J21" s="54">
        <f t="shared" si="7"/>
        <v>0</v>
      </c>
      <c r="K21" s="54">
        <f t="shared" si="7"/>
        <v>0</v>
      </c>
      <c r="L21" s="54">
        <f t="shared" si="7"/>
        <v>0</v>
      </c>
      <c r="M21" s="54">
        <f t="shared" si="7"/>
        <v>0</v>
      </c>
      <c r="N21" s="54">
        <f t="shared" si="7"/>
        <v>0</v>
      </c>
      <c r="O21" s="54">
        <f t="shared" si="7"/>
        <v>0</v>
      </c>
      <c r="P21" s="54">
        <f t="shared" ref="P21:P29" si="8">SUM(D21:O21)</f>
        <v>0</v>
      </c>
    </row>
    <row r="22" spans="1:16" ht="15" customHeight="1" x14ac:dyDescent="0.3">
      <c r="A22" s="567"/>
      <c r="B22" s="552"/>
      <c r="C22" s="110">
        <v>13</v>
      </c>
      <c r="D22" s="54">
        <f>(SUMIF(Plantilla!$E$10:$E$433,'COG-M'!C22,Plantilla!$H$10:$H$433))/12</f>
        <v>0</v>
      </c>
      <c r="E22" s="54">
        <f t="shared" si="7"/>
        <v>0</v>
      </c>
      <c r="F22" s="54">
        <f t="shared" si="7"/>
        <v>0</v>
      </c>
      <c r="G22" s="54">
        <f t="shared" si="7"/>
        <v>0</v>
      </c>
      <c r="H22" s="54">
        <f t="shared" si="7"/>
        <v>0</v>
      </c>
      <c r="I22" s="54">
        <f t="shared" si="7"/>
        <v>0</v>
      </c>
      <c r="J22" s="54">
        <f t="shared" si="7"/>
        <v>0</v>
      </c>
      <c r="K22" s="54">
        <f t="shared" si="7"/>
        <v>0</v>
      </c>
      <c r="L22" s="54">
        <f t="shared" si="7"/>
        <v>0</v>
      </c>
      <c r="M22" s="54">
        <f t="shared" si="7"/>
        <v>0</v>
      </c>
      <c r="N22" s="54">
        <f t="shared" si="7"/>
        <v>0</v>
      </c>
      <c r="O22" s="54">
        <f t="shared" si="7"/>
        <v>0</v>
      </c>
      <c r="P22" s="54">
        <f t="shared" si="8"/>
        <v>0</v>
      </c>
    </row>
    <row r="23" spans="1:16" ht="15" customHeight="1" x14ac:dyDescent="0.3">
      <c r="A23" s="567"/>
      <c r="B23" s="552"/>
      <c r="C23" s="110">
        <v>14</v>
      </c>
      <c r="D23" s="54">
        <f>(SUMIF(Plantilla!$E$10:$E$433,'COG-M'!C23,Plantilla!$H$10:$H$433))/12</f>
        <v>0</v>
      </c>
      <c r="E23" s="54">
        <f t="shared" si="7"/>
        <v>0</v>
      </c>
      <c r="F23" s="54">
        <f t="shared" si="7"/>
        <v>0</v>
      </c>
      <c r="G23" s="54">
        <f t="shared" si="7"/>
        <v>0</v>
      </c>
      <c r="H23" s="54">
        <f t="shared" si="7"/>
        <v>0</v>
      </c>
      <c r="I23" s="54">
        <f t="shared" si="7"/>
        <v>0</v>
      </c>
      <c r="J23" s="54">
        <f t="shared" si="7"/>
        <v>0</v>
      </c>
      <c r="K23" s="54">
        <f t="shared" si="7"/>
        <v>0</v>
      </c>
      <c r="L23" s="54">
        <f t="shared" si="7"/>
        <v>0</v>
      </c>
      <c r="M23" s="54">
        <f t="shared" si="7"/>
        <v>0</v>
      </c>
      <c r="N23" s="54">
        <f t="shared" si="7"/>
        <v>0</v>
      </c>
      <c r="O23" s="54">
        <f t="shared" si="7"/>
        <v>0</v>
      </c>
      <c r="P23" s="54">
        <f t="shared" si="8"/>
        <v>0</v>
      </c>
    </row>
    <row r="24" spans="1:16" ht="15" customHeight="1" x14ac:dyDescent="0.3">
      <c r="A24" s="567"/>
      <c r="B24" s="552"/>
      <c r="C24" s="110">
        <v>15</v>
      </c>
      <c r="D24" s="54">
        <f>(SUMIF(Plantilla!$E$10:$E$433,'COG-M'!C24,Plantilla!$H$10:$H$433))/12</f>
        <v>0</v>
      </c>
      <c r="E24" s="54">
        <f t="shared" si="7"/>
        <v>0</v>
      </c>
      <c r="F24" s="54">
        <f t="shared" si="7"/>
        <v>0</v>
      </c>
      <c r="G24" s="54">
        <f t="shared" si="7"/>
        <v>0</v>
      </c>
      <c r="H24" s="54">
        <f t="shared" si="7"/>
        <v>0</v>
      </c>
      <c r="I24" s="54">
        <f t="shared" si="7"/>
        <v>0</v>
      </c>
      <c r="J24" s="54">
        <f t="shared" si="7"/>
        <v>0</v>
      </c>
      <c r="K24" s="54">
        <f t="shared" si="7"/>
        <v>0</v>
      </c>
      <c r="L24" s="54">
        <f t="shared" si="7"/>
        <v>0</v>
      </c>
      <c r="M24" s="54">
        <f t="shared" si="7"/>
        <v>0</v>
      </c>
      <c r="N24" s="54">
        <f t="shared" si="7"/>
        <v>0</v>
      </c>
      <c r="O24" s="54">
        <f t="shared" si="7"/>
        <v>0</v>
      </c>
      <c r="P24" s="54">
        <f t="shared" si="8"/>
        <v>0</v>
      </c>
    </row>
    <row r="25" spans="1:16" ht="15" customHeight="1" x14ac:dyDescent="0.3">
      <c r="A25" s="567"/>
      <c r="B25" s="552"/>
      <c r="C25" s="110">
        <v>16</v>
      </c>
      <c r="D25" s="54">
        <f>(SUMIF(Plantilla!$E$10:$E$433,'COG-M'!C25,Plantilla!$H$10:$H$433))/12</f>
        <v>0</v>
      </c>
      <c r="E25" s="54">
        <f t="shared" si="7"/>
        <v>0</v>
      </c>
      <c r="F25" s="54">
        <f t="shared" si="7"/>
        <v>0</v>
      </c>
      <c r="G25" s="54">
        <f t="shared" si="7"/>
        <v>0</v>
      </c>
      <c r="H25" s="54">
        <f t="shared" si="7"/>
        <v>0</v>
      </c>
      <c r="I25" s="54">
        <f t="shared" si="7"/>
        <v>0</v>
      </c>
      <c r="J25" s="54">
        <f t="shared" si="7"/>
        <v>0</v>
      </c>
      <c r="K25" s="54">
        <f t="shared" si="7"/>
        <v>0</v>
      </c>
      <c r="L25" s="54">
        <f t="shared" si="7"/>
        <v>0</v>
      </c>
      <c r="M25" s="54">
        <f t="shared" si="7"/>
        <v>0</v>
      </c>
      <c r="N25" s="54">
        <f t="shared" si="7"/>
        <v>0</v>
      </c>
      <c r="O25" s="54">
        <f t="shared" si="7"/>
        <v>0</v>
      </c>
      <c r="P25" s="54">
        <f t="shared" si="8"/>
        <v>0</v>
      </c>
    </row>
    <row r="26" spans="1:16" ht="15" customHeight="1" x14ac:dyDescent="0.3">
      <c r="A26" s="567"/>
      <c r="B26" s="552"/>
      <c r="C26" s="110">
        <v>17</v>
      </c>
      <c r="D26" s="54">
        <f>(SUMIF(Plantilla!$E$10:$E$433,'COG-M'!C26,Plantilla!$H$10:$H$433))/12</f>
        <v>176000</v>
      </c>
      <c r="E26" s="54">
        <f t="shared" si="7"/>
        <v>176000</v>
      </c>
      <c r="F26" s="54">
        <f t="shared" si="7"/>
        <v>176000</v>
      </c>
      <c r="G26" s="54">
        <f t="shared" si="7"/>
        <v>176000</v>
      </c>
      <c r="H26" s="54">
        <f t="shared" si="7"/>
        <v>176000</v>
      </c>
      <c r="I26" s="54">
        <f t="shared" si="7"/>
        <v>176000</v>
      </c>
      <c r="J26" s="54">
        <f t="shared" si="7"/>
        <v>176000</v>
      </c>
      <c r="K26" s="54">
        <f t="shared" si="7"/>
        <v>176000</v>
      </c>
      <c r="L26" s="54">
        <f t="shared" si="7"/>
        <v>176000</v>
      </c>
      <c r="M26" s="54">
        <f t="shared" si="7"/>
        <v>176000</v>
      </c>
      <c r="N26" s="54">
        <f t="shared" si="7"/>
        <v>176000</v>
      </c>
      <c r="O26" s="54">
        <f t="shared" si="7"/>
        <v>176000</v>
      </c>
      <c r="P26" s="54">
        <f t="shared" si="8"/>
        <v>2112000</v>
      </c>
    </row>
    <row r="27" spans="1:16" ht="15" customHeight="1" x14ac:dyDescent="0.3">
      <c r="A27" s="567"/>
      <c r="B27" s="552"/>
      <c r="C27" s="110">
        <v>25</v>
      </c>
      <c r="D27" s="54">
        <f>(SUMIF(Plantilla!$E$10:$E$433,'COG-M'!C27,Plantilla!$H$10:$H$433))/12</f>
        <v>0</v>
      </c>
      <c r="E27" s="54">
        <f t="shared" si="7"/>
        <v>0</v>
      </c>
      <c r="F27" s="54">
        <f t="shared" si="7"/>
        <v>0</v>
      </c>
      <c r="G27" s="54">
        <f t="shared" si="7"/>
        <v>0</v>
      </c>
      <c r="H27" s="54">
        <f t="shared" si="7"/>
        <v>0</v>
      </c>
      <c r="I27" s="54">
        <f t="shared" si="7"/>
        <v>0</v>
      </c>
      <c r="J27" s="54">
        <f t="shared" si="7"/>
        <v>0</v>
      </c>
      <c r="K27" s="54">
        <f t="shared" si="7"/>
        <v>0</v>
      </c>
      <c r="L27" s="54">
        <f t="shared" si="7"/>
        <v>0</v>
      </c>
      <c r="M27" s="54">
        <f t="shared" si="7"/>
        <v>0</v>
      </c>
      <c r="N27" s="54">
        <f t="shared" si="7"/>
        <v>0</v>
      </c>
      <c r="O27" s="54">
        <f t="shared" si="7"/>
        <v>0</v>
      </c>
      <c r="P27" s="54">
        <f t="shared" si="8"/>
        <v>0</v>
      </c>
    </row>
    <row r="28" spans="1:16" ht="15" customHeight="1" x14ac:dyDescent="0.3">
      <c r="A28" s="567"/>
      <c r="B28" s="552"/>
      <c r="C28" s="110">
        <v>26</v>
      </c>
      <c r="D28" s="54">
        <f>(SUMIF(Plantilla!$E$10:$E$433,'COG-M'!C28,Plantilla!$H$10:$H$433))/12</f>
        <v>0</v>
      </c>
      <c r="E28" s="54">
        <f t="shared" si="7"/>
        <v>0</v>
      </c>
      <c r="F28" s="54">
        <f t="shared" si="7"/>
        <v>0</v>
      </c>
      <c r="G28" s="54">
        <f t="shared" si="7"/>
        <v>0</v>
      </c>
      <c r="H28" s="54">
        <f t="shared" si="7"/>
        <v>0</v>
      </c>
      <c r="I28" s="54">
        <f t="shared" si="7"/>
        <v>0</v>
      </c>
      <c r="J28" s="54">
        <f t="shared" si="7"/>
        <v>0</v>
      </c>
      <c r="K28" s="54">
        <f t="shared" si="7"/>
        <v>0</v>
      </c>
      <c r="L28" s="54">
        <f t="shared" si="7"/>
        <v>0</v>
      </c>
      <c r="M28" s="54">
        <f t="shared" si="7"/>
        <v>0</v>
      </c>
      <c r="N28" s="54">
        <f t="shared" si="7"/>
        <v>0</v>
      </c>
      <c r="O28" s="54">
        <f t="shared" si="7"/>
        <v>0</v>
      </c>
      <c r="P28" s="54">
        <f t="shared" si="8"/>
        <v>0</v>
      </c>
    </row>
    <row r="29" spans="1:16" ht="15" customHeight="1" x14ac:dyDescent="0.3">
      <c r="A29" s="567"/>
      <c r="B29" s="552"/>
      <c r="C29" s="110">
        <v>27</v>
      </c>
      <c r="D29" s="54">
        <f>(SUMIF(Plantilla!$E$10:$E$433,'COG-M'!C29,Plantilla!$H$10:$H$433))/12</f>
        <v>0</v>
      </c>
      <c r="E29" s="54">
        <f t="shared" si="7"/>
        <v>0</v>
      </c>
      <c r="F29" s="54">
        <f t="shared" si="7"/>
        <v>0</v>
      </c>
      <c r="G29" s="54">
        <f t="shared" si="7"/>
        <v>0</v>
      </c>
      <c r="H29" s="54">
        <f t="shared" si="7"/>
        <v>0</v>
      </c>
      <c r="I29" s="54">
        <f t="shared" si="7"/>
        <v>0</v>
      </c>
      <c r="J29" s="54">
        <f t="shared" si="7"/>
        <v>0</v>
      </c>
      <c r="K29" s="54">
        <f t="shared" si="7"/>
        <v>0</v>
      </c>
      <c r="L29" s="54">
        <f t="shared" si="7"/>
        <v>0</v>
      </c>
      <c r="M29" s="54">
        <f t="shared" si="7"/>
        <v>0</v>
      </c>
      <c r="N29" s="54">
        <f t="shared" si="7"/>
        <v>0</v>
      </c>
      <c r="O29" s="54">
        <f>N29</f>
        <v>0</v>
      </c>
      <c r="P29" s="54">
        <f t="shared" si="8"/>
        <v>0</v>
      </c>
    </row>
    <row r="30" spans="1:16" ht="15" customHeight="1" x14ac:dyDescent="0.3">
      <c r="A30" s="553">
        <v>114</v>
      </c>
      <c r="B30" s="551" t="s">
        <v>23</v>
      </c>
      <c r="C30" s="110">
        <v>11</v>
      </c>
      <c r="D30" s="12"/>
      <c r="E30" s="12"/>
      <c r="F30" s="12"/>
      <c r="G30" s="12"/>
      <c r="H30" s="12"/>
      <c r="I30" s="12"/>
      <c r="J30" s="12"/>
      <c r="K30" s="12"/>
      <c r="L30" s="12"/>
      <c r="M30" s="12"/>
      <c r="N30" s="12"/>
      <c r="O30" s="12"/>
      <c r="P30" s="54">
        <f>SUM(D30:O30)</f>
        <v>0</v>
      </c>
    </row>
    <row r="31" spans="1:16" ht="15" customHeight="1" x14ac:dyDescent="0.3">
      <c r="A31" s="554"/>
      <c r="B31" s="552"/>
      <c r="C31" s="110">
        <v>12</v>
      </c>
      <c r="D31" s="12"/>
      <c r="E31" s="12"/>
      <c r="F31" s="12"/>
      <c r="G31" s="12"/>
      <c r="H31" s="12"/>
      <c r="I31" s="12"/>
      <c r="J31" s="12"/>
      <c r="K31" s="12"/>
      <c r="L31" s="12"/>
      <c r="M31" s="12"/>
      <c r="N31" s="12"/>
      <c r="O31" s="12"/>
      <c r="P31" s="54">
        <f t="shared" ref="P31:P39" si="9">SUM(D31:O31)</f>
        <v>0</v>
      </c>
    </row>
    <row r="32" spans="1:16" ht="15" customHeight="1" x14ac:dyDescent="0.3">
      <c r="A32" s="554"/>
      <c r="B32" s="552"/>
      <c r="C32" s="110">
        <v>13</v>
      </c>
      <c r="D32" s="12"/>
      <c r="E32" s="12"/>
      <c r="F32" s="12"/>
      <c r="G32" s="12"/>
      <c r="H32" s="12"/>
      <c r="I32" s="12"/>
      <c r="J32" s="12"/>
      <c r="K32" s="12"/>
      <c r="L32" s="12"/>
      <c r="M32" s="12"/>
      <c r="N32" s="12"/>
      <c r="O32" s="12"/>
      <c r="P32" s="54">
        <f t="shared" si="9"/>
        <v>0</v>
      </c>
    </row>
    <row r="33" spans="1:16" ht="15" customHeight="1" x14ac:dyDescent="0.3">
      <c r="A33" s="554"/>
      <c r="B33" s="552"/>
      <c r="C33" s="110">
        <v>14</v>
      </c>
      <c r="D33" s="12"/>
      <c r="E33" s="12"/>
      <c r="F33" s="12"/>
      <c r="G33" s="12"/>
      <c r="H33" s="12"/>
      <c r="I33" s="12"/>
      <c r="J33" s="12"/>
      <c r="K33" s="12"/>
      <c r="L33" s="12"/>
      <c r="M33" s="12"/>
      <c r="N33" s="12"/>
      <c r="O33" s="12"/>
      <c r="P33" s="54">
        <f t="shared" si="9"/>
        <v>0</v>
      </c>
    </row>
    <row r="34" spans="1:16" ht="15" customHeight="1" x14ac:dyDescent="0.3">
      <c r="A34" s="554"/>
      <c r="B34" s="552"/>
      <c r="C34" s="110">
        <v>15</v>
      </c>
      <c r="D34" s="12"/>
      <c r="E34" s="12"/>
      <c r="F34" s="12"/>
      <c r="G34" s="12"/>
      <c r="H34" s="12"/>
      <c r="I34" s="12"/>
      <c r="J34" s="12"/>
      <c r="K34" s="12"/>
      <c r="L34" s="12"/>
      <c r="M34" s="12"/>
      <c r="N34" s="12"/>
      <c r="O34" s="12"/>
      <c r="P34" s="54">
        <f t="shared" si="9"/>
        <v>0</v>
      </c>
    </row>
    <row r="35" spans="1:16" ht="15" customHeight="1" x14ac:dyDescent="0.3">
      <c r="A35" s="554"/>
      <c r="B35" s="552"/>
      <c r="C35" s="110">
        <v>16</v>
      </c>
      <c r="D35" s="12"/>
      <c r="E35" s="12"/>
      <c r="F35" s="12"/>
      <c r="G35" s="12"/>
      <c r="H35" s="12"/>
      <c r="I35" s="12"/>
      <c r="J35" s="12"/>
      <c r="K35" s="12"/>
      <c r="L35" s="12"/>
      <c r="M35" s="12"/>
      <c r="N35" s="12"/>
      <c r="O35" s="12"/>
      <c r="P35" s="54">
        <f t="shared" si="9"/>
        <v>0</v>
      </c>
    </row>
    <row r="36" spans="1:16" ht="15" customHeight="1" x14ac:dyDescent="0.3">
      <c r="A36" s="554"/>
      <c r="B36" s="552"/>
      <c r="C36" s="110">
        <v>17</v>
      </c>
      <c r="D36" s="12"/>
      <c r="E36" s="12"/>
      <c r="F36" s="12"/>
      <c r="G36" s="12"/>
      <c r="H36" s="12"/>
      <c r="I36" s="12"/>
      <c r="J36" s="12"/>
      <c r="K36" s="12"/>
      <c r="L36" s="12"/>
      <c r="M36" s="12"/>
      <c r="N36" s="12"/>
      <c r="O36" s="12"/>
      <c r="P36" s="54">
        <f t="shared" si="9"/>
        <v>0</v>
      </c>
    </row>
    <row r="37" spans="1:16" ht="15" customHeight="1" x14ac:dyDescent="0.3">
      <c r="A37" s="554"/>
      <c r="B37" s="552"/>
      <c r="C37" s="110">
        <v>25</v>
      </c>
      <c r="D37" s="66"/>
      <c r="E37" s="66"/>
      <c r="F37" s="66"/>
      <c r="G37" s="66"/>
      <c r="H37" s="66"/>
      <c r="I37" s="66"/>
      <c r="J37" s="66"/>
      <c r="K37" s="66"/>
      <c r="L37" s="66"/>
      <c r="M37" s="66"/>
      <c r="N37" s="66"/>
      <c r="O37" s="66"/>
      <c r="P37" s="54">
        <f t="shared" si="9"/>
        <v>0</v>
      </c>
    </row>
    <row r="38" spans="1:16" ht="15" customHeight="1" x14ac:dyDescent="0.3">
      <c r="A38" s="554"/>
      <c r="B38" s="552"/>
      <c r="C38" s="110">
        <v>26</v>
      </c>
      <c r="D38" s="66"/>
      <c r="E38" s="66"/>
      <c r="F38" s="66"/>
      <c r="G38" s="66"/>
      <c r="H38" s="66"/>
      <c r="I38" s="66"/>
      <c r="J38" s="66"/>
      <c r="K38" s="66"/>
      <c r="L38" s="66"/>
      <c r="M38" s="66"/>
      <c r="N38" s="66"/>
      <c r="O38" s="66"/>
      <c r="P38" s="54">
        <f t="shared" si="9"/>
        <v>0</v>
      </c>
    </row>
    <row r="39" spans="1:16" ht="15" customHeight="1" x14ac:dyDescent="0.3">
      <c r="A39" s="555"/>
      <c r="B39" s="552"/>
      <c r="C39" s="110">
        <v>27</v>
      </c>
      <c r="D39" s="66"/>
      <c r="E39" s="66"/>
      <c r="F39" s="66"/>
      <c r="G39" s="66"/>
      <c r="H39" s="66"/>
      <c r="I39" s="66"/>
      <c r="J39" s="66"/>
      <c r="K39" s="66"/>
      <c r="L39" s="66"/>
      <c r="M39" s="66"/>
      <c r="N39" s="66"/>
      <c r="O39" s="66"/>
      <c r="P39" s="54">
        <f t="shared" si="9"/>
        <v>0</v>
      </c>
    </row>
    <row r="40" spans="1:16" x14ac:dyDescent="0.3">
      <c r="A40" s="62">
        <v>1200</v>
      </c>
      <c r="B40" s="307" t="s">
        <v>2279</v>
      </c>
      <c r="C40" s="308"/>
      <c r="D40" s="63">
        <f>SUM(D41:D71)</f>
        <v>15500</v>
      </c>
      <c r="E40" s="63">
        <f t="shared" ref="E40:N40" si="10">SUM(E41:E71)</f>
        <v>15500</v>
      </c>
      <c r="F40" s="63">
        <f t="shared" si="10"/>
        <v>15500</v>
      </c>
      <c r="G40" s="63">
        <f t="shared" si="10"/>
        <v>15500</v>
      </c>
      <c r="H40" s="63">
        <f t="shared" si="10"/>
        <v>15500</v>
      </c>
      <c r="I40" s="63">
        <f t="shared" si="10"/>
        <v>15500</v>
      </c>
      <c r="J40" s="63">
        <f t="shared" si="10"/>
        <v>15500</v>
      </c>
      <c r="K40" s="63">
        <f t="shared" si="10"/>
        <v>15500</v>
      </c>
      <c r="L40" s="63">
        <f t="shared" si="10"/>
        <v>15500</v>
      </c>
      <c r="M40" s="63">
        <f t="shared" si="10"/>
        <v>15500</v>
      </c>
      <c r="N40" s="63">
        <f t="shared" si="10"/>
        <v>15500</v>
      </c>
      <c r="O40" s="63">
        <f>SUM(O41:O71)</f>
        <v>15500</v>
      </c>
      <c r="P40" s="38">
        <f>SUM(P41:P71)</f>
        <v>186000</v>
      </c>
    </row>
    <row r="41" spans="1:16" ht="15" customHeight="1" x14ac:dyDescent="0.3">
      <c r="A41" s="553">
        <v>121</v>
      </c>
      <c r="B41" s="551" t="s">
        <v>25</v>
      </c>
      <c r="C41" s="110">
        <v>11</v>
      </c>
      <c r="D41" s="12"/>
      <c r="E41" s="12"/>
      <c r="F41" s="12"/>
      <c r="G41" s="12"/>
      <c r="H41" s="12"/>
      <c r="I41" s="12"/>
      <c r="J41" s="12"/>
      <c r="K41" s="12"/>
      <c r="L41" s="12"/>
      <c r="M41" s="12"/>
      <c r="N41" s="12"/>
      <c r="O41" s="12"/>
      <c r="P41" s="54">
        <f>SUM(D41:O41)</f>
        <v>0</v>
      </c>
    </row>
    <row r="42" spans="1:16" ht="15" customHeight="1" x14ac:dyDescent="0.3">
      <c r="A42" s="554"/>
      <c r="B42" s="552"/>
      <c r="C42" s="110">
        <v>12</v>
      </c>
      <c r="D42" s="12"/>
      <c r="E42" s="12"/>
      <c r="F42" s="12"/>
      <c r="G42" s="12"/>
      <c r="H42" s="12"/>
      <c r="I42" s="12"/>
      <c r="J42" s="12"/>
      <c r="K42" s="12"/>
      <c r="L42" s="12"/>
      <c r="M42" s="12"/>
      <c r="N42" s="12"/>
      <c r="O42" s="12"/>
      <c r="P42" s="54">
        <f t="shared" ref="P42:P70" si="11">SUM(D42:O42)</f>
        <v>0</v>
      </c>
    </row>
    <row r="43" spans="1:16" ht="15" customHeight="1" x14ac:dyDescent="0.3">
      <c r="A43" s="554"/>
      <c r="B43" s="552"/>
      <c r="C43" s="110">
        <v>13</v>
      </c>
      <c r="D43" s="12"/>
      <c r="E43" s="12"/>
      <c r="F43" s="12"/>
      <c r="G43" s="12"/>
      <c r="H43" s="12"/>
      <c r="I43" s="12"/>
      <c r="J43" s="12"/>
      <c r="K43" s="12"/>
      <c r="L43" s="12"/>
      <c r="M43" s="12"/>
      <c r="N43" s="12"/>
      <c r="O43" s="12"/>
      <c r="P43" s="54">
        <f t="shared" si="11"/>
        <v>0</v>
      </c>
    </row>
    <row r="44" spans="1:16" ht="15" customHeight="1" x14ac:dyDescent="0.3">
      <c r="A44" s="554"/>
      <c r="B44" s="552"/>
      <c r="C44" s="110">
        <v>14</v>
      </c>
      <c r="D44" s="12"/>
      <c r="E44" s="12"/>
      <c r="F44" s="12"/>
      <c r="G44" s="12"/>
      <c r="H44" s="12"/>
      <c r="I44" s="12"/>
      <c r="J44" s="12"/>
      <c r="K44" s="12"/>
      <c r="L44" s="12"/>
      <c r="M44" s="12"/>
      <c r="N44" s="12"/>
      <c r="O44" s="12"/>
      <c r="P44" s="54">
        <f t="shared" si="11"/>
        <v>0</v>
      </c>
    </row>
    <row r="45" spans="1:16" ht="15" customHeight="1" x14ac:dyDescent="0.3">
      <c r="A45" s="554"/>
      <c r="B45" s="552"/>
      <c r="C45" s="110">
        <v>15</v>
      </c>
      <c r="D45" s="12"/>
      <c r="E45" s="12"/>
      <c r="F45" s="12"/>
      <c r="G45" s="12"/>
      <c r="H45" s="12"/>
      <c r="I45" s="12"/>
      <c r="J45" s="12"/>
      <c r="K45" s="12"/>
      <c r="L45" s="12"/>
      <c r="M45" s="12"/>
      <c r="N45" s="12"/>
      <c r="O45" s="12"/>
      <c r="P45" s="54">
        <f t="shared" si="11"/>
        <v>0</v>
      </c>
    </row>
    <row r="46" spans="1:16" ht="15" customHeight="1" x14ac:dyDescent="0.3">
      <c r="A46" s="554"/>
      <c r="B46" s="552"/>
      <c r="C46" s="110">
        <v>16</v>
      </c>
      <c r="D46" s="12"/>
      <c r="E46" s="12"/>
      <c r="F46" s="12"/>
      <c r="G46" s="12"/>
      <c r="H46" s="12"/>
      <c r="I46" s="12"/>
      <c r="J46" s="12"/>
      <c r="K46" s="12"/>
      <c r="L46" s="12"/>
      <c r="M46" s="12"/>
      <c r="N46" s="12"/>
      <c r="O46" s="12"/>
      <c r="P46" s="54">
        <f t="shared" si="11"/>
        <v>0</v>
      </c>
    </row>
    <row r="47" spans="1:16" ht="15" customHeight="1" x14ac:dyDescent="0.3">
      <c r="A47" s="554"/>
      <c r="B47" s="552"/>
      <c r="C47" s="110">
        <v>17</v>
      </c>
      <c r="D47" s="12"/>
      <c r="E47" s="12"/>
      <c r="F47" s="12"/>
      <c r="G47" s="12"/>
      <c r="H47" s="12"/>
      <c r="I47" s="12"/>
      <c r="J47" s="12"/>
      <c r="K47" s="12"/>
      <c r="L47" s="12"/>
      <c r="M47" s="12"/>
      <c r="N47" s="12"/>
      <c r="O47" s="12"/>
      <c r="P47" s="54">
        <f t="shared" si="11"/>
        <v>0</v>
      </c>
    </row>
    <row r="48" spans="1:16" ht="15" customHeight="1" x14ac:dyDescent="0.3">
      <c r="A48" s="554"/>
      <c r="B48" s="552"/>
      <c r="C48" s="110">
        <v>25</v>
      </c>
      <c r="D48" s="12"/>
      <c r="E48" s="12"/>
      <c r="F48" s="12"/>
      <c r="G48" s="12"/>
      <c r="H48" s="12"/>
      <c r="I48" s="12"/>
      <c r="J48" s="12"/>
      <c r="K48" s="12"/>
      <c r="L48" s="12"/>
      <c r="M48" s="12"/>
      <c r="N48" s="12"/>
      <c r="O48" s="12"/>
      <c r="P48" s="54">
        <f t="shared" si="11"/>
        <v>0</v>
      </c>
    </row>
    <row r="49" spans="1:16" ht="15" customHeight="1" x14ac:dyDescent="0.3">
      <c r="A49" s="554"/>
      <c r="B49" s="552"/>
      <c r="C49" s="110">
        <v>26</v>
      </c>
      <c r="D49" s="12"/>
      <c r="E49" s="12"/>
      <c r="F49" s="12"/>
      <c r="G49" s="12"/>
      <c r="H49" s="12"/>
      <c r="I49" s="12"/>
      <c r="J49" s="12"/>
      <c r="K49" s="12"/>
      <c r="L49" s="12"/>
      <c r="M49" s="12"/>
      <c r="N49" s="12"/>
      <c r="O49" s="12"/>
      <c r="P49" s="54">
        <f t="shared" si="11"/>
        <v>0</v>
      </c>
    </row>
    <row r="50" spans="1:16" ht="15" customHeight="1" x14ac:dyDescent="0.3">
      <c r="A50" s="555"/>
      <c r="B50" s="552"/>
      <c r="C50" s="110">
        <v>27</v>
      </c>
      <c r="D50" s="12"/>
      <c r="E50" s="12"/>
      <c r="F50" s="12"/>
      <c r="G50" s="12"/>
      <c r="H50" s="12"/>
      <c r="I50" s="12"/>
      <c r="J50" s="12"/>
      <c r="K50" s="12"/>
      <c r="L50" s="12"/>
      <c r="M50" s="12"/>
      <c r="N50" s="12"/>
      <c r="O50" s="12"/>
      <c r="P50" s="54">
        <f t="shared" si="11"/>
        <v>0</v>
      </c>
    </row>
    <row r="51" spans="1:16" ht="15" customHeight="1" x14ac:dyDescent="0.3">
      <c r="A51" s="553">
        <v>122</v>
      </c>
      <c r="B51" s="551" t="s">
        <v>26</v>
      </c>
      <c r="C51" s="110">
        <v>11</v>
      </c>
      <c r="D51" s="12"/>
      <c r="E51" s="12"/>
      <c r="F51" s="12"/>
      <c r="G51" s="12"/>
      <c r="H51" s="12"/>
      <c r="I51" s="12"/>
      <c r="J51" s="12"/>
      <c r="K51" s="12"/>
      <c r="L51" s="12"/>
      <c r="M51" s="12"/>
      <c r="N51" s="12"/>
      <c r="O51" s="12"/>
      <c r="P51" s="54">
        <f t="shared" si="11"/>
        <v>0</v>
      </c>
    </row>
    <row r="52" spans="1:16" ht="15" customHeight="1" x14ac:dyDescent="0.3">
      <c r="A52" s="554"/>
      <c r="B52" s="552"/>
      <c r="C52" s="110">
        <v>12</v>
      </c>
      <c r="D52" s="12"/>
      <c r="E52" s="12"/>
      <c r="F52" s="12"/>
      <c r="G52" s="12"/>
      <c r="H52" s="12"/>
      <c r="I52" s="12"/>
      <c r="J52" s="12"/>
      <c r="K52" s="12"/>
      <c r="L52" s="12"/>
      <c r="M52" s="12"/>
      <c r="N52" s="12"/>
      <c r="O52" s="12"/>
      <c r="P52" s="54">
        <f t="shared" si="11"/>
        <v>0</v>
      </c>
    </row>
    <row r="53" spans="1:16" ht="15" customHeight="1" x14ac:dyDescent="0.3">
      <c r="A53" s="554"/>
      <c r="B53" s="552"/>
      <c r="C53" s="110">
        <v>13</v>
      </c>
      <c r="D53" s="12"/>
      <c r="E53" s="12"/>
      <c r="F53" s="12"/>
      <c r="G53" s="12"/>
      <c r="H53" s="12"/>
      <c r="I53" s="12"/>
      <c r="J53" s="12"/>
      <c r="K53" s="12"/>
      <c r="L53" s="12"/>
      <c r="M53" s="12"/>
      <c r="N53" s="12"/>
      <c r="O53" s="12"/>
      <c r="P53" s="54">
        <f t="shared" si="11"/>
        <v>0</v>
      </c>
    </row>
    <row r="54" spans="1:16" ht="15" customHeight="1" x14ac:dyDescent="0.3">
      <c r="A54" s="554"/>
      <c r="B54" s="552"/>
      <c r="C54" s="110">
        <v>14</v>
      </c>
      <c r="D54" s="12"/>
      <c r="E54" s="12"/>
      <c r="F54" s="12"/>
      <c r="G54" s="12"/>
      <c r="H54" s="12"/>
      <c r="I54" s="12"/>
      <c r="J54" s="12"/>
      <c r="K54" s="12"/>
      <c r="L54" s="12"/>
      <c r="M54" s="12"/>
      <c r="N54" s="12"/>
      <c r="O54" s="12"/>
      <c r="P54" s="54">
        <f t="shared" si="11"/>
        <v>0</v>
      </c>
    </row>
    <row r="55" spans="1:16" ht="15" customHeight="1" x14ac:dyDescent="0.3">
      <c r="A55" s="554"/>
      <c r="B55" s="552"/>
      <c r="C55" s="110">
        <v>15</v>
      </c>
      <c r="D55" s="12"/>
      <c r="E55" s="12"/>
      <c r="F55" s="12"/>
      <c r="G55" s="12"/>
      <c r="H55" s="12"/>
      <c r="I55" s="12"/>
      <c r="J55" s="12"/>
      <c r="K55" s="12"/>
      <c r="L55" s="12"/>
      <c r="M55" s="12"/>
      <c r="N55" s="12"/>
      <c r="O55" s="12"/>
      <c r="P55" s="54">
        <f t="shared" si="11"/>
        <v>0</v>
      </c>
    </row>
    <row r="56" spans="1:16" ht="15" customHeight="1" x14ac:dyDescent="0.3">
      <c r="A56" s="554"/>
      <c r="B56" s="552"/>
      <c r="C56" s="110">
        <v>16</v>
      </c>
      <c r="D56" s="12"/>
      <c r="E56" s="12"/>
      <c r="F56" s="12"/>
      <c r="G56" s="12"/>
      <c r="H56" s="12"/>
      <c r="I56" s="12"/>
      <c r="J56" s="12"/>
      <c r="K56" s="12"/>
      <c r="L56" s="12"/>
      <c r="M56" s="12"/>
      <c r="N56" s="12"/>
      <c r="O56" s="12"/>
      <c r="P56" s="54">
        <f t="shared" si="11"/>
        <v>0</v>
      </c>
    </row>
    <row r="57" spans="1:16" ht="15" customHeight="1" x14ac:dyDescent="0.3">
      <c r="A57" s="554"/>
      <c r="B57" s="552"/>
      <c r="C57" s="110">
        <v>17</v>
      </c>
      <c r="D57" s="12">
        <v>15500</v>
      </c>
      <c r="E57" s="12">
        <v>15500</v>
      </c>
      <c r="F57" s="12">
        <v>15500</v>
      </c>
      <c r="G57" s="12">
        <v>15500</v>
      </c>
      <c r="H57" s="12">
        <v>15500</v>
      </c>
      <c r="I57" s="12">
        <v>15500</v>
      </c>
      <c r="J57" s="12">
        <v>15500</v>
      </c>
      <c r="K57" s="12">
        <v>15500</v>
      </c>
      <c r="L57" s="12">
        <v>15500</v>
      </c>
      <c r="M57" s="12">
        <v>15500</v>
      </c>
      <c r="N57" s="12">
        <v>15500</v>
      </c>
      <c r="O57" s="12">
        <v>15500</v>
      </c>
      <c r="P57" s="54">
        <f t="shared" si="11"/>
        <v>186000</v>
      </c>
    </row>
    <row r="58" spans="1:16" ht="15" customHeight="1" x14ac:dyDescent="0.3">
      <c r="A58" s="554"/>
      <c r="B58" s="552"/>
      <c r="C58" s="110">
        <v>25</v>
      </c>
      <c r="D58" s="12"/>
      <c r="E58" s="12"/>
      <c r="F58" s="12"/>
      <c r="G58" s="12"/>
      <c r="H58" s="12"/>
      <c r="I58" s="12"/>
      <c r="J58" s="12"/>
      <c r="K58" s="12"/>
      <c r="L58" s="12"/>
      <c r="M58" s="12"/>
      <c r="N58" s="12"/>
      <c r="O58" s="12"/>
      <c r="P58" s="54">
        <f t="shared" si="11"/>
        <v>0</v>
      </c>
    </row>
    <row r="59" spans="1:16" ht="15" customHeight="1" x14ac:dyDescent="0.3">
      <c r="A59" s="554"/>
      <c r="B59" s="552"/>
      <c r="C59" s="110">
        <v>26</v>
      </c>
      <c r="D59" s="12"/>
      <c r="E59" s="12"/>
      <c r="F59" s="12"/>
      <c r="G59" s="12"/>
      <c r="H59" s="12"/>
      <c r="I59" s="12"/>
      <c r="J59" s="12"/>
      <c r="K59" s="12"/>
      <c r="L59" s="12"/>
      <c r="M59" s="12"/>
      <c r="N59" s="12"/>
      <c r="O59" s="12"/>
      <c r="P59" s="54">
        <f t="shared" si="11"/>
        <v>0</v>
      </c>
    </row>
    <row r="60" spans="1:16" ht="15" customHeight="1" x14ac:dyDescent="0.3">
      <c r="A60" s="555"/>
      <c r="B60" s="552"/>
      <c r="C60" s="110">
        <v>27</v>
      </c>
      <c r="D60" s="12"/>
      <c r="E60" s="12"/>
      <c r="F60" s="12"/>
      <c r="G60" s="12"/>
      <c r="H60" s="12"/>
      <c r="I60" s="12"/>
      <c r="J60" s="12"/>
      <c r="K60" s="12"/>
      <c r="L60" s="12"/>
      <c r="M60" s="12"/>
      <c r="N60" s="12"/>
      <c r="O60" s="12"/>
      <c r="P60" s="54">
        <f t="shared" si="11"/>
        <v>0</v>
      </c>
    </row>
    <row r="61" spans="1:16" ht="15" customHeight="1" x14ac:dyDescent="0.3">
      <c r="A61" s="553">
        <v>123</v>
      </c>
      <c r="B61" s="551" t="s">
        <v>27</v>
      </c>
      <c r="C61" s="110">
        <v>11</v>
      </c>
      <c r="D61" s="12"/>
      <c r="E61" s="12"/>
      <c r="F61" s="12"/>
      <c r="G61" s="12"/>
      <c r="H61" s="12"/>
      <c r="I61" s="12"/>
      <c r="J61" s="12"/>
      <c r="K61" s="12"/>
      <c r="L61" s="12"/>
      <c r="M61" s="12"/>
      <c r="N61" s="12"/>
      <c r="O61" s="12"/>
      <c r="P61" s="54">
        <f t="shared" si="11"/>
        <v>0</v>
      </c>
    </row>
    <row r="62" spans="1:16" ht="15" customHeight="1" x14ac:dyDescent="0.3">
      <c r="A62" s="554"/>
      <c r="B62" s="552"/>
      <c r="C62" s="110">
        <v>12</v>
      </c>
      <c r="D62" s="12"/>
      <c r="E62" s="12"/>
      <c r="F62" s="12"/>
      <c r="G62" s="12"/>
      <c r="H62" s="12"/>
      <c r="I62" s="12"/>
      <c r="J62" s="12"/>
      <c r="K62" s="12"/>
      <c r="L62" s="12"/>
      <c r="M62" s="12"/>
      <c r="N62" s="12"/>
      <c r="O62" s="12"/>
      <c r="P62" s="54">
        <f t="shared" si="11"/>
        <v>0</v>
      </c>
    </row>
    <row r="63" spans="1:16" ht="15" customHeight="1" x14ac:dyDescent="0.3">
      <c r="A63" s="554"/>
      <c r="B63" s="552"/>
      <c r="C63" s="110">
        <v>13</v>
      </c>
      <c r="D63" s="12"/>
      <c r="E63" s="12"/>
      <c r="F63" s="12"/>
      <c r="G63" s="12"/>
      <c r="H63" s="12"/>
      <c r="I63" s="12"/>
      <c r="J63" s="12"/>
      <c r="K63" s="12"/>
      <c r="L63" s="12"/>
      <c r="M63" s="12"/>
      <c r="N63" s="12"/>
      <c r="O63" s="12"/>
      <c r="P63" s="54">
        <f t="shared" si="11"/>
        <v>0</v>
      </c>
    </row>
    <row r="64" spans="1:16" ht="15" customHeight="1" x14ac:dyDescent="0.3">
      <c r="A64" s="554"/>
      <c r="B64" s="552"/>
      <c r="C64" s="110">
        <v>14</v>
      </c>
      <c r="D64" s="12"/>
      <c r="E64" s="12"/>
      <c r="F64" s="12"/>
      <c r="G64" s="12"/>
      <c r="H64" s="12"/>
      <c r="I64" s="12"/>
      <c r="J64" s="12"/>
      <c r="K64" s="12"/>
      <c r="L64" s="12"/>
      <c r="M64" s="12"/>
      <c r="N64" s="12"/>
      <c r="O64" s="12"/>
      <c r="P64" s="54">
        <f t="shared" si="11"/>
        <v>0</v>
      </c>
    </row>
    <row r="65" spans="1:16" ht="15" customHeight="1" x14ac:dyDescent="0.3">
      <c r="A65" s="554"/>
      <c r="B65" s="552"/>
      <c r="C65" s="110">
        <v>15</v>
      </c>
      <c r="D65" s="12"/>
      <c r="E65" s="12"/>
      <c r="F65" s="12"/>
      <c r="G65" s="12"/>
      <c r="H65" s="12"/>
      <c r="I65" s="12"/>
      <c r="J65" s="12"/>
      <c r="K65" s="12"/>
      <c r="L65" s="12"/>
      <c r="M65" s="12"/>
      <c r="N65" s="12"/>
      <c r="O65" s="12"/>
      <c r="P65" s="54">
        <f t="shared" si="11"/>
        <v>0</v>
      </c>
    </row>
    <row r="66" spans="1:16" ht="15" customHeight="1" x14ac:dyDescent="0.3">
      <c r="A66" s="554"/>
      <c r="B66" s="552"/>
      <c r="C66" s="110">
        <v>16</v>
      </c>
      <c r="D66" s="12"/>
      <c r="E66" s="12"/>
      <c r="F66" s="12"/>
      <c r="G66" s="12"/>
      <c r="H66" s="12"/>
      <c r="I66" s="12"/>
      <c r="J66" s="12"/>
      <c r="K66" s="12"/>
      <c r="L66" s="12"/>
      <c r="M66" s="12"/>
      <c r="N66" s="12"/>
      <c r="O66" s="12"/>
      <c r="P66" s="54">
        <f t="shared" si="11"/>
        <v>0</v>
      </c>
    </row>
    <row r="67" spans="1:16" ht="15" customHeight="1" x14ac:dyDescent="0.3">
      <c r="A67" s="554"/>
      <c r="B67" s="552"/>
      <c r="C67" s="110">
        <v>17</v>
      </c>
      <c r="D67" s="12"/>
      <c r="E67" s="12"/>
      <c r="F67" s="12"/>
      <c r="G67" s="12"/>
      <c r="H67" s="12"/>
      <c r="I67" s="12"/>
      <c r="J67" s="12"/>
      <c r="K67" s="12"/>
      <c r="L67" s="12"/>
      <c r="M67" s="12"/>
      <c r="N67" s="12"/>
      <c r="O67" s="12"/>
      <c r="P67" s="54">
        <f t="shared" si="11"/>
        <v>0</v>
      </c>
    </row>
    <row r="68" spans="1:16" ht="15" customHeight="1" x14ac:dyDescent="0.3">
      <c r="A68" s="554"/>
      <c r="B68" s="552"/>
      <c r="C68" s="110">
        <v>25</v>
      </c>
      <c r="D68" s="12"/>
      <c r="E68" s="12"/>
      <c r="F68" s="12"/>
      <c r="G68" s="12"/>
      <c r="H68" s="12"/>
      <c r="I68" s="12"/>
      <c r="J68" s="12"/>
      <c r="K68" s="12"/>
      <c r="L68" s="12"/>
      <c r="M68" s="12"/>
      <c r="N68" s="12"/>
      <c r="O68" s="12"/>
      <c r="P68" s="54">
        <f t="shared" si="11"/>
        <v>0</v>
      </c>
    </row>
    <row r="69" spans="1:16" ht="15" customHeight="1" x14ac:dyDescent="0.3">
      <c r="A69" s="554"/>
      <c r="B69" s="552"/>
      <c r="C69" s="110">
        <v>26</v>
      </c>
      <c r="D69" s="12"/>
      <c r="E69" s="12"/>
      <c r="F69" s="12"/>
      <c r="G69" s="12"/>
      <c r="H69" s="12"/>
      <c r="I69" s="12"/>
      <c r="J69" s="12"/>
      <c r="K69" s="12"/>
      <c r="L69" s="12"/>
      <c r="M69" s="12"/>
      <c r="N69" s="12"/>
      <c r="O69" s="12"/>
      <c r="P69" s="54">
        <f t="shared" si="11"/>
        <v>0</v>
      </c>
    </row>
    <row r="70" spans="1:16" ht="15" customHeight="1" x14ac:dyDescent="0.3">
      <c r="A70" s="555"/>
      <c r="B70" s="552"/>
      <c r="C70" s="110">
        <v>27</v>
      </c>
      <c r="D70" s="12"/>
      <c r="E70" s="12"/>
      <c r="F70" s="12"/>
      <c r="G70" s="12"/>
      <c r="H70" s="12"/>
      <c r="I70" s="12"/>
      <c r="J70" s="12"/>
      <c r="K70" s="12"/>
      <c r="L70" s="12"/>
      <c r="M70" s="12"/>
      <c r="N70" s="12"/>
      <c r="O70" s="12"/>
      <c r="P70" s="54">
        <f t="shared" si="11"/>
        <v>0</v>
      </c>
    </row>
    <row r="71" spans="1:16" ht="28.8" x14ac:dyDescent="0.3">
      <c r="A71" s="64">
        <v>124</v>
      </c>
      <c r="B71" s="65" t="s">
        <v>28</v>
      </c>
      <c r="C71" s="105"/>
      <c r="D71" s="105"/>
      <c r="E71" s="105"/>
      <c r="F71" s="105"/>
      <c r="G71" s="105"/>
      <c r="H71" s="105"/>
      <c r="I71" s="105"/>
      <c r="J71" s="105"/>
      <c r="K71" s="105"/>
      <c r="L71" s="105"/>
      <c r="M71" s="105"/>
      <c r="N71" s="105"/>
      <c r="O71" s="105"/>
      <c r="P71" s="54">
        <f>SUM(D71:O71)</f>
        <v>0</v>
      </c>
    </row>
    <row r="72" spans="1:16" x14ac:dyDescent="0.3">
      <c r="A72" s="62">
        <v>1300</v>
      </c>
      <c r="B72" s="307" t="s">
        <v>2280</v>
      </c>
      <c r="C72" s="308"/>
      <c r="D72" s="63">
        <f>SUM(D73:D134)</f>
        <v>0</v>
      </c>
      <c r="E72" s="63">
        <f t="shared" ref="E72:O72" si="12">SUM(E73:E134)</f>
        <v>0</v>
      </c>
      <c r="F72" s="63">
        <f t="shared" si="12"/>
        <v>0</v>
      </c>
      <c r="G72" s="63">
        <f t="shared" si="12"/>
        <v>0</v>
      </c>
      <c r="H72" s="63">
        <f t="shared" si="12"/>
        <v>0</v>
      </c>
      <c r="I72" s="63">
        <f t="shared" si="12"/>
        <v>0</v>
      </c>
      <c r="J72" s="63">
        <f t="shared" si="12"/>
        <v>0</v>
      </c>
      <c r="K72" s="63">
        <f t="shared" si="12"/>
        <v>0</v>
      </c>
      <c r="L72" s="63">
        <f t="shared" si="12"/>
        <v>0</v>
      </c>
      <c r="M72" s="63">
        <f t="shared" si="12"/>
        <v>0</v>
      </c>
      <c r="N72" s="63">
        <f t="shared" si="12"/>
        <v>0</v>
      </c>
      <c r="O72" s="63">
        <f t="shared" si="12"/>
        <v>302500</v>
      </c>
      <c r="P72" s="63">
        <f>SUM(P73:P134)</f>
        <v>302500</v>
      </c>
    </row>
    <row r="73" spans="1:16" ht="15" customHeight="1" x14ac:dyDescent="0.3">
      <c r="A73" s="553">
        <v>131</v>
      </c>
      <c r="B73" s="551" t="s">
        <v>30</v>
      </c>
      <c r="C73" s="110">
        <v>11</v>
      </c>
      <c r="D73" s="12"/>
      <c r="E73" s="12"/>
      <c r="F73" s="12"/>
      <c r="G73" s="12"/>
      <c r="H73" s="12"/>
      <c r="I73" s="12"/>
      <c r="J73" s="12"/>
      <c r="K73" s="12"/>
      <c r="L73" s="12"/>
      <c r="M73" s="12"/>
      <c r="N73" s="12"/>
      <c r="O73" s="12"/>
      <c r="P73" s="54">
        <f t="shared" ref="P73:P134" si="13">SUM(D73:O73)</f>
        <v>0</v>
      </c>
    </row>
    <row r="74" spans="1:16" ht="15" customHeight="1" x14ac:dyDescent="0.3">
      <c r="A74" s="554"/>
      <c r="B74" s="552"/>
      <c r="C74" s="110">
        <v>12</v>
      </c>
      <c r="D74" s="12"/>
      <c r="E74" s="12"/>
      <c r="F74" s="12"/>
      <c r="G74" s="12"/>
      <c r="H74" s="12"/>
      <c r="I74" s="12"/>
      <c r="J74" s="12"/>
      <c r="K74" s="12"/>
      <c r="L74" s="12"/>
      <c r="M74" s="12"/>
      <c r="N74" s="12"/>
      <c r="O74" s="12"/>
      <c r="P74" s="54">
        <f t="shared" si="13"/>
        <v>0</v>
      </c>
    </row>
    <row r="75" spans="1:16" ht="15" customHeight="1" x14ac:dyDescent="0.3">
      <c r="A75" s="554"/>
      <c r="B75" s="552"/>
      <c r="C75" s="110">
        <v>13</v>
      </c>
      <c r="D75" s="12"/>
      <c r="E75" s="12"/>
      <c r="F75" s="12"/>
      <c r="G75" s="12"/>
      <c r="H75" s="12"/>
      <c r="I75" s="12"/>
      <c r="J75" s="12"/>
      <c r="K75" s="12"/>
      <c r="L75" s="12"/>
      <c r="M75" s="12"/>
      <c r="N75" s="12"/>
      <c r="O75" s="12"/>
      <c r="P75" s="54">
        <f t="shared" si="13"/>
        <v>0</v>
      </c>
    </row>
    <row r="76" spans="1:16" ht="15" customHeight="1" x14ac:dyDescent="0.3">
      <c r="A76" s="554"/>
      <c r="B76" s="552"/>
      <c r="C76" s="110">
        <v>14</v>
      </c>
      <c r="D76" s="12"/>
      <c r="E76" s="12"/>
      <c r="F76" s="12"/>
      <c r="G76" s="12"/>
      <c r="H76" s="12"/>
      <c r="I76" s="12"/>
      <c r="J76" s="12"/>
      <c r="K76" s="12"/>
      <c r="L76" s="12"/>
      <c r="M76" s="12"/>
      <c r="N76" s="12"/>
      <c r="O76" s="12"/>
      <c r="P76" s="54">
        <f t="shared" si="13"/>
        <v>0</v>
      </c>
    </row>
    <row r="77" spans="1:16" ht="15" customHeight="1" x14ac:dyDescent="0.3">
      <c r="A77" s="554"/>
      <c r="B77" s="552"/>
      <c r="C77" s="110">
        <v>15</v>
      </c>
      <c r="D77" s="12"/>
      <c r="E77" s="12"/>
      <c r="F77" s="12"/>
      <c r="G77" s="12"/>
      <c r="H77" s="12"/>
      <c r="I77" s="12"/>
      <c r="J77" s="12"/>
      <c r="K77" s="12"/>
      <c r="L77" s="12"/>
      <c r="M77" s="12"/>
      <c r="N77" s="12"/>
      <c r="O77" s="12"/>
      <c r="P77" s="54">
        <f t="shared" si="13"/>
        <v>0</v>
      </c>
    </row>
    <row r="78" spans="1:16" ht="15" customHeight="1" x14ac:dyDescent="0.3">
      <c r="A78" s="554"/>
      <c r="B78" s="552"/>
      <c r="C78" s="110">
        <v>16</v>
      </c>
      <c r="D78" s="12"/>
      <c r="E78" s="12"/>
      <c r="F78" s="12"/>
      <c r="G78" s="12"/>
      <c r="H78" s="12"/>
      <c r="I78" s="12"/>
      <c r="J78" s="12"/>
      <c r="K78" s="12"/>
      <c r="L78" s="12"/>
      <c r="M78" s="12"/>
      <c r="N78" s="12"/>
      <c r="O78" s="12"/>
      <c r="P78" s="54">
        <f t="shared" si="13"/>
        <v>0</v>
      </c>
    </row>
    <row r="79" spans="1:16" ht="15" customHeight="1" x14ac:dyDescent="0.3">
      <c r="A79" s="554"/>
      <c r="B79" s="552"/>
      <c r="C79" s="110">
        <v>17</v>
      </c>
      <c r="D79" s="12"/>
      <c r="E79" s="12"/>
      <c r="F79" s="12"/>
      <c r="G79" s="12"/>
      <c r="H79" s="12"/>
      <c r="I79" s="12"/>
      <c r="J79" s="12"/>
      <c r="K79" s="12"/>
      <c r="L79" s="12"/>
      <c r="M79" s="12"/>
      <c r="N79" s="12"/>
      <c r="O79" s="12"/>
      <c r="P79" s="54">
        <f t="shared" si="13"/>
        <v>0</v>
      </c>
    </row>
    <row r="80" spans="1:16" ht="15" customHeight="1" x14ac:dyDescent="0.3">
      <c r="A80" s="554"/>
      <c r="B80" s="552"/>
      <c r="C80" s="110">
        <v>25</v>
      </c>
      <c r="D80" s="12"/>
      <c r="E80" s="12"/>
      <c r="F80" s="12"/>
      <c r="G80" s="12"/>
      <c r="H80" s="12"/>
      <c r="I80" s="12"/>
      <c r="J80" s="12"/>
      <c r="K80" s="12"/>
      <c r="L80" s="12"/>
      <c r="M80" s="12"/>
      <c r="N80" s="12"/>
      <c r="O80" s="12"/>
      <c r="P80" s="54">
        <f t="shared" si="13"/>
        <v>0</v>
      </c>
    </row>
    <row r="81" spans="1:16" ht="15" customHeight="1" x14ac:dyDescent="0.3">
      <c r="A81" s="554"/>
      <c r="B81" s="552"/>
      <c r="C81" s="110">
        <v>26</v>
      </c>
      <c r="D81" s="12"/>
      <c r="E81" s="12"/>
      <c r="F81" s="12"/>
      <c r="G81" s="12"/>
      <c r="H81" s="12"/>
      <c r="I81" s="12"/>
      <c r="J81" s="12"/>
      <c r="K81" s="12"/>
      <c r="L81" s="12"/>
      <c r="M81" s="12"/>
      <c r="N81" s="12"/>
      <c r="O81" s="12"/>
      <c r="P81" s="54">
        <f t="shared" si="13"/>
        <v>0</v>
      </c>
    </row>
    <row r="82" spans="1:16" ht="15" customHeight="1" x14ac:dyDescent="0.3">
      <c r="A82" s="555"/>
      <c r="B82" s="552"/>
      <c r="C82" s="110">
        <v>27</v>
      </c>
      <c r="D82" s="12"/>
      <c r="E82" s="12"/>
      <c r="F82" s="12"/>
      <c r="G82" s="12"/>
      <c r="H82" s="12"/>
      <c r="I82" s="12"/>
      <c r="J82" s="12"/>
      <c r="K82" s="12"/>
      <c r="L82" s="12"/>
      <c r="M82" s="12"/>
      <c r="N82" s="12"/>
      <c r="O82" s="12"/>
      <c r="P82" s="54">
        <f t="shared" si="13"/>
        <v>0</v>
      </c>
    </row>
    <row r="83" spans="1:16" ht="15" customHeight="1" x14ac:dyDescent="0.3">
      <c r="A83" s="553">
        <v>132</v>
      </c>
      <c r="B83" s="551" t="s">
        <v>31</v>
      </c>
      <c r="C83" s="110">
        <v>11</v>
      </c>
      <c r="D83" s="12"/>
      <c r="E83" s="12"/>
      <c r="F83" s="12"/>
      <c r="G83" s="12"/>
      <c r="H83" s="12"/>
      <c r="I83" s="12"/>
      <c r="J83" s="12"/>
      <c r="K83" s="12"/>
      <c r="L83" s="12"/>
      <c r="M83" s="12"/>
      <c r="N83" s="12"/>
      <c r="O83" s="12"/>
      <c r="P83" s="54">
        <f t="shared" si="13"/>
        <v>0</v>
      </c>
    </row>
    <row r="84" spans="1:16" ht="15" customHeight="1" x14ac:dyDescent="0.3">
      <c r="A84" s="554"/>
      <c r="B84" s="552"/>
      <c r="C84" s="110">
        <v>12</v>
      </c>
      <c r="D84" s="12"/>
      <c r="E84" s="12"/>
      <c r="F84" s="12"/>
      <c r="G84" s="12"/>
      <c r="H84" s="12"/>
      <c r="I84" s="12"/>
      <c r="J84" s="12"/>
      <c r="K84" s="12"/>
      <c r="L84" s="12"/>
      <c r="M84" s="12"/>
      <c r="N84" s="12"/>
      <c r="O84" s="12"/>
      <c r="P84" s="54">
        <f t="shared" si="13"/>
        <v>0</v>
      </c>
    </row>
    <row r="85" spans="1:16" ht="15" customHeight="1" x14ac:dyDescent="0.3">
      <c r="A85" s="554"/>
      <c r="B85" s="552"/>
      <c r="C85" s="110">
        <v>13</v>
      </c>
      <c r="D85" s="12"/>
      <c r="E85" s="12"/>
      <c r="F85" s="12"/>
      <c r="G85" s="12"/>
      <c r="H85" s="12"/>
      <c r="I85" s="12"/>
      <c r="J85" s="12"/>
      <c r="K85" s="12"/>
      <c r="L85" s="12"/>
      <c r="M85" s="12"/>
      <c r="N85" s="12"/>
      <c r="O85" s="12"/>
      <c r="P85" s="54">
        <f t="shared" si="13"/>
        <v>0</v>
      </c>
    </row>
    <row r="86" spans="1:16" ht="15" customHeight="1" x14ac:dyDescent="0.3">
      <c r="A86" s="554"/>
      <c r="B86" s="552"/>
      <c r="C86" s="110">
        <v>14</v>
      </c>
      <c r="D86" s="12"/>
      <c r="E86" s="12"/>
      <c r="F86" s="12"/>
      <c r="G86" s="12"/>
      <c r="H86" s="12"/>
      <c r="I86" s="12"/>
      <c r="J86" s="12"/>
      <c r="K86" s="12"/>
      <c r="L86" s="12"/>
      <c r="M86" s="12"/>
      <c r="N86" s="12"/>
      <c r="O86" s="12"/>
      <c r="P86" s="54">
        <f t="shared" si="13"/>
        <v>0</v>
      </c>
    </row>
    <row r="87" spans="1:16" ht="15" customHeight="1" x14ac:dyDescent="0.3">
      <c r="A87" s="554"/>
      <c r="B87" s="552"/>
      <c r="C87" s="110">
        <v>15</v>
      </c>
      <c r="D87" s="12"/>
      <c r="E87" s="12"/>
      <c r="F87" s="12"/>
      <c r="G87" s="12"/>
      <c r="H87" s="12"/>
      <c r="I87" s="12"/>
      <c r="J87" s="12"/>
      <c r="K87" s="12"/>
      <c r="L87" s="12"/>
      <c r="M87" s="12"/>
      <c r="N87" s="12"/>
      <c r="O87" s="12"/>
      <c r="P87" s="54">
        <f t="shared" si="13"/>
        <v>0</v>
      </c>
    </row>
    <row r="88" spans="1:16" ht="15" customHeight="1" x14ac:dyDescent="0.3">
      <c r="A88" s="554"/>
      <c r="B88" s="552"/>
      <c r="C88" s="110">
        <v>16</v>
      </c>
      <c r="D88" s="12"/>
      <c r="E88" s="12"/>
      <c r="F88" s="12"/>
      <c r="G88" s="12"/>
      <c r="H88" s="12"/>
      <c r="I88" s="12"/>
      <c r="J88" s="12"/>
      <c r="K88" s="12"/>
      <c r="L88" s="12"/>
      <c r="M88" s="12"/>
      <c r="N88" s="12"/>
      <c r="O88" s="12"/>
      <c r="P88" s="54">
        <f t="shared" si="13"/>
        <v>0</v>
      </c>
    </row>
    <row r="89" spans="1:16" ht="15" customHeight="1" x14ac:dyDescent="0.3">
      <c r="A89" s="554"/>
      <c r="B89" s="552"/>
      <c r="C89" s="110">
        <v>17</v>
      </c>
      <c r="D89" s="12"/>
      <c r="E89" s="12"/>
      <c r="F89" s="12"/>
      <c r="G89" s="12"/>
      <c r="H89" s="12"/>
      <c r="I89" s="12"/>
      <c r="J89" s="12"/>
      <c r="K89" s="12"/>
      <c r="L89" s="12"/>
      <c r="M89" s="12"/>
      <c r="N89" s="12"/>
      <c r="O89" s="12">
        <v>302500</v>
      </c>
      <c r="P89" s="54">
        <f t="shared" si="13"/>
        <v>302500</v>
      </c>
    </row>
    <row r="90" spans="1:16" ht="15" customHeight="1" x14ac:dyDescent="0.3">
      <c r="A90" s="554"/>
      <c r="B90" s="552"/>
      <c r="C90" s="110">
        <v>25</v>
      </c>
      <c r="D90" s="12"/>
      <c r="E90" s="12"/>
      <c r="F90" s="12"/>
      <c r="G90" s="12"/>
      <c r="H90" s="12"/>
      <c r="I90" s="12"/>
      <c r="J90" s="12"/>
      <c r="K90" s="12"/>
      <c r="L90" s="12"/>
      <c r="M90" s="12"/>
      <c r="N90" s="12"/>
      <c r="O90" s="12"/>
      <c r="P90" s="54">
        <f t="shared" si="13"/>
        <v>0</v>
      </c>
    </row>
    <row r="91" spans="1:16" ht="15" customHeight="1" x14ac:dyDescent="0.3">
      <c r="A91" s="554"/>
      <c r="B91" s="552"/>
      <c r="C91" s="110">
        <v>26</v>
      </c>
      <c r="D91" s="12"/>
      <c r="E91" s="12"/>
      <c r="F91" s="12"/>
      <c r="G91" s="12"/>
      <c r="H91" s="12"/>
      <c r="I91" s="12"/>
      <c r="J91" s="12"/>
      <c r="K91" s="12"/>
      <c r="L91" s="12"/>
      <c r="M91" s="12"/>
      <c r="N91" s="12"/>
      <c r="O91" s="12"/>
      <c r="P91" s="54">
        <f t="shared" si="13"/>
        <v>0</v>
      </c>
    </row>
    <row r="92" spans="1:16" ht="15" customHeight="1" x14ac:dyDescent="0.3">
      <c r="A92" s="555"/>
      <c r="B92" s="552"/>
      <c r="C92" s="110">
        <v>27</v>
      </c>
      <c r="D92" s="12"/>
      <c r="E92" s="12"/>
      <c r="F92" s="12"/>
      <c r="G92" s="12"/>
      <c r="H92" s="12"/>
      <c r="I92" s="12"/>
      <c r="J92" s="12"/>
      <c r="K92" s="12"/>
      <c r="L92" s="12"/>
      <c r="M92" s="12"/>
      <c r="N92" s="12"/>
      <c r="O92" s="12"/>
      <c r="P92" s="54">
        <f t="shared" si="13"/>
        <v>0</v>
      </c>
    </row>
    <row r="93" spans="1:16" ht="15" customHeight="1" x14ac:dyDescent="0.3">
      <c r="A93" s="553">
        <v>133</v>
      </c>
      <c r="B93" s="551" t="s">
        <v>32</v>
      </c>
      <c r="C93" s="110">
        <v>11</v>
      </c>
      <c r="D93" s="12"/>
      <c r="E93" s="12"/>
      <c r="F93" s="12"/>
      <c r="G93" s="12"/>
      <c r="H93" s="12"/>
      <c r="I93" s="12"/>
      <c r="J93" s="12"/>
      <c r="K93" s="12"/>
      <c r="L93" s="12"/>
      <c r="M93" s="12"/>
      <c r="N93" s="12"/>
      <c r="O93" s="12"/>
      <c r="P93" s="54">
        <f t="shared" si="13"/>
        <v>0</v>
      </c>
    </row>
    <row r="94" spans="1:16" ht="15" customHeight="1" x14ac:dyDescent="0.3">
      <c r="A94" s="554"/>
      <c r="B94" s="552"/>
      <c r="C94" s="110">
        <v>12</v>
      </c>
      <c r="D94" s="12"/>
      <c r="E94" s="12"/>
      <c r="F94" s="12"/>
      <c r="G94" s="12"/>
      <c r="H94" s="12"/>
      <c r="I94" s="12"/>
      <c r="J94" s="12"/>
      <c r="K94" s="12"/>
      <c r="L94" s="12"/>
      <c r="M94" s="12"/>
      <c r="N94" s="12"/>
      <c r="O94" s="12"/>
      <c r="P94" s="54">
        <f t="shared" si="13"/>
        <v>0</v>
      </c>
    </row>
    <row r="95" spans="1:16" ht="15" customHeight="1" x14ac:dyDescent="0.3">
      <c r="A95" s="554"/>
      <c r="B95" s="552"/>
      <c r="C95" s="110">
        <v>13</v>
      </c>
      <c r="D95" s="12"/>
      <c r="E95" s="12"/>
      <c r="F95" s="12"/>
      <c r="G95" s="12"/>
      <c r="H95" s="12"/>
      <c r="I95" s="12"/>
      <c r="J95" s="12"/>
      <c r="K95" s="12"/>
      <c r="L95" s="12"/>
      <c r="M95" s="12"/>
      <c r="N95" s="12"/>
      <c r="O95" s="12"/>
      <c r="P95" s="54">
        <f t="shared" si="13"/>
        <v>0</v>
      </c>
    </row>
    <row r="96" spans="1:16" ht="15" customHeight="1" x14ac:dyDescent="0.3">
      <c r="A96" s="554"/>
      <c r="B96" s="552"/>
      <c r="C96" s="110">
        <v>14</v>
      </c>
      <c r="D96" s="12"/>
      <c r="E96" s="12"/>
      <c r="F96" s="12"/>
      <c r="G96" s="12"/>
      <c r="H96" s="12"/>
      <c r="I96" s="12"/>
      <c r="J96" s="12"/>
      <c r="K96" s="12"/>
      <c r="L96" s="12"/>
      <c r="M96" s="12"/>
      <c r="N96" s="12"/>
      <c r="O96" s="12"/>
      <c r="P96" s="54">
        <f t="shared" si="13"/>
        <v>0</v>
      </c>
    </row>
    <row r="97" spans="1:16" ht="15" customHeight="1" x14ac:dyDescent="0.3">
      <c r="A97" s="554"/>
      <c r="B97" s="552"/>
      <c r="C97" s="110">
        <v>15</v>
      </c>
      <c r="D97" s="12"/>
      <c r="E97" s="12"/>
      <c r="F97" s="12"/>
      <c r="G97" s="12"/>
      <c r="H97" s="12"/>
      <c r="I97" s="12"/>
      <c r="J97" s="12"/>
      <c r="K97" s="12"/>
      <c r="L97" s="12"/>
      <c r="M97" s="12"/>
      <c r="N97" s="12"/>
      <c r="O97" s="12"/>
      <c r="P97" s="54">
        <f t="shared" si="13"/>
        <v>0</v>
      </c>
    </row>
    <row r="98" spans="1:16" ht="15" customHeight="1" x14ac:dyDescent="0.3">
      <c r="A98" s="554"/>
      <c r="B98" s="552"/>
      <c r="C98" s="110">
        <v>16</v>
      </c>
      <c r="D98" s="12"/>
      <c r="E98" s="12"/>
      <c r="F98" s="12"/>
      <c r="G98" s="12"/>
      <c r="H98" s="12"/>
      <c r="I98" s="12"/>
      <c r="J98" s="12"/>
      <c r="K98" s="12"/>
      <c r="L98" s="12"/>
      <c r="M98" s="12"/>
      <c r="N98" s="12"/>
      <c r="O98" s="12"/>
      <c r="P98" s="54">
        <f t="shared" si="13"/>
        <v>0</v>
      </c>
    </row>
    <row r="99" spans="1:16" ht="15" customHeight="1" x14ac:dyDescent="0.3">
      <c r="A99" s="554"/>
      <c r="B99" s="552"/>
      <c r="C99" s="110">
        <v>17</v>
      </c>
      <c r="D99" s="12"/>
      <c r="E99" s="12"/>
      <c r="F99" s="12"/>
      <c r="G99" s="12"/>
      <c r="H99" s="12"/>
      <c r="I99" s="12"/>
      <c r="J99" s="12"/>
      <c r="K99" s="12"/>
      <c r="L99" s="12"/>
      <c r="M99" s="12"/>
      <c r="N99" s="12"/>
      <c r="O99" s="12"/>
      <c r="P99" s="54">
        <f t="shared" si="13"/>
        <v>0</v>
      </c>
    </row>
    <row r="100" spans="1:16" ht="15" customHeight="1" x14ac:dyDescent="0.3">
      <c r="A100" s="554"/>
      <c r="B100" s="552"/>
      <c r="C100" s="110">
        <v>25</v>
      </c>
      <c r="D100" s="12"/>
      <c r="E100" s="12"/>
      <c r="F100" s="12"/>
      <c r="G100" s="12"/>
      <c r="H100" s="12"/>
      <c r="I100" s="12"/>
      <c r="J100" s="12"/>
      <c r="K100" s="12"/>
      <c r="L100" s="12"/>
      <c r="M100" s="12"/>
      <c r="N100" s="12"/>
      <c r="O100" s="12"/>
      <c r="P100" s="54">
        <f t="shared" si="13"/>
        <v>0</v>
      </c>
    </row>
    <row r="101" spans="1:16" ht="15" customHeight="1" x14ac:dyDescent="0.3">
      <c r="A101" s="554"/>
      <c r="B101" s="552"/>
      <c r="C101" s="110">
        <v>26</v>
      </c>
      <c r="D101" s="12"/>
      <c r="E101" s="12"/>
      <c r="F101" s="12"/>
      <c r="G101" s="12"/>
      <c r="H101" s="12"/>
      <c r="I101" s="12"/>
      <c r="J101" s="12"/>
      <c r="K101" s="12"/>
      <c r="L101" s="12"/>
      <c r="M101" s="12"/>
      <c r="N101" s="12"/>
      <c r="O101" s="12"/>
      <c r="P101" s="54">
        <f t="shared" si="13"/>
        <v>0</v>
      </c>
    </row>
    <row r="102" spans="1:16" ht="15" customHeight="1" x14ac:dyDescent="0.3">
      <c r="A102" s="555"/>
      <c r="B102" s="552"/>
      <c r="C102" s="110">
        <v>27</v>
      </c>
      <c r="D102" s="12"/>
      <c r="E102" s="12"/>
      <c r="F102" s="12"/>
      <c r="G102" s="12"/>
      <c r="H102" s="12"/>
      <c r="I102" s="12"/>
      <c r="J102" s="12"/>
      <c r="K102" s="12"/>
      <c r="L102" s="12"/>
      <c r="M102" s="12"/>
      <c r="N102" s="12"/>
      <c r="O102" s="12"/>
      <c r="P102" s="54">
        <f t="shared" si="13"/>
        <v>0</v>
      </c>
    </row>
    <row r="103" spans="1:16" ht="15" customHeight="1" x14ac:dyDescent="0.3">
      <c r="A103" s="553">
        <v>134</v>
      </c>
      <c r="B103" s="551" t="s">
        <v>33</v>
      </c>
      <c r="C103" s="110">
        <v>11</v>
      </c>
      <c r="D103" s="12"/>
      <c r="E103" s="12"/>
      <c r="F103" s="12"/>
      <c r="G103" s="12"/>
      <c r="H103" s="12"/>
      <c r="I103" s="12"/>
      <c r="J103" s="12"/>
      <c r="K103" s="12"/>
      <c r="L103" s="12"/>
      <c r="M103" s="12"/>
      <c r="N103" s="12"/>
      <c r="O103" s="12"/>
      <c r="P103" s="54">
        <f t="shared" si="13"/>
        <v>0</v>
      </c>
    </row>
    <row r="104" spans="1:16" ht="15" customHeight="1" x14ac:dyDescent="0.3">
      <c r="A104" s="554"/>
      <c r="B104" s="552"/>
      <c r="C104" s="110">
        <v>12</v>
      </c>
      <c r="D104" s="12"/>
      <c r="E104" s="12"/>
      <c r="F104" s="12"/>
      <c r="G104" s="12"/>
      <c r="H104" s="12"/>
      <c r="I104" s="12"/>
      <c r="J104" s="12"/>
      <c r="K104" s="12"/>
      <c r="L104" s="12"/>
      <c r="M104" s="12"/>
      <c r="N104" s="12"/>
      <c r="O104" s="12"/>
      <c r="P104" s="54">
        <f t="shared" si="13"/>
        <v>0</v>
      </c>
    </row>
    <row r="105" spans="1:16" ht="15" customHeight="1" x14ac:dyDescent="0.3">
      <c r="A105" s="554"/>
      <c r="B105" s="552"/>
      <c r="C105" s="110">
        <v>13</v>
      </c>
      <c r="D105" s="12"/>
      <c r="E105" s="12"/>
      <c r="F105" s="12"/>
      <c r="G105" s="12"/>
      <c r="H105" s="12"/>
      <c r="I105" s="12"/>
      <c r="J105" s="12"/>
      <c r="K105" s="12"/>
      <c r="L105" s="12"/>
      <c r="M105" s="12"/>
      <c r="N105" s="12"/>
      <c r="O105" s="12"/>
      <c r="P105" s="54">
        <f t="shared" si="13"/>
        <v>0</v>
      </c>
    </row>
    <row r="106" spans="1:16" ht="15" customHeight="1" x14ac:dyDescent="0.3">
      <c r="A106" s="554"/>
      <c r="B106" s="552"/>
      <c r="C106" s="110">
        <v>14</v>
      </c>
      <c r="D106" s="12"/>
      <c r="E106" s="12"/>
      <c r="F106" s="12"/>
      <c r="G106" s="12"/>
      <c r="H106" s="12"/>
      <c r="I106" s="12"/>
      <c r="J106" s="12"/>
      <c r="K106" s="12"/>
      <c r="L106" s="12"/>
      <c r="M106" s="12"/>
      <c r="N106" s="12"/>
      <c r="O106" s="12"/>
      <c r="P106" s="54">
        <f t="shared" si="13"/>
        <v>0</v>
      </c>
    </row>
    <row r="107" spans="1:16" ht="15" customHeight="1" x14ac:dyDescent="0.3">
      <c r="A107" s="554"/>
      <c r="B107" s="552"/>
      <c r="C107" s="110">
        <v>15</v>
      </c>
      <c r="D107" s="12"/>
      <c r="E107" s="12"/>
      <c r="F107" s="12"/>
      <c r="G107" s="12"/>
      <c r="H107" s="12"/>
      <c r="I107" s="12"/>
      <c r="J107" s="12"/>
      <c r="K107" s="12"/>
      <c r="L107" s="12"/>
      <c r="M107" s="12"/>
      <c r="N107" s="12"/>
      <c r="O107" s="12"/>
      <c r="P107" s="54">
        <f t="shared" si="13"/>
        <v>0</v>
      </c>
    </row>
    <row r="108" spans="1:16" ht="15" customHeight="1" x14ac:dyDescent="0.3">
      <c r="A108" s="554"/>
      <c r="B108" s="552"/>
      <c r="C108" s="110">
        <v>16</v>
      </c>
      <c r="D108" s="12"/>
      <c r="E108" s="12"/>
      <c r="F108" s="12"/>
      <c r="G108" s="12"/>
      <c r="H108" s="12"/>
      <c r="I108" s="12"/>
      <c r="J108" s="12"/>
      <c r="K108" s="12"/>
      <c r="L108" s="12"/>
      <c r="M108" s="12"/>
      <c r="N108" s="12"/>
      <c r="O108" s="12"/>
      <c r="P108" s="54">
        <f t="shared" si="13"/>
        <v>0</v>
      </c>
    </row>
    <row r="109" spans="1:16" ht="15" customHeight="1" x14ac:dyDescent="0.3">
      <c r="A109" s="554"/>
      <c r="B109" s="552"/>
      <c r="C109" s="110">
        <v>17</v>
      </c>
      <c r="D109" s="12"/>
      <c r="E109" s="12"/>
      <c r="F109" s="12"/>
      <c r="G109" s="12"/>
      <c r="H109" s="12"/>
      <c r="I109" s="12"/>
      <c r="J109" s="12"/>
      <c r="K109" s="12"/>
      <c r="L109" s="12"/>
      <c r="M109" s="12"/>
      <c r="N109" s="12"/>
      <c r="O109" s="12"/>
      <c r="P109" s="54">
        <f t="shared" si="13"/>
        <v>0</v>
      </c>
    </row>
    <row r="110" spans="1:16" ht="15" customHeight="1" x14ac:dyDescent="0.3">
      <c r="A110" s="554"/>
      <c r="B110" s="552"/>
      <c r="C110" s="110">
        <v>25</v>
      </c>
      <c r="D110" s="12"/>
      <c r="E110" s="12"/>
      <c r="F110" s="12"/>
      <c r="G110" s="12"/>
      <c r="H110" s="12"/>
      <c r="I110" s="12"/>
      <c r="J110" s="12"/>
      <c r="K110" s="12"/>
      <c r="L110" s="12"/>
      <c r="M110" s="12"/>
      <c r="N110" s="12"/>
      <c r="O110" s="12"/>
      <c r="P110" s="54">
        <f t="shared" si="13"/>
        <v>0</v>
      </c>
    </row>
    <row r="111" spans="1:16" ht="15" customHeight="1" x14ac:dyDescent="0.3">
      <c r="A111" s="554"/>
      <c r="B111" s="552"/>
      <c r="C111" s="110">
        <v>26</v>
      </c>
      <c r="D111" s="12"/>
      <c r="E111" s="12"/>
      <c r="F111" s="12"/>
      <c r="G111" s="12"/>
      <c r="H111" s="12"/>
      <c r="I111" s="12"/>
      <c r="J111" s="12"/>
      <c r="K111" s="12"/>
      <c r="L111" s="12"/>
      <c r="M111" s="12"/>
      <c r="N111" s="12"/>
      <c r="O111" s="12"/>
      <c r="P111" s="54">
        <f t="shared" si="13"/>
        <v>0</v>
      </c>
    </row>
    <row r="112" spans="1:16" ht="15" customHeight="1" x14ac:dyDescent="0.3">
      <c r="A112" s="555"/>
      <c r="B112" s="552"/>
      <c r="C112" s="110">
        <v>27</v>
      </c>
      <c r="D112" s="12"/>
      <c r="E112" s="12"/>
      <c r="F112" s="12"/>
      <c r="G112" s="12"/>
      <c r="H112" s="12"/>
      <c r="I112" s="12"/>
      <c r="J112" s="12"/>
      <c r="K112" s="12"/>
      <c r="L112" s="12"/>
      <c r="M112" s="12"/>
      <c r="N112" s="12"/>
      <c r="O112" s="12"/>
      <c r="P112" s="54">
        <f t="shared" si="13"/>
        <v>0</v>
      </c>
    </row>
    <row r="113" spans="1:16" x14ac:dyDescent="0.3">
      <c r="A113" s="64">
        <v>135</v>
      </c>
      <c r="B113" s="65" t="s">
        <v>34</v>
      </c>
      <c r="C113" s="105"/>
      <c r="D113" s="105"/>
      <c r="E113" s="105"/>
      <c r="F113" s="105"/>
      <c r="G113" s="105"/>
      <c r="H113" s="105"/>
      <c r="I113" s="105"/>
      <c r="J113" s="105"/>
      <c r="K113" s="105"/>
      <c r="L113" s="105"/>
      <c r="M113" s="105"/>
      <c r="N113" s="105"/>
      <c r="O113" s="105"/>
      <c r="P113" s="54">
        <f t="shared" si="13"/>
        <v>0</v>
      </c>
    </row>
    <row r="114" spans="1:16" x14ac:dyDescent="0.3">
      <c r="A114" s="64">
        <v>136</v>
      </c>
      <c r="B114" s="65" t="s">
        <v>35</v>
      </c>
      <c r="C114" s="105"/>
      <c r="D114" s="105"/>
      <c r="E114" s="105"/>
      <c r="F114" s="105"/>
      <c r="G114" s="105"/>
      <c r="H114" s="105"/>
      <c r="I114" s="105"/>
      <c r="J114" s="105"/>
      <c r="K114" s="105"/>
      <c r="L114" s="105"/>
      <c r="M114" s="105"/>
      <c r="N114" s="105"/>
      <c r="O114" s="105"/>
      <c r="P114" s="54">
        <f t="shared" si="13"/>
        <v>0</v>
      </c>
    </row>
    <row r="115" spans="1:16" ht="15" customHeight="1" x14ac:dyDescent="0.3">
      <c r="A115" s="553">
        <v>137</v>
      </c>
      <c r="B115" s="551" t="s">
        <v>36</v>
      </c>
      <c r="C115" s="110">
        <v>11</v>
      </c>
      <c r="D115" s="12"/>
      <c r="E115" s="12"/>
      <c r="F115" s="12"/>
      <c r="G115" s="12"/>
      <c r="H115" s="12"/>
      <c r="I115" s="12"/>
      <c r="J115" s="12"/>
      <c r="K115" s="12"/>
      <c r="L115" s="12"/>
      <c r="M115" s="12"/>
      <c r="N115" s="12"/>
      <c r="O115" s="12"/>
      <c r="P115" s="54">
        <f t="shared" si="13"/>
        <v>0</v>
      </c>
    </row>
    <row r="116" spans="1:16" ht="15" customHeight="1" x14ac:dyDescent="0.3">
      <c r="A116" s="554"/>
      <c r="B116" s="552"/>
      <c r="C116" s="110">
        <v>12</v>
      </c>
      <c r="D116" s="12"/>
      <c r="E116" s="12"/>
      <c r="F116" s="12"/>
      <c r="G116" s="12"/>
      <c r="H116" s="12"/>
      <c r="I116" s="12"/>
      <c r="J116" s="12"/>
      <c r="K116" s="12"/>
      <c r="L116" s="12"/>
      <c r="M116" s="12"/>
      <c r="N116" s="12"/>
      <c r="O116" s="12"/>
      <c r="P116" s="54">
        <f t="shared" si="13"/>
        <v>0</v>
      </c>
    </row>
    <row r="117" spans="1:16" ht="15" customHeight="1" x14ac:dyDescent="0.3">
      <c r="A117" s="554"/>
      <c r="B117" s="552"/>
      <c r="C117" s="110">
        <v>13</v>
      </c>
      <c r="D117" s="12"/>
      <c r="E117" s="12"/>
      <c r="F117" s="12"/>
      <c r="G117" s="12"/>
      <c r="H117" s="12"/>
      <c r="I117" s="12"/>
      <c r="J117" s="12"/>
      <c r="K117" s="12"/>
      <c r="L117" s="12"/>
      <c r="M117" s="12"/>
      <c r="N117" s="12"/>
      <c r="O117" s="12"/>
      <c r="P117" s="54">
        <f t="shared" si="13"/>
        <v>0</v>
      </c>
    </row>
    <row r="118" spans="1:16" ht="15" customHeight="1" x14ac:dyDescent="0.3">
      <c r="A118" s="554"/>
      <c r="B118" s="552"/>
      <c r="C118" s="110">
        <v>14</v>
      </c>
      <c r="D118" s="12"/>
      <c r="E118" s="12"/>
      <c r="F118" s="12"/>
      <c r="G118" s="12"/>
      <c r="H118" s="12"/>
      <c r="I118" s="12"/>
      <c r="J118" s="12"/>
      <c r="K118" s="12"/>
      <c r="L118" s="12"/>
      <c r="M118" s="12"/>
      <c r="N118" s="12"/>
      <c r="O118" s="12"/>
      <c r="P118" s="54">
        <f t="shared" si="13"/>
        <v>0</v>
      </c>
    </row>
    <row r="119" spans="1:16" ht="15" customHeight="1" x14ac:dyDescent="0.3">
      <c r="A119" s="554"/>
      <c r="B119" s="552"/>
      <c r="C119" s="110">
        <v>15</v>
      </c>
      <c r="D119" s="12"/>
      <c r="E119" s="12"/>
      <c r="F119" s="12"/>
      <c r="G119" s="12"/>
      <c r="H119" s="12"/>
      <c r="I119" s="12"/>
      <c r="J119" s="12"/>
      <c r="K119" s="12"/>
      <c r="L119" s="12"/>
      <c r="M119" s="12"/>
      <c r="N119" s="12"/>
      <c r="O119" s="12"/>
      <c r="P119" s="54">
        <f t="shared" si="13"/>
        <v>0</v>
      </c>
    </row>
    <row r="120" spans="1:16" ht="15" customHeight="1" x14ac:dyDescent="0.3">
      <c r="A120" s="554"/>
      <c r="B120" s="552"/>
      <c r="C120" s="110">
        <v>16</v>
      </c>
      <c r="D120" s="12"/>
      <c r="E120" s="12"/>
      <c r="F120" s="12"/>
      <c r="G120" s="12"/>
      <c r="H120" s="12"/>
      <c r="I120" s="12"/>
      <c r="J120" s="12"/>
      <c r="K120" s="12"/>
      <c r="L120" s="12"/>
      <c r="M120" s="12"/>
      <c r="N120" s="12"/>
      <c r="O120" s="12"/>
      <c r="P120" s="54">
        <f t="shared" si="13"/>
        <v>0</v>
      </c>
    </row>
    <row r="121" spans="1:16" ht="15" customHeight="1" x14ac:dyDescent="0.3">
      <c r="A121" s="554"/>
      <c r="B121" s="552"/>
      <c r="C121" s="110">
        <v>17</v>
      </c>
      <c r="D121" s="12"/>
      <c r="E121" s="12"/>
      <c r="F121" s="12"/>
      <c r="G121" s="12"/>
      <c r="H121" s="12"/>
      <c r="I121" s="12"/>
      <c r="J121" s="12"/>
      <c r="K121" s="12"/>
      <c r="L121" s="12"/>
      <c r="M121" s="12"/>
      <c r="N121" s="12"/>
      <c r="O121" s="12"/>
      <c r="P121" s="54">
        <f t="shared" si="13"/>
        <v>0</v>
      </c>
    </row>
    <row r="122" spans="1:16" ht="15" customHeight="1" x14ac:dyDescent="0.3">
      <c r="A122" s="554"/>
      <c r="B122" s="552"/>
      <c r="C122" s="110">
        <v>25</v>
      </c>
      <c r="D122" s="12"/>
      <c r="E122" s="12"/>
      <c r="F122" s="12"/>
      <c r="G122" s="12"/>
      <c r="H122" s="12"/>
      <c r="I122" s="12"/>
      <c r="J122" s="12"/>
      <c r="K122" s="12"/>
      <c r="L122" s="12"/>
      <c r="M122" s="12"/>
      <c r="N122" s="12"/>
      <c r="O122" s="12"/>
      <c r="P122" s="54">
        <f t="shared" si="13"/>
        <v>0</v>
      </c>
    </row>
    <row r="123" spans="1:16" ht="15" customHeight="1" x14ac:dyDescent="0.3">
      <c r="A123" s="554"/>
      <c r="B123" s="552"/>
      <c r="C123" s="110">
        <v>26</v>
      </c>
      <c r="D123" s="12"/>
      <c r="E123" s="12"/>
      <c r="F123" s="12"/>
      <c r="G123" s="12"/>
      <c r="H123" s="12"/>
      <c r="I123" s="12"/>
      <c r="J123" s="12"/>
      <c r="K123" s="12"/>
      <c r="L123" s="12"/>
      <c r="M123" s="12"/>
      <c r="N123" s="12"/>
      <c r="O123" s="12"/>
      <c r="P123" s="54">
        <f t="shared" si="13"/>
        <v>0</v>
      </c>
    </row>
    <row r="124" spans="1:16" ht="15" customHeight="1" x14ac:dyDescent="0.3">
      <c r="A124" s="555"/>
      <c r="B124" s="552"/>
      <c r="C124" s="110">
        <v>27</v>
      </c>
      <c r="D124" s="12"/>
      <c r="E124" s="12"/>
      <c r="F124" s="12"/>
      <c r="G124" s="12"/>
      <c r="H124" s="12"/>
      <c r="I124" s="12"/>
      <c r="J124" s="12"/>
      <c r="K124" s="12"/>
      <c r="L124" s="12"/>
      <c r="M124" s="12"/>
      <c r="N124" s="12"/>
      <c r="O124" s="12"/>
      <c r="P124" s="54">
        <f t="shared" si="13"/>
        <v>0</v>
      </c>
    </row>
    <row r="125" spans="1:16" ht="15" customHeight="1" x14ac:dyDescent="0.3">
      <c r="A125" s="553">
        <v>138</v>
      </c>
      <c r="B125" s="551" t="s">
        <v>37</v>
      </c>
      <c r="C125" s="110">
        <v>11</v>
      </c>
      <c r="D125" s="12"/>
      <c r="E125" s="12"/>
      <c r="F125" s="12"/>
      <c r="G125" s="12"/>
      <c r="H125" s="12"/>
      <c r="I125" s="12"/>
      <c r="J125" s="12"/>
      <c r="K125" s="12"/>
      <c r="L125" s="12"/>
      <c r="M125" s="12"/>
      <c r="N125" s="12"/>
      <c r="O125" s="12"/>
      <c r="P125" s="54">
        <f t="shared" si="13"/>
        <v>0</v>
      </c>
    </row>
    <row r="126" spans="1:16" ht="15" customHeight="1" x14ac:dyDescent="0.3">
      <c r="A126" s="554"/>
      <c r="B126" s="552"/>
      <c r="C126" s="110">
        <v>12</v>
      </c>
      <c r="D126" s="12"/>
      <c r="E126" s="12"/>
      <c r="F126" s="12"/>
      <c r="G126" s="12"/>
      <c r="H126" s="12"/>
      <c r="I126" s="12"/>
      <c r="J126" s="12"/>
      <c r="K126" s="12"/>
      <c r="L126" s="12"/>
      <c r="M126" s="12"/>
      <c r="N126" s="12"/>
      <c r="O126" s="12"/>
      <c r="P126" s="54">
        <f t="shared" si="13"/>
        <v>0</v>
      </c>
    </row>
    <row r="127" spans="1:16" ht="15" customHeight="1" x14ac:dyDescent="0.3">
      <c r="A127" s="554"/>
      <c r="B127" s="552"/>
      <c r="C127" s="110">
        <v>13</v>
      </c>
      <c r="D127" s="12"/>
      <c r="E127" s="12"/>
      <c r="F127" s="12"/>
      <c r="G127" s="12"/>
      <c r="H127" s="12"/>
      <c r="I127" s="12"/>
      <c r="J127" s="12"/>
      <c r="K127" s="12"/>
      <c r="L127" s="12"/>
      <c r="M127" s="12"/>
      <c r="N127" s="12"/>
      <c r="O127" s="12"/>
      <c r="P127" s="54">
        <f t="shared" si="13"/>
        <v>0</v>
      </c>
    </row>
    <row r="128" spans="1:16" ht="15" customHeight="1" x14ac:dyDescent="0.3">
      <c r="A128" s="554"/>
      <c r="B128" s="552"/>
      <c r="C128" s="110">
        <v>14</v>
      </c>
      <c r="D128" s="12"/>
      <c r="E128" s="12"/>
      <c r="F128" s="12"/>
      <c r="G128" s="12"/>
      <c r="H128" s="12"/>
      <c r="I128" s="12"/>
      <c r="J128" s="12"/>
      <c r="K128" s="12"/>
      <c r="L128" s="12"/>
      <c r="M128" s="12"/>
      <c r="N128" s="12"/>
      <c r="O128" s="12"/>
      <c r="P128" s="54">
        <f t="shared" si="13"/>
        <v>0</v>
      </c>
    </row>
    <row r="129" spans="1:16" ht="15" customHeight="1" x14ac:dyDescent="0.3">
      <c r="A129" s="554"/>
      <c r="B129" s="552"/>
      <c r="C129" s="110">
        <v>15</v>
      </c>
      <c r="D129" s="12"/>
      <c r="E129" s="12"/>
      <c r="F129" s="12"/>
      <c r="G129" s="12"/>
      <c r="H129" s="12"/>
      <c r="I129" s="12"/>
      <c r="J129" s="12"/>
      <c r="K129" s="12"/>
      <c r="L129" s="12"/>
      <c r="M129" s="12"/>
      <c r="N129" s="12"/>
      <c r="O129" s="12"/>
      <c r="P129" s="54">
        <f t="shared" si="13"/>
        <v>0</v>
      </c>
    </row>
    <row r="130" spans="1:16" ht="15" customHeight="1" x14ac:dyDescent="0.3">
      <c r="A130" s="554"/>
      <c r="B130" s="552"/>
      <c r="C130" s="110">
        <v>16</v>
      </c>
      <c r="D130" s="12"/>
      <c r="E130" s="12"/>
      <c r="F130" s="12"/>
      <c r="G130" s="12"/>
      <c r="H130" s="12"/>
      <c r="I130" s="12"/>
      <c r="J130" s="12"/>
      <c r="K130" s="12"/>
      <c r="L130" s="12"/>
      <c r="M130" s="12"/>
      <c r="N130" s="12"/>
      <c r="O130" s="12"/>
      <c r="P130" s="54">
        <f t="shared" si="13"/>
        <v>0</v>
      </c>
    </row>
    <row r="131" spans="1:16" ht="15" customHeight="1" x14ac:dyDescent="0.3">
      <c r="A131" s="554"/>
      <c r="B131" s="552"/>
      <c r="C131" s="110">
        <v>17</v>
      </c>
      <c r="D131" s="12"/>
      <c r="E131" s="12"/>
      <c r="F131" s="12"/>
      <c r="G131" s="12"/>
      <c r="H131" s="12"/>
      <c r="I131" s="12"/>
      <c r="J131" s="12"/>
      <c r="K131" s="12"/>
      <c r="L131" s="12"/>
      <c r="M131" s="12"/>
      <c r="N131" s="12"/>
      <c r="O131" s="12"/>
      <c r="P131" s="54">
        <f t="shared" si="13"/>
        <v>0</v>
      </c>
    </row>
    <row r="132" spans="1:16" ht="15" customHeight="1" x14ac:dyDescent="0.3">
      <c r="A132" s="554"/>
      <c r="B132" s="552"/>
      <c r="C132" s="110">
        <v>25</v>
      </c>
      <c r="D132" s="66"/>
      <c r="E132" s="66"/>
      <c r="F132" s="66"/>
      <c r="G132" s="66"/>
      <c r="H132" s="66"/>
      <c r="I132" s="66"/>
      <c r="J132" s="66"/>
      <c r="K132" s="66"/>
      <c r="L132" s="66"/>
      <c r="M132" s="66"/>
      <c r="N132" s="66"/>
      <c r="O132" s="66"/>
      <c r="P132" s="54">
        <f t="shared" si="13"/>
        <v>0</v>
      </c>
    </row>
    <row r="133" spans="1:16" ht="15" customHeight="1" x14ac:dyDescent="0.3">
      <c r="A133" s="554"/>
      <c r="B133" s="552"/>
      <c r="C133" s="110">
        <v>26</v>
      </c>
      <c r="D133" s="66"/>
      <c r="E133" s="66"/>
      <c r="F133" s="66"/>
      <c r="G133" s="66"/>
      <c r="H133" s="66"/>
      <c r="I133" s="66"/>
      <c r="J133" s="66"/>
      <c r="K133" s="66"/>
      <c r="L133" s="66"/>
      <c r="M133" s="66"/>
      <c r="N133" s="66"/>
      <c r="O133" s="66"/>
      <c r="P133" s="54">
        <f t="shared" si="13"/>
        <v>0</v>
      </c>
    </row>
    <row r="134" spans="1:16" ht="15" customHeight="1" x14ac:dyDescent="0.3">
      <c r="A134" s="555"/>
      <c r="B134" s="552"/>
      <c r="C134" s="110">
        <v>27</v>
      </c>
      <c r="D134" s="66"/>
      <c r="E134" s="66"/>
      <c r="F134" s="66"/>
      <c r="G134" s="66"/>
      <c r="H134" s="66"/>
      <c r="I134" s="66"/>
      <c r="J134" s="66"/>
      <c r="K134" s="66"/>
      <c r="L134" s="66"/>
      <c r="M134" s="66"/>
      <c r="N134" s="66"/>
      <c r="O134" s="66"/>
      <c r="P134" s="54">
        <f t="shared" si="13"/>
        <v>0</v>
      </c>
    </row>
    <row r="135" spans="1:16" x14ac:dyDescent="0.3">
      <c r="A135" s="62">
        <v>1400</v>
      </c>
      <c r="B135" s="307" t="s">
        <v>2281</v>
      </c>
      <c r="C135" s="308"/>
      <c r="D135" s="63">
        <f>SUM(D136:D175)</f>
        <v>0</v>
      </c>
      <c r="E135" s="63">
        <f t="shared" ref="E135:O135" si="14">SUM(E136:E175)</f>
        <v>0</v>
      </c>
      <c r="F135" s="63">
        <f t="shared" si="14"/>
        <v>0</v>
      </c>
      <c r="G135" s="63">
        <f t="shared" si="14"/>
        <v>0</v>
      </c>
      <c r="H135" s="63">
        <f t="shared" si="14"/>
        <v>0</v>
      </c>
      <c r="I135" s="63">
        <f t="shared" si="14"/>
        <v>0</v>
      </c>
      <c r="J135" s="63">
        <f t="shared" si="14"/>
        <v>0</v>
      </c>
      <c r="K135" s="63">
        <f t="shared" si="14"/>
        <v>0</v>
      </c>
      <c r="L135" s="63">
        <f t="shared" si="14"/>
        <v>0</v>
      </c>
      <c r="M135" s="63">
        <f t="shared" si="14"/>
        <v>0</v>
      </c>
      <c r="N135" s="63">
        <f t="shared" si="14"/>
        <v>0</v>
      </c>
      <c r="O135" s="63">
        <f t="shared" si="14"/>
        <v>0</v>
      </c>
      <c r="P135" s="63">
        <f>SUM(P136:P175)</f>
        <v>0</v>
      </c>
    </row>
    <row r="136" spans="1:16" ht="15" customHeight="1" x14ac:dyDescent="0.3">
      <c r="A136" s="553">
        <v>141</v>
      </c>
      <c r="B136" s="551" t="s">
        <v>39</v>
      </c>
      <c r="C136" s="110">
        <v>11</v>
      </c>
      <c r="D136" s="12"/>
      <c r="E136" s="12"/>
      <c r="F136" s="12"/>
      <c r="G136" s="12"/>
      <c r="H136" s="12"/>
      <c r="I136" s="12"/>
      <c r="J136" s="12"/>
      <c r="K136" s="12"/>
      <c r="L136" s="12"/>
      <c r="M136" s="12"/>
      <c r="N136" s="12"/>
      <c r="O136" s="12"/>
      <c r="P136" s="54">
        <f>SUM(D136:O136)</f>
        <v>0</v>
      </c>
    </row>
    <row r="137" spans="1:16" ht="15" customHeight="1" x14ac:dyDescent="0.3">
      <c r="A137" s="554"/>
      <c r="B137" s="552"/>
      <c r="C137" s="110">
        <v>12</v>
      </c>
      <c r="D137" s="12"/>
      <c r="E137" s="12"/>
      <c r="F137" s="12"/>
      <c r="G137" s="12"/>
      <c r="H137" s="12"/>
      <c r="I137" s="12"/>
      <c r="J137" s="12"/>
      <c r="K137" s="12"/>
      <c r="L137" s="12"/>
      <c r="M137" s="12"/>
      <c r="N137" s="12"/>
      <c r="O137" s="12"/>
      <c r="P137" s="54">
        <f t="shared" ref="P137:P175" si="15">SUM(D137:O137)</f>
        <v>0</v>
      </c>
    </row>
    <row r="138" spans="1:16" ht="15" customHeight="1" x14ac:dyDescent="0.3">
      <c r="A138" s="554"/>
      <c r="B138" s="552"/>
      <c r="C138" s="110">
        <v>13</v>
      </c>
      <c r="D138" s="12"/>
      <c r="E138" s="12"/>
      <c r="F138" s="12"/>
      <c r="G138" s="12"/>
      <c r="H138" s="12"/>
      <c r="I138" s="12"/>
      <c r="J138" s="12"/>
      <c r="K138" s="12"/>
      <c r="L138" s="12"/>
      <c r="M138" s="12"/>
      <c r="N138" s="12"/>
      <c r="O138" s="12"/>
      <c r="P138" s="54">
        <f t="shared" si="15"/>
        <v>0</v>
      </c>
    </row>
    <row r="139" spans="1:16" ht="15" customHeight="1" x14ac:dyDescent="0.3">
      <c r="A139" s="554"/>
      <c r="B139" s="552"/>
      <c r="C139" s="110">
        <v>14</v>
      </c>
      <c r="D139" s="12"/>
      <c r="E139" s="12"/>
      <c r="F139" s="12"/>
      <c r="G139" s="12"/>
      <c r="H139" s="12"/>
      <c r="I139" s="12"/>
      <c r="J139" s="12"/>
      <c r="K139" s="12"/>
      <c r="L139" s="12"/>
      <c r="M139" s="12"/>
      <c r="N139" s="12"/>
      <c r="O139" s="12"/>
      <c r="P139" s="54">
        <f t="shared" si="15"/>
        <v>0</v>
      </c>
    </row>
    <row r="140" spans="1:16" ht="15" customHeight="1" x14ac:dyDescent="0.3">
      <c r="A140" s="554"/>
      <c r="B140" s="552"/>
      <c r="C140" s="110">
        <v>15</v>
      </c>
      <c r="D140" s="12"/>
      <c r="E140" s="12"/>
      <c r="F140" s="12"/>
      <c r="G140" s="12"/>
      <c r="H140" s="12"/>
      <c r="I140" s="12"/>
      <c r="J140" s="12"/>
      <c r="K140" s="12"/>
      <c r="L140" s="12"/>
      <c r="M140" s="12"/>
      <c r="N140" s="12"/>
      <c r="O140" s="12"/>
      <c r="P140" s="54">
        <f t="shared" si="15"/>
        <v>0</v>
      </c>
    </row>
    <row r="141" spans="1:16" ht="15" customHeight="1" x14ac:dyDescent="0.3">
      <c r="A141" s="554"/>
      <c r="B141" s="552"/>
      <c r="C141" s="110">
        <v>16</v>
      </c>
      <c r="D141" s="12"/>
      <c r="E141" s="12"/>
      <c r="F141" s="12"/>
      <c r="G141" s="12"/>
      <c r="H141" s="12"/>
      <c r="I141" s="12"/>
      <c r="J141" s="12"/>
      <c r="K141" s="12"/>
      <c r="L141" s="12"/>
      <c r="M141" s="12"/>
      <c r="N141" s="12"/>
      <c r="O141" s="12"/>
      <c r="P141" s="54">
        <f t="shared" si="15"/>
        <v>0</v>
      </c>
    </row>
    <row r="142" spans="1:16" ht="15" customHeight="1" x14ac:dyDescent="0.3">
      <c r="A142" s="554"/>
      <c r="B142" s="552"/>
      <c r="C142" s="110">
        <v>17</v>
      </c>
      <c r="D142" s="12"/>
      <c r="E142" s="12"/>
      <c r="F142" s="12"/>
      <c r="G142" s="12"/>
      <c r="H142" s="12"/>
      <c r="I142" s="12"/>
      <c r="J142" s="12"/>
      <c r="K142" s="12"/>
      <c r="L142" s="12"/>
      <c r="M142" s="12"/>
      <c r="N142" s="12"/>
      <c r="O142" s="12"/>
      <c r="P142" s="54">
        <f t="shared" si="15"/>
        <v>0</v>
      </c>
    </row>
    <row r="143" spans="1:16" ht="15" customHeight="1" x14ac:dyDescent="0.3">
      <c r="A143" s="554"/>
      <c r="B143" s="552"/>
      <c r="C143" s="110">
        <v>25</v>
      </c>
      <c r="D143" s="12"/>
      <c r="E143" s="12"/>
      <c r="F143" s="12"/>
      <c r="G143" s="12"/>
      <c r="H143" s="12"/>
      <c r="I143" s="12"/>
      <c r="J143" s="12"/>
      <c r="K143" s="12"/>
      <c r="L143" s="12"/>
      <c r="M143" s="12"/>
      <c r="N143" s="12"/>
      <c r="O143" s="12"/>
      <c r="P143" s="54">
        <f t="shared" si="15"/>
        <v>0</v>
      </c>
    </row>
    <row r="144" spans="1:16" ht="15" customHeight="1" x14ac:dyDescent="0.3">
      <c r="A144" s="554"/>
      <c r="B144" s="552"/>
      <c r="C144" s="110">
        <v>26</v>
      </c>
      <c r="D144" s="12"/>
      <c r="E144" s="12"/>
      <c r="F144" s="12"/>
      <c r="G144" s="12"/>
      <c r="H144" s="12"/>
      <c r="I144" s="12"/>
      <c r="J144" s="12"/>
      <c r="K144" s="12"/>
      <c r="L144" s="12"/>
      <c r="M144" s="12"/>
      <c r="N144" s="12"/>
      <c r="O144" s="12"/>
      <c r="P144" s="54">
        <f t="shared" si="15"/>
        <v>0</v>
      </c>
    </row>
    <row r="145" spans="1:16" ht="15" customHeight="1" x14ac:dyDescent="0.3">
      <c r="A145" s="555"/>
      <c r="B145" s="552"/>
      <c r="C145" s="110">
        <v>27</v>
      </c>
      <c r="D145" s="12"/>
      <c r="E145" s="12"/>
      <c r="F145" s="12"/>
      <c r="G145" s="12"/>
      <c r="H145" s="12"/>
      <c r="I145" s="12"/>
      <c r="J145" s="12"/>
      <c r="K145" s="12"/>
      <c r="L145" s="12"/>
      <c r="M145" s="12"/>
      <c r="N145" s="12"/>
      <c r="O145" s="12"/>
      <c r="P145" s="54">
        <f t="shared" si="15"/>
        <v>0</v>
      </c>
    </row>
    <row r="146" spans="1:16" ht="15" customHeight="1" x14ac:dyDescent="0.3">
      <c r="A146" s="553">
        <v>142</v>
      </c>
      <c r="B146" s="551" t="s">
        <v>40</v>
      </c>
      <c r="C146" s="110">
        <v>11</v>
      </c>
      <c r="D146" s="12"/>
      <c r="E146" s="12"/>
      <c r="F146" s="12"/>
      <c r="G146" s="12"/>
      <c r="H146" s="12"/>
      <c r="I146" s="12"/>
      <c r="J146" s="12"/>
      <c r="K146" s="12"/>
      <c r="L146" s="12"/>
      <c r="M146" s="12"/>
      <c r="N146" s="12"/>
      <c r="O146" s="12"/>
      <c r="P146" s="54">
        <f t="shared" si="15"/>
        <v>0</v>
      </c>
    </row>
    <row r="147" spans="1:16" ht="15" customHeight="1" x14ac:dyDescent="0.3">
      <c r="A147" s="554"/>
      <c r="B147" s="552"/>
      <c r="C147" s="110">
        <v>12</v>
      </c>
      <c r="D147" s="12"/>
      <c r="E147" s="12"/>
      <c r="F147" s="12"/>
      <c r="G147" s="12"/>
      <c r="H147" s="12"/>
      <c r="I147" s="12"/>
      <c r="J147" s="12"/>
      <c r="K147" s="12"/>
      <c r="L147" s="12"/>
      <c r="M147" s="12"/>
      <c r="N147" s="12"/>
      <c r="O147" s="12"/>
      <c r="P147" s="54">
        <f t="shared" si="15"/>
        <v>0</v>
      </c>
    </row>
    <row r="148" spans="1:16" ht="15" customHeight="1" x14ac:dyDescent="0.3">
      <c r="A148" s="554"/>
      <c r="B148" s="552"/>
      <c r="C148" s="110">
        <v>13</v>
      </c>
      <c r="D148" s="12"/>
      <c r="E148" s="12"/>
      <c r="F148" s="12"/>
      <c r="G148" s="12"/>
      <c r="H148" s="12"/>
      <c r="I148" s="12"/>
      <c r="J148" s="12"/>
      <c r="K148" s="12"/>
      <c r="L148" s="12"/>
      <c r="M148" s="12"/>
      <c r="N148" s="12"/>
      <c r="O148" s="12"/>
      <c r="P148" s="54">
        <f t="shared" si="15"/>
        <v>0</v>
      </c>
    </row>
    <row r="149" spans="1:16" ht="15" customHeight="1" x14ac:dyDescent="0.3">
      <c r="A149" s="554"/>
      <c r="B149" s="552"/>
      <c r="C149" s="110">
        <v>14</v>
      </c>
      <c r="D149" s="12"/>
      <c r="E149" s="12"/>
      <c r="F149" s="12"/>
      <c r="G149" s="12"/>
      <c r="H149" s="12"/>
      <c r="I149" s="12"/>
      <c r="J149" s="12"/>
      <c r="K149" s="12"/>
      <c r="L149" s="12"/>
      <c r="M149" s="12"/>
      <c r="N149" s="12"/>
      <c r="O149" s="12"/>
      <c r="P149" s="54">
        <f t="shared" si="15"/>
        <v>0</v>
      </c>
    </row>
    <row r="150" spans="1:16" ht="15" customHeight="1" x14ac:dyDescent="0.3">
      <c r="A150" s="554"/>
      <c r="B150" s="552"/>
      <c r="C150" s="110">
        <v>15</v>
      </c>
      <c r="D150" s="12"/>
      <c r="E150" s="12"/>
      <c r="F150" s="12"/>
      <c r="G150" s="12"/>
      <c r="H150" s="12"/>
      <c r="I150" s="12"/>
      <c r="J150" s="12"/>
      <c r="K150" s="12"/>
      <c r="L150" s="12"/>
      <c r="M150" s="12"/>
      <c r="N150" s="12"/>
      <c r="O150" s="12"/>
      <c r="P150" s="54">
        <f t="shared" si="15"/>
        <v>0</v>
      </c>
    </row>
    <row r="151" spans="1:16" ht="15" customHeight="1" x14ac:dyDescent="0.3">
      <c r="A151" s="554"/>
      <c r="B151" s="552"/>
      <c r="C151" s="110">
        <v>16</v>
      </c>
      <c r="D151" s="12"/>
      <c r="E151" s="12"/>
      <c r="F151" s="12"/>
      <c r="G151" s="12"/>
      <c r="H151" s="12"/>
      <c r="I151" s="12"/>
      <c r="J151" s="12"/>
      <c r="K151" s="12"/>
      <c r="L151" s="12"/>
      <c r="M151" s="12"/>
      <c r="N151" s="12"/>
      <c r="O151" s="12"/>
      <c r="P151" s="54">
        <f t="shared" si="15"/>
        <v>0</v>
      </c>
    </row>
    <row r="152" spans="1:16" ht="15" customHeight="1" x14ac:dyDescent="0.3">
      <c r="A152" s="554"/>
      <c r="B152" s="552"/>
      <c r="C152" s="110">
        <v>17</v>
      </c>
      <c r="D152" s="12"/>
      <c r="E152" s="12"/>
      <c r="F152" s="12"/>
      <c r="G152" s="12"/>
      <c r="H152" s="12"/>
      <c r="I152" s="12"/>
      <c r="J152" s="12"/>
      <c r="K152" s="12"/>
      <c r="L152" s="12"/>
      <c r="M152" s="12"/>
      <c r="N152" s="12"/>
      <c r="O152" s="12"/>
      <c r="P152" s="54">
        <f t="shared" si="15"/>
        <v>0</v>
      </c>
    </row>
    <row r="153" spans="1:16" ht="15" customHeight="1" x14ac:dyDescent="0.3">
      <c r="A153" s="554"/>
      <c r="B153" s="552"/>
      <c r="C153" s="110">
        <v>25</v>
      </c>
      <c r="D153" s="12"/>
      <c r="E153" s="12"/>
      <c r="F153" s="12"/>
      <c r="G153" s="12"/>
      <c r="H153" s="12"/>
      <c r="I153" s="12"/>
      <c r="J153" s="12"/>
      <c r="K153" s="12"/>
      <c r="L153" s="12"/>
      <c r="M153" s="12"/>
      <c r="N153" s="12"/>
      <c r="O153" s="12"/>
      <c r="P153" s="54">
        <f t="shared" si="15"/>
        <v>0</v>
      </c>
    </row>
    <row r="154" spans="1:16" ht="15" customHeight="1" x14ac:dyDescent="0.3">
      <c r="A154" s="554"/>
      <c r="B154" s="552"/>
      <c r="C154" s="110">
        <v>26</v>
      </c>
      <c r="D154" s="12"/>
      <c r="E154" s="12"/>
      <c r="F154" s="12"/>
      <c r="G154" s="12"/>
      <c r="H154" s="12"/>
      <c r="I154" s="12"/>
      <c r="J154" s="12"/>
      <c r="K154" s="12"/>
      <c r="L154" s="12"/>
      <c r="M154" s="12"/>
      <c r="N154" s="12"/>
      <c r="O154" s="12"/>
      <c r="P154" s="54">
        <f t="shared" si="15"/>
        <v>0</v>
      </c>
    </row>
    <row r="155" spans="1:16" ht="15" customHeight="1" x14ac:dyDescent="0.3">
      <c r="A155" s="555"/>
      <c r="B155" s="552"/>
      <c r="C155" s="110">
        <v>27</v>
      </c>
      <c r="D155" s="12"/>
      <c r="E155" s="12"/>
      <c r="F155" s="12"/>
      <c r="G155" s="12"/>
      <c r="H155" s="12"/>
      <c r="I155" s="12"/>
      <c r="J155" s="12"/>
      <c r="K155" s="12"/>
      <c r="L155" s="12"/>
      <c r="M155" s="12"/>
      <c r="N155" s="12"/>
      <c r="O155" s="12"/>
      <c r="P155" s="54">
        <f t="shared" si="15"/>
        <v>0</v>
      </c>
    </row>
    <row r="156" spans="1:16" ht="15" customHeight="1" x14ac:dyDescent="0.3">
      <c r="A156" s="553">
        <v>143</v>
      </c>
      <c r="B156" s="551" t="s">
        <v>41</v>
      </c>
      <c r="C156" s="110">
        <v>11</v>
      </c>
      <c r="D156" s="12"/>
      <c r="E156" s="12"/>
      <c r="F156" s="12"/>
      <c r="G156" s="12"/>
      <c r="H156" s="12"/>
      <c r="I156" s="12"/>
      <c r="J156" s="12"/>
      <c r="K156" s="12"/>
      <c r="L156" s="12"/>
      <c r="M156" s="12"/>
      <c r="N156" s="12"/>
      <c r="O156" s="12"/>
      <c r="P156" s="54">
        <f t="shared" si="15"/>
        <v>0</v>
      </c>
    </row>
    <row r="157" spans="1:16" ht="15" customHeight="1" x14ac:dyDescent="0.3">
      <c r="A157" s="554"/>
      <c r="B157" s="552"/>
      <c r="C157" s="110">
        <v>12</v>
      </c>
      <c r="D157" s="12"/>
      <c r="E157" s="12"/>
      <c r="F157" s="12"/>
      <c r="G157" s="12"/>
      <c r="H157" s="12"/>
      <c r="I157" s="12"/>
      <c r="J157" s="12"/>
      <c r="K157" s="12"/>
      <c r="L157" s="12"/>
      <c r="M157" s="12"/>
      <c r="N157" s="12"/>
      <c r="O157" s="12"/>
      <c r="P157" s="54">
        <f t="shared" si="15"/>
        <v>0</v>
      </c>
    </row>
    <row r="158" spans="1:16" ht="15" customHeight="1" x14ac:dyDescent="0.3">
      <c r="A158" s="554"/>
      <c r="B158" s="552"/>
      <c r="C158" s="110">
        <v>13</v>
      </c>
      <c r="D158" s="12"/>
      <c r="E158" s="12"/>
      <c r="F158" s="12"/>
      <c r="G158" s="12"/>
      <c r="H158" s="12"/>
      <c r="I158" s="12"/>
      <c r="J158" s="12"/>
      <c r="K158" s="12"/>
      <c r="L158" s="12"/>
      <c r="M158" s="12"/>
      <c r="N158" s="12"/>
      <c r="O158" s="12"/>
      <c r="P158" s="54">
        <f t="shared" si="15"/>
        <v>0</v>
      </c>
    </row>
    <row r="159" spans="1:16" ht="15" customHeight="1" x14ac:dyDescent="0.3">
      <c r="A159" s="554"/>
      <c r="B159" s="552"/>
      <c r="C159" s="110">
        <v>14</v>
      </c>
      <c r="D159" s="12"/>
      <c r="E159" s="12"/>
      <c r="F159" s="12"/>
      <c r="G159" s="12"/>
      <c r="H159" s="12"/>
      <c r="I159" s="12"/>
      <c r="J159" s="12"/>
      <c r="K159" s="12"/>
      <c r="L159" s="12"/>
      <c r="M159" s="12"/>
      <c r="N159" s="12"/>
      <c r="O159" s="12"/>
      <c r="P159" s="54">
        <f t="shared" si="15"/>
        <v>0</v>
      </c>
    </row>
    <row r="160" spans="1:16" ht="15" customHeight="1" x14ac:dyDescent="0.3">
      <c r="A160" s="554"/>
      <c r="B160" s="552"/>
      <c r="C160" s="110">
        <v>15</v>
      </c>
      <c r="D160" s="12"/>
      <c r="E160" s="12"/>
      <c r="F160" s="12"/>
      <c r="G160" s="12"/>
      <c r="H160" s="12"/>
      <c r="I160" s="12"/>
      <c r="J160" s="12"/>
      <c r="K160" s="12"/>
      <c r="L160" s="12"/>
      <c r="M160" s="12"/>
      <c r="N160" s="12"/>
      <c r="O160" s="12"/>
      <c r="P160" s="54">
        <f t="shared" si="15"/>
        <v>0</v>
      </c>
    </row>
    <row r="161" spans="1:16" ht="15" customHeight="1" x14ac:dyDescent="0.3">
      <c r="A161" s="554"/>
      <c r="B161" s="552"/>
      <c r="C161" s="110">
        <v>16</v>
      </c>
      <c r="D161" s="12"/>
      <c r="E161" s="12"/>
      <c r="F161" s="12"/>
      <c r="G161" s="12"/>
      <c r="H161" s="12"/>
      <c r="I161" s="12"/>
      <c r="J161" s="12"/>
      <c r="K161" s="12"/>
      <c r="L161" s="12"/>
      <c r="M161" s="12"/>
      <c r="N161" s="12"/>
      <c r="O161" s="12"/>
      <c r="P161" s="54">
        <f t="shared" si="15"/>
        <v>0</v>
      </c>
    </row>
    <row r="162" spans="1:16" ht="15" customHeight="1" x14ac:dyDescent="0.3">
      <c r="A162" s="554"/>
      <c r="B162" s="552"/>
      <c r="C162" s="110">
        <v>17</v>
      </c>
      <c r="D162" s="12"/>
      <c r="E162" s="12"/>
      <c r="F162" s="12"/>
      <c r="G162" s="12"/>
      <c r="H162" s="12"/>
      <c r="I162" s="12"/>
      <c r="J162" s="12"/>
      <c r="K162" s="12"/>
      <c r="L162" s="12"/>
      <c r="M162" s="12"/>
      <c r="N162" s="12"/>
      <c r="O162" s="12"/>
      <c r="P162" s="54">
        <f t="shared" si="15"/>
        <v>0</v>
      </c>
    </row>
    <row r="163" spans="1:16" ht="15" customHeight="1" x14ac:dyDescent="0.3">
      <c r="A163" s="554"/>
      <c r="B163" s="552"/>
      <c r="C163" s="110">
        <v>25</v>
      </c>
      <c r="D163" s="12"/>
      <c r="E163" s="12"/>
      <c r="F163" s="12"/>
      <c r="G163" s="12"/>
      <c r="H163" s="12"/>
      <c r="I163" s="12"/>
      <c r="J163" s="12"/>
      <c r="K163" s="12"/>
      <c r="L163" s="12"/>
      <c r="M163" s="12"/>
      <c r="N163" s="12"/>
      <c r="O163" s="12"/>
      <c r="P163" s="54">
        <f t="shared" si="15"/>
        <v>0</v>
      </c>
    </row>
    <row r="164" spans="1:16" ht="15" customHeight="1" x14ac:dyDescent="0.3">
      <c r="A164" s="554"/>
      <c r="B164" s="552"/>
      <c r="C164" s="110">
        <v>26</v>
      </c>
      <c r="D164" s="12"/>
      <c r="E164" s="12"/>
      <c r="F164" s="12"/>
      <c r="G164" s="12"/>
      <c r="H164" s="12"/>
      <c r="I164" s="12"/>
      <c r="J164" s="12"/>
      <c r="K164" s="12"/>
      <c r="L164" s="12"/>
      <c r="M164" s="12"/>
      <c r="N164" s="12"/>
      <c r="O164" s="12"/>
      <c r="P164" s="54">
        <f t="shared" si="15"/>
        <v>0</v>
      </c>
    </row>
    <row r="165" spans="1:16" ht="15" customHeight="1" x14ac:dyDescent="0.3">
      <c r="A165" s="555"/>
      <c r="B165" s="552"/>
      <c r="C165" s="110">
        <v>27</v>
      </c>
      <c r="D165" s="12"/>
      <c r="E165" s="12"/>
      <c r="F165" s="12"/>
      <c r="G165" s="12"/>
      <c r="H165" s="12"/>
      <c r="I165" s="12"/>
      <c r="J165" s="12"/>
      <c r="K165" s="12"/>
      <c r="L165" s="12"/>
      <c r="M165" s="12"/>
      <c r="N165" s="12"/>
      <c r="O165" s="12"/>
      <c r="P165" s="54">
        <f t="shared" si="15"/>
        <v>0</v>
      </c>
    </row>
    <row r="166" spans="1:16" ht="15" customHeight="1" x14ac:dyDescent="0.3">
      <c r="A166" s="553">
        <v>144</v>
      </c>
      <c r="B166" s="551" t="s">
        <v>42</v>
      </c>
      <c r="C166" s="110">
        <v>11</v>
      </c>
      <c r="D166" s="12"/>
      <c r="E166" s="12"/>
      <c r="F166" s="12"/>
      <c r="G166" s="12"/>
      <c r="H166" s="12"/>
      <c r="I166" s="12"/>
      <c r="J166" s="12"/>
      <c r="K166" s="12"/>
      <c r="L166" s="12"/>
      <c r="M166" s="12"/>
      <c r="N166" s="12"/>
      <c r="O166" s="12"/>
      <c r="P166" s="54">
        <f t="shared" si="15"/>
        <v>0</v>
      </c>
    </row>
    <row r="167" spans="1:16" ht="15" customHeight="1" x14ac:dyDescent="0.3">
      <c r="A167" s="554"/>
      <c r="B167" s="552"/>
      <c r="C167" s="110">
        <v>12</v>
      </c>
      <c r="D167" s="12"/>
      <c r="E167" s="12"/>
      <c r="F167" s="12"/>
      <c r="G167" s="12"/>
      <c r="H167" s="12"/>
      <c r="I167" s="12"/>
      <c r="J167" s="12"/>
      <c r="K167" s="12"/>
      <c r="L167" s="12"/>
      <c r="M167" s="12"/>
      <c r="N167" s="12"/>
      <c r="O167" s="12"/>
      <c r="P167" s="54">
        <f t="shared" si="15"/>
        <v>0</v>
      </c>
    </row>
    <row r="168" spans="1:16" ht="15" customHeight="1" x14ac:dyDescent="0.3">
      <c r="A168" s="554"/>
      <c r="B168" s="552"/>
      <c r="C168" s="110">
        <v>13</v>
      </c>
      <c r="D168" s="12"/>
      <c r="E168" s="12"/>
      <c r="F168" s="12"/>
      <c r="G168" s="12"/>
      <c r="H168" s="12"/>
      <c r="I168" s="12"/>
      <c r="J168" s="12"/>
      <c r="K168" s="12"/>
      <c r="L168" s="12"/>
      <c r="M168" s="12"/>
      <c r="N168" s="12"/>
      <c r="O168" s="12"/>
      <c r="P168" s="54">
        <f t="shared" si="15"/>
        <v>0</v>
      </c>
    </row>
    <row r="169" spans="1:16" ht="15" customHeight="1" x14ac:dyDescent="0.3">
      <c r="A169" s="554"/>
      <c r="B169" s="552"/>
      <c r="C169" s="110">
        <v>14</v>
      </c>
      <c r="D169" s="12"/>
      <c r="E169" s="12"/>
      <c r="F169" s="12"/>
      <c r="G169" s="12"/>
      <c r="H169" s="12"/>
      <c r="I169" s="12"/>
      <c r="J169" s="12"/>
      <c r="K169" s="12"/>
      <c r="L169" s="12"/>
      <c r="M169" s="12"/>
      <c r="N169" s="12"/>
      <c r="O169" s="12"/>
      <c r="P169" s="54">
        <f t="shared" si="15"/>
        <v>0</v>
      </c>
    </row>
    <row r="170" spans="1:16" ht="15" customHeight="1" x14ac:dyDescent="0.3">
      <c r="A170" s="554"/>
      <c r="B170" s="552"/>
      <c r="C170" s="110">
        <v>15</v>
      </c>
      <c r="D170" s="12"/>
      <c r="E170" s="12"/>
      <c r="F170" s="12"/>
      <c r="G170" s="12"/>
      <c r="H170" s="12"/>
      <c r="I170" s="12"/>
      <c r="J170" s="12"/>
      <c r="K170" s="12"/>
      <c r="L170" s="12"/>
      <c r="M170" s="12"/>
      <c r="N170" s="12"/>
      <c r="O170" s="12"/>
      <c r="P170" s="54">
        <f t="shared" si="15"/>
        <v>0</v>
      </c>
    </row>
    <row r="171" spans="1:16" ht="15" customHeight="1" x14ac:dyDescent="0.3">
      <c r="A171" s="554"/>
      <c r="B171" s="552"/>
      <c r="C171" s="110">
        <v>16</v>
      </c>
      <c r="D171" s="12"/>
      <c r="E171" s="12"/>
      <c r="F171" s="12"/>
      <c r="G171" s="12"/>
      <c r="H171" s="12"/>
      <c r="I171" s="12"/>
      <c r="J171" s="12"/>
      <c r="K171" s="12"/>
      <c r="L171" s="12"/>
      <c r="M171" s="12"/>
      <c r="N171" s="12"/>
      <c r="O171" s="12"/>
      <c r="P171" s="54">
        <f t="shared" si="15"/>
        <v>0</v>
      </c>
    </row>
    <row r="172" spans="1:16" ht="15" customHeight="1" x14ac:dyDescent="0.3">
      <c r="A172" s="554"/>
      <c r="B172" s="552"/>
      <c r="C172" s="110">
        <v>17</v>
      </c>
      <c r="D172" s="12"/>
      <c r="E172" s="12"/>
      <c r="F172" s="12"/>
      <c r="G172" s="12"/>
      <c r="H172" s="12"/>
      <c r="I172" s="12"/>
      <c r="J172" s="12"/>
      <c r="K172" s="12"/>
      <c r="L172" s="12"/>
      <c r="M172" s="12"/>
      <c r="N172" s="12"/>
      <c r="O172" s="12"/>
      <c r="P172" s="54">
        <f t="shared" si="15"/>
        <v>0</v>
      </c>
    </row>
    <row r="173" spans="1:16" ht="15" customHeight="1" x14ac:dyDescent="0.3">
      <c r="A173" s="554"/>
      <c r="B173" s="552"/>
      <c r="C173" s="110">
        <v>25</v>
      </c>
      <c r="D173" s="66"/>
      <c r="E173" s="66"/>
      <c r="F173" s="66"/>
      <c r="G173" s="66"/>
      <c r="H173" s="66"/>
      <c r="I173" s="66"/>
      <c r="J173" s="66"/>
      <c r="K173" s="66"/>
      <c r="L173" s="66"/>
      <c r="M173" s="66"/>
      <c r="N173" s="66"/>
      <c r="O173" s="66"/>
      <c r="P173" s="54">
        <f t="shared" si="15"/>
        <v>0</v>
      </c>
    </row>
    <row r="174" spans="1:16" ht="15" customHeight="1" x14ac:dyDescent="0.3">
      <c r="A174" s="554"/>
      <c r="B174" s="552"/>
      <c r="C174" s="110">
        <v>26</v>
      </c>
      <c r="D174" s="66"/>
      <c r="E174" s="66"/>
      <c r="F174" s="66"/>
      <c r="G174" s="66"/>
      <c r="H174" s="66"/>
      <c r="I174" s="66"/>
      <c r="J174" s="66"/>
      <c r="K174" s="66"/>
      <c r="L174" s="66"/>
      <c r="M174" s="66"/>
      <c r="N174" s="66"/>
      <c r="O174" s="66"/>
      <c r="P174" s="54">
        <f t="shared" si="15"/>
        <v>0</v>
      </c>
    </row>
    <row r="175" spans="1:16" ht="15" customHeight="1" x14ac:dyDescent="0.3">
      <c r="A175" s="555"/>
      <c r="B175" s="552"/>
      <c r="C175" s="110">
        <v>27</v>
      </c>
      <c r="D175" s="66"/>
      <c r="E175" s="66"/>
      <c r="F175" s="66"/>
      <c r="G175" s="66"/>
      <c r="H175" s="66"/>
      <c r="I175" s="66"/>
      <c r="J175" s="66"/>
      <c r="K175" s="66"/>
      <c r="L175" s="66"/>
      <c r="M175" s="66"/>
      <c r="N175" s="66"/>
      <c r="O175" s="66"/>
      <c r="P175" s="54">
        <f t="shared" si="15"/>
        <v>0</v>
      </c>
    </row>
    <row r="176" spans="1:16" x14ac:dyDescent="0.3">
      <c r="A176" s="62">
        <v>1500</v>
      </c>
      <c r="B176" s="307" t="s">
        <v>49</v>
      </c>
      <c r="C176" s="308"/>
      <c r="D176" s="63">
        <f>SUM(D177:D236)</f>
        <v>0</v>
      </c>
      <c r="E176" s="63">
        <f t="shared" ref="E176:O176" si="16">SUM(E177:E236)</f>
        <v>0</v>
      </c>
      <c r="F176" s="63">
        <f t="shared" si="16"/>
        <v>0</v>
      </c>
      <c r="G176" s="63">
        <f t="shared" si="16"/>
        <v>0</v>
      </c>
      <c r="H176" s="63">
        <f t="shared" si="16"/>
        <v>0</v>
      </c>
      <c r="I176" s="63">
        <f t="shared" si="16"/>
        <v>0</v>
      </c>
      <c r="J176" s="63">
        <f t="shared" si="16"/>
        <v>0</v>
      </c>
      <c r="K176" s="63">
        <f t="shared" si="16"/>
        <v>0</v>
      </c>
      <c r="L176" s="63">
        <f t="shared" si="16"/>
        <v>0</v>
      </c>
      <c r="M176" s="63">
        <f t="shared" si="16"/>
        <v>0</v>
      </c>
      <c r="N176" s="63">
        <f t="shared" si="16"/>
        <v>0</v>
      </c>
      <c r="O176" s="63">
        <f t="shared" si="16"/>
        <v>0</v>
      </c>
      <c r="P176" s="63">
        <f>SUM(P177:P236)</f>
        <v>0</v>
      </c>
    </row>
    <row r="177" spans="1:16" ht="15" customHeight="1" x14ac:dyDescent="0.3">
      <c r="A177" s="553">
        <v>151</v>
      </c>
      <c r="B177" s="551" t="s">
        <v>44</v>
      </c>
      <c r="C177" s="110">
        <v>11</v>
      </c>
      <c r="D177" s="12"/>
      <c r="E177" s="12"/>
      <c r="F177" s="12"/>
      <c r="G177" s="12"/>
      <c r="H177" s="12"/>
      <c r="I177" s="12"/>
      <c r="J177" s="12"/>
      <c r="K177" s="12"/>
      <c r="L177" s="12"/>
      <c r="M177" s="12"/>
      <c r="N177" s="12"/>
      <c r="O177" s="12"/>
      <c r="P177" s="54">
        <f t="shared" ref="P177:P236" si="17">SUM(D177:O177)</f>
        <v>0</v>
      </c>
    </row>
    <row r="178" spans="1:16" ht="15" customHeight="1" x14ac:dyDescent="0.3">
      <c r="A178" s="554"/>
      <c r="B178" s="552"/>
      <c r="C178" s="110">
        <v>12</v>
      </c>
      <c r="D178" s="12"/>
      <c r="E178" s="12"/>
      <c r="F178" s="12"/>
      <c r="G178" s="12"/>
      <c r="H178" s="12"/>
      <c r="I178" s="12"/>
      <c r="J178" s="12"/>
      <c r="K178" s="12"/>
      <c r="L178" s="12"/>
      <c r="M178" s="12"/>
      <c r="N178" s="12"/>
      <c r="O178" s="12"/>
      <c r="P178" s="54">
        <f t="shared" si="17"/>
        <v>0</v>
      </c>
    </row>
    <row r="179" spans="1:16" ht="15" customHeight="1" x14ac:dyDescent="0.3">
      <c r="A179" s="554"/>
      <c r="B179" s="552"/>
      <c r="C179" s="110">
        <v>13</v>
      </c>
      <c r="D179" s="12"/>
      <c r="E179" s="12"/>
      <c r="F179" s="12"/>
      <c r="G179" s="12"/>
      <c r="H179" s="12"/>
      <c r="I179" s="12"/>
      <c r="J179" s="12"/>
      <c r="K179" s="12"/>
      <c r="L179" s="12"/>
      <c r="M179" s="12"/>
      <c r="N179" s="12"/>
      <c r="O179" s="12"/>
      <c r="P179" s="54">
        <f t="shared" si="17"/>
        <v>0</v>
      </c>
    </row>
    <row r="180" spans="1:16" ht="15" customHeight="1" x14ac:dyDescent="0.3">
      <c r="A180" s="554"/>
      <c r="B180" s="552"/>
      <c r="C180" s="110">
        <v>14</v>
      </c>
      <c r="D180" s="12"/>
      <c r="E180" s="12"/>
      <c r="F180" s="12"/>
      <c r="G180" s="12"/>
      <c r="H180" s="12"/>
      <c r="I180" s="12"/>
      <c r="J180" s="12"/>
      <c r="K180" s="12"/>
      <c r="L180" s="12"/>
      <c r="M180" s="12"/>
      <c r="N180" s="12"/>
      <c r="O180" s="12"/>
      <c r="P180" s="54">
        <f t="shared" si="17"/>
        <v>0</v>
      </c>
    </row>
    <row r="181" spans="1:16" ht="15" customHeight="1" x14ac:dyDescent="0.3">
      <c r="A181" s="554"/>
      <c r="B181" s="552"/>
      <c r="C181" s="110">
        <v>15</v>
      </c>
      <c r="D181" s="12"/>
      <c r="E181" s="12"/>
      <c r="F181" s="12"/>
      <c r="G181" s="12"/>
      <c r="H181" s="12"/>
      <c r="I181" s="12"/>
      <c r="J181" s="12"/>
      <c r="K181" s="12"/>
      <c r="L181" s="12"/>
      <c r="M181" s="12"/>
      <c r="N181" s="12"/>
      <c r="O181" s="12"/>
      <c r="P181" s="54">
        <f t="shared" si="17"/>
        <v>0</v>
      </c>
    </row>
    <row r="182" spans="1:16" ht="15" customHeight="1" x14ac:dyDescent="0.3">
      <c r="A182" s="554"/>
      <c r="B182" s="552"/>
      <c r="C182" s="110">
        <v>16</v>
      </c>
      <c r="D182" s="12"/>
      <c r="E182" s="12"/>
      <c r="F182" s="12"/>
      <c r="G182" s="12"/>
      <c r="H182" s="12"/>
      <c r="I182" s="12"/>
      <c r="J182" s="12"/>
      <c r="K182" s="12"/>
      <c r="L182" s="12"/>
      <c r="M182" s="12"/>
      <c r="N182" s="12"/>
      <c r="O182" s="12"/>
      <c r="P182" s="54">
        <f t="shared" si="17"/>
        <v>0</v>
      </c>
    </row>
    <row r="183" spans="1:16" ht="15" customHeight="1" x14ac:dyDescent="0.3">
      <c r="A183" s="554"/>
      <c r="B183" s="552"/>
      <c r="C183" s="110">
        <v>17</v>
      </c>
      <c r="D183" s="12"/>
      <c r="E183" s="12"/>
      <c r="F183" s="12"/>
      <c r="G183" s="12"/>
      <c r="H183" s="12"/>
      <c r="I183" s="12"/>
      <c r="J183" s="12"/>
      <c r="K183" s="12"/>
      <c r="L183" s="12"/>
      <c r="M183" s="12"/>
      <c r="N183" s="12"/>
      <c r="O183" s="12"/>
      <c r="P183" s="54">
        <f t="shared" si="17"/>
        <v>0</v>
      </c>
    </row>
    <row r="184" spans="1:16" ht="15" customHeight="1" x14ac:dyDescent="0.3">
      <c r="A184" s="554"/>
      <c r="B184" s="552"/>
      <c r="C184" s="110">
        <v>25</v>
      </c>
      <c r="D184" s="12"/>
      <c r="E184" s="12"/>
      <c r="F184" s="12"/>
      <c r="G184" s="12"/>
      <c r="H184" s="12"/>
      <c r="I184" s="12"/>
      <c r="J184" s="12"/>
      <c r="K184" s="12"/>
      <c r="L184" s="12"/>
      <c r="M184" s="12"/>
      <c r="N184" s="12"/>
      <c r="O184" s="12"/>
      <c r="P184" s="54">
        <f t="shared" si="17"/>
        <v>0</v>
      </c>
    </row>
    <row r="185" spans="1:16" ht="15" customHeight="1" x14ac:dyDescent="0.3">
      <c r="A185" s="554"/>
      <c r="B185" s="552"/>
      <c r="C185" s="110">
        <v>26</v>
      </c>
      <c r="D185" s="12"/>
      <c r="E185" s="12"/>
      <c r="F185" s="12"/>
      <c r="G185" s="12"/>
      <c r="H185" s="12"/>
      <c r="I185" s="12"/>
      <c r="J185" s="12"/>
      <c r="K185" s="12"/>
      <c r="L185" s="12"/>
      <c r="M185" s="12"/>
      <c r="N185" s="12"/>
      <c r="O185" s="12"/>
      <c r="P185" s="54">
        <f t="shared" si="17"/>
        <v>0</v>
      </c>
    </row>
    <row r="186" spans="1:16" ht="15" customHeight="1" x14ac:dyDescent="0.3">
      <c r="A186" s="555"/>
      <c r="B186" s="552"/>
      <c r="C186" s="110">
        <v>27</v>
      </c>
      <c r="D186" s="12"/>
      <c r="E186" s="12"/>
      <c r="F186" s="12"/>
      <c r="G186" s="12"/>
      <c r="H186" s="12"/>
      <c r="I186" s="12"/>
      <c r="J186" s="12"/>
      <c r="K186" s="12"/>
      <c r="L186" s="12"/>
      <c r="M186" s="12"/>
      <c r="N186" s="12"/>
      <c r="O186" s="12"/>
      <c r="P186" s="54">
        <f t="shared" si="17"/>
        <v>0</v>
      </c>
    </row>
    <row r="187" spans="1:16" ht="15" customHeight="1" x14ac:dyDescent="0.3">
      <c r="A187" s="553">
        <v>152</v>
      </c>
      <c r="B187" s="551" t="s">
        <v>45</v>
      </c>
      <c r="C187" s="110">
        <v>11</v>
      </c>
      <c r="D187" s="12"/>
      <c r="E187" s="12"/>
      <c r="F187" s="12"/>
      <c r="G187" s="12"/>
      <c r="H187" s="12"/>
      <c r="I187" s="12"/>
      <c r="J187" s="12"/>
      <c r="K187" s="12"/>
      <c r="L187" s="12"/>
      <c r="M187" s="12"/>
      <c r="N187" s="12"/>
      <c r="O187" s="12"/>
      <c r="P187" s="54">
        <f t="shared" si="17"/>
        <v>0</v>
      </c>
    </row>
    <row r="188" spans="1:16" ht="15" customHeight="1" x14ac:dyDescent="0.3">
      <c r="A188" s="554"/>
      <c r="B188" s="552"/>
      <c r="C188" s="110">
        <v>12</v>
      </c>
      <c r="D188" s="12"/>
      <c r="E188" s="12"/>
      <c r="F188" s="12"/>
      <c r="G188" s="12"/>
      <c r="H188" s="12"/>
      <c r="I188" s="12"/>
      <c r="J188" s="12"/>
      <c r="K188" s="12"/>
      <c r="L188" s="12"/>
      <c r="M188" s="12"/>
      <c r="N188" s="12"/>
      <c r="O188" s="12"/>
      <c r="P188" s="54">
        <f t="shared" si="17"/>
        <v>0</v>
      </c>
    </row>
    <row r="189" spans="1:16" ht="15" customHeight="1" x14ac:dyDescent="0.3">
      <c r="A189" s="554"/>
      <c r="B189" s="552"/>
      <c r="C189" s="110">
        <v>13</v>
      </c>
      <c r="D189" s="12"/>
      <c r="E189" s="12"/>
      <c r="F189" s="12"/>
      <c r="G189" s="12"/>
      <c r="H189" s="12"/>
      <c r="I189" s="12"/>
      <c r="J189" s="12"/>
      <c r="K189" s="12"/>
      <c r="L189" s="12"/>
      <c r="M189" s="12"/>
      <c r="N189" s="12"/>
      <c r="O189" s="12"/>
      <c r="P189" s="54">
        <f t="shared" si="17"/>
        <v>0</v>
      </c>
    </row>
    <row r="190" spans="1:16" ht="15" customHeight="1" x14ac:dyDescent="0.3">
      <c r="A190" s="554"/>
      <c r="B190" s="552"/>
      <c r="C190" s="110">
        <v>14</v>
      </c>
      <c r="D190" s="12"/>
      <c r="E190" s="12"/>
      <c r="F190" s="12"/>
      <c r="G190" s="12"/>
      <c r="H190" s="12"/>
      <c r="I190" s="12"/>
      <c r="J190" s="12"/>
      <c r="K190" s="12"/>
      <c r="L190" s="12"/>
      <c r="M190" s="12"/>
      <c r="N190" s="12"/>
      <c r="O190" s="12"/>
      <c r="P190" s="54">
        <f t="shared" si="17"/>
        <v>0</v>
      </c>
    </row>
    <row r="191" spans="1:16" ht="15" customHeight="1" x14ac:dyDescent="0.3">
      <c r="A191" s="554"/>
      <c r="B191" s="552"/>
      <c r="C191" s="110">
        <v>15</v>
      </c>
      <c r="D191" s="12"/>
      <c r="E191" s="12"/>
      <c r="F191" s="12"/>
      <c r="G191" s="12"/>
      <c r="H191" s="12"/>
      <c r="I191" s="12"/>
      <c r="J191" s="12"/>
      <c r="K191" s="12"/>
      <c r="L191" s="12"/>
      <c r="M191" s="12"/>
      <c r="N191" s="12"/>
      <c r="O191" s="12"/>
      <c r="P191" s="54">
        <f t="shared" si="17"/>
        <v>0</v>
      </c>
    </row>
    <row r="192" spans="1:16" ht="15" customHeight="1" x14ac:dyDescent="0.3">
      <c r="A192" s="554"/>
      <c r="B192" s="552"/>
      <c r="C192" s="110">
        <v>16</v>
      </c>
      <c r="D192" s="12"/>
      <c r="E192" s="12"/>
      <c r="F192" s="12"/>
      <c r="G192" s="12"/>
      <c r="H192" s="12"/>
      <c r="I192" s="12"/>
      <c r="J192" s="12"/>
      <c r="K192" s="12"/>
      <c r="L192" s="12"/>
      <c r="M192" s="12"/>
      <c r="N192" s="12"/>
      <c r="O192" s="12"/>
      <c r="P192" s="54">
        <f t="shared" si="17"/>
        <v>0</v>
      </c>
    </row>
    <row r="193" spans="1:16" ht="15" customHeight="1" x14ac:dyDescent="0.3">
      <c r="A193" s="554"/>
      <c r="B193" s="552"/>
      <c r="C193" s="110">
        <v>17</v>
      </c>
      <c r="D193" s="12"/>
      <c r="E193" s="12"/>
      <c r="F193" s="12"/>
      <c r="G193" s="12"/>
      <c r="H193" s="12"/>
      <c r="I193" s="12"/>
      <c r="J193" s="12"/>
      <c r="K193" s="12"/>
      <c r="L193" s="12"/>
      <c r="M193" s="12"/>
      <c r="N193" s="12"/>
      <c r="O193" s="12"/>
      <c r="P193" s="54">
        <f t="shared" si="17"/>
        <v>0</v>
      </c>
    </row>
    <row r="194" spans="1:16" ht="15" customHeight="1" x14ac:dyDescent="0.3">
      <c r="A194" s="554"/>
      <c r="B194" s="552"/>
      <c r="C194" s="110">
        <v>25</v>
      </c>
      <c r="D194" s="12"/>
      <c r="E194" s="12"/>
      <c r="F194" s="12"/>
      <c r="G194" s="12"/>
      <c r="H194" s="12"/>
      <c r="I194" s="12"/>
      <c r="J194" s="12"/>
      <c r="K194" s="12"/>
      <c r="L194" s="12"/>
      <c r="M194" s="12"/>
      <c r="N194" s="12"/>
      <c r="O194" s="12"/>
      <c r="P194" s="54">
        <f t="shared" si="17"/>
        <v>0</v>
      </c>
    </row>
    <row r="195" spans="1:16" ht="15" customHeight="1" x14ac:dyDescent="0.3">
      <c r="A195" s="554"/>
      <c r="B195" s="552"/>
      <c r="C195" s="110">
        <v>26</v>
      </c>
      <c r="D195" s="12"/>
      <c r="E195" s="12"/>
      <c r="F195" s="12"/>
      <c r="G195" s="12"/>
      <c r="H195" s="12"/>
      <c r="I195" s="12"/>
      <c r="J195" s="12"/>
      <c r="K195" s="12"/>
      <c r="L195" s="12"/>
      <c r="M195" s="12"/>
      <c r="N195" s="12"/>
      <c r="O195" s="12"/>
      <c r="P195" s="54">
        <f t="shared" si="17"/>
        <v>0</v>
      </c>
    </row>
    <row r="196" spans="1:16" ht="15" customHeight="1" x14ac:dyDescent="0.3">
      <c r="A196" s="555"/>
      <c r="B196" s="552"/>
      <c r="C196" s="110">
        <v>27</v>
      </c>
      <c r="D196" s="12"/>
      <c r="E196" s="12"/>
      <c r="F196" s="12"/>
      <c r="G196" s="12"/>
      <c r="H196" s="12"/>
      <c r="I196" s="12"/>
      <c r="J196" s="12"/>
      <c r="K196" s="12"/>
      <c r="L196" s="12"/>
      <c r="M196" s="12"/>
      <c r="N196" s="12"/>
      <c r="O196" s="12"/>
      <c r="P196" s="54">
        <f t="shared" si="17"/>
        <v>0</v>
      </c>
    </row>
    <row r="197" spans="1:16" ht="15" customHeight="1" x14ac:dyDescent="0.3">
      <c r="A197" s="553">
        <v>153</v>
      </c>
      <c r="B197" s="551" t="s">
        <v>46</v>
      </c>
      <c r="C197" s="110">
        <v>11</v>
      </c>
      <c r="D197" s="12"/>
      <c r="E197" s="12"/>
      <c r="F197" s="12"/>
      <c r="G197" s="12"/>
      <c r="H197" s="12"/>
      <c r="I197" s="12"/>
      <c r="J197" s="12"/>
      <c r="K197" s="12"/>
      <c r="L197" s="12"/>
      <c r="M197" s="12"/>
      <c r="N197" s="12"/>
      <c r="O197" s="12"/>
      <c r="P197" s="54">
        <f t="shared" si="17"/>
        <v>0</v>
      </c>
    </row>
    <row r="198" spans="1:16" ht="15" customHeight="1" x14ac:dyDescent="0.3">
      <c r="A198" s="554"/>
      <c r="B198" s="552"/>
      <c r="C198" s="110">
        <v>12</v>
      </c>
      <c r="D198" s="12"/>
      <c r="E198" s="12"/>
      <c r="F198" s="12"/>
      <c r="G198" s="12"/>
      <c r="H198" s="12"/>
      <c r="I198" s="12"/>
      <c r="J198" s="12"/>
      <c r="K198" s="12"/>
      <c r="L198" s="12"/>
      <c r="M198" s="12"/>
      <c r="N198" s="12"/>
      <c r="O198" s="12"/>
      <c r="P198" s="54">
        <f t="shared" si="17"/>
        <v>0</v>
      </c>
    </row>
    <row r="199" spans="1:16" ht="15" customHeight="1" x14ac:dyDescent="0.3">
      <c r="A199" s="554"/>
      <c r="B199" s="552"/>
      <c r="C199" s="110">
        <v>13</v>
      </c>
      <c r="D199" s="12"/>
      <c r="E199" s="12"/>
      <c r="F199" s="12"/>
      <c r="G199" s="12"/>
      <c r="H199" s="12"/>
      <c r="I199" s="12"/>
      <c r="J199" s="12"/>
      <c r="K199" s="12"/>
      <c r="L199" s="12"/>
      <c r="M199" s="12"/>
      <c r="N199" s="12"/>
      <c r="O199" s="12"/>
      <c r="P199" s="54">
        <f t="shared" si="17"/>
        <v>0</v>
      </c>
    </row>
    <row r="200" spans="1:16" ht="15" customHeight="1" x14ac:dyDescent="0.3">
      <c r="A200" s="554"/>
      <c r="B200" s="552"/>
      <c r="C200" s="110">
        <v>14</v>
      </c>
      <c r="D200" s="12"/>
      <c r="E200" s="12"/>
      <c r="F200" s="12"/>
      <c r="G200" s="12"/>
      <c r="H200" s="12"/>
      <c r="I200" s="12"/>
      <c r="J200" s="12"/>
      <c r="K200" s="12"/>
      <c r="L200" s="12"/>
      <c r="M200" s="12"/>
      <c r="N200" s="12"/>
      <c r="O200" s="12"/>
      <c r="P200" s="54">
        <f t="shared" si="17"/>
        <v>0</v>
      </c>
    </row>
    <row r="201" spans="1:16" ht="15" customHeight="1" x14ac:dyDescent="0.3">
      <c r="A201" s="554"/>
      <c r="B201" s="552"/>
      <c r="C201" s="110">
        <v>15</v>
      </c>
      <c r="D201" s="12"/>
      <c r="E201" s="12"/>
      <c r="F201" s="12"/>
      <c r="G201" s="12"/>
      <c r="H201" s="12"/>
      <c r="I201" s="12"/>
      <c r="J201" s="12"/>
      <c r="K201" s="12"/>
      <c r="L201" s="12"/>
      <c r="M201" s="12"/>
      <c r="N201" s="12"/>
      <c r="O201" s="12"/>
      <c r="P201" s="54">
        <f t="shared" si="17"/>
        <v>0</v>
      </c>
    </row>
    <row r="202" spans="1:16" ht="15" customHeight="1" x14ac:dyDescent="0.3">
      <c r="A202" s="554"/>
      <c r="B202" s="552"/>
      <c r="C202" s="110">
        <v>16</v>
      </c>
      <c r="D202" s="12"/>
      <c r="E202" s="12"/>
      <c r="F202" s="12"/>
      <c r="G202" s="12"/>
      <c r="H202" s="12"/>
      <c r="I202" s="12"/>
      <c r="J202" s="12"/>
      <c r="K202" s="12"/>
      <c r="L202" s="12"/>
      <c r="M202" s="12"/>
      <c r="N202" s="12"/>
      <c r="O202" s="12"/>
      <c r="P202" s="54">
        <f t="shared" si="17"/>
        <v>0</v>
      </c>
    </row>
    <row r="203" spans="1:16" ht="15" customHeight="1" x14ac:dyDescent="0.3">
      <c r="A203" s="554"/>
      <c r="B203" s="552"/>
      <c r="C203" s="110">
        <v>17</v>
      </c>
      <c r="D203" s="12"/>
      <c r="E203" s="12"/>
      <c r="F203" s="12"/>
      <c r="G203" s="12"/>
      <c r="H203" s="12"/>
      <c r="I203" s="12"/>
      <c r="J203" s="12"/>
      <c r="K203" s="12"/>
      <c r="L203" s="12"/>
      <c r="M203" s="12"/>
      <c r="N203" s="12"/>
      <c r="O203" s="12"/>
      <c r="P203" s="54">
        <f t="shared" si="17"/>
        <v>0</v>
      </c>
    </row>
    <row r="204" spans="1:16" ht="15" customHeight="1" x14ac:dyDescent="0.3">
      <c r="A204" s="554"/>
      <c r="B204" s="552"/>
      <c r="C204" s="110">
        <v>25</v>
      </c>
      <c r="D204" s="12"/>
      <c r="E204" s="12"/>
      <c r="F204" s="12"/>
      <c r="G204" s="12"/>
      <c r="H204" s="12"/>
      <c r="I204" s="12"/>
      <c r="J204" s="12"/>
      <c r="K204" s="12"/>
      <c r="L204" s="12"/>
      <c r="M204" s="12"/>
      <c r="N204" s="12"/>
      <c r="O204" s="12"/>
      <c r="P204" s="54">
        <f t="shared" si="17"/>
        <v>0</v>
      </c>
    </row>
    <row r="205" spans="1:16" ht="15" customHeight="1" x14ac:dyDescent="0.3">
      <c r="A205" s="554"/>
      <c r="B205" s="552"/>
      <c r="C205" s="110">
        <v>26</v>
      </c>
      <c r="D205" s="12"/>
      <c r="E205" s="12"/>
      <c r="F205" s="12"/>
      <c r="G205" s="12"/>
      <c r="H205" s="12"/>
      <c r="I205" s="12"/>
      <c r="J205" s="12"/>
      <c r="K205" s="12"/>
      <c r="L205" s="12"/>
      <c r="M205" s="12"/>
      <c r="N205" s="12"/>
      <c r="O205" s="12"/>
      <c r="P205" s="54">
        <f t="shared" si="17"/>
        <v>0</v>
      </c>
    </row>
    <row r="206" spans="1:16" ht="15" customHeight="1" x14ac:dyDescent="0.3">
      <c r="A206" s="555"/>
      <c r="B206" s="552"/>
      <c r="C206" s="110">
        <v>27</v>
      </c>
      <c r="D206" s="12"/>
      <c r="E206" s="12"/>
      <c r="F206" s="12"/>
      <c r="G206" s="12"/>
      <c r="H206" s="12"/>
      <c r="I206" s="12"/>
      <c r="J206" s="12"/>
      <c r="K206" s="12"/>
      <c r="L206" s="12"/>
      <c r="M206" s="12"/>
      <c r="N206" s="12"/>
      <c r="O206" s="12"/>
      <c r="P206" s="54">
        <f t="shared" si="17"/>
        <v>0</v>
      </c>
    </row>
    <row r="207" spans="1:16" ht="15" customHeight="1" x14ac:dyDescent="0.3">
      <c r="A207" s="553">
        <v>154</v>
      </c>
      <c r="B207" s="551" t="s">
        <v>47</v>
      </c>
      <c r="C207" s="110">
        <v>11</v>
      </c>
      <c r="D207" s="12"/>
      <c r="E207" s="12"/>
      <c r="F207" s="12"/>
      <c r="G207" s="12"/>
      <c r="H207" s="12"/>
      <c r="I207" s="12"/>
      <c r="J207" s="12"/>
      <c r="K207" s="12"/>
      <c r="L207" s="12"/>
      <c r="M207" s="12"/>
      <c r="N207" s="12"/>
      <c r="O207" s="12"/>
      <c r="P207" s="54">
        <f t="shared" si="17"/>
        <v>0</v>
      </c>
    </row>
    <row r="208" spans="1:16" ht="15" customHeight="1" x14ac:dyDescent="0.3">
      <c r="A208" s="554"/>
      <c r="B208" s="552"/>
      <c r="C208" s="110">
        <v>12</v>
      </c>
      <c r="D208" s="12"/>
      <c r="E208" s="12"/>
      <c r="F208" s="12"/>
      <c r="G208" s="12"/>
      <c r="H208" s="12"/>
      <c r="I208" s="12"/>
      <c r="J208" s="12"/>
      <c r="K208" s="12"/>
      <c r="L208" s="12"/>
      <c r="M208" s="12"/>
      <c r="N208" s="12"/>
      <c r="O208" s="12"/>
      <c r="P208" s="54">
        <f t="shared" si="17"/>
        <v>0</v>
      </c>
    </row>
    <row r="209" spans="1:16" ht="15" customHeight="1" x14ac:dyDescent="0.3">
      <c r="A209" s="554"/>
      <c r="B209" s="552"/>
      <c r="C209" s="110">
        <v>13</v>
      </c>
      <c r="D209" s="12"/>
      <c r="E209" s="12"/>
      <c r="F209" s="12"/>
      <c r="G209" s="12"/>
      <c r="H209" s="12"/>
      <c r="I209" s="12"/>
      <c r="J209" s="12"/>
      <c r="K209" s="12"/>
      <c r="L209" s="12"/>
      <c r="M209" s="12"/>
      <c r="N209" s="12"/>
      <c r="O209" s="12"/>
      <c r="P209" s="54">
        <f t="shared" si="17"/>
        <v>0</v>
      </c>
    </row>
    <row r="210" spans="1:16" ht="15" customHeight="1" x14ac:dyDescent="0.3">
      <c r="A210" s="554"/>
      <c r="B210" s="552"/>
      <c r="C210" s="110">
        <v>14</v>
      </c>
      <c r="D210" s="12"/>
      <c r="E210" s="12"/>
      <c r="F210" s="12"/>
      <c r="G210" s="12"/>
      <c r="H210" s="12"/>
      <c r="I210" s="12"/>
      <c r="J210" s="12"/>
      <c r="K210" s="12"/>
      <c r="L210" s="12"/>
      <c r="M210" s="12"/>
      <c r="N210" s="12"/>
      <c r="O210" s="12"/>
      <c r="P210" s="54">
        <f t="shared" si="17"/>
        <v>0</v>
      </c>
    </row>
    <row r="211" spans="1:16" ht="15" customHeight="1" x14ac:dyDescent="0.3">
      <c r="A211" s="554"/>
      <c r="B211" s="552"/>
      <c r="C211" s="110">
        <v>15</v>
      </c>
      <c r="D211" s="12"/>
      <c r="E211" s="12"/>
      <c r="F211" s="12"/>
      <c r="G211" s="12"/>
      <c r="H211" s="12"/>
      <c r="I211" s="12"/>
      <c r="J211" s="12"/>
      <c r="K211" s="12"/>
      <c r="L211" s="12"/>
      <c r="M211" s="12"/>
      <c r="N211" s="12"/>
      <c r="O211" s="12"/>
      <c r="P211" s="54">
        <f t="shared" si="17"/>
        <v>0</v>
      </c>
    </row>
    <row r="212" spans="1:16" ht="15" customHeight="1" x14ac:dyDescent="0.3">
      <c r="A212" s="554"/>
      <c r="B212" s="552"/>
      <c r="C212" s="110">
        <v>16</v>
      </c>
      <c r="D212" s="12"/>
      <c r="E212" s="12"/>
      <c r="F212" s="12"/>
      <c r="G212" s="12"/>
      <c r="H212" s="12"/>
      <c r="I212" s="12"/>
      <c r="J212" s="12"/>
      <c r="K212" s="12"/>
      <c r="L212" s="12"/>
      <c r="M212" s="12"/>
      <c r="N212" s="12"/>
      <c r="O212" s="12"/>
      <c r="P212" s="54">
        <f t="shared" si="17"/>
        <v>0</v>
      </c>
    </row>
    <row r="213" spans="1:16" ht="15" customHeight="1" x14ac:dyDescent="0.3">
      <c r="A213" s="554"/>
      <c r="B213" s="552"/>
      <c r="C213" s="110">
        <v>17</v>
      </c>
      <c r="D213" s="12"/>
      <c r="E213" s="12"/>
      <c r="F213" s="12"/>
      <c r="G213" s="12"/>
      <c r="H213" s="12"/>
      <c r="I213" s="12"/>
      <c r="J213" s="12"/>
      <c r="K213" s="12"/>
      <c r="L213" s="12"/>
      <c r="M213" s="12"/>
      <c r="N213" s="12"/>
      <c r="O213" s="12"/>
      <c r="P213" s="54">
        <f t="shared" si="17"/>
        <v>0</v>
      </c>
    </row>
    <row r="214" spans="1:16" ht="15" customHeight="1" x14ac:dyDescent="0.3">
      <c r="A214" s="554"/>
      <c r="B214" s="552"/>
      <c r="C214" s="110">
        <v>25</v>
      </c>
      <c r="D214" s="12"/>
      <c r="E214" s="12"/>
      <c r="F214" s="12"/>
      <c r="G214" s="12"/>
      <c r="H214" s="12"/>
      <c r="I214" s="12"/>
      <c r="J214" s="12"/>
      <c r="K214" s="12"/>
      <c r="L214" s="12"/>
      <c r="M214" s="12"/>
      <c r="N214" s="12"/>
      <c r="O214" s="12"/>
      <c r="P214" s="54">
        <f t="shared" si="17"/>
        <v>0</v>
      </c>
    </row>
    <row r="215" spans="1:16" ht="15" customHeight="1" x14ac:dyDescent="0.3">
      <c r="A215" s="554"/>
      <c r="B215" s="552"/>
      <c r="C215" s="110">
        <v>26</v>
      </c>
      <c r="D215" s="12"/>
      <c r="E215" s="12"/>
      <c r="F215" s="12"/>
      <c r="G215" s="12"/>
      <c r="H215" s="12"/>
      <c r="I215" s="12"/>
      <c r="J215" s="12"/>
      <c r="K215" s="12"/>
      <c r="L215" s="12"/>
      <c r="M215" s="12"/>
      <c r="N215" s="12"/>
      <c r="O215" s="12"/>
      <c r="P215" s="54">
        <f t="shared" si="17"/>
        <v>0</v>
      </c>
    </row>
    <row r="216" spans="1:16" ht="15" customHeight="1" x14ac:dyDescent="0.3">
      <c r="A216" s="555"/>
      <c r="B216" s="552"/>
      <c r="C216" s="110">
        <v>27</v>
      </c>
      <c r="D216" s="12"/>
      <c r="E216" s="12"/>
      <c r="F216" s="12"/>
      <c r="G216" s="12"/>
      <c r="H216" s="12"/>
      <c r="I216" s="12"/>
      <c r="J216" s="12"/>
      <c r="K216" s="12"/>
      <c r="L216" s="12"/>
      <c r="M216" s="12"/>
      <c r="N216" s="12"/>
      <c r="O216" s="12"/>
      <c r="P216" s="54">
        <f t="shared" si="17"/>
        <v>0</v>
      </c>
    </row>
    <row r="217" spans="1:16" ht="15" customHeight="1" x14ac:dyDescent="0.3">
      <c r="A217" s="553">
        <v>155</v>
      </c>
      <c r="B217" s="551" t="s">
        <v>48</v>
      </c>
      <c r="C217" s="110">
        <v>11</v>
      </c>
      <c r="D217" s="12"/>
      <c r="E217" s="12"/>
      <c r="F217" s="12"/>
      <c r="G217" s="12"/>
      <c r="H217" s="12"/>
      <c r="I217" s="12"/>
      <c r="J217" s="12"/>
      <c r="K217" s="12"/>
      <c r="L217" s="12"/>
      <c r="M217" s="12"/>
      <c r="N217" s="12"/>
      <c r="O217" s="12"/>
      <c r="P217" s="54">
        <f t="shared" si="17"/>
        <v>0</v>
      </c>
    </row>
    <row r="218" spans="1:16" ht="15" customHeight="1" x14ac:dyDescent="0.3">
      <c r="A218" s="554"/>
      <c r="B218" s="552"/>
      <c r="C218" s="110">
        <v>12</v>
      </c>
      <c r="D218" s="12"/>
      <c r="E218" s="12"/>
      <c r="F218" s="12"/>
      <c r="G218" s="12"/>
      <c r="H218" s="12"/>
      <c r="I218" s="12"/>
      <c r="J218" s="12"/>
      <c r="K218" s="12"/>
      <c r="L218" s="12"/>
      <c r="M218" s="12"/>
      <c r="N218" s="12"/>
      <c r="O218" s="12"/>
      <c r="P218" s="54">
        <f t="shared" si="17"/>
        <v>0</v>
      </c>
    </row>
    <row r="219" spans="1:16" ht="15" customHeight="1" x14ac:dyDescent="0.3">
      <c r="A219" s="554"/>
      <c r="B219" s="552"/>
      <c r="C219" s="110">
        <v>13</v>
      </c>
      <c r="D219" s="12"/>
      <c r="E219" s="12"/>
      <c r="F219" s="12"/>
      <c r="G219" s="12"/>
      <c r="H219" s="12"/>
      <c r="I219" s="12"/>
      <c r="J219" s="12"/>
      <c r="K219" s="12"/>
      <c r="L219" s="12"/>
      <c r="M219" s="12"/>
      <c r="N219" s="12"/>
      <c r="O219" s="12"/>
      <c r="P219" s="54">
        <f t="shared" si="17"/>
        <v>0</v>
      </c>
    </row>
    <row r="220" spans="1:16" ht="15" customHeight="1" x14ac:dyDescent="0.3">
      <c r="A220" s="554"/>
      <c r="B220" s="552"/>
      <c r="C220" s="110">
        <v>14</v>
      </c>
      <c r="D220" s="12"/>
      <c r="E220" s="12"/>
      <c r="F220" s="12"/>
      <c r="G220" s="12"/>
      <c r="H220" s="12"/>
      <c r="I220" s="12"/>
      <c r="J220" s="12"/>
      <c r="K220" s="12"/>
      <c r="L220" s="12"/>
      <c r="M220" s="12"/>
      <c r="N220" s="12"/>
      <c r="O220" s="12"/>
      <c r="P220" s="54">
        <f t="shared" si="17"/>
        <v>0</v>
      </c>
    </row>
    <row r="221" spans="1:16" ht="15" customHeight="1" x14ac:dyDescent="0.3">
      <c r="A221" s="554"/>
      <c r="B221" s="552"/>
      <c r="C221" s="110">
        <v>15</v>
      </c>
      <c r="D221" s="12"/>
      <c r="E221" s="12"/>
      <c r="F221" s="12"/>
      <c r="G221" s="12"/>
      <c r="H221" s="12"/>
      <c r="I221" s="12"/>
      <c r="J221" s="12"/>
      <c r="K221" s="12"/>
      <c r="L221" s="12"/>
      <c r="M221" s="12"/>
      <c r="N221" s="12"/>
      <c r="O221" s="12"/>
      <c r="P221" s="54">
        <f t="shared" si="17"/>
        <v>0</v>
      </c>
    </row>
    <row r="222" spans="1:16" ht="15" customHeight="1" x14ac:dyDescent="0.3">
      <c r="A222" s="554"/>
      <c r="B222" s="552"/>
      <c r="C222" s="110">
        <v>16</v>
      </c>
      <c r="D222" s="12"/>
      <c r="E222" s="12"/>
      <c r="F222" s="12"/>
      <c r="G222" s="12"/>
      <c r="H222" s="12"/>
      <c r="I222" s="12"/>
      <c r="J222" s="12"/>
      <c r="K222" s="12"/>
      <c r="L222" s="12"/>
      <c r="M222" s="12"/>
      <c r="N222" s="12"/>
      <c r="O222" s="12"/>
      <c r="P222" s="54">
        <f t="shared" si="17"/>
        <v>0</v>
      </c>
    </row>
    <row r="223" spans="1:16" ht="15" customHeight="1" x14ac:dyDescent="0.3">
      <c r="A223" s="554"/>
      <c r="B223" s="552"/>
      <c r="C223" s="110">
        <v>17</v>
      </c>
      <c r="D223" s="12"/>
      <c r="E223" s="12"/>
      <c r="F223" s="12"/>
      <c r="G223" s="12"/>
      <c r="H223" s="12"/>
      <c r="I223" s="12"/>
      <c r="J223" s="12"/>
      <c r="K223" s="12"/>
      <c r="L223" s="12"/>
      <c r="M223" s="12"/>
      <c r="N223" s="12"/>
      <c r="O223" s="12"/>
      <c r="P223" s="54">
        <f t="shared" si="17"/>
        <v>0</v>
      </c>
    </row>
    <row r="224" spans="1:16" ht="15" customHeight="1" x14ac:dyDescent="0.3">
      <c r="A224" s="554"/>
      <c r="B224" s="552"/>
      <c r="C224" s="110">
        <v>25</v>
      </c>
      <c r="D224" s="12"/>
      <c r="E224" s="12"/>
      <c r="F224" s="12"/>
      <c r="G224" s="12"/>
      <c r="H224" s="12"/>
      <c r="I224" s="12"/>
      <c r="J224" s="12"/>
      <c r="K224" s="12"/>
      <c r="L224" s="12"/>
      <c r="M224" s="12"/>
      <c r="N224" s="12"/>
      <c r="O224" s="12"/>
      <c r="P224" s="54">
        <f t="shared" si="17"/>
        <v>0</v>
      </c>
    </row>
    <row r="225" spans="1:16" ht="15" customHeight="1" x14ac:dyDescent="0.3">
      <c r="A225" s="554"/>
      <c r="B225" s="552"/>
      <c r="C225" s="110">
        <v>26</v>
      </c>
      <c r="D225" s="12"/>
      <c r="E225" s="12"/>
      <c r="F225" s="12"/>
      <c r="G225" s="12"/>
      <c r="H225" s="12"/>
      <c r="I225" s="12"/>
      <c r="J225" s="12"/>
      <c r="K225" s="12"/>
      <c r="L225" s="12"/>
      <c r="M225" s="12"/>
      <c r="N225" s="12"/>
      <c r="O225" s="12"/>
      <c r="P225" s="54">
        <f t="shared" si="17"/>
        <v>0</v>
      </c>
    </row>
    <row r="226" spans="1:16" ht="15" customHeight="1" x14ac:dyDescent="0.3">
      <c r="A226" s="555"/>
      <c r="B226" s="552"/>
      <c r="C226" s="110">
        <v>27</v>
      </c>
      <c r="D226" s="12"/>
      <c r="E226" s="12"/>
      <c r="F226" s="12"/>
      <c r="G226" s="12"/>
      <c r="H226" s="12"/>
      <c r="I226" s="12"/>
      <c r="J226" s="12"/>
      <c r="K226" s="12"/>
      <c r="L226" s="12"/>
      <c r="M226" s="12"/>
      <c r="N226" s="12"/>
      <c r="O226" s="12"/>
      <c r="P226" s="54">
        <f t="shared" si="17"/>
        <v>0</v>
      </c>
    </row>
    <row r="227" spans="1:16" ht="15" customHeight="1" x14ac:dyDescent="0.3">
      <c r="A227" s="553">
        <v>159</v>
      </c>
      <c r="B227" s="551" t="s">
        <v>49</v>
      </c>
      <c r="C227" s="110">
        <v>11</v>
      </c>
      <c r="D227" s="12"/>
      <c r="E227" s="12"/>
      <c r="F227" s="12"/>
      <c r="G227" s="12"/>
      <c r="H227" s="12"/>
      <c r="I227" s="12"/>
      <c r="J227" s="12"/>
      <c r="K227" s="12"/>
      <c r="L227" s="12"/>
      <c r="M227" s="12"/>
      <c r="N227" s="12"/>
      <c r="O227" s="12"/>
      <c r="P227" s="54">
        <f t="shared" si="17"/>
        <v>0</v>
      </c>
    </row>
    <row r="228" spans="1:16" ht="15" customHeight="1" x14ac:dyDescent="0.3">
      <c r="A228" s="554"/>
      <c r="B228" s="552"/>
      <c r="C228" s="110">
        <v>12</v>
      </c>
      <c r="D228" s="12"/>
      <c r="E228" s="12"/>
      <c r="F228" s="12"/>
      <c r="G228" s="12"/>
      <c r="H228" s="12"/>
      <c r="I228" s="12"/>
      <c r="J228" s="12"/>
      <c r="K228" s="12"/>
      <c r="L228" s="12"/>
      <c r="M228" s="12"/>
      <c r="N228" s="12"/>
      <c r="O228" s="12"/>
      <c r="P228" s="54">
        <f t="shared" si="17"/>
        <v>0</v>
      </c>
    </row>
    <row r="229" spans="1:16" ht="15" customHeight="1" x14ac:dyDescent="0.3">
      <c r="A229" s="554"/>
      <c r="B229" s="552"/>
      <c r="C229" s="110">
        <v>13</v>
      </c>
      <c r="D229" s="12"/>
      <c r="E229" s="12"/>
      <c r="F229" s="12"/>
      <c r="G229" s="12"/>
      <c r="H229" s="12"/>
      <c r="I229" s="12"/>
      <c r="J229" s="12"/>
      <c r="K229" s="12"/>
      <c r="L229" s="12"/>
      <c r="M229" s="12"/>
      <c r="N229" s="12"/>
      <c r="O229" s="12"/>
      <c r="P229" s="54">
        <f t="shared" si="17"/>
        <v>0</v>
      </c>
    </row>
    <row r="230" spans="1:16" ht="15" customHeight="1" x14ac:dyDescent="0.3">
      <c r="A230" s="554"/>
      <c r="B230" s="552"/>
      <c r="C230" s="110">
        <v>14</v>
      </c>
      <c r="D230" s="12"/>
      <c r="E230" s="12"/>
      <c r="F230" s="12"/>
      <c r="G230" s="12"/>
      <c r="H230" s="12"/>
      <c r="I230" s="12"/>
      <c r="J230" s="12"/>
      <c r="K230" s="12"/>
      <c r="L230" s="12"/>
      <c r="M230" s="12"/>
      <c r="N230" s="12"/>
      <c r="O230" s="12"/>
      <c r="P230" s="54">
        <f t="shared" si="17"/>
        <v>0</v>
      </c>
    </row>
    <row r="231" spans="1:16" ht="15" customHeight="1" x14ac:dyDescent="0.3">
      <c r="A231" s="554"/>
      <c r="B231" s="552"/>
      <c r="C231" s="110">
        <v>15</v>
      </c>
      <c r="D231" s="12"/>
      <c r="E231" s="12"/>
      <c r="F231" s="12"/>
      <c r="G231" s="12"/>
      <c r="H231" s="12"/>
      <c r="I231" s="12"/>
      <c r="J231" s="12"/>
      <c r="K231" s="12"/>
      <c r="L231" s="12"/>
      <c r="M231" s="12"/>
      <c r="N231" s="12"/>
      <c r="O231" s="12"/>
      <c r="P231" s="54">
        <f t="shared" si="17"/>
        <v>0</v>
      </c>
    </row>
    <row r="232" spans="1:16" ht="15" customHeight="1" x14ac:dyDescent="0.3">
      <c r="A232" s="554"/>
      <c r="B232" s="552"/>
      <c r="C232" s="110">
        <v>16</v>
      </c>
      <c r="D232" s="12"/>
      <c r="E232" s="12"/>
      <c r="F232" s="12"/>
      <c r="G232" s="12"/>
      <c r="H232" s="12"/>
      <c r="I232" s="12"/>
      <c r="J232" s="12"/>
      <c r="K232" s="12"/>
      <c r="L232" s="12"/>
      <c r="M232" s="12"/>
      <c r="N232" s="12"/>
      <c r="O232" s="12"/>
      <c r="P232" s="54">
        <f t="shared" si="17"/>
        <v>0</v>
      </c>
    </row>
    <row r="233" spans="1:16" ht="15" customHeight="1" x14ac:dyDescent="0.3">
      <c r="A233" s="554"/>
      <c r="B233" s="552"/>
      <c r="C233" s="110">
        <v>17</v>
      </c>
      <c r="D233" s="12"/>
      <c r="E233" s="12"/>
      <c r="F233" s="12"/>
      <c r="G233" s="12"/>
      <c r="H233" s="12"/>
      <c r="I233" s="12"/>
      <c r="J233" s="12"/>
      <c r="K233" s="12"/>
      <c r="L233" s="12"/>
      <c r="M233" s="12"/>
      <c r="N233" s="12"/>
      <c r="O233" s="12"/>
      <c r="P233" s="54">
        <f t="shared" si="17"/>
        <v>0</v>
      </c>
    </row>
    <row r="234" spans="1:16" ht="15" customHeight="1" x14ac:dyDescent="0.3">
      <c r="A234" s="554"/>
      <c r="B234" s="552"/>
      <c r="C234" s="110">
        <v>25</v>
      </c>
      <c r="D234" s="66"/>
      <c r="E234" s="66"/>
      <c r="F234" s="66"/>
      <c r="G234" s="66"/>
      <c r="H234" s="66"/>
      <c r="I234" s="66"/>
      <c r="J234" s="66"/>
      <c r="K234" s="66"/>
      <c r="L234" s="66"/>
      <c r="M234" s="66"/>
      <c r="N234" s="66"/>
      <c r="O234" s="66"/>
      <c r="P234" s="54">
        <f t="shared" si="17"/>
        <v>0</v>
      </c>
    </row>
    <row r="235" spans="1:16" ht="15" customHeight="1" x14ac:dyDescent="0.3">
      <c r="A235" s="554"/>
      <c r="B235" s="552"/>
      <c r="C235" s="110">
        <v>26</v>
      </c>
      <c r="D235" s="66"/>
      <c r="E235" s="66"/>
      <c r="F235" s="66"/>
      <c r="G235" s="66"/>
      <c r="H235" s="66"/>
      <c r="I235" s="66"/>
      <c r="J235" s="66"/>
      <c r="K235" s="66"/>
      <c r="L235" s="66"/>
      <c r="M235" s="66"/>
      <c r="N235" s="66"/>
      <c r="O235" s="66"/>
      <c r="P235" s="54">
        <f t="shared" si="17"/>
        <v>0</v>
      </c>
    </row>
    <row r="236" spans="1:16" ht="15" customHeight="1" x14ac:dyDescent="0.3">
      <c r="A236" s="555"/>
      <c r="B236" s="552"/>
      <c r="C236" s="110">
        <v>27</v>
      </c>
      <c r="D236" s="66"/>
      <c r="E236" s="66"/>
      <c r="F236" s="66"/>
      <c r="G236" s="66"/>
      <c r="H236" s="66"/>
      <c r="I236" s="66"/>
      <c r="J236" s="66"/>
      <c r="K236" s="66"/>
      <c r="L236" s="66"/>
      <c r="M236" s="66"/>
      <c r="N236" s="66"/>
      <c r="O236" s="66"/>
      <c r="P236" s="54">
        <f t="shared" si="17"/>
        <v>0</v>
      </c>
    </row>
    <row r="237" spans="1:16" x14ac:dyDescent="0.3">
      <c r="A237" s="62">
        <v>1600</v>
      </c>
      <c r="B237" s="307" t="s">
        <v>50</v>
      </c>
      <c r="C237" s="308"/>
      <c r="D237" s="63">
        <f>SUM(D238:D247)</f>
        <v>0</v>
      </c>
      <c r="E237" s="63">
        <f t="shared" ref="E237:O237" si="18">SUM(E238:E247)</f>
        <v>0</v>
      </c>
      <c r="F237" s="63">
        <f t="shared" si="18"/>
        <v>0</v>
      </c>
      <c r="G237" s="63">
        <f t="shared" si="18"/>
        <v>0</v>
      </c>
      <c r="H237" s="63">
        <f t="shared" si="18"/>
        <v>0</v>
      </c>
      <c r="I237" s="63">
        <f t="shared" si="18"/>
        <v>0</v>
      </c>
      <c r="J237" s="63">
        <f t="shared" si="18"/>
        <v>0</v>
      </c>
      <c r="K237" s="63">
        <f t="shared" si="18"/>
        <v>0</v>
      </c>
      <c r="L237" s="63">
        <f t="shared" si="18"/>
        <v>0</v>
      </c>
      <c r="M237" s="63">
        <f t="shared" si="18"/>
        <v>0</v>
      </c>
      <c r="N237" s="63">
        <f t="shared" si="18"/>
        <v>0</v>
      </c>
      <c r="O237" s="63">
        <f t="shared" si="18"/>
        <v>0</v>
      </c>
      <c r="P237" s="63">
        <f>SUM(P238:P247)</f>
        <v>0</v>
      </c>
    </row>
    <row r="238" spans="1:16" ht="15" customHeight="1" x14ac:dyDescent="0.3">
      <c r="A238" s="553">
        <v>161</v>
      </c>
      <c r="B238" s="551" t="s">
        <v>51</v>
      </c>
      <c r="C238" s="110">
        <v>11</v>
      </c>
      <c r="D238" s="12"/>
      <c r="E238" s="12"/>
      <c r="F238" s="12"/>
      <c r="G238" s="12"/>
      <c r="H238" s="12"/>
      <c r="I238" s="12"/>
      <c r="J238" s="12"/>
      <c r="K238" s="12"/>
      <c r="L238" s="12"/>
      <c r="M238" s="12"/>
      <c r="N238" s="12"/>
      <c r="O238" s="12"/>
      <c r="P238" s="54">
        <f>SUM(D238:O238)</f>
        <v>0</v>
      </c>
    </row>
    <row r="239" spans="1:16" ht="15" customHeight="1" x14ac:dyDescent="0.3">
      <c r="A239" s="554"/>
      <c r="B239" s="552"/>
      <c r="C239" s="110">
        <v>12</v>
      </c>
      <c r="D239" s="12"/>
      <c r="E239" s="12"/>
      <c r="F239" s="12"/>
      <c r="G239" s="12"/>
      <c r="H239" s="12"/>
      <c r="I239" s="12"/>
      <c r="J239" s="12"/>
      <c r="K239" s="12"/>
      <c r="L239" s="12"/>
      <c r="M239" s="12"/>
      <c r="N239" s="12"/>
      <c r="O239" s="12"/>
      <c r="P239" s="54">
        <f t="shared" ref="P239:P247" si="19">SUM(D239:O239)</f>
        <v>0</v>
      </c>
    </row>
    <row r="240" spans="1:16" ht="15" customHeight="1" x14ac:dyDescent="0.3">
      <c r="A240" s="554"/>
      <c r="B240" s="552"/>
      <c r="C240" s="110">
        <v>13</v>
      </c>
      <c r="D240" s="12"/>
      <c r="E240" s="12"/>
      <c r="F240" s="12"/>
      <c r="G240" s="12"/>
      <c r="H240" s="12"/>
      <c r="I240" s="12"/>
      <c r="J240" s="12"/>
      <c r="K240" s="12"/>
      <c r="L240" s="12"/>
      <c r="M240" s="12"/>
      <c r="N240" s="12"/>
      <c r="O240" s="12"/>
      <c r="P240" s="54">
        <f t="shared" si="19"/>
        <v>0</v>
      </c>
    </row>
    <row r="241" spans="1:16" ht="15" customHeight="1" x14ac:dyDescent="0.3">
      <c r="A241" s="554"/>
      <c r="B241" s="552"/>
      <c r="C241" s="110">
        <v>14</v>
      </c>
      <c r="D241" s="12"/>
      <c r="E241" s="12"/>
      <c r="F241" s="12"/>
      <c r="G241" s="12"/>
      <c r="H241" s="12"/>
      <c r="I241" s="12"/>
      <c r="J241" s="12"/>
      <c r="K241" s="12"/>
      <c r="L241" s="12"/>
      <c r="M241" s="12"/>
      <c r="N241" s="12"/>
      <c r="O241" s="12"/>
      <c r="P241" s="54">
        <f t="shared" si="19"/>
        <v>0</v>
      </c>
    </row>
    <row r="242" spans="1:16" ht="15" customHeight="1" x14ac:dyDescent="0.3">
      <c r="A242" s="554"/>
      <c r="B242" s="552"/>
      <c r="C242" s="110">
        <v>15</v>
      </c>
      <c r="D242" s="12"/>
      <c r="E242" s="12"/>
      <c r="F242" s="12"/>
      <c r="G242" s="12"/>
      <c r="H242" s="12"/>
      <c r="I242" s="12"/>
      <c r="J242" s="12"/>
      <c r="K242" s="12"/>
      <c r="L242" s="12"/>
      <c r="M242" s="12"/>
      <c r="N242" s="12"/>
      <c r="O242" s="12"/>
      <c r="P242" s="54">
        <f t="shared" si="19"/>
        <v>0</v>
      </c>
    </row>
    <row r="243" spans="1:16" ht="15" customHeight="1" x14ac:dyDescent="0.3">
      <c r="A243" s="554"/>
      <c r="B243" s="552"/>
      <c r="C243" s="110">
        <v>16</v>
      </c>
      <c r="D243" s="12"/>
      <c r="E243" s="12"/>
      <c r="F243" s="12"/>
      <c r="G243" s="12"/>
      <c r="H243" s="12"/>
      <c r="I243" s="12"/>
      <c r="J243" s="12"/>
      <c r="K243" s="12"/>
      <c r="L243" s="12"/>
      <c r="M243" s="12"/>
      <c r="N243" s="12"/>
      <c r="O243" s="12"/>
      <c r="P243" s="54">
        <f t="shared" si="19"/>
        <v>0</v>
      </c>
    </row>
    <row r="244" spans="1:16" ht="15" customHeight="1" x14ac:dyDescent="0.3">
      <c r="A244" s="554"/>
      <c r="B244" s="552"/>
      <c r="C244" s="110">
        <v>17</v>
      </c>
      <c r="D244" s="12"/>
      <c r="E244" s="12"/>
      <c r="F244" s="12"/>
      <c r="G244" s="12"/>
      <c r="H244" s="12"/>
      <c r="I244" s="12"/>
      <c r="J244" s="12"/>
      <c r="K244" s="12"/>
      <c r="L244" s="12"/>
      <c r="M244" s="12"/>
      <c r="N244" s="12"/>
      <c r="O244" s="12"/>
      <c r="P244" s="54">
        <f t="shared" si="19"/>
        <v>0</v>
      </c>
    </row>
    <row r="245" spans="1:16" ht="15" customHeight="1" x14ac:dyDescent="0.3">
      <c r="A245" s="554"/>
      <c r="B245" s="552"/>
      <c r="C245" s="110">
        <v>25</v>
      </c>
      <c r="D245" s="12"/>
      <c r="E245" s="12"/>
      <c r="F245" s="12"/>
      <c r="G245" s="12"/>
      <c r="H245" s="12"/>
      <c r="I245" s="12"/>
      <c r="J245" s="12"/>
      <c r="K245" s="12"/>
      <c r="L245" s="12"/>
      <c r="M245" s="12"/>
      <c r="N245" s="12"/>
      <c r="O245" s="12"/>
      <c r="P245" s="54">
        <f t="shared" si="19"/>
        <v>0</v>
      </c>
    </row>
    <row r="246" spans="1:16" ht="15" customHeight="1" x14ac:dyDescent="0.3">
      <c r="A246" s="554"/>
      <c r="B246" s="552"/>
      <c r="C246" s="110">
        <v>26</v>
      </c>
      <c r="D246" s="66"/>
      <c r="E246" s="66"/>
      <c r="F246" s="66"/>
      <c r="G246" s="66"/>
      <c r="H246" s="66"/>
      <c r="I246" s="66"/>
      <c r="J246" s="66"/>
      <c r="K246" s="66"/>
      <c r="L246" s="66"/>
      <c r="M246" s="66"/>
      <c r="N246" s="66"/>
      <c r="O246" s="66"/>
      <c r="P246" s="54">
        <f t="shared" si="19"/>
        <v>0</v>
      </c>
    </row>
    <row r="247" spans="1:16" ht="15" customHeight="1" x14ac:dyDescent="0.3">
      <c r="A247" s="555"/>
      <c r="B247" s="552"/>
      <c r="C247" s="110">
        <v>27</v>
      </c>
      <c r="D247" s="66"/>
      <c r="E247" s="66"/>
      <c r="F247" s="66"/>
      <c r="G247" s="66"/>
      <c r="H247" s="66"/>
      <c r="I247" s="66"/>
      <c r="J247" s="66"/>
      <c r="K247" s="66"/>
      <c r="L247" s="66"/>
      <c r="M247" s="66"/>
      <c r="N247" s="66"/>
      <c r="O247" s="66"/>
      <c r="P247" s="54">
        <f t="shared" si="19"/>
        <v>0</v>
      </c>
    </row>
    <row r="248" spans="1:16" x14ac:dyDescent="0.3">
      <c r="A248" s="62">
        <v>1700</v>
      </c>
      <c r="B248" s="307" t="s">
        <v>2282</v>
      </c>
      <c r="C248" s="308"/>
      <c r="D248" s="63">
        <f>SUM(D249:D268)</f>
        <v>0</v>
      </c>
      <c r="E248" s="63">
        <f t="shared" ref="E248:O248" si="20">SUM(E249:E268)</f>
        <v>0</v>
      </c>
      <c r="F248" s="63">
        <f t="shared" si="20"/>
        <v>0</v>
      </c>
      <c r="G248" s="63">
        <f t="shared" si="20"/>
        <v>0</v>
      </c>
      <c r="H248" s="63">
        <f t="shared" si="20"/>
        <v>0</v>
      </c>
      <c r="I248" s="63">
        <f t="shared" si="20"/>
        <v>0</v>
      </c>
      <c r="J248" s="63">
        <f t="shared" si="20"/>
        <v>0</v>
      </c>
      <c r="K248" s="63">
        <f t="shared" si="20"/>
        <v>0</v>
      </c>
      <c r="L248" s="63">
        <f t="shared" si="20"/>
        <v>0</v>
      </c>
      <c r="M248" s="63">
        <f t="shared" si="20"/>
        <v>0</v>
      </c>
      <c r="N248" s="63">
        <f t="shared" si="20"/>
        <v>0</v>
      </c>
      <c r="O248" s="63">
        <f t="shared" si="20"/>
        <v>0</v>
      </c>
      <c r="P248" s="63">
        <f>SUM(P249:P268)</f>
        <v>0</v>
      </c>
    </row>
    <row r="249" spans="1:16" ht="15" customHeight="1" x14ac:dyDescent="0.3">
      <c r="A249" s="553">
        <v>171</v>
      </c>
      <c r="B249" s="551" t="s">
        <v>53</v>
      </c>
      <c r="C249" s="110">
        <v>11</v>
      </c>
      <c r="D249" s="12"/>
      <c r="E249" s="12"/>
      <c r="F249" s="12"/>
      <c r="G249" s="12"/>
      <c r="H249" s="12"/>
      <c r="I249" s="12"/>
      <c r="J249" s="12"/>
      <c r="K249" s="12"/>
      <c r="L249" s="12"/>
      <c r="M249" s="12"/>
      <c r="N249" s="12"/>
      <c r="O249" s="12"/>
      <c r="P249" s="54">
        <f>SUM(D249:O249)</f>
        <v>0</v>
      </c>
    </row>
    <row r="250" spans="1:16" ht="15" customHeight="1" x14ac:dyDescent="0.3">
      <c r="A250" s="554"/>
      <c r="B250" s="552"/>
      <c r="C250" s="110">
        <v>12</v>
      </c>
      <c r="D250" s="12"/>
      <c r="E250" s="12"/>
      <c r="F250" s="12"/>
      <c r="G250" s="12"/>
      <c r="H250" s="12"/>
      <c r="I250" s="12"/>
      <c r="J250" s="12"/>
      <c r="K250" s="12"/>
      <c r="L250" s="12"/>
      <c r="M250" s="12"/>
      <c r="N250" s="12"/>
      <c r="O250" s="12"/>
      <c r="P250" s="54">
        <f t="shared" ref="P250:P268" si="21">SUM(D250:O250)</f>
        <v>0</v>
      </c>
    </row>
    <row r="251" spans="1:16" ht="15" customHeight="1" x14ac:dyDescent="0.3">
      <c r="A251" s="554"/>
      <c r="B251" s="552"/>
      <c r="C251" s="110">
        <v>13</v>
      </c>
      <c r="D251" s="12"/>
      <c r="E251" s="12"/>
      <c r="F251" s="12"/>
      <c r="G251" s="12"/>
      <c r="H251" s="12"/>
      <c r="I251" s="12"/>
      <c r="J251" s="12"/>
      <c r="K251" s="12"/>
      <c r="L251" s="12"/>
      <c r="M251" s="12"/>
      <c r="N251" s="12"/>
      <c r="O251" s="12"/>
      <c r="P251" s="54">
        <f t="shared" si="21"/>
        <v>0</v>
      </c>
    </row>
    <row r="252" spans="1:16" ht="15" customHeight="1" x14ac:dyDescent="0.3">
      <c r="A252" s="554"/>
      <c r="B252" s="552"/>
      <c r="C252" s="110">
        <v>14</v>
      </c>
      <c r="D252" s="12"/>
      <c r="E252" s="12"/>
      <c r="F252" s="12"/>
      <c r="G252" s="12"/>
      <c r="H252" s="12"/>
      <c r="I252" s="12"/>
      <c r="J252" s="12"/>
      <c r="K252" s="12"/>
      <c r="L252" s="12"/>
      <c r="M252" s="12"/>
      <c r="N252" s="12"/>
      <c r="O252" s="12"/>
      <c r="P252" s="54">
        <f t="shared" si="21"/>
        <v>0</v>
      </c>
    </row>
    <row r="253" spans="1:16" ht="15" customHeight="1" x14ac:dyDescent="0.3">
      <c r="A253" s="554"/>
      <c r="B253" s="552"/>
      <c r="C253" s="110">
        <v>15</v>
      </c>
      <c r="D253" s="12"/>
      <c r="E253" s="12"/>
      <c r="F253" s="12"/>
      <c r="G253" s="12"/>
      <c r="H253" s="12"/>
      <c r="I253" s="12"/>
      <c r="J253" s="12"/>
      <c r="K253" s="12"/>
      <c r="L253" s="12"/>
      <c r="M253" s="12"/>
      <c r="N253" s="12"/>
      <c r="O253" s="12"/>
      <c r="P253" s="54">
        <f t="shared" si="21"/>
        <v>0</v>
      </c>
    </row>
    <row r="254" spans="1:16" ht="15" customHeight="1" x14ac:dyDescent="0.3">
      <c r="A254" s="554"/>
      <c r="B254" s="552"/>
      <c r="C254" s="110">
        <v>16</v>
      </c>
      <c r="D254" s="12"/>
      <c r="E254" s="12"/>
      <c r="F254" s="12"/>
      <c r="G254" s="12"/>
      <c r="H254" s="12"/>
      <c r="I254" s="12"/>
      <c r="J254" s="12"/>
      <c r="K254" s="12"/>
      <c r="L254" s="12"/>
      <c r="M254" s="12"/>
      <c r="N254" s="12"/>
      <c r="O254" s="12"/>
      <c r="P254" s="54">
        <f t="shared" si="21"/>
        <v>0</v>
      </c>
    </row>
    <row r="255" spans="1:16" ht="15" customHeight="1" x14ac:dyDescent="0.3">
      <c r="A255" s="554"/>
      <c r="B255" s="552"/>
      <c r="C255" s="110">
        <v>17</v>
      </c>
      <c r="D255" s="12"/>
      <c r="E255" s="12"/>
      <c r="F255" s="12"/>
      <c r="G255" s="12"/>
      <c r="H255" s="12"/>
      <c r="I255" s="12"/>
      <c r="J255" s="12"/>
      <c r="K255" s="12"/>
      <c r="L255" s="12"/>
      <c r="M255" s="12"/>
      <c r="N255" s="12"/>
      <c r="O255" s="12"/>
      <c r="P255" s="54">
        <f t="shared" si="21"/>
        <v>0</v>
      </c>
    </row>
    <row r="256" spans="1:16" ht="15" customHeight="1" x14ac:dyDescent="0.3">
      <c r="A256" s="554"/>
      <c r="B256" s="552"/>
      <c r="C256" s="110">
        <v>25</v>
      </c>
      <c r="D256" s="12"/>
      <c r="E256" s="12"/>
      <c r="F256" s="12"/>
      <c r="G256" s="12"/>
      <c r="H256" s="12"/>
      <c r="I256" s="12"/>
      <c r="J256" s="12"/>
      <c r="K256" s="12"/>
      <c r="L256" s="12"/>
      <c r="M256" s="12"/>
      <c r="N256" s="12"/>
      <c r="O256" s="12"/>
      <c r="P256" s="54">
        <f t="shared" si="21"/>
        <v>0</v>
      </c>
    </row>
    <row r="257" spans="1:16" ht="15" customHeight="1" x14ac:dyDescent="0.3">
      <c r="A257" s="554"/>
      <c r="B257" s="552"/>
      <c r="C257" s="110">
        <v>26</v>
      </c>
      <c r="D257" s="12"/>
      <c r="E257" s="12"/>
      <c r="F257" s="12"/>
      <c r="G257" s="12"/>
      <c r="H257" s="12"/>
      <c r="I257" s="12"/>
      <c r="J257" s="12"/>
      <c r="K257" s="12"/>
      <c r="L257" s="12"/>
      <c r="M257" s="12"/>
      <c r="N257" s="12"/>
      <c r="O257" s="12"/>
      <c r="P257" s="54">
        <f t="shared" si="21"/>
        <v>0</v>
      </c>
    </row>
    <row r="258" spans="1:16" ht="15" customHeight="1" x14ac:dyDescent="0.3">
      <c r="A258" s="555"/>
      <c r="B258" s="552"/>
      <c r="C258" s="110">
        <v>27</v>
      </c>
      <c r="D258" s="12"/>
      <c r="E258" s="12"/>
      <c r="F258" s="12"/>
      <c r="G258" s="12"/>
      <c r="H258" s="12"/>
      <c r="I258" s="12"/>
      <c r="J258" s="12"/>
      <c r="K258" s="12"/>
      <c r="L258" s="12"/>
      <c r="M258" s="12"/>
      <c r="N258" s="12"/>
      <c r="O258" s="12"/>
      <c r="P258" s="54">
        <f t="shared" si="21"/>
        <v>0</v>
      </c>
    </row>
    <row r="259" spans="1:16" ht="15" customHeight="1" x14ac:dyDescent="0.3">
      <c r="A259" s="553">
        <v>172</v>
      </c>
      <c r="B259" s="551" t="s">
        <v>54</v>
      </c>
      <c r="C259" s="110">
        <v>11</v>
      </c>
      <c r="D259" s="12"/>
      <c r="E259" s="12"/>
      <c r="F259" s="12"/>
      <c r="G259" s="12"/>
      <c r="H259" s="12"/>
      <c r="I259" s="12"/>
      <c r="J259" s="12"/>
      <c r="K259" s="12"/>
      <c r="L259" s="12"/>
      <c r="M259" s="12"/>
      <c r="N259" s="12"/>
      <c r="O259" s="12"/>
      <c r="P259" s="54">
        <f t="shared" si="21"/>
        <v>0</v>
      </c>
    </row>
    <row r="260" spans="1:16" ht="15" customHeight="1" x14ac:dyDescent="0.3">
      <c r="A260" s="554"/>
      <c r="B260" s="552"/>
      <c r="C260" s="110">
        <v>12</v>
      </c>
      <c r="D260" s="12"/>
      <c r="E260" s="12"/>
      <c r="F260" s="12"/>
      <c r="G260" s="12"/>
      <c r="H260" s="12"/>
      <c r="I260" s="12"/>
      <c r="J260" s="12"/>
      <c r="K260" s="12"/>
      <c r="L260" s="12"/>
      <c r="M260" s="12"/>
      <c r="N260" s="12"/>
      <c r="O260" s="12"/>
      <c r="P260" s="54">
        <f t="shared" si="21"/>
        <v>0</v>
      </c>
    </row>
    <row r="261" spans="1:16" ht="15" customHeight="1" x14ac:dyDescent="0.3">
      <c r="A261" s="554"/>
      <c r="B261" s="552"/>
      <c r="C261" s="110">
        <v>13</v>
      </c>
      <c r="D261" s="12"/>
      <c r="E261" s="12"/>
      <c r="F261" s="12"/>
      <c r="G261" s="12"/>
      <c r="H261" s="12"/>
      <c r="I261" s="12"/>
      <c r="J261" s="12"/>
      <c r="K261" s="12"/>
      <c r="L261" s="12"/>
      <c r="M261" s="12"/>
      <c r="N261" s="12"/>
      <c r="O261" s="12"/>
      <c r="P261" s="54">
        <f t="shared" si="21"/>
        <v>0</v>
      </c>
    </row>
    <row r="262" spans="1:16" ht="15" customHeight="1" x14ac:dyDescent="0.3">
      <c r="A262" s="554"/>
      <c r="B262" s="552"/>
      <c r="C262" s="110">
        <v>14</v>
      </c>
      <c r="D262" s="12"/>
      <c r="E262" s="12"/>
      <c r="F262" s="12"/>
      <c r="G262" s="12"/>
      <c r="H262" s="12"/>
      <c r="I262" s="12"/>
      <c r="J262" s="12"/>
      <c r="K262" s="12"/>
      <c r="L262" s="12"/>
      <c r="M262" s="12"/>
      <c r="N262" s="12"/>
      <c r="O262" s="12"/>
      <c r="P262" s="54">
        <f t="shared" si="21"/>
        <v>0</v>
      </c>
    </row>
    <row r="263" spans="1:16" ht="15" customHeight="1" x14ac:dyDescent="0.3">
      <c r="A263" s="554"/>
      <c r="B263" s="552"/>
      <c r="C263" s="110">
        <v>15</v>
      </c>
      <c r="D263" s="12"/>
      <c r="E263" s="12"/>
      <c r="F263" s="12"/>
      <c r="G263" s="12"/>
      <c r="H263" s="12"/>
      <c r="I263" s="12"/>
      <c r="J263" s="12"/>
      <c r="K263" s="12"/>
      <c r="L263" s="12"/>
      <c r="M263" s="12"/>
      <c r="N263" s="12"/>
      <c r="O263" s="12"/>
      <c r="P263" s="54">
        <f t="shared" si="21"/>
        <v>0</v>
      </c>
    </row>
    <row r="264" spans="1:16" ht="15" customHeight="1" x14ac:dyDescent="0.3">
      <c r="A264" s="554"/>
      <c r="B264" s="552"/>
      <c r="C264" s="110">
        <v>16</v>
      </c>
      <c r="D264" s="12"/>
      <c r="E264" s="12"/>
      <c r="F264" s="12"/>
      <c r="G264" s="12"/>
      <c r="H264" s="12"/>
      <c r="I264" s="12"/>
      <c r="J264" s="12"/>
      <c r="K264" s="12"/>
      <c r="L264" s="12"/>
      <c r="M264" s="12"/>
      <c r="N264" s="12"/>
      <c r="O264" s="12"/>
      <c r="P264" s="54">
        <f t="shared" si="21"/>
        <v>0</v>
      </c>
    </row>
    <row r="265" spans="1:16" ht="15" customHeight="1" x14ac:dyDescent="0.3">
      <c r="A265" s="554"/>
      <c r="B265" s="552"/>
      <c r="C265" s="110">
        <v>17</v>
      </c>
      <c r="D265" s="12"/>
      <c r="E265" s="12"/>
      <c r="F265" s="12"/>
      <c r="G265" s="12"/>
      <c r="H265" s="12"/>
      <c r="I265" s="12"/>
      <c r="J265" s="12"/>
      <c r="K265" s="12"/>
      <c r="L265" s="12"/>
      <c r="M265" s="12"/>
      <c r="N265" s="12"/>
      <c r="O265" s="12"/>
      <c r="P265" s="54">
        <f t="shared" si="21"/>
        <v>0</v>
      </c>
    </row>
    <row r="266" spans="1:16" ht="15" customHeight="1" x14ac:dyDescent="0.3">
      <c r="A266" s="554"/>
      <c r="B266" s="552"/>
      <c r="C266" s="110">
        <v>25</v>
      </c>
      <c r="D266" s="66"/>
      <c r="E266" s="12"/>
      <c r="F266" s="12"/>
      <c r="G266" s="12"/>
      <c r="H266" s="12"/>
      <c r="I266" s="12"/>
      <c r="J266" s="12"/>
      <c r="K266" s="12"/>
      <c r="L266" s="12"/>
      <c r="M266" s="12"/>
      <c r="N266" s="12"/>
      <c r="O266" s="12"/>
      <c r="P266" s="54">
        <f t="shared" si="21"/>
        <v>0</v>
      </c>
    </row>
    <row r="267" spans="1:16" ht="15" customHeight="1" x14ac:dyDescent="0.3">
      <c r="A267" s="554"/>
      <c r="B267" s="552"/>
      <c r="C267" s="110">
        <v>26</v>
      </c>
      <c r="D267" s="66"/>
      <c r="E267" s="12"/>
      <c r="F267" s="12"/>
      <c r="G267" s="12"/>
      <c r="H267" s="12"/>
      <c r="I267" s="12"/>
      <c r="J267" s="12"/>
      <c r="K267" s="12"/>
      <c r="L267" s="12"/>
      <c r="M267" s="12"/>
      <c r="N267" s="12"/>
      <c r="O267" s="12"/>
      <c r="P267" s="54">
        <f t="shared" si="21"/>
        <v>0</v>
      </c>
    </row>
    <row r="268" spans="1:16" ht="15" customHeight="1" x14ac:dyDescent="0.3">
      <c r="A268" s="554"/>
      <c r="B268" s="552"/>
      <c r="C268" s="110">
        <v>27</v>
      </c>
      <c r="D268" s="66"/>
      <c r="E268" s="12"/>
      <c r="F268" s="12"/>
      <c r="G268" s="12"/>
      <c r="H268" s="12"/>
      <c r="I268" s="12"/>
      <c r="J268" s="12"/>
      <c r="K268" s="12"/>
      <c r="L268" s="12"/>
      <c r="M268" s="12"/>
      <c r="N268" s="12"/>
      <c r="O268" s="12"/>
      <c r="P268" s="54">
        <f t="shared" si="21"/>
        <v>0</v>
      </c>
    </row>
    <row r="269" spans="1:16" x14ac:dyDescent="0.3">
      <c r="A269" s="75">
        <v>2000</v>
      </c>
      <c r="B269" s="309" t="s">
        <v>2283</v>
      </c>
      <c r="C269" s="310"/>
      <c r="D269" s="67">
        <f t="shared" ref="D269:P269" si="22">D270+D351+D382+D392+D483+D554+D575+D626+D657</f>
        <v>40000</v>
      </c>
      <c r="E269" s="68">
        <f t="shared" si="22"/>
        <v>40000</v>
      </c>
      <c r="F269" s="68">
        <f t="shared" si="22"/>
        <v>40000</v>
      </c>
      <c r="G269" s="68">
        <f t="shared" si="22"/>
        <v>40000</v>
      </c>
      <c r="H269" s="68">
        <f t="shared" si="22"/>
        <v>40000</v>
      </c>
      <c r="I269" s="68">
        <f t="shared" si="22"/>
        <v>40000</v>
      </c>
      <c r="J269" s="68">
        <f t="shared" si="22"/>
        <v>40000</v>
      </c>
      <c r="K269" s="68">
        <f t="shared" si="22"/>
        <v>40000</v>
      </c>
      <c r="L269" s="68">
        <f t="shared" si="22"/>
        <v>40000</v>
      </c>
      <c r="M269" s="68">
        <f t="shared" si="22"/>
        <v>40000</v>
      </c>
      <c r="N269" s="68">
        <f t="shared" si="22"/>
        <v>40000</v>
      </c>
      <c r="O269" s="68">
        <f t="shared" si="22"/>
        <v>40000</v>
      </c>
      <c r="P269" s="69">
        <f t="shared" si="22"/>
        <v>480000</v>
      </c>
    </row>
    <row r="270" spans="1:16" ht="30" customHeight="1" x14ac:dyDescent="0.3">
      <c r="A270" s="62">
        <v>2100</v>
      </c>
      <c r="B270" s="307" t="s">
        <v>2284</v>
      </c>
      <c r="C270" s="308"/>
      <c r="D270" s="70">
        <f>SUM(D271:D350)</f>
        <v>14000</v>
      </c>
      <c r="E270" s="70">
        <f t="shared" ref="E270:O270" si="23">SUM(E271:E350)</f>
        <v>14000</v>
      </c>
      <c r="F270" s="70">
        <f t="shared" si="23"/>
        <v>14000</v>
      </c>
      <c r="G270" s="70">
        <f t="shared" si="23"/>
        <v>14000</v>
      </c>
      <c r="H270" s="70">
        <f t="shared" si="23"/>
        <v>14000</v>
      </c>
      <c r="I270" s="70">
        <f t="shared" si="23"/>
        <v>14000</v>
      </c>
      <c r="J270" s="70">
        <f t="shared" si="23"/>
        <v>14000</v>
      </c>
      <c r="K270" s="70">
        <f t="shared" si="23"/>
        <v>14000</v>
      </c>
      <c r="L270" s="70">
        <f t="shared" si="23"/>
        <v>14000</v>
      </c>
      <c r="M270" s="70">
        <f t="shared" si="23"/>
        <v>14000</v>
      </c>
      <c r="N270" s="70">
        <f t="shared" si="23"/>
        <v>14000</v>
      </c>
      <c r="O270" s="70">
        <f t="shared" si="23"/>
        <v>14000</v>
      </c>
      <c r="P270" s="70">
        <f>SUM(P271:P350)</f>
        <v>168000</v>
      </c>
    </row>
    <row r="271" spans="1:16" x14ac:dyDescent="0.3">
      <c r="A271" s="553">
        <v>211</v>
      </c>
      <c r="B271" s="551" t="s">
        <v>57</v>
      </c>
      <c r="C271" s="110">
        <v>11</v>
      </c>
      <c r="D271" s="12"/>
      <c r="E271" s="12"/>
      <c r="F271" s="12"/>
      <c r="G271" s="12"/>
      <c r="H271" s="12"/>
      <c r="I271" s="12"/>
      <c r="J271" s="12"/>
      <c r="K271" s="12"/>
      <c r="L271" s="12"/>
      <c r="M271" s="12"/>
      <c r="N271" s="12"/>
      <c r="O271" s="12"/>
      <c r="P271" s="55">
        <f>SUM(D271:O271)</f>
        <v>0</v>
      </c>
    </row>
    <row r="272" spans="1:16" x14ac:dyDescent="0.3">
      <c r="A272" s="554"/>
      <c r="B272" s="552"/>
      <c r="C272" s="110">
        <v>12</v>
      </c>
      <c r="D272" s="12"/>
      <c r="E272" s="12"/>
      <c r="F272" s="12"/>
      <c r="G272" s="12"/>
      <c r="H272" s="12"/>
      <c r="I272" s="12"/>
      <c r="J272" s="12"/>
      <c r="K272" s="12"/>
      <c r="L272" s="12"/>
      <c r="M272" s="12"/>
      <c r="N272" s="12"/>
      <c r="O272" s="12"/>
      <c r="P272" s="55">
        <f t="shared" ref="P272:P335" si="24">SUM(D272:O272)</f>
        <v>0</v>
      </c>
    </row>
    <row r="273" spans="1:16" x14ac:dyDescent="0.3">
      <c r="A273" s="554"/>
      <c r="B273" s="552"/>
      <c r="C273" s="110">
        <v>13</v>
      </c>
      <c r="D273" s="12"/>
      <c r="E273" s="12"/>
      <c r="F273" s="12"/>
      <c r="G273" s="12"/>
      <c r="H273" s="12"/>
      <c r="I273" s="12"/>
      <c r="J273" s="12"/>
      <c r="K273" s="12"/>
      <c r="L273" s="12"/>
      <c r="M273" s="12"/>
      <c r="N273" s="12"/>
      <c r="O273" s="12"/>
      <c r="P273" s="55">
        <f t="shared" si="24"/>
        <v>0</v>
      </c>
    </row>
    <row r="274" spans="1:16" x14ac:dyDescent="0.3">
      <c r="A274" s="554"/>
      <c r="B274" s="552"/>
      <c r="C274" s="110">
        <v>14</v>
      </c>
      <c r="D274" s="12"/>
      <c r="E274" s="12"/>
      <c r="F274" s="12"/>
      <c r="G274" s="12"/>
      <c r="H274" s="12"/>
      <c r="I274" s="12"/>
      <c r="J274" s="12"/>
      <c r="K274" s="12"/>
      <c r="L274" s="12"/>
      <c r="M274" s="12"/>
      <c r="N274" s="12"/>
      <c r="O274" s="12"/>
      <c r="P274" s="55">
        <f t="shared" si="24"/>
        <v>0</v>
      </c>
    </row>
    <row r="275" spans="1:16" x14ac:dyDescent="0.3">
      <c r="A275" s="554"/>
      <c r="B275" s="552"/>
      <c r="C275" s="110">
        <v>15</v>
      </c>
      <c r="D275" s="12"/>
      <c r="E275" s="12"/>
      <c r="F275" s="12"/>
      <c r="G275" s="12"/>
      <c r="H275" s="12"/>
      <c r="I275" s="12"/>
      <c r="J275" s="12"/>
      <c r="K275" s="12"/>
      <c r="L275" s="12"/>
      <c r="M275" s="12"/>
      <c r="N275" s="12"/>
      <c r="O275" s="12"/>
      <c r="P275" s="55">
        <f t="shared" si="24"/>
        <v>0</v>
      </c>
    </row>
    <row r="276" spans="1:16" x14ac:dyDescent="0.3">
      <c r="A276" s="554"/>
      <c r="B276" s="552"/>
      <c r="C276" s="110">
        <v>16</v>
      </c>
      <c r="D276" s="12"/>
      <c r="E276" s="12"/>
      <c r="F276" s="12"/>
      <c r="G276" s="12"/>
      <c r="H276" s="12"/>
      <c r="I276" s="12"/>
      <c r="J276" s="12"/>
      <c r="K276" s="12"/>
      <c r="L276" s="12"/>
      <c r="M276" s="12"/>
      <c r="N276" s="12"/>
      <c r="O276" s="12"/>
      <c r="P276" s="55">
        <f t="shared" si="24"/>
        <v>0</v>
      </c>
    </row>
    <row r="277" spans="1:16" x14ac:dyDescent="0.3">
      <c r="A277" s="554"/>
      <c r="B277" s="552"/>
      <c r="C277" s="110">
        <v>17</v>
      </c>
      <c r="D277" s="12">
        <v>10000</v>
      </c>
      <c r="E277" s="12">
        <v>10000</v>
      </c>
      <c r="F277" s="12">
        <v>10000</v>
      </c>
      <c r="G277" s="12">
        <v>10000</v>
      </c>
      <c r="H277" s="12">
        <v>10000</v>
      </c>
      <c r="I277" s="12">
        <v>10000</v>
      </c>
      <c r="J277" s="12">
        <v>10000</v>
      </c>
      <c r="K277" s="12">
        <v>10000</v>
      </c>
      <c r="L277" s="12">
        <v>10000</v>
      </c>
      <c r="M277" s="12">
        <v>10000</v>
      </c>
      <c r="N277" s="12">
        <v>10000</v>
      </c>
      <c r="O277" s="12">
        <v>10000</v>
      </c>
      <c r="P277" s="55">
        <f t="shared" si="24"/>
        <v>120000</v>
      </c>
    </row>
    <row r="278" spans="1:16" x14ac:dyDescent="0.3">
      <c r="A278" s="554"/>
      <c r="B278" s="552"/>
      <c r="C278" s="110">
        <v>25</v>
      </c>
      <c r="D278" s="12"/>
      <c r="E278" s="12"/>
      <c r="F278" s="12"/>
      <c r="G278" s="12"/>
      <c r="H278" s="12"/>
      <c r="I278" s="12"/>
      <c r="J278" s="12"/>
      <c r="K278" s="12"/>
      <c r="L278" s="12"/>
      <c r="M278" s="12"/>
      <c r="N278" s="12"/>
      <c r="O278" s="12"/>
      <c r="P278" s="55">
        <f t="shared" si="24"/>
        <v>0</v>
      </c>
    </row>
    <row r="279" spans="1:16" x14ac:dyDescent="0.3">
      <c r="A279" s="554"/>
      <c r="B279" s="552"/>
      <c r="C279" s="110">
        <v>26</v>
      </c>
      <c r="D279" s="12"/>
      <c r="E279" s="12"/>
      <c r="F279" s="12"/>
      <c r="G279" s="12"/>
      <c r="H279" s="12"/>
      <c r="I279" s="12"/>
      <c r="J279" s="12"/>
      <c r="K279" s="12"/>
      <c r="L279" s="12"/>
      <c r="M279" s="12"/>
      <c r="N279" s="12"/>
      <c r="O279" s="12"/>
      <c r="P279" s="55">
        <f t="shared" si="24"/>
        <v>0</v>
      </c>
    </row>
    <row r="280" spans="1:16" x14ac:dyDescent="0.3">
      <c r="A280" s="555"/>
      <c r="B280" s="552"/>
      <c r="C280" s="110">
        <v>27</v>
      </c>
      <c r="D280" s="12"/>
      <c r="E280" s="12"/>
      <c r="F280" s="12"/>
      <c r="G280" s="12"/>
      <c r="H280" s="12"/>
      <c r="I280" s="12"/>
      <c r="J280" s="12"/>
      <c r="K280" s="12"/>
      <c r="L280" s="12"/>
      <c r="M280" s="12"/>
      <c r="N280" s="12"/>
      <c r="O280" s="12"/>
      <c r="P280" s="55">
        <f t="shared" si="24"/>
        <v>0</v>
      </c>
    </row>
    <row r="281" spans="1:16" x14ac:dyDescent="0.3">
      <c r="A281" s="553">
        <v>212</v>
      </c>
      <c r="B281" s="551" t="s">
        <v>58</v>
      </c>
      <c r="C281" s="110">
        <v>11</v>
      </c>
      <c r="D281" s="12"/>
      <c r="E281" s="12"/>
      <c r="F281" s="12"/>
      <c r="G281" s="12"/>
      <c r="H281" s="12"/>
      <c r="I281" s="12"/>
      <c r="J281" s="12"/>
      <c r="K281" s="12"/>
      <c r="L281" s="12"/>
      <c r="M281" s="12"/>
      <c r="N281" s="12"/>
      <c r="O281" s="12"/>
      <c r="P281" s="55">
        <f t="shared" si="24"/>
        <v>0</v>
      </c>
    </row>
    <row r="282" spans="1:16" x14ac:dyDescent="0.3">
      <c r="A282" s="554"/>
      <c r="B282" s="552"/>
      <c r="C282" s="110">
        <v>12</v>
      </c>
      <c r="D282" s="12"/>
      <c r="E282" s="12"/>
      <c r="F282" s="12"/>
      <c r="G282" s="12"/>
      <c r="H282" s="12"/>
      <c r="I282" s="12"/>
      <c r="J282" s="12"/>
      <c r="K282" s="12"/>
      <c r="L282" s="12"/>
      <c r="M282" s="12"/>
      <c r="N282" s="12"/>
      <c r="O282" s="12"/>
      <c r="P282" s="55">
        <f t="shared" si="24"/>
        <v>0</v>
      </c>
    </row>
    <row r="283" spans="1:16" x14ac:dyDescent="0.3">
      <c r="A283" s="554"/>
      <c r="B283" s="552"/>
      <c r="C283" s="110">
        <v>13</v>
      </c>
      <c r="D283" s="12"/>
      <c r="E283" s="12"/>
      <c r="F283" s="12"/>
      <c r="G283" s="12"/>
      <c r="H283" s="12"/>
      <c r="I283" s="12"/>
      <c r="J283" s="12"/>
      <c r="K283" s="12"/>
      <c r="L283" s="12"/>
      <c r="M283" s="12"/>
      <c r="N283" s="12"/>
      <c r="O283" s="12"/>
      <c r="P283" s="55">
        <f t="shared" si="24"/>
        <v>0</v>
      </c>
    </row>
    <row r="284" spans="1:16" x14ac:dyDescent="0.3">
      <c r="A284" s="554"/>
      <c r="B284" s="552"/>
      <c r="C284" s="110">
        <v>14</v>
      </c>
      <c r="D284" s="12"/>
      <c r="E284" s="12"/>
      <c r="F284" s="12"/>
      <c r="G284" s="12"/>
      <c r="H284" s="12"/>
      <c r="I284" s="12"/>
      <c r="J284" s="12"/>
      <c r="K284" s="12"/>
      <c r="L284" s="12"/>
      <c r="M284" s="12"/>
      <c r="N284" s="12"/>
      <c r="O284" s="12"/>
      <c r="P284" s="55">
        <f t="shared" si="24"/>
        <v>0</v>
      </c>
    </row>
    <row r="285" spans="1:16" x14ac:dyDescent="0.3">
      <c r="A285" s="554"/>
      <c r="B285" s="552"/>
      <c r="C285" s="110">
        <v>15</v>
      </c>
      <c r="D285" s="12"/>
      <c r="E285" s="12"/>
      <c r="F285" s="12"/>
      <c r="G285" s="12"/>
      <c r="H285" s="12"/>
      <c r="I285" s="12"/>
      <c r="J285" s="12"/>
      <c r="K285" s="12"/>
      <c r="L285" s="12"/>
      <c r="M285" s="12"/>
      <c r="N285" s="12"/>
      <c r="O285" s="12"/>
      <c r="P285" s="55">
        <f t="shared" si="24"/>
        <v>0</v>
      </c>
    </row>
    <row r="286" spans="1:16" x14ac:dyDescent="0.3">
      <c r="A286" s="554"/>
      <c r="B286" s="552"/>
      <c r="C286" s="110">
        <v>16</v>
      </c>
      <c r="D286" s="12"/>
      <c r="E286" s="12"/>
      <c r="F286" s="12"/>
      <c r="G286" s="12"/>
      <c r="H286" s="12"/>
      <c r="I286" s="12"/>
      <c r="J286" s="12"/>
      <c r="K286" s="12"/>
      <c r="L286" s="12"/>
      <c r="M286" s="12"/>
      <c r="N286" s="12"/>
      <c r="O286" s="12"/>
      <c r="P286" s="55">
        <f t="shared" si="24"/>
        <v>0</v>
      </c>
    </row>
    <row r="287" spans="1:16" x14ac:dyDescent="0.3">
      <c r="A287" s="554"/>
      <c r="B287" s="552"/>
      <c r="C287" s="110">
        <v>17</v>
      </c>
      <c r="D287" s="12"/>
      <c r="E287" s="12"/>
      <c r="F287" s="12"/>
      <c r="G287" s="12"/>
      <c r="H287" s="12"/>
      <c r="I287" s="12"/>
      <c r="J287" s="12"/>
      <c r="K287" s="12"/>
      <c r="L287" s="12"/>
      <c r="M287" s="12"/>
      <c r="N287" s="12"/>
      <c r="O287" s="12"/>
      <c r="P287" s="55">
        <f t="shared" si="24"/>
        <v>0</v>
      </c>
    </row>
    <row r="288" spans="1:16" x14ac:dyDescent="0.3">
      <c r="A288" s="554"/>
      <c r="B288" s="552"/>
      <c r="C288" s="110">
        <v>25</v>
      </c>
      <c r="D288" s="12"/>
      <c r="E288" s="12"/>
      <c r="F288" s="12"/>
      <c r="G288" s="12"/>
      <c r="H288" s="12"/>
      <c r="I288" s="12"/>
      <c r="J288" s="12"/>
      <c r="K288" s="12"/>
      <c r="L288" s="12"/>
      <c r="M288" s="12"/>
      <c r="N288" s="12"/>
      <c r="O288" s="12"/>
      <c r="P288" s="55">
        <f t="shared" si="24"/>
        <v>0</v>
      </c>
    </row>
    <row r="289" spans="1:16" x14ac:dyDescent="0.3">
      <c r="A289" s="554"/>
      <c r="B289" s="552"/>
      <c r="C289" s="110">
        <v>26</v>
      </c>
      <c r="D289" s="12"/>
      <c r="E289" s="12"/>
      <c r="F289" s="12"/>
      <c r="G289" s="12"/>
      <c r="H289" s="12"/>
      <c r="I289" s="12"/>
      <c r="J289" s="12"/>
      <c r="K289" s="12"/>
      <c r="L289" s="12"/>
      <c r="M289" s="12"/>
      <c r="N289" s="12"/>
      <c r="O289" s="12"/>
      <c r="P289" s="55">
        <f t="shared" si="24"/>
        <v>0</v>
      </c>
    </row>
    <row r="290" spans="1:16" x14ac:dyDescent="0.3">
      <c r="A290" s="555"/>
      <c r="B290" s="552"/>
      <c r="C290" s="110">
        <v>27</v>
      </c>
      <c r="D290" s="12"/>
      <c r="E290" s="12"/>
      <c r="F290" s="12"/>
      <c r="G290" s="12"/>
      <c r="H290" s="12"/>
      <c r="I290" s="12"/>
      <c r="J290" s="12"/>
      <c r="K290" s="12"/>
      <c r="L290" s="12"/>
      <c r="M290" s="12"/>
      <c r="N290" s="12"/>
      <c r="O290" s="12"/>
      <c r="P290" s="55">
        <f t="shared" si="24"/>
        <v>0</v>
      </c>
    </row>
    <row r="291" spans="1:16" x14ac:dyDescent="0.3">
      <c r="A291" s="553">
        <v>213</v>
      </c>
      <c r="B291" s="551" t="s">
        <v>59</v>
      </c>
      <c r="C291" s="110">
        <v>11</v>
      </c>
      <c r="D291" s="12"/>
      <c r="E291" s="12"/>
      <c r="F291" s="12"/>
      <c r="G291" s="12"/>
      <c r="H291" s="12"/>
      <c r="I291" s="12"/>
      <c r="J291" s="12"/>
      <c r="K291" s="12"/>
      <c r="L291" s="12"/>
      <c r="M291" s="12"/>
      <c r="N291" s="12"/>
      <c r="O291" s="12"/>
      <c r="P291" s="55">
        <f t="shared" si="24"/>
        <v>0</v>
      </c>
    </row>
    <row r="292" spans="1:16" x14ac:dyDescent="0.3">
      <c r="A292" s="554"/>
      <c r="B292" s="552"/>
      <c r="C292" s="110">
        <v>12</v>
      </c>
      <c r="D292" s="12"/>
      <c r="E292" s="12"/>
      <c r="F292" s="12"/>
      <c r="G292" s="12"/>
      <c r="H292" s="12"/>
      <c r="I292" s="12"/>
      <c r="J292" s="12"/>
      <c r="K292" s="12"/>
      <c r="L292" s="12"/>
      <c r="M292" s="12"/>
      <c r="N292" s="12"/>
      <c r="O292" s="12"/>
      <c r="P292" s="55">
        <f t="shared" si="24"/>
        <v>0</v>
      </c>
    </row>
    <row r="293" spans="1:16" x14ac:dyDescent="0.3">
      <c r="A293" s="554"/>
      <c r="B293" s="552"/>
      <c r="C293" s="110">
        <v>13</v>
      </c>
      <c r="D293" s="12"/>
      <c r="E293" s="12"/>
      <c r="F293" s="12"/>
      <c r="G293" s="12"/>
      <c r="H293" s="12"/>
      <c r="I293" s="12"/>
      <c r="J293" s="12"/>
      <c r="K293" s="12"/>
      <c r="L293" s="12"/>
      <c r="M293" s="12"/>
      <c r="N293" s="12"/>
      <c r="O293" s="12"/>
      <c r="P293" s="55">
        <f t="shared" si="24"/>
        <v>0</v>
      </c>
    </row>
    <row r="294" spans="1:16" x14ac:dyDescent="0.3">
      <c r="A294" s="554"/>
      <c r="B294" s="552"/>
      <c r="C294" s="110">
        <v>14</v>
      </c>
      <c r="D294" s="12"/>
      <c r="E294" s="12"/>
      <c r="F294" s="12"/>
      <c r="G294" s="12"/>
      <c r="H294" s="12"/>
      <c r="I294" s="12"/>
      <c r="J294" s="12"/>
      <c r="K294" s="12"/>
      <c r="L294" s="12"/>
      <c r="M294" s="12"/>
      <c r="N294" s="12"/>
      <c r="O294" s="12"/>
      <c r="P294" s="55">
        <f t="shared" si="24"/>
        <v>0</v>
      </c>
    </row>
    <row r="295" spans="1:16" x14ac:dyDescent="0.3">
      <c r="A295" s="554"/>
      <c r="B295" s="552"/>
      <c r="C295" s="110">
        <v>15</v>
      </c>
      <c r="D295" s="12"/>
      <c r="E295" s="12"/>
      <c r="F295" s="12"/>
      <c r="G295" s="12"/>
      <c r="H295" s="12"/>
      <c r="I295" s="12"/>
      <c r="J295" s="12"/>
      <c r="K295" s="12"/>
      <c r="L295" s="12"/>
      <c r="M295" s="12"/>
      <c r="N295" s="12"/>
      <c r="O295" s="12"/>
      <c r="P295" s="55">
        <f t="shared" si="24"/>
        <v>0</v>
      </c>
    </row>
    <row r="296" spans="1:16" x14ac:dyDescent="0.3">
      <c r="A296" s="554"/>
      <c r="B296" s="552"/>
      <c r="C296" s="110">
        <v>16</v>
      </c>
      <c r="D296" s="12"/>
      <c r="E296" s="12"/>
      <c r="F296" s="12"/>
      <c r="G296" s="12"/>
      <c r="H296" s="12"/>
      <c r="I296" s="12"/>
      <c r="J296" s="12"/>
      <c r="K296" s="12"/>
      <c r="L296" s="12"/>
      <c r="M296" s="12"/>
      <c r="N296" s="12"/>
      <c r="O296" s="12"/>
      <c r="P296" s="55">
        <f t="shared" si="24"/>
        <v>0</v>
      </c>
    </row>
    <row r="297" spans="1:16" x14ac:dyDescent="0.3">
      <c r="A297" s="554"/>
      <c r="B297" s="552"/>
      <c r="C297" s="110">
        <v>17</v>
      </c>
      <c r="D297" s="12"/>
      <c r="E297" s="12"/>
      <c r="F297" s="12"/>
      <c r="G297" s="12"/>
      <c r="H297" s="12"/>
      <c r="I297" s="12"/>
      <c r="J297" s="12"/>
      <c r="K297" s="12"/>
      <c r="L297" s="12"/>
      <c r="M297" s="12"/>
      <c r="N297" s="12"/>
      <c r="O297" s="12"/>
      <c r="P297" s="55">
        <f t="shared" si="24"/>
        <v>0</v>
      </c>
    </row>
    <row r="298" spans="1:16" x14ac:dyDescent="0.3">
      <c r="A298" s="554"/>
      <c r="B298" s="552"/>
      <c r="C298" s="110">
        <v>25</v>
      </c>
      <c r="D298" s="12"/>
      <c r="E298" s="12"/>
      <c r="F298" s="12"/>
      <c r="G298" s="12"/>
      <c r="H298" s="12"/>
      <c r="I298" s="12"/>
      <c r="J298" s="12"/>
      <c r="K298" s="12"/>
      <c r="L298" s="12"/>
      <c r="M298" s="12"/>
      <c r="N298" s="12"/>
      <c r="O298" s="12"/>
      <c r="P298" s="55">
        <f t="shared" si="24"/>
        <v>0</v>
      </c>
    </row>
    <row r="299" spans="1:16" x14ac:dyDescent="0.3">
      <c r="A299" s="554"/>
      <c r="B299" s="552"/>
      <c r="C299" s="110">
        <v>26</v>
      </c>
      <c r="D299" s="12"/>
      <c r="E299" s="12"/>
      <c r="F299" s="12"/>
      <c r="G299" s="12"/>
      <c r="H299" s="12"/>
      <c r="I299" s="12"/>
      <c r="J299" s="12"/>
      <c r="K299" s="12"/>
      <c r="L299" s="12"/>
      <c r="M299" s="12"/>
      <c r="N299" s="12"/>
      <c r="O299" s="12"/>
      <c r="P299" s="55">
        <f t="shared" si="24"/>
        <v>0</v>
      </c>
    </row>
    <row r="300" spans="1:16" x14ac:dyDescent="0.3">
      <c r="A300" s="555"/>
      <c r="B300" s="552"/>
      <c r="C300" s="110">
        <v>27</v>
      </c>
      <c r="D300" s="12"/>
      <c r="E300" s="12"/>
      <c r="F300" s="12"/>
      <c r="G300" s="12"/>
      <c r="H300" s="12"/>
      <c r="I300" s="12"/>
      <c r="J300" s="12"/>
      <c r="K300" s="12"/>
      <c r="L300" s="12"/>
      <c r="M300" s="12"/>
      <c r="N300" s="12"/>
      <c r="O300" s="12"/>
      <c r="P300" s="55">
        <f t="shared" si="24"/>
        <v>0</v>
      </c>
    </row>
    <row r="301" spans="1:16" ht="15" customHeight="1" x14ac:dyDescent="0.3">
      <c r="A301" s="553">
        <v>214</v>
      </c>
      <c r="B301" s="551" t="s">
        <v>60</v>
      </c>
      <c r="C301" s="110">
        <v>11</v>
      </c>
      <c r="D301" s="12"/>
      <c r="E301" s="12"/>
      <c r="F301" s="12"/>
      <c r="G301" s="12"/>
      <c r="H301" s="12"/>
      <c r="I301" s="12"/>
      <c r="J301" s="12"/>
      <c r="K301" s="12"/>
      <c r="L301" s="12"/>
      <c r="M301" s="12"/>
      <c r="N301" s="12"/>
      <c r="O301" s="12"/>
      <c r="P301" s="55">
        <f t="shared" si="24"/>
        <v>0</v>
      </c>
    </row>
    <row r="302" spans="1:16" x14ac:dyDescent="0.3">
      <c r="A302" s="554"/>
      <c r="B302" s="552"/>
      <c r="C302" s="110">
        <v>12</v>
      </c>
      <c r="D302" s="12"/>
      <c r="E302" s="12"/>
      <c r="F302" s="12"/>
      <c r="G302" s="12"/>
      <c r="H302" s="12"/>
      <c r="I302" s="12"/>
      <c r="J302" s="12"/>
      <c r="K302" s="12"/>
      <c r="L302" s="12"/>
      <c r="M302" s="12"/>
      <c r="N302" s="12"/>
      <c r="O302" s="12"/>
      <c r="P302" s="55">
        <f t="shared" si="24"/>
        <v>0</v>
      </c>
    </row>
    <row r="303" spans="1:16" x14ac:dyDescent="0.3">
      <c r="A303" s="554"/>
      <c r="B303" s="552"/>
      <c r="C303" s="110">
        <v>13</v>
      </c>
      <c r="D303" s="12"/>
      <c r="E303" s="12"/>
      <c r="F303" s="12"/>
      <c r="G303" s="12"/>
      <c r="H303" s="12"/>
      <c r="I303" s="12"/>
      <c r="J303" s="12"/>
      <c r="K303" s="12"/>
      <c r="L303" s="12"/>
      <c r="M303" s="12"/>
      <c r="N303" s="12"/>
      <c r="O303" s="12"/>
      <c r="P303" s="55">
        <f t="shared" si="24"/>
        <v>0</v>
      </c>
    </row>
    <row r="304" spans="1:16" x14ac:dyDescent="0.3">
      <c r="A304" s="554"/>
      <c r="B304" s="552"/>
      <c r="C304" s="110">
        <v>14</v>
      </c>
      <c r="D304" s="12"/>
      <c r="E304" s="12"/>
      <c r="F304" s="12"/>
      <c r="G304" s="12"/>
      <c r="H304" s="12"/>
      <c r="I304" s="12"/>
      <c r="J304" s="12"/>
      <c r="K304" s="12"/>
      <c r="L304" s="12"/>
      <c r="M304" s="12"/>
      <c r="N304" s="12"/>
      <c r="O304" s="12"/>
      <c r="P304" s="55">
        <f t="shared" si="24"/>
        <v>0</v>
      </c>
    </row>
    <row r="305" spans="1:16" x14ac:dyDescent="0.3">
      <c r="A305" s="554"/>
      <c r="B305" s="552"/>
      <c r="C305" s="110">
        <v>15</v>
      </c>
      <c r="D305" s="12"/>
      <c r="E305" s="12"/>
      <c r="F305" s="12"/>
      <c r="G305" s="12"/>
      <c r="H305" s="12"/>
      <c r="I305" s="12"/>
      <c r="J305" s="12"/>
      <c r="K305" s="12"/>
      <c r="L305" s="12"/>
      <c r="M305" s="12"/>
      <c r="N305" s="12"/>
      <c r="O305" s="12"/>
      <c r="P305" s="55">
        <f t="shared" si="24"/>
        <v>0</v>
      </c>
    </row>
    <row r="306" spans="1:16" x14ac:dyDescent="0.3">
      <c r="A306" s="554"/>
      <c r="B306" s="552"/>
      <c r="C306" s="110">
        <v>16</v>
      </c>
      <c r="D306" s="12"/>
      <c r="E306" s="12"/>
      <c r="F306" s="12"/>
      <c r="G306" s="12"/>
      <c r="H306" s="12"/>
      <c r="I306" s="12"/>
      <c r="J306" s="12"/>
      <c r="K306" s="12"/>
      <c r="L306" s="12"/>
      <c r="M306" s="12"/>
      <c r="N306" s="12"/>
      <c r="O306" s="12"/>
      <c r="P306" s="55">
        <f t="shared" si="24"/>
        <v>0</v>
      </c>
    </row>
    <row r="307" spans="1:16" x14ac:dyDescent="0.3">
      <c r="A307" s="554"/>
      <c r="B307" s="552"/>
      <c r="C307" s="110">
        <v>17</v>
      </c>
      <c r="D307" s="12"/>
      <c r="E307" s="12"/>
      <c r="F307" s="12"/>
      <c r="G307" s="12"/>
      <c r="H307" s="12"/>
      <c r="I307" s="12"/>
      <c r="J307" s="12"/>
      <c r="K307" s="12"/>
      <c r="L307" s="12"/>
      <c r="M307" s="12"/>
      <c r="N307" s="12"/>
      <c r="O307" s="12"/>
      <c r="P307" s="55">
        <f t="shared" si="24"/>
        <v>0</v>
      </c>
    </row>
    <row r="308" spans="1:16" x14ac:dyDescent="0.3">
      <c r="A308" s="554"/>
      <c r="B308" s="552"/>
      <c r="C308" s="110">
        <v>25</v>
      </c>
      <c r="D308" s="12"/>
      <c r="E308" s="12"/>
      <c r="F308" s="12"/>
      <c r="G308" s="12"/>
      <c r="H308" s="12"/>
      <c r="I308" s="12"/>
      <c r="J308" s="12"/>
      <c r="K308" s="12"/>
      <c r="L308" s="12"/>
      <c r="M308" s="12"/>
      <c r="N308" s="12"/>
      <c r="O308" s="12"/>
      <c r="P308" s="55">
        <f t="shared" si="24"/>
        <v>0</v>
      </c>
    </row>
    <row r="309" spans="1:16" x14ac:dyDescent="0.3">
      <c r="A309" s="554"/>
      <c r="B309" s="552"/>
      <c r="C309" s="110">
        <v>26</v>
      </c>
      <c r="D309" s="12"/>
      <c r="E309" s="12"/>
      <c r="F309" s="12"/>
      <c r="G309" s="12"/>
      <c r="H309" s="12"/>
      <c r="I309" s="12"/>
      <c r="J309" s="12"/>
      <c r="K309" s="12"/>
      <c r="L309" s="12"/>
      <c r="M309" s="12"/>
      <c r="N309" s="12"/>
      <c r="O309" s="12"/>
      <c r="P309" s="55">
        <f t="shared" si="24"/>
        <v>0</v>
      </c>
    </row>
    <row r="310" spans="1:16" x14ac:dyDescent="0.3">
      <c r="A310" s="555"/>
      <c r="B310" s="552"/>
      <c r="C310" s="110">
        <v>27</v>
      </c>
      <c r="D310" s="12"/>
      <c r="E310" s="12"/>
      <c r="F310" s="12"/>
      <c r="G310" s="12"/>
      <c r="H310" s="12"/>
      <c r="I310" s="12"/>
      <c r="J310" s="12"/>
      <c r="K310" s="12"/>
      <c r="L310" s="12"/>
      <c r="M310" s="12"/>
      <c r="N310" s="12"/>
      <c r="O310" s="12"/>
      <c r="P310" s="55">
        <f t="shared" si="24"/>
        <v>0</v>
      </c>
    </row>
    <row r="311" spans="1:16" x14ac:dyDescent="0.3">
      <c r="A311" s="553">
        <v>215</v>
      </c>
      <c r="B311" s="551" t="s">
        <v>61</v>
      </c>
      <c r="C311" s="110">
        <v>11</v>
      </c>
      <c r="D311" s="12"/>
      <c r="E311" s="12"/>
      <c r="F311" s="12"/>
      <c r="G311" s="12"/>
      <c r="H311" s="12"/>
      <c r="I311" s="12"/>
      <c r="J311" s="12"/>
      <c r="K311" s="12"/>
      <c r="L311" s="12"/>
      <c r="M311" s="12"/>
      <c r="N311" s="12"/>
      <c r="O311" s="12"/>
      <c r="P311" s="55">
        <f t="shared" si="24"/>
        <v>0</v>
      </c>
    </row>
    <row r="312" spans="1:16" x14ac:dyDescent="0.3">
      <c r="A312" s="554"/>
      <c r="B312" s="552"/>
      <c r="C312" s="110">
        <v>12</v>
      </c>
      <c r="D312" s="12"/>
      <c r="E312" s="12"/>
      <c r="F312" s="12"/>
      <c r="G312" s="12"/>
      <c r="H312" s="12"/>
      <c r="I312" s="12"/>
      <c r="J312" s="12"/>
      <c r="K312" s="12"/>
      <c r="L312" s="12"/>
      <c r="M312" s="12"/>
      <c r="N312" s="12"/>
      <c r="O312" s="12"/>
      <c r="P312" s="55">
        <f t="shared" si="24"/>
        <v>0</v>
      </c>
    </row>
    <row r="313" spans="1:16" x14ac:dyDescent="0.3">
      <c r="A313" s="554"/>
      <c r="B313" s="552"/>
      <c r="C313" s="110">
        <v>13</v>
      </c>
      <c r="D313" s="12"/>
      <c r="E313" s="12"/>
      <c r="F313" s="12"/>
      <c r="G313" s="12"/>
      <c r="H313" s="12"/>
      <c r="I313" s="12"/>
      <c r="J313" s="12"/>
      <c r="K313" s="12"/>
      <c r="L313" s="12"/>
      <c r="M313" s="12"/>
      <c r="N313" s="12"/>
      <c r="O313" s="12"/>
      <c r="P313" s="55">
        <f t="shared" si="24"/>
        <v>0</v>
      </c>
    </row>
    <row r="314" spans="1:16" x14ac:dyDescent="0.3">
      <c r="A314" s="554"/>
      <c r="B314" s="552"/>
      <c r="C314" s="110">
        <v>14</v>
      </c>
      <c r="D314" s="12"/>
      <c r="E314" s="12"/>
      <c r="F314" s="12"/>
      <c r="G314" s="12"/>
      <c r="H314" s="12"/>
      <c r="I314" s="12"/>
      <c r="J314" s="12"/>
      <c r="K314" s="12"/>
      <c r="L314" s="12"/>
      <c r="M314" s="12"/>
      <c r="N314" s="12"/>
      <c r="O314" s="12"/>
      <c r="P314" s="55">
        <f t="shared" si="24"/>
        <v>0</v>
      </c>
    </row>
    <row r="315" spans="1:16" x14ac:dyDescent="0.3">
      <c r="A315" s="554"/>
      <c r="B315" s="552"/>
      <c r="C315" s="110">
        <v>15</v>
      </c>
      <c r="D315" s="12"/>
      <c r="E315" s="12"/>
      <c r="F315" s="12"/>
      <c r="G315" s="12"/>
      <c r="H315" s="12"/>
      <c r="I315" s="12"/>
      <c r="J315" s="12"/>
      <c r="K315" s="12"/>
      <c r="L315" s="12"/>
      <c r="M315" s="12"/>
      <c r="N315" s="12"/>
      <c r="O315" s="12"/>
      <c r="P315" s="55">
        <f t="shared" si="24"/>
        <v>0</v>
      </c>
    </row>
    <row r="316" spans="1:16" x14ac:dyDescent="0.3">
      <c r="A316" s="554"/>
      <c r="B316" s="552"/>
      <c r="C316" s="110">
        <v>16</v>
      </c>
      <c r="D316" s="12"/>
      <c r="E316" s="12"/>
      <c r="F316" s="12"/>
      <c r="G316" s="12"/>
      <c r="H316" s="12"/>
      <c r="I316" s="12"/>
      <c r="J316" s="12"/>
      <c r="K316" s="12"/>
      <c r="L316" s="12"/>
      <c r="M316" s="12"/>
      <c r="N316" s="12"/>
      <c r="O316" s="12"/>
      <c r="P316" s="55">
        <f t="shared" si="24"/>
        <v>0</v>
      </c>
    </row>
    <row r="317" spans="1:16" x14ac:dyDescent="0.3">
      <c r="A317" s="554"/>
      <c r="B317" s="552"/>
      <c r="C317" s="110">
        <v>17</v>
      </c>
      <c r="D317" s="12"/>
      <c r="E317" s="12"/>
      <c r="F317" s="12"/>
      <c r="G317" s="12"/>
      <c r="H317" s="12"/>
      <c r="I317" s="12"/>
      <c r="J317" s="12"/>
      <c r="K317" s="12"/>
      <c r="L317" s="12"/>
      <c r="M317" s="12"/>
      <c r="N317" s="12"/>
      <c r="O317" s="12"/>
      <c r="P317" s="55">
        <f t="shared" si="24"/>
        <v>0</v>
      </c>
    </row>
    <row r="318" spans="1:16" x14ac:dyDescent="0.3">
      <c r="A318" s="554"/>
      <c r="B318" s="552"/>
      <c r="C318" s="110">
        <v>25</v>
      </c>
      <c r="D318" s="12"/>
      <c r="E318" s="12"/>
      <c r="F318" s="12"/>
      <c r="G318" s="12"/>
      <c r="H318" s="12"/>
      <c r="I318" s="12"/>
      <c r="J318" s="12"/>
      <c r="K318" s="12"/>
      <c r="L318" s="12"/>
      <c r="M318" s="12"/>
      <c r="N318" s="12"/>
      <c r="O318" s="12"/>
      <c r="P318" s="55">
        <f t="shared" si="24"/>
        <v>0</v>
      </c>
    </row>
    <row r="319" spans="1:16" x14ac:dyDescent="0.3">
      <c r="A319" s="554"/>
      <c r="B319" s="552"/>
      <c r="C319" s="110">
        <v>26</v>
      </c>
      <c r="D319" s="12"/>
      <c r="E319" s="12"/>
      <c r="F319" s="12"/>
      <c r="G319" s="12"/>
      <c r="H319" s="12"/>
      <c r="I319" s="12"/>
      <c r="J319" s="12"/>
      <c r="K319" s="12"/>
      <c r="L319" s="12"/>
      <c r="M319" s="12"/>
      <c r="N319" s="12"/>
      <c r="O319" s="12"/>
      <c r="P319" s="55">
        <f t="shared" si="24"/>
        <v>0</v>
      </c>
    </row>
    <row r="320" spans="1:16" x14ac:dyDescent="0.3">
      <c r="A320" s="555"/>
      <c r="B320" s="552"/>
      <c r="C320" s="110">
        <v>27</v>
      </c>
      <c r="D320" s="12"/>
      <c r="E320" s="12"/>
      <c r="F320" s="12"/>
      <c r="G320" s="12"/>
      <c r="H320" s="12"/>
      <c r="I320" s="12"/>
      <c r="J320" s="12"/>
      <c r="K320" s="12"/>
      <c r="L320" s="12"/>
      <c r="M320" s="12"/>
      <c r="N320" s="12"/>
      <c r="O320" s="12"/>
      <c r="P320" s="55">
        <f t="shared" si="24"/>
        <v>0</v>
      </c>
    </row>
    <row r="321" spans="1:16" x14ac:dyDescent="0.3">
      <c r="A321" s="553">
        <v>216</v>
      </c>
      <c r="B321" s="551" t="s">
        <v>62</v>
      </c>
      <c r="C321" s="110">
        <v>11</v>
      </c>
      <c r="D321" s="12"/>
      <c r="E321" s="12"/>
      <c r="F321" s="12"/>
      <c r="G321" s="12"/>
      <c r="H321" s="12"/>
      <c r="I321" s="12"/>
      <c r="J321" s="12"/>
      <c r="K321" s="12"/>
      <c r="L321" s="12"/>
      <c r="M321" s="12"/>
      <c r="N321" s="12"/>
      <c r="O321" s="12"/>
      <c r="P321" s="55">
        <f t="shared" si="24"/>
        <v>0</v>
      </c>
    </row>
    <row r="322" spans="1:16" x14ac:dyDescent="0.3">
      <c r="A322" s="554"/>
      <c r="B322" s="552"/>
      <c r="C322" s="110">
        <v>12</v>
      </c>
      <c r="D322" s="12"/>
      <c r="E322" s="12"/>
      <c r="F322" s="12"/>
      <c r="G322" s="12"/>
      <c r="H322" s="12"/>
      <c r="I322" s="12"/>
      <c r="J322" s="12"/>
      <c r="K322" s="12"/>
      <c r="L322" s="12"/>
      <c r="M322" s="12"/>
      <c r="N322" s="12"/>
      <c r="O322" s="12"/>
      <c r="P322" s="55">
        <f t="shared" si="24"/>
        <v>0</v>
      </c>
    </row>
    <row r="323" spans="1:16" x14ac:dyDescent="0.3">
      <c r="A323" s="554"/>
      <c r="B323" s="552"/>
      <c r="C323" s="110">
        <v>13</v>
      </c>
      <c r="D323" s="12"/>
      <c r="E323" s="12"/>
      <c r="F323" s="12"/>
      <c r="G323" s="12"/>
      <c r="H323" s="12"/>
      <c r="I323" s="12"/>
      <c r="J323" s="12"/>
      <c r="K323" s="12"/>
      <c r="L323" s="12"/>
      <c r="M323" s="12"/>
      <c r="N323" s="12"/>
      <c r="O323" s="12"/>
      <c r="P323" s="55">
        <f t="shared" si="24"/>
        <v>0</v>
      </c>
    </row>
    <row r="324" spans="1:16" x14ac:dyDescent="0.3">
      <c r="A324" s="554"/>
      <c r="B324" s="552"/>
      <c r="C324" s="110">
        <v>14</v>
      </c>
      <c r="D324" s="12"/>
      <c r="E324" s="12"/>
      <c r="F324" s="12"/>
      <c r="G324" s="12"/>
      <c r="H324" s="12"/>
      <c r="I324" s="12"/>
      <c r="J324" s="12"/>
      <c r="K324" s="12"/>
      <c r="L324" s="12"/>
      <c r="M324" s="12"/>
      <c r="N324" s="12"/>
      <c r="O324" s="12"/>
      <c r="P324" s="55">
        <f t="shared" si="24"/>
        <v>0</v>
      </c>
    </row>
    <row r="325" spans="1:16" x14ac:dyDescent="0.3">
      <c r="A325" s="554"/>
      <c r="B325" s="552"/>
      <c r="C325" s="110">
        <v>15</v>
      </c>
      <c r="D325" s="12"/>
      <c r="E325" s="12"/>
      <c r="F325" s="12"/>
      <c r="G325" s="12"/>
      <c r="H325" s="12"/>
      <c r="I325" s="12"/>
      <c r="J325" s="12"/>
      <c r="K325" s="12"/>
      <c r="L325" s="12"/>
      <c r="M325" s="12"/>
      <c r="N325" s="12"/>
      <c r="O325" s="12"/>
      <c r="P325" s="55">
        <f t="shared" si="24"/>
        <v>0</v>
      </c>
    </row>
    <row r="326" spans="1:16" x14ac:dyDescent="0.3">
      <c r="A326" s="554"/>
      <c r="B326" s="552"/>
      <c r="C326" s="110">
        <v>16</v>
      </c>
      <c r="D326" s="12"/>
      <c r="E326" s="12"/>
      <c r="F326" s="12"/>
      <c r="G326" s="12"/>
      <c r="H326" s="12"/>
      <c r="I326" s="12"/>
      <c r="J326" s="12"/>
      <c r="K326" s="12"/>
      <c r="L326" s="12"/>
      <c r="M326" s="12"/>
      <c r="N326" s="12"/>
      <c r="O326" s="12"/>
      <c r="P326" s="55">
        <f t="shared" si="24"/>
        <v>0</v>
      </c>
    </row>
    <row r="327" spans="1:16" x14ac:dyDescent="0.3">
      <c r="A327" s="554"/>
      <c r="B327" s="552"/>
      <c r="C327" s="110">
        <v>17</v>
      </c>
      <c r="D327" s="12">
        <v>4000</v>
      </c>
      <c r="E327" s="12">
        <v>4000</v>
      </c>
      <c r="F327" s="12">
        <v>4000</v>
      </c>
      <c r="G327" s="12">
        <v>4000</v>
      </c>
      <c r="H327" s="12">
        <v>4000</v>
      </c>
      <c r="I327" s="12">
        <v>4000</v>
      </c>
      <c r="J327" s="12">
        <v>4000</v>
      </c>
      <c r="K327" s="12">
        <v>4000</v>
      </c>
      <c r="L327" s="12">
        <v>4000</v>
      </c>
      <c r="M327" s="12">
        <v>4000</v>
      </c>
      <c r="N327" s="12">
        <v>4000</v>
      </c>
      <c r="O327" s="12">
        <v>4000</v>
      </c>
      <c r="P327" s="55">
        <f t="shared" si="24"/>
        <v>48000</v>
      </c>
    </row>
    <row r="328" spans="1:16" x14ac:dyDescent="0.3">
      <c r="A328" s="554"/>
      <c r="B328" s="552"/>
      <c r="C328" s="110">
        <v>25</v>
      </c>
      <c r="D328" s="12"/>
      <c r="E328" s="12"/>
      <c r="F328" s="12"/>
      <c r="G328" s="12"/>
      <c r="H328" s="12"/>
      <c r="I328" s="12"/>
      <c r="J328" s="12"/>
      <c r="K328" s="12"/>
      <c r="L328" s="12"/>
      <c r="M328" s="12"/>
      <c r="N328" s="12"/>
      <c r="O328" s="12"/>
      <c r="P328" s="55">
        <f t="shared" si="24"/>
        <v>0</v>
      </c>
    </row>
    <row r="329" spans="1:16" x14ac:dyDescent="0.3">
      <c r="A329" s="554"/>
      <c r="B329" s="552"/>
      <c r="C329" s="110">
        <v>26</v>
      </c>
      <c r="D329" s="12"/>
      <c r="E329" s="12"/>
      <c r="F329" s="12"/>
      <c r="G329" s="12"/>
      <c r="H329" s="12"/>
      <c r="I329" s="12"/>
      <c r="J329" s="12"/>
      <c r="K329" s="12"/>
      <c r="L329" s="12"/>
      <c r="M329" s="12"/>
      <c r="N329" s="12"/>
      <c r="O329" s="12"/>
      <c r="P329" s="55">
        <f t="shared" si="24"/>
        <v>0</v>
      </c>
    </row>
    <row r="330" spans="1:16" x14ac:dyDescent="0.3">
      <c r="A330" s="555"/>
      <c r="B330" s="552"/>
      <c r="C330" s="110">
        <v>27</v>
      </c>
      <c r="D330" s="12"/>
      <c r="E330" s="12"/>
      <c r="F330" s="12"/>
      <c r="G330" s="12"/>
      <c r="H330" s="12"/>
      <c r="I330" s="12"/>
      <c r="J330" s="12"/>
      <c r="K330" s="12"/>
      <c r="L330" s="12"/>
      <c r="M330" s="12"/>
      <c r="N330" s="12"/>
      <c r="O330" s="12"/>
      <c r="P330" s="55">
        <f t="shared" si="24"/>
        <v>0</v>
      </c>
    </row>
    <row r="331" spans="1:16" x14ac:dyDescent="0.3">
      <c r="A331" s="553">
        <v>217</v>
      </c>
      <c r="B331" s="551" t="s">
        <v>63</v>
      </c>
      <c r="C331" s="110">
        <v>11</v>
      </c>
      <c r="D331" s="12"/>
      <c r="E331" s="12"/>
      <c r="F331" s="12"/>
      <c r="G331" s="12"/>
      <c r="H331" s="12"/>
      <c r="I331" s="12"/>
      <c r="J331" s="12"/>
      <c r="K331" s="12"/>
      <c r="L331" s="12"/>
      <c r="M331" s="12"/>
      <c r="N331" s="12"/>
      <c r="O331" s="12"/>
      <c r="P331" s="55">
        <f t="shared" si="24"/>
        <v>0</v>
      </c>
    </row>
    <row r="332" spans="1:16" x14ac:dyDescent="0.3">
      <c r="A332" s="554"/>
      <c r="B332" s="552"/>
      <c r="C332" s="110">
        <v>12</v>
      </c>
      <c r="D332" s="12"/>
      <c r="E332" s="12"/>
      <c r="F332" s="12"/>
      <c r="G332" s="12"/>
      <c r="H332" s="12"/>
      <c r="I332" s="12"/>
      <c r="J332" s="12"/>
      <c r="K332" s="12"/>
      <c r="L332" s="12"/>
      <c r="M332" s="12"/>
      <c r="N332" s="12"/>
      <c r="O332" s="12"/>
      <c r="P332" s="55">
        <f t="shared" si="24"/>
        <v>0</v>
      </c>
    </row>
    <row r="333" spans="1:16" x14ac:dyDescent="0.3">
      <c r="A333" s="554"/>
      <c r="B333" s="552"/>
      <c r="C333" s="110">
        <v>13</v>
      </c>
      <c r="D333" s="12"/>
      <c r="E333" s="12"/>
      <c r="F333" s="12"/>
      <c r="G333" s="12"/>
      <c r="H333" s="12"/>
      <c r="I333" s="12"/>
      <c r="J333" s="12"/>
      <c r="K333" s="12"/>
      <c r="L333" s="12"/>
      <c r="M333" s="12"/>
      <c r="N333" s="12"/>
      <c r="O333" s="12"/>
      <c r="P333" s="55">
        <f t="shared" si="24"/>
        <v>0</v>
      </c>
    </row>
    <row r="334" spans="1:16" x14ac:dyDescent="0.3">
      <c r="A334" s="554"/>
      <c r="B334" s="552"/>
      <c r="C334" s="110">
        <v>14</v>
      </c>
      <c r="D334" s="12"/>
      <c r="E334" s="12"/>
      <c r="F334" s="12"/>
      <c r="G334" s="12"/>
      <c r="H334" s="12"/>
      <c r="I334" s="12"/>
      <c r="J334" s="12"/>
      <c r="K334" s="12"/>
      <c r="L334" s="12"/>
      <c r="M334" s="12"/>
      <c r="N334" s="12"/>
      <c r="O334" s="12"/>
      <c r="P334" s="55">
        <f t="shared" si="24"/>
        <v>0</v>
      </c>
    </row>
    <row r="335" spans="1:16" x14ac:dyDescent="0.3">
      <c r="A335" s="554"/>
      <c r="B335" s="552"/>
      <c r="C335" s="110">
        <v>15</v>
      </c>
      <c r="D335" s="12"/>
      <c r="E335" s="12"/>
      <c r="F335" s="12"/>
      <c r="G335" s="12"/>
      <c r="H335" s="12"/>
      <c r="I335" s="12"/>
      <c r="J335" s="12"/>
      <c r="K335" s="12"/>
      <c r="L335" s="12"/>
      <c r="M335" s="12"/>
      <c r="N335" s="12"/>
      <c r="O335" s="12"/>
      <c r="P335" s="55">
        <f t="shared" si="24"/>
        <v>0</v>
      </c>
    </row>
    <row r="336" spans="1:16" x14ac:dyDescent="0.3">
      <c r="A336" s="554"/>
      <c r="B336" s="552"/>
      <c r="C336" s="110">
        <v>16</v>
      </c>
      <c r="D336" s="12"/>
      <c r="E336" s="12"/>
      <c r="F336" s="12"/>
      <c r="G336" s="12"/>
      <c r="H336" s="12"/>
      <c r="I336" s="12"/>
      <c r="J336" s="12"/>
      <c r="K336" s="12"/>
      <c r="L336" s="12"/>
      <c r="M336" s="12"/>
      <c r="N336" s="12"/>
      <c r="O336" s="12"/>
      <c r="P336" s="55">
        <f t="shared" ref="P336:P350" si="25">SUM(D336:O336)</f>
        <v>0</v>
      </c>
    </row>
    <row r="337" spans="1:16" x14ac:dyDescent="0.3">
      <c r="A337" s="554"/>
      <c r="B337" s="552"/>
      <c r="C337" s="110">
        <v>17</v>
      </c>
      <c r="D337" s="12"/>
      <c r="E337" s="12"/>
      <c r="F337" s="12"/>
      <c r="G337" s="12"/>
      <c r="H337" s="12"/>
      <c r="I337" s="12"/>
      <c r="J337" s="12"/>
      <c r="K337" s="12"/>
      <c r="L337" s="12"/>
      <c r="M337" s="12"/>
      <c r="N337" s="12"/>
      <c r="O337" s="12"/>
      <c r="P337" s="55">
        <f t="shared" si="25"/>
        <v>0</v>
      </c>
    </row>
    <row r="338" spans="1:16" x14ac:dyDescent="0.3">
      <c r="A338" s="554"/>
      <c r="B338" s="552"/>
      <c r="C338" s="110">
        <v>25</v>
      </c>
      <c r="D338" s="12"/>
      <c r="E338" s="12"/>
      <c r="F338" s="12"/>
      <c r="G338" s="12"/>
      <c r="H338" s="12"/>
      <c r="I338" s="12"/>
      <c r="J338" s="12"/>
      <c r="K338" s="12"/>
      <c r="L338" s="12"/>
      <c r="M338" s="12"/>
      <c r="N338" s="12"/>
      <c r="O338" s="12"/>
      <c r="P338" s="55">
        <f t="shared" si="25"/>
        <v>0</v>
      </c>
    </row>
    <row r="339" spans="1:16" x14ac:dyDescent="0.3">
      <c r="A339" s="554"/>
      <c r="B339" s="552"/>
      <c r="C339" s="110">
        <v>26</v>
      </c>
      <c r="D339" s="12"/>
      <c r="E339" s="12"/>
      <c r="F339" s="12"/>
      <c r="G339" s="12"/>
      <c r="H339" s="12"/>
      <c r="I339" s="12"/>
      <c r="J339" s="12"/>
      <c r="K339" s="12"/>
      <c r="L339" s="12"/>
      <c r="M339" s="12"/>
      <c r="N339" s="12"/>
      <c r="O339" s="12"/>
      <c r="P339" s="55">
        <f t="shared" si="25"/>
        <v>0</v>
      </c>
    </row>
    <row r="340" spans="1:16" x14ac:dyDescent="0.3">
      <c r="A340" s="555"/>
      <c r="B340" s="552"/>
      <c r="C340" s="110">
        <v>27</v>
      </c>
      <c r="D340" s="12"/>
      <c r="E340" s="12"/>
      <c r="F340" s="12"/>
      <c r="G340" s="12"/>
      <c r="H340" s="12"/>
      <c r="I340" s="12"/>
      <c r="J340" s="12"/>
      <c r="K340" s="12"/>
      <c r="L340" s="12"/>
      <c r="M340" s="12"/>
      <c r="N340" s="12"/>
      <c r="O340" s="12"/>
      <c r="P340" s="55">
        <f t="shared" si="25"/>
        <v>0</v>
      </c>
    </row>
    <row r="341" spans="1:16" x14ac:dyDescent="0.3">
      <c r="A341" s="553">
        <v>218</v>
      </c>
      <c r="B341" s="551" t="s">
        <v>64</v>
      </c>
      <c r="C341" s="110">
        <v>11</v>
      </c>
      <c r="D341" s="12"/>
      <c r="E341" s="12"/>
      <c r="F341" s="12"/>
      <c r="G341" s="12"/>
      <c r="H341" s="12"/>
      <c r="I341" s="12"/>
      <c r="J341" s="12"/>
      <c r="K341" s="12"/>
      <c r="L341" s="12"/>
      <c r="M341" s="12"/>
      <c r="N341" s="12"/>
      <c r="O341" s="12"/>
      <c r="P341" s="55">
        <f t="shared" si="25"/>
        <v>0</v>
      </c>
    </row>
    <row r="342" spans="1:16" x14ac:dyDescent="0.3">
      <c r="A342" s="554"/>
      <c r="B342" s="552"/>
      <c r="C342" s="110">
        <v>12</v>
      </c>
      <c r="D342" s="12"/>
      <c r="E342" s="12"/>
      <c r="F342" s="12"/>
      <c r="G342" s="12"/>
      <c r="H342" s="12"/>
      <c r="I342" s="12"/>
      <c r="J342" s="12"/>
      <c r="K342" s="12"/>
      <c r="L342" s="12"/>
      <c r="M342" s="12"/>
      <c r="N342" s="12"/>
      <c r="O342" s="12"/>
      <c r="P342" s="55">
        <f t="shared" si="25"/>
        <v>0</v>
      </c>
    </row>
    <row r="343" spans="1:16" x14ac:dyDescent="0.3">
      <c r="A343" s="554"/>
      <c r="B343" s="552"/>
      <c r="C343" s="110">
        <v>13</v>
      </c>
      <c r="D343" s="12"/>
      <c r="E343" s="12"/>
      <c r="F343" s="12"/>
      <c r="G343" s="12"/>
      <c r="H343" s="12"/>
      <c r="I343" s="12"/>
      <c r="J343" s="12"/>
      <c r="K343" s="12"/>
      <c r="L343" s="12"/>
      <c r="M343" s="12"/>
      <c r="N343" s="12"/>
      <c r="O343" s="12"/>
      <c r="P343" s="55">
        <f t="shared" si="25"/>
        <v>0</v>
      </c>
    </row>
    <row r="344" spans="1:16" x14ac:dyDescent="0.3">
      <c r="A344" s="554"/>
      <c r="B344" s="552"/>
      <c r="C344" s="110">
        <v>14</v>
      </c>
      <c r="D344" s="12"/>
      <c r="E344" s="12"/>
      <c r="F344" s="12"/>
      <c r="G344" s="12"/>
      <c r="H344" s="12"/>
      <c r="I344" s="12"/>
      <c r="J344" s="12"/>
      <c r="K344" s="12"/>
      <c r="L344" s="12"/>
      <c r="M344" s="12"/>
      <c r="N344" s="12"/>
      <c r="O344" s="12"/>
      <c r="P344" s="55">
        <f t="shared" si="25"/>
        <v>0</v>
      </c>
    </row>
    <row r="345" spans="1:16" x14ac:dyDescent="0.3">
      <c r="A345" s="554"/>
      <c r="B345" s="552"/>
      <c r="C345" s="110">
        <v>15</v>
      </c>
      <c r="D345" s="12"/>
      <c r="E345" s="12"/>
      <c r="F345" s="12"/>
      <c r="G345" s="12"/>
      <c r="H345" s="12"/>
      <c r="I345" s="12"/>
      <c r="J345" s="12"/>
      <c r="K345" s="12"/>
      <c r="L345" s="12"/>
      <c r="M345" s="12"/>
      <c r="N345" s="12"/>
      <c r="O345" s="12"/>
      <c r="P345" s="55">
        <f t="shared" si="25"/>
        <v>0</v>
      </c>
    </row>
    <row r="346" spans="1:16" x14ac:dyDescent="0.3">
      <c r="A346" s="554"/>
      <c r="B346" s="552"/>
      <c r="C346" s="110">
        <v>16</v>
      </c>
      <c r="D346" s="12"/>
      <c r="E346" s="12"/>
      <c r="F346" s="12"/>
      <c r="G346" s="12"/>
      <c r="H346" s="12"/>
      <c r="I346" s="12"/>
      <c r="J346" s="12"/>
      <c r="K346" s="12"/>
      <c r="L346" s="12"/>
      <c r="M346" s="12"/>
      <c r="N346" s="12"/>
      <c r="O346" s="12"/>
      <c r="P346" s="55">
        <f t="shared" si="25"/>
        <v>0</v>
      </c>
    </row>
    <row r="347" spans="1:16" x14ac:dyDescent="0.3">
      <c r="A347" s="554"/>
      <c r="B347" s="552"/>
      <c r="C347" s="110">
        <v>17</v>
      </c>
      <c r="D347" s="12"/>
      <c r="E347" s="12"/>
      <c r="F347" s="12"/>
      <c r="G347" s="12"/>
      <c r="H347" s="12"/>
      <c r="I347" s="12"/>
      <c r="J347" s="12"/>
      <c r="K347" s="12"/>
      <c r="L347" s="12"/>
      <c r="M347" s="12"/>
      <c r="N347" s="12"/>
      <c r="O347" s="12"/>
      <c r="P347" s="55">
        <f t="shared" si="25"/>
        <v>0</v>
      </c>
    </row>
    <row r="348" spans="1:16" x14ac:dyDescent="0.3">
      <c r="A348" s="554"/>
      <c r="B348" s="552"/>
      <c r="C348" s="110">
        <v>25</v>
      </c>
      <c r="D348" s="66"/>
      <c r="E348" s="66"/>
      <c r="F348" s="66"/>
      <c r="G348" s="66"/>
      <c r="H348" s="66"/>
      <c r="I348" s="66"/>
      <c r="J348" s="66"/>
      <c r="K348" s="66"/>
      <c r="L348" s="66"/>
      <c r="M348" s="66"/>
      <c r="N348" s="66"/>
      <c r="O348" s="66"/>
      <c r="P348" s="55">
        <f t="shared" si="25"/>
        <v>0</v>
      </c>
    </row>
    <row r="349" spans="1:16" x14ac:dyDescent="0.3">
      <c r="A349" s="554"/>
      <c r="B349" s="552"/>
      <c r="C349" s="110">
        <v>26</v>
      </c>
      <c r="D349" s="66"/>
      <c r="E349" s="66"/>
      <c r="F349" s="66"/>
      <c r="G349" s="66"/>
      <c r="H349" s="66"/>
      <c r="I349" s="66"/>
      <c r="J349" s="66"/>
      <c r="K349" s="66"/>
      <c r="L349" s="66"/>
      <c r="M349" s="66"/>
      <c r="N349" s="66"/>
      <c r="O349" s="66"/>
      <c r="P349" s="55">
        <f t="shared" si="25"/>
        <v>0</v>
      </c>
    </row>
    <row r="350" spans="1:16" x14ac:dyDescent="0.3">
      <c r="A350" s="555"/>
      <c r="B350" s="552"/>
      <c r="C350" s="110">
        <v>27</v>
      </c>
      <c r="D350" s="66"/>
      <c r="E350" s="66"/>
      <c r="F350" s="66"/>
      <c r="G350" s="66"/>
      <c r="H350" s="66"/>
      <c r="I350" s="66"/>
      <c r="J350" s="66"/>
      <c r="K350" s="66"/>
      <c r="L350" s="66"/>
      <c r="M350" s="66"/>
      <c r="N350" s="66"/>
      <c r="O350" s="66"/>
      <c r="P350" s="55">
        <f t="shared" si="25"/>
        <v>0</v>
      </c>
    </row>
    <row r="351" spans="1:16" x14ac:dyDescent="0.3">
      <c r="A351" s="62">
        <v>2200</v>
      </c>
      <c r="B351" s="307" t="s">
        <v>2285</v>
      </c>
      <c r="C351" s="308"/>
      <c r="D351" s="72">
        <f>SUM(D352:D381)</f>
        <v>20000</v>
      </c>
      <c r="E351" s="72">
        <f t="shared" ref="E351:O351" si="26">SUM(E352:E381)</f>
        <v>20000</v>
      </c>
      <c r="F351" s="72">
        <f t="shared" si="26"/>
        <v>20000</v>
      </c>
      <c r="G351" s="72">
        <f t="shared" si="26"/>
        <v>20000</v>
      </c>
      <c r="H351" s="72">
        <f t="shared" si="26"/>
        <v>20000</v>
      </c>
      <c r="I351" s="72">
        <f t="shared" si="26"/>
        <v>20000</v>
      </c>
      <c r="J351" s="72">
        <f t="shared" si="26"/>
        <v>20000</v>
      </c>
      <c r="K351" s="72">
        <f t="shared" si="26"/>
        <v>20000</v>
      </c>
      <c r="L351" s="72">
        <f t="shared" si="26"/>
        <v>20000</v>
      </c>
      <c r="M351" s="72">
        <f t="shared" si="26"/>
        <v>20000</v>
      </c>
      <c r="N351" s="72">
        <f t="shared" si="26"/>
        <v>20000</v>
      </c>
      <c r="O351" s="72">
        <f t="shared" si="26"/>
        <v>20000</v>
      </c>
      <c r="P351" s="72">
        <f>SUM(P352:P381)</f>
        <v>240000</v>
      </c>
    </row>
    <row r="352" spans="1:16" ht="15" customHeight="1" x14ac:dyDescent="0.3">
      <c r="A352" s="553">
        <v>221</v>
      </c>
      <c r="B352" s="551" t="s">
        <v>66</v>
      </c>
      <c r="C352" s="110">
        <v>11</v>
      </c>
      <c r="D352" s="12"/>
      <c r="E352" s="12"/>
      <c r="F352" s="12"/>
      <c r="G352" s="12"/>
      <c r="H352" s="12"/>
      <c r="I352" s="12"/>
      <c r="J352" s="12"/>
      <c r="K352" s="12"/>
      <c r="L352" s="12"/>
      <c r="M352" s="12"/>
      <c r="N352" s="12"/>
      <c r="O352" s="12"/>
      <c r="P352" s="55">
        <f>SUM(D352:O352)</f>
        <v>0</v>
      </c>
    </row>
    <row r="353" spans="1:16" ht="15" customHeight="1" x14ac:dyDescent="0.3">
      <c r="A353" s="554"/>
      <c r="B353" s="552"/>
      <c r="C353" s="110">
        <v>12</v>
      </c>
      <c r="D353" s="12"/>
      <c r="E353" s="12"/>
      <c r="F353" s="12"/>
      <c r="G353" s="12"/>
      <c r="H353" s="12"/>
      <c r="I353" s="12"/>
      <c r="J353" s="12"/>
      <c r="K353" s="12"/>
      <c r="L353" s="12"/>
      <c r="M353" s="12"/>
      <c r="N353" s="12"/>
      <c r="O353" s="12"/>
      <c r="P353" s="55">
        <f t="shared" ref="P353:P381" si="27">SUM(D353:O353)</f>
        <v>0</v>
      </c>
    </row>
    <row r="354" spans="1:16" ht="15" customHeight="1" x14ac:dyDescent="0.3">
      <c r="A354" s="554"/>
      <c r="B354" s="552"/>
      <c r="C354" s="110">
        <v>13</v>
      </c>
      <c r="D354" s="12"/>
      <c r="E354" s="12"/>
      <c r="F354" s="12"/>
      <c r="G354" s="12"/>
      <c r="H354" s="12"/>
      <c r="I354" s="12"/>
      <c r="J354" s="12"/>
      <c r="K354" s="12"/>
      <c r="L354" s="12"/>
      <c r="M354" s="12"/>
      <c r="N354" s="12"/>
      <c r="O354" s="12"/>
      <c r="P354" s="55">
        <f t="shared" si="27"/>
        <v>0</v>
      </c>
    </row>
    <row r="355" spans="1:16" ht="15" customHeight="1" x14ac:dyDescent="0.3">
      <c r="A355" s="554"/>
      <c r="B355" s="552"/>
      <c r="C355" s="110">
        <v>14</v>
      </c>
      <c r="D355" s="12"/>
      <c r="E355" s="12"/>
      <c r="F355" s="12"/>
      <c r="G355" s="12"/>
      <c r="H355" s="12"/>
      <c r="I355" s="12"/>
      <c r="J355" s="12"/>
      <c r="K355" s="12"/>
      <c r="L355" s="12"/>
      <c r="M355" s="12"/>
      <c r="N355" s="12"/>
      <c r="O355" s="12"/>
      <c r="P355" s="55">
        <f t="shared" si="27"/>
        <v>0</v>
      </c>
    </row>
    <row r="356" spans="1:16" ht="15" customHeight="1" x14ac:dyDescent="0.3">
      <c r="A356" s="554"/>
      <c r="B356" s="552"/>
      <c r="C356" s="110">
        <v>15</v>
      </c>
      <c r="D356" s="12"/>
      <c r="E356" s="12"/>
      <c r="F356" s="12"/>
      <c r="G356" s="12"/>
      <c r="H356" s="12"/>
      <c r="I356" s="12"/>
      <c r="J356" s="12"/>
      <c r="K356" s="12"/>
      <c r="L356" s="12"/>
      <c r="M356" s="12"/>
      <c r="N356" s="12"/>
      <c r="O356" s="12"/>
      <c r="P356" s="55">
        <f t="shared" si="27"/>
        <v>0</v>
      </c>
    </row>
    <row r="357" spans="1:16" ht="15" customHeight="1" x14ac:dyDescent="0.3">
      <c r="A357" s="554"/>
      <c r="B357" s="552"/>
      <c r="C357" s="110">
        <v>16</v>
      </c>
      <c r="D357" s="12"/>
      <c r="E357" s="12"/>
      <c r="F357" s="12"/>
      <c r="G357" s="12"/>
      <c r="H357" s="12"/>
      <c r="I357" s="12"/>
      <c r="J357" s="12"/>
      <c r="K357" s="12"/>
      <c r="L357" s="12"/>
      <c r="M357" s="12"/>
      <c r="N357" s="12"/>
      <c r="O357" s="12"/>
      <c r="P357" s="55">
        <f t="shared" si="27"/>
        <v>0</v>
      </c>
    </row>
    <row r="358" spans="1:16" ht="15" customHeight="1" x14ac:dyDescent="0.3">
      <c r="A358" s="554"/>
      <c r="B358" s="552"/>
      <c r="C358" s="110">
        <v>17</v>
      </c>
      <c r="D358" s="12">
        <v>20000</v>
      </c>
      <c r="E358" s="12">
        <v>20000</v>
      </c>
      <c r="F358" s="12">
        <v>20000</v>
      </c>
      <c r="G358" s="12">
        <v>20000</v>
      </c>
      <c r="H358" s="12">
        <v>20000</v>
      </c>
      <c r="I358" s="12">
        <v>20000</v>
      </c>
      <c r="J358" s="12">
        <v>20000</v>
      </c>
      <c r="K358" s="12">
        <v>20000</v>
      </c>
      <c r="L358" s="12">
        <v>20000</v>
      </c>
      <c r="M358" s="12">
        <v>20000</v>
      </c>
      <c r="N358" s="12">
        <v>20000</v>
      </c>
      <c r="O358" s="12">
        <v>20000</v>
      </c>
      <c r="P358" s="55">
        <f t="shared" si="27"/>
        <v>240000</v>
      </c>
    </row>
    <row r="359" spans="1:16" ht="15" customHeight="1" x14ac:dyDescent="0.3">
      <c r="A359" s="554"/>
      <c r="B359" s="552"/>
      <c r="C359" s="110">
        <v>25</v>
      </c>
      <c r="D359" s="12"/>
      <c r="E359" s="12"/>
      <c r="F359" s="12"/>
      <c r="G359" s="12"/>
      <c r="H359" s="12"/>
      <c r="I359" s="12"/>
      <c r="J359" s="12"/>
      <c r="K359" s="12"/>
      <c r="L359" s="12"/>
      <c r="M359" s="12"/>
      <c r="N359" s="12"/>
      <c r="O359" s="12"/>
      <c r="P359" s="55">
        <f t="shared" si="27"/>
        <v>0</v>
      </c>
    </row>
    <row r="360" spans="1:16" ht="15" customHeight="1" x14ac:dyDescent="0.3">
      <c r="A360" s="554"/>
      <c r="B360" s="552"/>
      <c r="C360" s="110">
        <v>26</v>
      </c>
      <c r="D360" s="12"/>
      <c r="E360" s="12"/>
      <c r="F360" s="12"/>
      <c r="G360" s="12"/>
      <c r="H360" s="12"/>
      <c r="I360" s="12"/>
      <c r="J360" s="12"/>
      <c r="K360" s="12"/>
      <c r="L360" s="12"/>
      <c r="M360" s="12"/>
      <c r="N360" s="12"/>
      <c r="O360" s="12"/>
      <c r="P360" s="55">
        <f t="shared" si="27"/>
        <v>0</v>
      </c>
    </row>
    <row r="361" spans="1:16" ht="15" customHeight="1" x14ac:dyDescent="0.3">
      <c r="A361" s="555"/>
      <c r="B361" s="552"/>
      <c r="C361" s="110">
        <v>27</v>
      </c>
      <c r="D361" s="12"/>
      <c r="E361" s="12"/>
      <c r="F361" s="12"/>
      <c r="G361" s="12"/>
      <c r="H361" s="12"/>
      <c r="I361" s="12"/>
      <c r="J361" s="12"/>
      <c r="K361" s="12"/>
      <c r="L361" s="12"/>
      <c r="M361" s="12"/>
      <c r="N361" s="12"/>
      <c r="O361" s="12"/>
      <c r="P361" s="55">
        <f t="shared" si="27"/>
        <v>0</v>
      </c>
    </row>
    <row r="362" spans="1:16" ht="15" customHeight="1" x14ac:dyDescent="0.3">
      <c r="A362" s="553">
        <v>222</v>
      </c>
      <c r="B362" s="551" t="s">
        <v>67</v>
      </c>
      <c r="C362" s="110">
        <v>11</v>
      </c>
      <c r="D362" s="12"/>
      <c r="E362" s="12"/>
      <c r="F362" s="12"/>
      <c r="G362" s="12"/>
      <c r="H362" s="12"/>
      <c r="I362" s="12"/>
      <c r="J362" s="12"/>
      <c r="K362" s="12"/>
      <c r="L362" s="12"/>
      <c r="M362" s="12"/>
      <c r="N362" s="12"/>
      <c r="O362" s="12"/>
      <c r="P362" s="55">
        <f t="shared" si="27"/>
        <v>0</v>
      </c>
    </row>
    <row r="363" spans="1:16" ht="15" customHeight="1" x14ac:dyDescent="0.3">
      <c r="A363" s="554"/>
      <c r="B363" s="552"/>
      <c r="C363" s="110">
        <v>12</v>
      </c>
      <c r="D363" s="12"/>
      <c r="E363" s="12"/>
      <c r="F363" s="12"/>
      <c r="G363" s="12"/>
      <c r="H363" s="12"/>
      <c r="I363" s="12"/>
      <c r="J363" s="12"/>
      <c r="K363" s="12"/>
      <c r="L363" s="12"/>
      <c r="M363" s="12"/>
      <c r="N363" s="12"/>
      <c r="O363" s="12"/>
      <c r="P363" s="55">
        <f t="shared" si="27"/>
        <v>0</v>
      </c>
    </row>
    <row r="364" spans="1:16" ht="15" customHeight="1" x14ac:dyDescent="0.3">
      <c r="A364" s="554"/>
      <c r="B364" s="552"/>
      <c r="C364" s="110">
        <v>13</v>
      </c>
      <c r="D364" s="12"/>
      <c r="E364" s="12"/>
      <c r="F364" s="12"/>
      <c r="G364" s="12"/>
      <c r="H364" s="12"/>
      <c r="I364" s="12"/>
      <c r="J364" s="12"/>
      <c r="K364" s="12"/>
      <c r="L364" s="12"/>
      <c r="M364" s="12"/>
      <c r="N364" s="12"/>
      <c r="O364" s="12"/>
      <c r="P364" s="55">
        <f t="shared" si="27"/>
        <v>0</v>
      </c>
    </row>
    <row r="365" spans="1:16" ht="15" customHeight="1" x14ac:dyDescent="0.3">
      <c r="A365" s="554"/>
      <c r="B365" s="552"/>
      <c r="C365" s="110">
        <v>14</v>
      </c>
      <c r="D365" s="12"/>
      <c r="E365" s="12"/>
      <c r="F365" s="12"/>
      <c r="G365" s="12"/>
      <c r="H365" s="12"/>
      <c r="I365" s="12"/>
      <c r="J365" s="12"/>
      <c r="K365" s="12"/>
      <c r="L365" s="12"/>
      <c r="M365" s="12"/>
      <c r="N365" s="12"/>
      <c r="O365" s="12"/>
      <c r="P365" s="55">
        <f t="shared" si="27"/>
        <v>0</v>
      </c>
    </row>
    <row r="366" spans="1:16" ht="15" customHeight="1" x14ac:dyDescent="0.3">
      <c r="A366" s="554"/>
      <c r="B366" s="552"/>
      <c r="C366" s="110">
        <v>15</v>
      </c>
      <c r="D366" s="12"/>
      <c r="E366" s="12"/>
      <c r="F366" s="12"/>
      <c r="G366" s="12"/>
      <c r="H366" s="12"/>
      <c r="I366" s="12"/>
      <c r="J366" s="12"/>
      <c r="K366" s="12"/>
      <c r="L366" s="12"/>
      <c r="M366" s="12"/>
      <c r="N366" s="12"/>
      <c r="O366" s="12"/>
      <c r="P366" s="55">
        <f t="shared" si="27"/>
        <v>0</v>
      </c>
    </row>
    <row r="367" spans="1:16" ht="15" customHeight="1" x14ac:dyDescent="0.3">
      <c r="A367" s="554"/>
      <c r="B367" s="552"/>
      <c r="C367" s="110">
        <v>16</v>
      </c>
      <c r="D367" s="12"/>
      <c r="E367" s="12"/>
      <c r="F367" s="12"/>
      <c r="G367" s="12"/>
      <c r="H367" s="12"/>
      <c r="I367" s="12"/>
      <c r="J367" s="12"/>
      <c r="K367" s="12"/>
      <c r="L367" s="12"/>
      <c r="M367" s="12"/>
      <c r="N367" s="12"/>
      <c r="O367" s="12"/>
      <c r="P367" s="55">
        <f t="shared" si="27"/>
        <v>0</v>
      </c>
    </row>
    <row r="368" spans="1:16" ht="15" customHeight="1" x14ac:dyDescent="0.3">
      <c r="A368" s="554"/>
      <c r="B368" s="552"/>
      <c r="C368" s="110">
        <v>17</v>
      </c>
      <c r="D368" s="12"/>
      <c r="E368" s="12"/>
      <c r="F368" s="12"/>
      <c r="G368" s="12"/>
      <c r="H368" s="12"/>
      <c r="I368" s="12"/>
      <c r="J368" s="12"/>
      <c r="K368" s="12"/>
      <c r="L368" s="12"/>
      <c r="M368" s="12"/>
      <c r="N368" s="12"/>
      <c r="O368" s="12"/>
      <c r="P368" s="55">
        <f t="shared" si="27"/>
        <v>0</v>
      </c>
    </row>
    <row r="369" spans="1:16" ht="15" customHeight="1" x14ac:dyDescent="0.3">
      <c r="A369" s="554"/>
      <c r="B369" s="552"/>
      <c r="C369" s="110">
        <v>25</v>
      </c>
      <c r="D369" s="12"/>
      <c r="E369" s="12"/>
      <c r="F369" s="12"/>
      <c r="G369" s="12"/>
      <c r="H369" s="12"/>
      <c r="I369" s="12"/>
      <c r="J369" s="12"/>
      <c r="K369" s="12"/>
      <c r="L369" s="12"/>
      <c r="M369" s="12"/>
      <c r="N369" s="12"/>
      <c r="O369" s="12"/>
      <c r="P369" s="55">
        <f t="shared" si="27"/>
        <v>0</v>
      </c>
    </row>
    <row r="370" spans="1:16" ht="15" customHeight="1" x14ac:dyDescent="0.3">
      <c r="A370" s="554"/>
      <c r="B370" s="552"/>
      <c r="C370" s="110">
        <v>26</v>
      </c>
      <c r="D370" s="12"/>
      <c r="E370" s="12"/>
      <c r="F370" s="12"/>
      <c r="G370" s="12"/>
      <c r="H370" s="12"/>
      <c r="I370" s="12"/>
      <c r="J370" s="12"/>
      <c r="K370" s="12"/>
      <c r="L370" s="12"/>
      <c r="M370" s="12"/>
      <c r="N370" s="12"/>
      <c r="O370" s="12"/>
      <c r="P370" s="55">
        <f t="shared" si="27"/>
        <v>0</v>
      </c>
    </row>
    <row r="371" spans="1:16" ht="15" customHeight="1" x14ac:dyDescent="0.3">
      <c r="A371" s="555"/>
      <c r="B371" s="552"/>
      <c r="C371" s="110">
        <v>27</v>
      </c>
      <c r="D371" s="12"/>
      <c r="E371" s="12"/>
      <c r="F371" s="12"/>
      <c r="G371" s="12"/>
      <c r="H371" s="12"/>
      <c r="I371" s="12"/>
      <c r="J371" s="12"/>
      <c r="K371" s="12"/>
      <c r="L371" s="12"/>
      <c r="M371" s="12"/>
      <c r="N371" s="12"/>
      <c r="O371" s="12"/>
      <c r="P371" s="55">
        <f t="shared" si="27"/>
        <v>0</v>
      </c>
    </row>
    <row r="372" spans="1:16" ht="15" customHeight="1" x14ac:dyDescent="0.3">
      <c r="A372" s="553">
        <v>223</v>
      </c>
      <c r="B372" s="551" t="s">
        <v>68</v>
      </c>
      <c r="C372" s="110">
        <v>11</v>
      </c>
      <c r="D372" s="12"/>
      <c r="E372" s="12"/>
      <c r="F372" s="12"/>
      <c r="G372" s="12"/>
      <c r="H372" s="12"/>
      <c r="I372" s="12"/>
      <c r="J372" s="12"/>
      <c r="K372" s="12"/>
      <c r="L372" s="12"/>
      <c r="M372" s="12"/>
      <c r="N372" s="12"/>
      <c r="O372" s="12"/>
      <c r="P372" s="55">
        <f t="shared" si="27"/>
        <v>0</v>
      </c>
    </row>
    <row r="373" spans="1:16" ht="15" customHeight="1" x14ac:dyDescent="0.3">
      <c r="A373" s="554"/>
      <c r="B373" s="552"/>
      <c r="C373" s="110">
        <v>12</v>
      </c>
      <c r="D373" s="12"/>
      <c r="E373" s="12"/>
      <c r="F373" s="12"/>
      <c r="G373" s="12"/>
      <c r="H373" s="12"/>
      <c r="I373" s="12"/>
      <c r="J373" s="12"/>
      <c r="K373" s="12"/>
      <c r="L373" s="12"/>
      <c r="M373" s="12"/>
      <c r="N373" s="12"/>
      <c r="O373" s="12"/>
      <c r="P373" s="55">
        <f t="shared" si="27"/>
        <v>0</v>
      </c>
    </row>
    <row r="374" spans="1:16" ht="15" customHeight="1" x14ac:dyDescent="0.3">
      <c r="A374" s="554"/>
      <c r="B374" s="552"/>
      <c r="C374" s="110">
        <v>13</v>
      </c>
      <c r="D374" s="12"/>
      <c r="E374" s="12"/>
      <c r="F374" s="12"/>
      <c r="G374" s="12"/>
      <c r="H374" s="12"/>
      <c r="I374" s="12"/>
      <c r="J374" s="12"/>
      <c r="K374" s="12"/>
      <c r="L374" s="12"/>
      <c r="M374" s="12"/>
      <c r="N374" s="12"/>
      <c r="O374" s="12"/>
      <c r="P374" s="55">
        <f t="shared" si="27"/>
        <v>0</v>
      </c>
    </row>
    <row r="375" spans="1:16" ht="15" customHeight="1" x14ac:dyDescent="0.3">
      <c r="A375" s="554"/>
      <c r="B375" s="552"/>
      <c r="C375" s="110">
        <v>14</v>
      </c>
      <c r="D375" s="12"/>
      <c r="E375" s="12"/>
      <c r="F375" s="12"/>
      <c r="G375" s="12"/>
      <c r="H375" s="12"/>
      <c r="I375" s="12"/>
      <c r="J375" s="12"/>
      <c r="K375" s="12"/>
      <c r="L375" s="12"/>
      <c r="M375" s="12"/>
      <c r="N375" s="12"/>
      <c r="O375" s="12"/>
      <c r="P375" s="55">
        <f t="shared" si="27"/>
        <v>0</v>
      </c>
    </row>
    <row r="376" spans="1:16" ht="15" customHeight="1" x14ac:dyDescent="0.3">
      <c r="A376" s="554"/>
      <c r="B376" s="552"/>
      <c r="C376" s="110">
        <v>15</v>
      </c>
      <c r="D376" s="12"/>
      <c r="E376" s="12"/>
      <c r="F376" s="12"/>
      <c r="G376" s="12"/>
      <c r="H376" s="12"/>
      <c r="I376" s="12"/>
      <c r="J376" s="12"/>
      <c r="K376" s="12"/>
      <c r="L376" s="12"/>
      <c r="M376" s="12"/>
      <c r="N376" s="12"/>
      <c r="O376" s="12"/>
      <c r="P376" s="55">
        <f t="shared" si="27"/>
        <v>0</v>
      </c>
    </row>
    <row r="377" spans="1:16" ht="15" customHeight="1" x14ac:dyDescent="0.3">
      <c r="A377" s="554"/>
      <c r="B377" s="552"/>
      <c r="C377" s="110">
        <v>16</v>
      </c>
      <c r="D377" s="12"/>
      <c r="E377" s="12"/>
      <c r="F377" s="12"/>
      <c r="G377" s="12"/>
      <c r="H377" s="12"/>
      <c r="I377" s="12"/>
      <c r="J377" s="12"/>
      <c r="K377" s="12"/>
      <c r="L377" s="12"/>
      <c r="M377" s="12"/>
      <c r="N377" s="12"/>
      <c r="O377" s="12"/>
      <c r="P377" s="55">
        <f t="shared" si="27"/>
        <v>0</v>
      </c>
    </row>
    <row r="378" spans="1:16" ht="15" customHeight="1" x14ac:dyDescent="0.3">
      <c r="A378" s="554"/>
      <c r="B378" s="552"/>
      <c r="C378" s="110">
        <v>17</v>
      </c>
      <c r="D378" s="12"/>
      <c r="E378" s="12"/>
      <c r="F378" s="12"/>
      <c r="G378" s="12"/>
      <c r="H378" s="12"/>
      <c r="I378" s="12"/>
      <c r="J378" s="12"/>
      <c r="K378" s="12"/>
      <c r="L378" s="12"/>
      <c r="M378" s="12"/>
      <c r="N378" s="12"/>
      <c r="O378" s="12"/>
      <c r="P378" s="55">
        <f t="shared" si="27"/>
        <v>0</v>
      </c>
    </row>
    <row r="379" spans="1:16" ht="15" customHeight="1" x14ac:dyDescent="0.3">
      <c r="A379" s="554"/>
      <c r="B379" s="552"/>
      <c r="C379" s="110">
        <v>25</v>
      </c>
      <c r="D379" s="66"/>
      <c r="E379" s="66"/>
      <c r="F379" s="66"/>
      <c r="G379" s="66"/>
      <c r="H379" s="66"/>
      <c r="I379" s="66"/>
      <c r="J379" s="66"/>
      <c r="K379" s="66"/>
      <c r="L379" s="66"/>
      <c r="M379" s="66"/>
      <c r="N379" s="66"/>
      <c r="O379" s="66"/>
      <c r="P379" s="55">
        <f t="shared" si="27"/>
        <v>0</v>
      </c>
    </row>
    <row r="380" spans="1:16" ht="15" customHeight="1" x14ac:dyDescent="0.3">
      <c r="A380" s="554"/>
      <c r="B380" s="552"/>
      <c r="C380" s="110">
        <v>26</v>
      </c>
      <c r="D380" s="66"/>
      <c r="E380" s="66"/>
      <c r="F380" s="66"/>
      <c r="G380" s="66"/>
      <c r="H380" s="66"/>
      <c r="I380" s="66"/>
      <c r="J380" s="66"/>
      <c r="K380" s="66"/>
      <c r="L380" s="66"/>
      <c r="M380" s="66"/>
      <c r="N380" s="66"/>
      <c r="O380" s="66"/>
      <c r="P380" s="55">
        <f t="shared" si="27"/>
        <v>0</v>
      </c>
    </row>
    <row r="381" spans="1:16" ht="15" customHeight="1" x14ac:dyDescent="0.3">
      <c r="A381" s="555"/>
      <c r="B381" s="552"/>
      <c r="C381" s="110">
        <v>27</v>
      </c>
      <c r="D381" s="66"/>
      <c r="E381" s="66"/>
      <c r="F381" s="66"/>
      <c r="G381" s="66"/>
      <c r="H381" s="66"/>
      <c r="I381" s="66"/>
      <c r="J381" s="66"/>
      <c r="K381" s="66"/>
      <c r="L381" s="66"/>
      <c r="M381" s="66"/>
      <c r="N381" s="66"/>
      <c r="O381" s="66"/>
      <c r="P381" s="55">
        <f t="shared" si="27"/>
        <v>0</v>
      </c>
    </row>
    <row r="382" spans="1:16" x14ac:dyDescent="0.3">
      <c r="A382" s="62">
        <v>2300</v>
      </c>
      <c r="B382" s="307" t="s">
        <v>2286</v>
      </c>
      <c r="C382" s="308"/>
      <c r="D382" s="72">
        <f>SUM(D383:D391)</f>
        <v>0</v>
      </c>
      <c r="E382" s="72">
        <f t="shared" ref="E382:O382" si="28">SUM(E383:E391)</f>
        <v>0</v>
      </c>
      <c r="F382" s="72">
        <f t="shared" si="28"/>
        <v>0</v>
      </c>
      <c r="G382" s="72">
        <f t="shared" si="28"/>
        <v>0</v>
      </c>
      <c r="H382" s="72">
        <f t="shared" si="28"/>
        <v>0</v>
      </c>
      <c r="I382" s="72">
        <f t="shared" si="28"/>
        <v>0</v>
      </c>
      <c r="J382" s="72">
        <f t="shared" si="28"/>
        <v>0</v>
      </c>
      <c r="K382" s="72">
        <f t="shared" si="28"/>
        <v>0</v>
      </c>
      <c r="L382" s="72">
        <f t="shared" si="28"/>
        <v>0</v>
      </c>
      <c r="M382" s="72">
        <f t="shared" si="28"/>
        <v>0</v>
      </c>
      <c r="N382" s="72">
        <f t="shared" si="28"/>
        <v>0</v>
      </c>
      <c r="O382" s="72">
        <f t="shared" si="28"/>
        <v>0</v>
      </c>
      <c r="P382" s="72">
        <f>SUM(P383:P391)</f>
        <v>0</v>
      </c>
    </row>
    <row r="383" spans="1:16" ht="28.8" x14ac:dyDescent="0.3">
      <c r="A383" s="64">
        <v>231</v>
      </c>
      <c r="B383" s="65" t="s">
        <v>70</v>
      </c>
      <c r="C383" s="105"/>
      <c r="D383" s="105"/>
      <c r="E383" s="105"/>
      <c r="F383" s="105"/>
      <c r="G383" s="105"/>
      <c r="H383" s="105"/>
      <c r="I383" s="105"/>
      <c r="J383" s="105"/>
      <c r="K383" s="105"/>
      <c r="L383" s="105"/>
      <c r="M383" s="105"/>
      <c r="N383" s="105"/>
      <c r="O383" s="105"/>
      <c r="P383" s="54">
        <f t="shared" ref="P383:P391" si="29">SUM(D383:O383)</f>
        <v>0</v>
      </c>
    </row>
    <row r="384" spans="1:16" x14ac:dyDescent="0.3">
      <c r="A384" s="64">
        <v>232</v>
      </c>
      <c r="B384" s="65" t="s">
        <v>71</v>
      </c>
      <c r="C384" s="105"/>
      <c r="D384" s="105"/>
      <c r="E384" s="105"/>
      <c r="F384" s="105"/>
      <c r="G384" s="105"/>
      <c r="H384" s="105"/>
      <c r="I384" s="105"/>
      <c r="J384" s="105"/>
      <c r="K384" s="105"/>
      <c r="L384" s="105"/>
      <c r="M384" s="105"/>
      <c r="N384" s="105"/>
      <c r="O384" s="105"/>
      <c r="P384" s="54">
        <f t="shared" si="29"/>
        <v>0</v>
      </c>
    </row>
    <row r="385" spans="1:16" x14ac:dyDescent="0.3">
      <c r="A385" s="64">
        <v>233</v>
      </c>
      <c r="B385" s="65" t="s">
        <v>72</v>
      </c>
      <c r="C385" s="105"/>
      <c r="D385" s="105"/>
      <c r="E385" s="105"/>
      <c r="F385" s="105"/>
      <c r="G385" s="105"/>
      <c r="H385" s="105"/>
      <c r="I385" s="105"/>
      <c r="J385" s="105"/>
      <c r="K385" s="105"/>
      <c r="L385" s="105"/>
      <c r="M385" s="105"/>
      <c r="N385" s="105"/>
      <c r="O385" s="105"/>
      <c r="P385" s="54">
        <f t="shared" si="29"/>
        <v>0</v>
      </c>
    </row>
    <row r="386" spans="1:16" ht="28.8" x14ac:dyDescent="0.3">
      <c r="A386" s="64">
        <v>234</v>
      </c>
      <c r="B386" s="65" t="s">
        <v>73</v>
      </c>
      <c r="C386" s="105"/>
      <c r="D386" s="105"/>
      <c r="E386" s="105"/>
      <c r="F386" s="105"/>
      <c r="G386" s="105"/>
      <c r="H386" s="105"/>
      <c r="I386" s="105"/>
      <c r="J386" s="105"/>
      <c r="K386" s="105"/>
      <c r="L386" s="105"/>
      <c r="M386" s="105"/>
      <c r="N386" s="105"/>
      <c r="O386" s="105"/>
      <c r="P386" s="54">
        <f t="shared" si="29"/>
        <v>0</v>
      </c>
    </row>
    <row r="387" spans="1:16" ht="28.8" x14ac:dyDescent="0.3">
      <c r="A387" s="64">
        <v>235</v>
      </c>
      <c r="B387" s="65" t="s">
        <v>74</v>
      </c>
      <c r="C387" s="105"/>
      <c r="D387" s="105"/>
      <c r="E387" s="105"/>
      <c r="F387" s="105"/>
      <c r="G387" s="105"/>
      <c r="H387" s="105"/>
      <c r="I387" s="105"/>
      <c r="J387" s="105"/>
      <c r="K387" s="105"/>
      <c r="L387" s="105"/>
      <c r="M387" s="105"/>
      <c r="N387" s="105"/>
      <c r="O387" s="105"/>
      <c r="P387" s="54">
        <f t="shared" si="29"/>
        <v>0</v>
      </c>
    </row>
    <row r="388" spans="1:16" ht="28.8" x14ac:dyDescent="0.3">
      <c r="A388" s="64">
        <v>236</v>
      </c>
      <c r="B388" s="65" t="s">
        <v>75</v>
      </c>
      <c r="C388" s="105"/>
      <c r="D388" s="105"/>
      <c r="E388" s="105"/>
      <c r="F388" s="105"/>
      <c r="G388" s="105"/>
      <c r="H388" s="105"/>
      <c r="I388" s="105"/>
      <c r="J388" s="105"/>
      <c r="K388" s="105"/>
      <c r="L388" s="105"/>
      <c r="M388" s="105"/>
      <c r="N388" s="105"/>
      <c r="O388" s="105"/>
      <c r="P388" s="54">
        <f t="shared" si="29"/>
        <v>0</v>
      </c>
    </row>
    <row r="389" spans="1:16" x14ac:dyDescent="0.3">
      <c r="A389" s="64">
        <v>237</v>
      </c>
      <c r="B389" s="65" t="s">
        <v>76</v>
      </c>
      <c r="C389" s="105"/>
      <c r="D389" s="105"/>
      <c r="E389" s="105"/>
      <c r="F389" s="105"/>
      <c r="G389" s="105"/>
      <c r="H389" s="105"/>
      <c r="I389" s="105"/>
      <c r="J389" s="105"/>
      <c r="K389" s="105"/>
      <c r="L389" s="105"/>
      <c r="M389" s="105"/>
      <c r="N389" s="105"/>
      <c r="O389" s="105"/>
      <c r="P389" s="54">
        <f t="shared" si="29"/>
        <v>0</v>
      </c>
    </row>
    <row r="390" spans="1:16" x14ac:dyDescent="0.3">
      <c r="A390" s="64">
        <v>238</v>
      </c>
      <c r="B390" s="65" t="s">
        <v>77</v>
      </c>
      <c r="C390" s="105"/>
      <c r="D390" s="105"/>
      <c r="E390" s="105"/>
      <c r="F390" s="105"/>
      <c r="G390" s="105"/>
      <c r="H390" s="105"/>
      <c r="I390" s="105"/>
      <c r="J390" s="105"/>
      <c r="K390" s="105"/>
      <c r="L390" s="105"/>
      <c r="M390" s="105"/>
      <c r="N390" s="105"/>
      <c r="O390" s="105"/>
      <c r="P390" s="54">
        <f t="shared" si="29"/>
        <v>0</v>
      </c>
    </row>
    <row r="391" spans="1:16" x14ac:dyDescent="0.3">
      <c r="A391" s="64">
        <v>239</v>
      </c>
      <c r="B391" s="65" t="s">
        <v>78</v>
      </c>
      <c r="C391" s="105"/>
      <c r="D391" s="105"/>
      <c r="E391" s="105"/>
      <c r="F391" s="105"/>
      <c r="G391" s="105"/>
      <c r="H391" s="105"/>
      <c r="I391" s="105"/>
      <c r="J391" s="105"/>
      <c r="K391" s="105"/>
      <c r="L391" s="105"/>
      <c r="M391" s="105"/>
      <c r="N391" s="105"/>
      <c r="O391" s="105"/>
      <c r="P391" s="54">
        <f t="shared" si="29"/>
        <v>0</v>
      </c>
    </row>
    <row r="392" spans="1:16" x14ac:dyDescent="0.3">
      <c r="A392" s="74">
        <v>2400</v>
      </c>
      <c r="B392" s="305" t="s">
        <v>2287</v>
      </c>
      <c r="C392" s="306"/>
      <c r="D392" s="72">
        <f>SUM(D393:D482)</f>
        <v>0</v>
      </c>
      <c r="E392" s="72">
        <f t="shared" ref="E392:O392" si="30">SUM(E393:E482)</f>
        <v>0</v>
      </c>
      <c r="F392" s="72">
        <f t="shared" si="30"/>
        <v>0</v>
      </c>
      <c r="G392" s="72">
        <f t="shared" si="30"/>
        <v>0</v>
      </c>
      <c r="H392" s="72">
        <f t="shared" si="30"/>
        <v>0</v>
      </c>
      <c r="I392" s="72">
        <f t="shared" si="30"/>
        <v>0</v>
      </c>
      <c r="J392" s="72">
        <f t="shared" si="30"/>
        <v>0</v>
      </c>
      <c r="K392" s="72">
        <f t="shared" si="30"/>
        <v>0</v>
      </c>
      <c r="L392" s="72">
        <f t="shared" si="30"/>
        <v>0</v>
      </c>
      <c r="M392" s="72">
        <f t="shared" si="30"/>
        <v>0</v>
      </c>
      <c r="N392" s="72">
        <f t="shared" si="30"/>
        <v>0</v>
      </c>
      <c r="O392" s="72">
        <f t="shared" si="30"/>
        <v>0</v>
      </c>
      <c r="P392" s="72">
        <f>SUM(P393:P482)</f>
        <v>0</v>
      </c>
    </row>
    <row r="393" spans="1:16" ht="15" customHeight="1" x14ac:dyDescent="0.3">
      <c r="A393" s="553">
        <v>241</v>
      </c>
      <c r="B393" s="551" t="s">
        <v>80</v>
      </c>
      <c r="C393" s="110">
        <v>11</v>
      </c>
      <c r="D393" s="12"/>
      <c r="E393" s="12"/>
      <c r="F393" s="12"/>
      <c r="G393" s="12"/>
      <c r="H393" s="12"/>
      <c r="I393" s="12"/>
      <c r="J393" s="12"/>
      <c r="K393" s="12"/>
      <c r="L393" s="12"/>
      <c r="M393" s="12"/>
      <c r="N393" s="12"/>
      <c r="O393" s="12"/>
      <c r="P393" s="55">
        <f>SUM(D393:O393)</f>
        <v>0</v>
      </c>
    </row>
    <row r="394" spans="1:16" ht="15" customHeight="1" x14ac:dyDescent="0.3">
      <c r="A394" s="554"/>
      <c r="B394" s="552"/>
      <c r="C394" s="110">
        <v>12</v>
      </c>
      <c r="D394" s="12"/>
      <c r="E394" s="12"/>
      <c r="F394" s="12"/>
      <c r="G394" s="12"/>
      <c r="H394" s="12"/>
      <c r="I394" s="12"/>
      <c r="J394" s="12"/>
      <c r="K394" s="12"/>
      <c r="L394" s="12"/>
      <c r="M394" s="12"/>
      <c r="N394" s="12"/>
      <c r="O394" s="12"/>
      <c r="P394" s="55">
        <f t="shared" ref="P394:P457" si="31">SUM(D394:O394)</f>
        <v>0</v>
      </c>
    </row>
    <row r="395" spans="1:16" ht="15" customHeight="1" x14ac:dyDescent="0.3">
      <c r="A395" s="554"/>
      <c r="B395" s="552"/>
      <c r="C395" s="110">
        <v>13</v>
      </c>
      <c r="D395" s="12"/>
      <c r="E395" s="12"/>
      <c r="F395" s="12"/>
      <c r="G395" s="12"/>
      <c r="H395" s="12"/>
      <c r="I395" s="12"/>
      <c r="J395" s="12"/>
      <c r="K395" s="12"/>
      <c r="L395" s="12"/>
      <c r="M395" s="12"/>
      <c r="N395" s="12"/>
      <c r="O395" s="12"/>
      <c r="P395" s="55">
        <f t="shared" si="31"/>
        <v>0</v>
      </c>
    </row>
    <row r="396" spans="1:16" ht="15" customHeight="1" x14ac:dyDescent="0.3">
      <c r="A396" s="554"/>
      <c r="B396" s="552"/>
      <c r="C396" s="110">
        <v>14</v>
      </c>
      <c r="D396" s="12"/>
      <c r="E396" s="12"/>
      <c r="F396" s="12"/>
      <c r="G396" s="12"/>
      <c r="H396" s="12"/>
      <c r="I396" s="12"/>
      <c r="J396" s="12"/>
      <c r="K396" s="12"/>
      <c r="L396" s="12"/>
      <c r="M396" s="12"/>
      <c r="N396" s="12"/>
      <c r="O396" s="12"/>
      <c r="P396" s="55">
        <f t="shared" si="31"/>
        <v>0</v>
      </c>
    </row>
    <row r="397" spans="1:16" ht="15" customHeight="1" x14ac:dyDescent="0.3">
      <c r="A397" s="554"/>
      <c r="B397" s="552"/>
      <c r="C397" s="110">
        <v>15</v>
      </c>
      <c r="D397" s="12"/>
      <c r="E397" s="12"/>
      <c r="F397" s="12"/>
      <c r="G397" s="12"/>
      <c r="H397" s="12"/>
      <c r="I397" s="12"/>
      <c r="J397" s="12"/>
      <c r="K397" s="12"/>
      <c r="L397" s="12"/>
      <c r="M397" s="12"/>
      <c r="N397" s="12"/>
      <c r="O397" s="12"/>
      <c r="P397" s="55">
        <f t="shared" si="31"/>
        <v>0</v>
      </c>
    </row>
    <row r="398" spans="1:16" ht="15" customHeight="1" x14ac:dyDescent="0.3">
      <c r="A398" s="554"/>
      <c r="B398" s="552"/>
      <c r="C398" s="110">
        <v>16</v>
      </c>
      <c r="D398" s="12"/>
      <c r="E398" s="12"/>
      <c r="F398" s="12"/>
      <c r="G398" s="12"/>
      <c r="H398" s="12"/>
      <c r="I398" s="12"/>
      <c r="J398" s="12"/>
      <c r="K398" s="12"/>
      <c r="L398" s="12"/>
      <c r="M398" s="12"/>
      <c r="N398" s="12"/>
      <c r="O398" s="12"/>
      <c r="P398" s="55">
        <f t="shared" si="31"/>
        <v>0</v>
      </c>
    </row>
    <row r="399" spans="1:16" ht="15" customHeight="1" x14ac:dyDescent="0.3">
      <c r="A399" s="554"/>
      <c r="B399" s="552"/>
      <c r="C399" s="110">
        <v>17</v>
      </c>
      <c r="D399" s="12"/>
      <c r="E399" s="12"/>
      <c r="F399" s="12"/>
      <c r="G399" s="12"/>
      <c r="H399" s="12"/>
      <c r="I399" s="12"/>
      <c r="J399" s="12"/>
      <c r="K399" s="12"/>
      <c r="L399" s="12"/>
      <c r="M399" s="12"/>
      <c r="N399" s="12"/>
      <c r="O399" s="12"/>
      <c r="P399" s="55">
        <f t="shared" si="31"/>
        <v>0</v>
      </c>
    </row>
    <row r="400" spans="1:16" ht="15" customHeight="1" x14ac:dyDescent="0.3">
      <c r="A400" s="554"/>
      <c r="B400" s="552"/>
      <c r="C400" s="110">
        <v>25</v>
      </c>
      <c r="D400" s="12"/>
      <c r="E400" s="12"/>
      <c r="F400" s="12"/>
      <c r="G400" s="12"/>
      <c r="H400" s="12"/>
      <c r="I400" s="12"/>
      <c r="J400" s="12"/>
      <c r="K400" s="12"/>
      <c r="L400" s="12"/>
      <c r="M400" s="12"/>
      <c r="N400" s="12"/>
      <c r="O400" s="12"/>
      <c r="P400" s="55">
        <f t="shared" si="31"/>
        <v>0</v>
      </c>
    </row>
    <row r="401" spans="1:16" ht="15" customHeight="1" x14ac:dyDescent="0.3">
      <c r="A401" s="554"/>
      <c r="B401" s="552"/>
      <c r="C401" s="110">
        <v>26</v>
      </c>
      <c r="D401" s="12"/>
      <c r="E401" s="12"/>
      <c r="F401" s="12"/>
      <c r="G401" s="12"/>
      <c r="H401" s="12"/>
      <c r="I401" s="12"/>
      <c r="J401" s="12"/>
      <c r="K401" s="12"/>
      <c r="L401" s="12"/>
      <c r="M401" s="12"/>
      <c r="N401" s="12"/>
      <c r="O401" s="12"/>
      <c r="P401" s="55">
        <f t="shared" si="31"/>
        <v>0</v>
      </c>
    </row>
    <row r="402" spans="1:16" ht="15" customHeight="1" x14ac:dyDescent="0.3">
      <c r="A402" s="555"/>
      <c r="B402" s="552"/>
      <c r="C402" s="110">
        <v>27</v>
      </c>
      <c r="D402" s="12"/>
      <c r="E402" s="12"/>
      <c r="F402" s="12"/>
      <c r="G402" s="12"/>
      <c r="H402" s="12"/>
      <c r="I402" s="12"/>
      <c r="J402" s="12"/>
      <c r="K402" s="12"/>
      <c r="L402" s="12"/>
      <c r="M402" s="12"/>
      <c r="N402" s="12"/>
      <c r="O402" s="12"/>
      <c r="P402" s="55">
        <f t="shared" si="31"/>
        <v>0</v>
      </c>
    </row>
    <row r="403" spans="1:16" ht="15" customHeight="1" x14ac:dyDescent="0.3">
      <c r="A403" s="553">
        <v>242</v>
      </c>
      <c r="B403" s="551" t="s">
        <v>81</v>
      </c>
      <c r="C403" s="110">
        <v>11</v>
      </c>
      <c r="D403" s="12"/>
      <c r="E403" s="12"/>
      <c r="F403" s="12"/>
      <c r="G403" s="12"/>
      <c r="H403" s="12"/>
      <c r="I403" s="12"/>
      <c r="J403" s="12"/>
      <c r="K403" s="12"/>
      <c r="L403" s="12"/>
      <c r="M403" s="12"/>
      <c r="N403" s="12"/>
      <c r="O403" s="12"/>
      <c r="P403" s="55">
        <f t="shared" si="31"/>
        <v>0</v>
      </c>
    </row>
    <row r="404" spans="1:16" ht="15" customHeight="1" x14ac:dyDescent="0.3">
      <c r="A404" s="554"/>
      <c r="B404" s="552"/>
      <c r="C404" s="110">
        <v>12</v>
      </c>
      <c r="D404" s="12"/>
      <c r="E404" s="12"/>
      <c r="F404" s="12"/>
      <c r="G404" s="12"/>
      <c r="H404" s="12"/>
      <c r="I404" s="12"/>
      <c r="J404" s="12"/>
      <c r="K404" s="12"/>
      <c r="L404" s="12"/>
      <c r="M404" s="12"/>
      <c r="N404" s="12"/>
      <c r="O404" s="12"/>
      <c r="P404" s="55">
        <f t="shared" si="31"/>
        <v>0</v>
      </c>
    </row>
    <row r="405" spans="1:16" ht="15" customHeight="1" x14ac:dyDescent="0.3">
      <c r="A405" s="554"/>
      <c r="B405" s="552"/>
      <c r="C405" s="110">
        <v>13</v>
      </c>
      <c r="D405" s="12"/>
      <c r="E405" s="12"/>
      <c r="F405" s="12"/>
      <c r="G405" s="12"/>
      <c r="H405" s="12"/>
      <c r="I405" s="12"/>
      <c r="J405" s="12"/>
      <c r="K405" s="12"/>
      <c r="L405" s="12"/>
      <c r="M405" s="12"/>
      <c r="N405" s="12"/>
      <c r="O405" s="12"/>
      <c r="P405" s="55">
        <f t="shared" si="31"/>
        <v>0</v>
      </c>
    </row>
    <row r="406" spans="1:16" ht="15" customHeight="1" x14ac:dyDescent="0.3">
      <c r="A406" s="554"/>
      <c r="B406" s="552"/>
      <c r="C406" s="110">
        <v>14</v>
      </c>
      <c r="D406" s="12"/>
      <c r="E406" s="12"/>
      <c r="F406" s="12"/>
      <c r="G406" s="12"/>
      <c r="H406" s="12"/>
      <c r="I406" s="12"/>
      <c r="J406" s="12"/>
      <c r="K406" s="12"/>
      <c r="L406" s="12"/>
      <c r="M406" s="12"/>
      <c r="N406" s="12"/>
      <c r="O406" s="12"/>
      <c r="P406" s="55">
        <f t="shared" si="31"/>
        <v>0</v>
      </c>
    </row>
    <row r="407" spans="1:16" ht="15" customHeight="1" x14ac:dyDescent="0.3">
      <c r="A407" s="554"/>
      <c r="B407" s="552"/>
      <c r="C407" s="110">
        <v>15</v>
      </c>
      <c r="D407" s="12"/>
      <c r="E407" s="12"/>
      <c r="F407" s="12"/>
      <c r="G407" s="12"/>
      <c r="H407" s="12"/>
      <c r="I407" s="12"/>
      <c r="J407" s="12"/>
      <c r="K407" s="12"/>
      <c r="L407" s="12"/>
      <c r="M407" s="12"/>
      <c r="N407" s="12"/>
      <c r="O407" s="12"/>
      <c r="P407" s="55">
        <f t="shared" si="31"/>
        <v>0</v>
      </c>
    </row>
    <row r="408" spans="1:16" ht="15" customHeight="1" x14ac:dyDescent="0.3">
      <c r="A408" s="554"/>
      <c r="B408" s="552"/>
      <c r="C408" s="110">
        <v>16</v>
      </c>
      <c r="D408" s="12"/>
      <c r="E408" s="12"/>
      <c r="F408" s="12"/>
      <c r="G408" s="12"/>
      <c r="H408" s="12"/>
      <c r="I408" s="12"/>
      <c r="J408" s="12"/>
      <c r="K408" s="12"/>
      <c r="L408" s="12"/>
      <c r="M408" s="12"/>
      <c r="N408" s="12"/>
      <c r="O408" s="12"/>
      <c r="P408" s="55">
        <f t="shared" si="31"/>
        <v>0</v>
      </c>
    </row>
    <row r="409" spans="1:16" ht="15" customHeight="1" x14ac:dyDescent="0.3">
      <c r="A409" s="554"/>
      <c r="B409" s="552"/>
      <c r="C409" s="110">
        <v>17</v>
      </c>
      <c r="D409" s="12"/>
      <c r="E409" s="12"/>
      <c r="F409" s="12"/>
      <c r="G409" s="12"/>
      <c r="H409" s="12"/>
      <c r="I409" s="12"/>
      <c r="J409" s="12"/>
      <c r="K409" s="12"/>
      <c r="L409" s="12"/>
      <c r="M409" s="12"/>
      <c r="N409" s="12"/>
      <c r="O409" s="12"/>
      <c r="P409" s="55">
        <f t="shared" si="31"/>
        <v>0</v>
      </c>
    </row>
    <row r="410" spans="1:16" ht="15" customHeight="1" x14ac:dyDescent="0.3">
      <c r="A410" s="554"/>
      <c r="B410" s="552"/>
      <c r="C410" s="110">
        <v>25</v>
      </c>
      <c r="D410" s="12"/>
      <c r="E410" s="12"/>
      <c r="F410" s="12"/>
      <c r="G410" s="12"/>
      <c r="H410" s="12"/>
      <c r="I410" s="12"/>
      <c r="J410" s="12"/>
      <c r="K410" s="12"/>
      <c r="L410" s="12"/>
      <c r="M410" s="12"/>
      <c r="N410" s="12"/>
      <c r="O410" s="12"/>
      <c r="P410" s="55">
        <f t="shared" si="31"/>
        <v>0</v>
      </c>
    </row>
    <row r="411" spans="1:16" ht="15" customHeight="1" x14ac:dyDescent="0.3">
      <c r="A411" s="554"/>
      <c r="B411" s="552"/>
      <c r="C411" s="110">
        <v>26</v>
      </c>
      <c r="D411" s="12"/>
      <c r="E411" s="12"/>
      <c r="F411" s="12"/>
      <c r="G411" s="12"/>
      <c r="H411" s="12"/>
      <c r="I411" s="12"/>
      <c r="J411" s="12"/>
      <c r="K411" s="12"/>
      <c r="L411" s="12"/>
      <c r="M411" s="12"/>
      <c r="N411" s="12"/>
      <c r="O411" s="12"/>
      <c r="P411" s="55">
        <f t="shared" si="31"/>
        <v>0</v>
      </c>
    </row>
    <row r="412" spans="1:16" ht="15" customHeight="1" x14ac:dyDescent="0.3">
      <c r="A412" s="555"/>
      <c r="B412" s="552"/>
      <c r="C412" s="110">
        <v>27</v>
      </c>
      <c r="D412" s="12"/>
      <c r="E412" s="12"/>
      <c r="F412" s="12"/>
      <c r="G412" s="12"/>
      <c r="H412" s="12"/>
      <c r="I412" s="12"/>
      <c r="J412" s="12"/>
      <c r="K412" s="12"/>
      <c r="L412" s="12"/>
      <c r="M412" s="12"/>
      <c r="N412" s="12"/>
      <c r="O412" s="12"/>
      <c r="P412" s="55">
        <f t="shared" si="31"/>
        <v>0</v>
      </c>
    </row>
    <row r="413" spans="1:16" ht="15" customHeight="1" x14ac:dyDescent="0.3">
      <c r="A413" s="553">
        <v>243</v>
      </c>
      <c r="B413" s="551" t="s">
        <v>82</v>
      </c>
      <c r="C413" s="110">
        <v>11</v>
      </c>
      <c r="D413" s="12"/>
      <c r="E413" s="12"/>
      <c r="F413" s="12"/>
      <c r="G413" s="12"/>
      <c r="H413" s="12"/>
      <c r="I413" s="12"/>
      <c r="J413" s="12"/>
      <c r="K413" s="12"/>
      <c r="L413" s="12"/>
      <c r="M413" s="12"/>
      <c r="N413" s="12"/>
      <c r="O413" s="12"/>
      <c r="P413" s="55">
        <f t="shared" si="31"/>
        <v>0</v>
      </c>
    </row>
    <row r="414" spans="1:16" ht="15" customHeight="1" x14ac:dyDescent="0.3">
      <c r="A414" s="554"/>
      <c r="B414" s="552"/>
      <c r="C414" s="110">
        <v>12</v>
      </c>
      <c r="D414" s="12"/>
      <c r="E414" s="12"/>
      <c r="F414" s="12"/>
      <c r="G414" s="12"/>
      <c r="H414" s="12"/>
      <c r="I414" s="12"/>
      <c r="J414" s="12"/>
      <c r="K414" s="12"/>
      <c r="L414" s="12"/>
      <c r="M414" s="12"/>
      <c r="N414" s="12"/>
      <c r="O414" s="12"/>
      <c r="P414" s="55">
        <f t="shared" si="31"/>
        <v>0</v>
      </c>
    </row>
    <row r="415" spans="1:16" ht="15" customHeight="1" x14ac:dyDescent="0.3">
      <c r="A415" s="554"/>
      <c r="B415" s="552"/>
      <c r="C415" s="110">
        <v>13</v>
      </c>
      <c r="D415" s="12"/>
      <c r="E415" s="12"/>
      <c r="F415" s="12"/>
      <c r="G415" s="12"/>
      <c r="H415" s="12"/>
      <c r="I415" s="12"/>
      <c r="J415" s="12"/>
      <c r="K415" s="12"/>
      <c r="L415" s="12"/>
      <c r="M415" s="12"/>
      <c r="N415" s="12"/>
      <c r="O415" s="12"/>
      <c r="P415" s="55">
        <f t="shared" si="31"/>
        <v>0</v>
      </c>
    </row>
    <row r="416" spans="1:16" ht="15" customHeight="1" x14ac:dyDescent="0.3">
      <c r="A416" s="554"/>
      <c r="B416" s="552"/>
      <c r="C416" s="110">
        <v>14</v>
      </c>
      <c r="D416" s="12"/>
      <c r="E416" s="12"/>
      <c r="F416" s="12"/>
      <c r="G416" s="12"/>
      <c r="H416" s="12"/>
      <c r="I416" s="12"/>
      <c r="J416" s="12"/>
      <c r="K416" s="12"/>
      <c r="L416" s="12"/>
      <c r="M416" s="12"/>
      <c r="N416" s="12"/>
      <c r="O416" s="12"/>
      <c r="P416" s="55">
        <f t="shared" si="31"/>
        <v>0</v>
      </c>
    </row>
    <row r="417" spans="1:16" ht="15" customHeight="1" x14ac:dyDescent="0.3">
      <c r="A417" s="554"/>
      <c r="B417" s="552"/>
      <c r="C417" s="110">
        <v>15</v>
      </c>
      <c r="D417" s="12"/>
      <c r="E417" s="12"/>
      <c r="F417" s="12"/>
      <c r="G417" s="12"/>
      <c r="H417" s="12"/>
      <c r="I417" s="12"/>
      <c r="J417" s="12"/>
      <c r="K417" s="12"/>
      <c r="L417" s="12"/>
      <c r="M417" s="12"/>
      <c r="N417" s="12"/>
      <c r="O417" s="12"/>
      <c r="P417" s="55">
        <f t="shared" si="31"/>
        <v>0</v>
      </c>
    </row>
    <row r="418" spans="1:16" ht="15" customHeight="1" x14ac:dyDescent="0.3">
      <c r="A418" s="554"/>
      <c r="B418" s="552"/>
      <c r="C418" s="110">
        <v>16</v>
      </c>
      <c r="D418" s="12"/>
      <c r="E418" s="12"/>
      <c r="F418" s="12"/>
      <c r="G418" s="12"/>
      <c r="H418" s="12"/>
      <c r="I418" s="12"/>
      <c r="J418" s="12"/>
      <c r="K418" s="12"/>
      <c r="L418" s="12"/>
      <c r="M418" s="12"/>
      <c r="N418" s="12"/>
      <c r="O418" s="12"/>
      <c r="P418" s="55">
        <f t="shared" si="31"/>
        <v>0</v>
      </c>
    </row>
    <row r="419" spans="1:16" ht="15" customHeight="1" x14ac:dyDescent="0.3">
      <c r="A419" s="554"/>
      <c r="B419" s="552"/>
      <c r="C419" s="110">
        <v>17</v>
      </c>
      <c r="D419" s="12"/>
      <c r="E419" s="12"/>
      <c r="F419" s="12"/>
      <c r="G419" s="12"/>
      <c r="H419" s="12"/>
      <c r="I419" s="12"/>
      <c r="J419" s="12"/>
      <c r="K419" s="12"/>
      <c r="L419" s="12"/>
      <c r="M419" s="12"/>
      <c r="N419" s="12"/>
      <c r="O419" s="12"/>
      <c r="P419" s="55">
        <f t="shared" si="31"/>
        <v>0</v>
      </c>
    </row>
    <row r="420" spans="1:16" ht="15" customHeight="1" x14ac:dyDescent="0.3">
      <c r="A420" s="554"/>
      <c r="B420" s="552"/>
      <c r="C420" s="110">
        <v>25</v>
      </c>
      <c r="D420" s="12"/>
      <c r="E420" s="12"/>
      <c r="F420" s="12"/>
      <c r="G420" s="12"/>
      <c r="H420" s="12"/>
      <c r="I420" s="12"/>
      <c r="J420" s="12"/>
      <c r="K420" s="12"/>
      <c r="L420" s="12"/>
      <c r="M420" s="12"/>
      <c r="N420" s="12"/>
      <c r="O420" s="12"/>
      <c r="P420" s="55">
        <f t="shared" si="31"/>
        <v>0</v>
      </c>
    </row>
    <row r="421" spans="1:16" ht="15" customHeight="1" x14ac:dyDescent="0.3">
      <c r="A421" s="554"/>
      <c r="B421" s="552"/>
      <c r="C421" s="110">
        <v>26</v>
      </c>
      <c r="D421" s="12"/>
      <c r="E421" s="12"/>
      <c r="F421" s="12"/>
      <c r="G421" s="12"/>
      <c r="H421" s="12"/>
      <c r="I421" s="12"/>
      <c r="J421" s="12"/>
      <c r="K421" s="12"/>
      <c r="L421" s="12"/>
      <c r="M421" s="12"/>
      <c r="N421" s="12"/>
      <c r="O421" s="12"/>
      <c r="P421" s="55">
        <f t="shared" si="31"/>
        <v>0</v>
      </c>
    </row>
    <row r="422" spans="1:16" ht="15" customHeight="1" x14ac:dyDescent="0.3">
      <c r="A422" s="555"/>
      <c r="B422" s="552"/>
      <c r="C422" s="110">
        <v>27</v>
      </c>
      <c r="D422" s="12"/>
      <c r="E422" s="12"/>
      <c r="F422" s="12"/>
      <c r="G422" s="12"/>
      <c r="H422" s="12"/>
      <c r="I422" s="12"/>
      <c r="J422" s="12"/>
      <c r="K422" s="12"/>
      <c r="L422" s="12"/>
      <c r="M422" s="12"/>
      <c r="N422" s="12"/>
      <c r="O422" s="12"/>
      <c r="P422" s="55">
        <f t="shared" si="31"/>
        <v>0</v>
      </c>
    </row>
    <row r="423" spans="1:16" ht="15" customHeight="1" x14ac:dyDescent="0.3">
      <c r="A423" s="553">
        <v>244</v>
      </c>
      <c r="B423" s="551" t="s">
        <v>83</v>
      </c>
      <c r="C423" s="110">
        <v>11</v>
      </c>
      <c r="D423" s="12"/>
      <c r="E423" s="12"/>
      <c r="F423" s="12"/>
      <c r="G423" s="12"/>
      <c r="H423" s="12"/>
      <c r="I423" s="12"/>
      <c r="J423" s="12"/>
      <c r="K423" s="12"/>
      <c r="L423" s="12"/>
      <c r="M423" s="12"/>
      <c r="N423" s="12"/>
      <c r="O423" s="12"/>
      <c r="P423" s="55">
        <f t="shared" si="31"/>
        <v>0</v>
      </c>
    </row>
    <row r="424" spans="1:16" ht="15" customHeight="1" x14ac:dyDescent="0.3">
      <c r="A424" s="554"/>
      <c r="B424" s="552"/>
      <c r="C424" s="110">
        <v>12</v>
      </c>
      <c r="D424" s="12"/>
      <c r="E424" s="12"/>
      <c r="F424" s="12"/>
      <c r="G424" s="12"/>
      <c r="H424" s="12"/>
      <c r="I424" s="12"/>
      <c r="J424" s="12"/>
      <c r="K424" s="12"/>
      <c r="L424" s="12"/>
      <c r="M424" s="12"/>
      <c r="N424" s="12"/>
      <c r="O424" s="12"/>
      <c r="P424" s="55">
        <f t="shared" si="31"/>
        <v>0</v>
      </c>
    </row>
    <row r="425" spans="1:16" ht="15" customHeight="1" x14ac:dyDescent="0.3">
      <c r="A425" s="554"/>
      <c r="B425" s="552"/>
      <c r="C425" s="110">
        <v>13</v>
      </c>
      <c r="D425" s="12"/>
      <c r="E425" s="12"/>
      <c r="F425" s="12"/>
      <c r="G425" s="12"/>
      <c r="H425" s="12"/>
      <c r="I425" s="12"/>
      <c r="J425" s="12"/>
      <c r="K425" s="12"/>
      <c r="L425" s="12"/>
      <c r="M425" s="12"/>
      <c r="N425" s="12"/>
      <c r="O425" s="12"/>
      <c r="P425" s="55">
        <f t="shared" si="31"/>
        <v>0</v>
      </c>
    </row>
    <row r="426" spans="1:16" ht="15" customHeight="1" x14ac:dyDescent="0.3">
      <c r="A426" s="554"/>
      <c r="B426" s="552"/>
      <c r="C426" s="110">
        <v>14</v>
      </c>
      <c r="D426" s="12"/>
      <c r="E426" s="12"/>
      <c r="F426" s="12"/>
      <c r="G426" s="12"/>
      <c r="H426" s="12"/>
      <c r="I426" s="12"/>
      <c r="J426" s="12"/>
      <c r="K426" s="12"/>
      <c r="L426" s="12"/>
      <c r="M426" s="12"/>
      <c r="N426" s="12"/>
      <c r="O426" s="12"/>
      <c r="P426" s="55">
        <f t="shared" si="31"/>
        <v>0</v>
      </c>
    </row>
    <row r="427" spans="1:16" ht="15" customHeight="1" x14ac:dyDescent="0.3">
      <c r="A427" s="554"/>
      <c r="B427" s="552"/>
      <c r="C427" s="110">
        <v>15</v>
      </c>
      <c r="D427" s="12"/>
      <c r="E427" s="12"/>
      <c r="F427" s="12"/>
      <c r="G427" s="12"/>
      <c r="H427" s="12"/>
      <c r="I427" s="12"/>
      <c r="J427" s="12"/>
      <c r="K427" s="12"/>
      <c r="L427" s="12"/>
      <c r="M427" s="12"/>
      <c r="N427" s="12"/>
      <c r="O427" s="12"/>
      <c r="P427" s="55">
        <f t="shared" si="31"/>
        <v>0</v>
      </c>
    </row>
    <row r="428" spans="1:16" ht="15" customHeight="1" x14ac:dyDescent="0.3">
      <c r="A428" s="554"/>
      <c r="B428" s="552"/>
      <c r="C428" s="110">
        <v>16</v>
      </c>
      <c r="D428" s="12"/>
      <c r="E428" s="12"/>
      <c r="F428" s="12"/>
      <c r="G428" s="12"/>
      <c r="H428" s="12"/>
      <c r="I428" s="12"/>
      <c r="J428" s="12"/>
      <c r="K428" s="12"/>
      <c r="L428" s="12"/>
      <c r="M428" s="12"/>
      <c r="N428" s="12"/>
      <c r="O428" s="12"/>
      <c r="P428" s="55">
        <f t="shared" si="31"/>
        <v>0</v>
      </c>
    </row>
    <row r="429" spans="1:16" ht="15" customHeight="1" x14ac:dyDescent="0.3">
      <c r="A429" s="554"/>
      <c r="B429" s="552"/>
      <c r="C429" s="110">
        <v>17</v>
      </c>
      <c r="D429" s="12"/>
      <c r="E429" s="12"/>
      <c r="F429" s="12"/>
      <c r="G429" s="12"/>
      <c r="H429" s="12"/>
      <c r="I429" s="12"/>
      <c r="J429" s="12"/>
      <c r="K429" s="12"/>
      <c r="L429" s="12"/>
      <c r="M429" s="12"/>
      <c r="N429" s="12"/>
      <c r="O429" s="12"/>
      <c r="P429" s="55">
        <f t="shared" si="31"/>
        <v>0</v>
      </c>
    </row>
    <row r="430" spans="1:16" ht="15" customHeight="1" x14ac:dyDescent="0.3">
      <c r="A430" s="554"/>
      <c r="B430" s="552"/>
      <c r="C430" s="110">
        <v>25</v>
      </c>
      <c r="D430" s="12"/>
      <c r="E430" s="12"/>
      <c r="F430" s="12"/>
      <c r="G430" s="12"/>
      <c r="H430" s="12"/>
      <c r="I430" s="12"/>
      <c r="J430" s="12"/>
      <c r="K430" s="12"/>
      <c r="L430" s="12"/>
      <c r="M430" s="12"/>
      <c r="N430" s="12"/>
      <c r="O430" s="12"/>
      <c r="P430" s="55">
        <f t="shared" si="31"/>
        <v>0</v>
      </c>
    </row>
    <row r="431" spans="1:16" ht="15" customHeight="1" x14ac:dyDescent="0.3">
      <c r="A431" s="554"/>
      <c r="B431" s="552"/>
      <c r="C431" s="110">
        <v>26</v>
      </c>
      <c r="D431" s="12"/>
      <c r="E431" s="12"/>
      <c r="F431" s="12"/>
      <c r="G431" s="12"/>
      <c r="H431" s="12"/>
      <c r="I431" s="12"/>
      <c r="J431" s="12"/>
      <c r="K431" s="12"/>
      <c r="L431" s="12"/>
      <c r="M431" s="12"/>
      <c r="N431" s="12"/>
      <c r="O431" s="12"/>
      <c r="P431" s="55">
        <f t="shared" si="31"/>
        <v>0</v>
      </c>
    </row>
    <row r="432" spans="1:16" ht="15" customHeight="1" x14ac:dyDescent="0.3">
      <c r="A432" s="555"/>
      <c r="B432" s="552"/>
      <c r="C432" s="110">
        <v>27</v>
      </c>
      <c r="D432" s="12"/>
      <c r="E432" s="12"/>
      <c r="F432" s="12"/>
      <c r="G432" s="12"/>
      <c r="H432" s="12"/>
      <c r="I432" s="12"/>
      <c r="J432" s="12"/>
      <c r="K432" s="12"/>
      <c r="L432" s="12"/>
      <c r="M432" s="12"/>
      <c r="N432" s="12"/>
      <c r="O432" s="12"/>
      <c r="P432" s="55">
        <f t="shared" si="31"/>
        <v>0</v>
      </c>
    </row>
    <row r="433" spans="1:16" ht="15" customHeight="1" x14ac:dyDescent="0.3">
      <c r="A433" s="553">
        <v>245</v>
      </c>
      <c r="B433" s="551" t="s">
        <v>84</v>
      </c>
      <c r="C433" s="110">
        <v>11</v>
      </c>
      <c r="D433" s="12"/>
      <c r="E433" s="12"/>
      <c r="F433" s="12"/>
      <c r="G433" s="12"/>
      <c r="H433" s="12"/>
      <c r="I433" s="12"/>
      <c r="J433" s="12"/>
      <c r="K433" s="12"/>
      <c r="L433" s="12"/>
      <c r="M433" s="12"/>
      <c r="N433" s="12"/>
      <c r="O433" s="12"/>
      <c r="P433" s="55">
        <f t="shared" si="31"/>
        <v>0</v>
      </c>
    </row>
    <row r="434" spans="1:16" ht="15" customHeight="1" x14ac:dyDescent="0.3">
      <c r="A434" s="554"/>
      <c r="B434" s="552"/>
      <c r="C434" s="110">
        <v>12</v>
      </c>
      <c r="D434" s="12"/>
      <c r="E434" s="12"/>
      <c r="F434" s="12"/>
      <c r="G434" s="12"/>
      <c r="H434" s="12"/>
      <c r="I434" s="12"/>
      <c r="J434" s="12"/>
      <c r="K434" s="12"/>
      <c r="L434" s="12"/>
      <c r="M434" s="12"/>
      <c r="N434" s="12"/>
      <c r="O434" s="12"/>
      <c r="P434" s="55">
        <f t="shared" si="31"/>
        <v>0</v>
      </c>
    </row>
    <row r="435" spans="1:16" ht="15" customHeight="1" x14ac:dyDescent="0.3">
      <c r="A435" s="554"/>
      <c r="B435" s="552"/>
      <c r="C435" s="110">
        <v>13</v>
      </c>
      <c r="D435" s="12"/>
      <c r="E435" s="12"/>
      <c r="F435" s="12"/>
      <c r="G435" s="12"/>
      <c r="H435" s="12"/>
      <c r="I435" s="12"/>
      <c r="J435" s="12"/>
      <c r="K435" s="12"/>
      <c r="L435" s="12"/>
      <c r="M435" s="12"/>
      <c r="N435" s="12"/>
      <c r="O435" s="12"/>
      <c r="P435" s="55">
        <f t="shared" si="31"/>
        <v>0</v>
      </c>
    </row>
    <row r="436" spans="1:16" ht="15" customHeight="1" x14ac:dyDescent="0.3">
      <c r="A436" s="554"/>
      <c r="B436" s="552"/>
      <c r="C436" s="110">
        <v>14</v>
      </c>
      <c r="D436" s="12"/>
      <c r="E436" s="12"/>
      <c r="F436" s="12"/>
      <c r="G436" s="12"/>
      <c r="H436" s="12"/>
      <c r="I436" s="12"/>
      <c r="J436" s="12"/>
      <c r="K436" s="12"/>
      <c r="L436" s="12"/>
      <c r="M436" s="12"/>
      <c r="N436" s="12"/>
      <c r="O436" s="12"/>
      <c r="P436" s="55">
        <f t="shared" si="31"/>
        <v>0</v>
      </c>
    </row>
    <row r="437" spans="1:16" ht="15" customHeight="1" x14ac:dyDescent="0.3">
      <c r="A437" s="554"/>
      <c r="B437" s="552"/>
      <c r="C437" s="110">
        <v>15</v>
      </c>
      <c r="D437" s="12"/>
      <c r="E437" s="12"/>
      <c r="F437" s="12"/>
      <c r="G437" s="12"/>
      <c r="H437" s="12"/>
      <c r="I437" s="12"/>
      <c r="J437" s="12"/>
      <c r="K437" s="12"/>
      <c r="L437" s="12"/>
      <c r="M437" s="12"/>
      <c r="N437" s="12"/>
      <c r="O437" s="12"/>
      <c r="P437" s="55">
        <f t="shared" si="31"/>
        <v>0</v>
      </c>
    </row>
    <row r="438" spans="1:16" ht="15" customHeight="1" x14ac:dyDescent="0.3">
      <c r="A438" s="554"/>
      <c r="B438" s="552"/>
      <c r="C438" s="110">
        <v>16</v>
      </c>
      <c r="D438" s="12"/>
      <c r="E438" s="12"/>
      <c r="F438" s="12"/>
      <c r="G438" s="12"/>
      <c r="H438" s="12"/>
      <c r="I438" s="12"/>
      <c r="J438" s="12"/>
      <c r="K438" s="12"/>
      <c r="L438" s="12"/>
      <c r="M438" s="12"/>
      <c r="N438" s="12"/>
      <c r="O438" s="12"/>
      <c r="P438" s="55">
        <f t="shared" si="31"/>
        <v>0</v>
      </c>
    </row>
    <row r="439" spans="1:16" ht="15" customHeight="1" x14ac:dyDescent="0.3">
      <c r="A439" s="554"/>
      <c r="B439" s="552"/>
      <c r="C439" s="110">
        <v>17</v>
      </c>
      <c r="D439" s="12"/>
      <c r="E439" s="12"/>
      <c r="F439" s="12"/>
      <c r="G439" s="12"/>
      <c r="H439" s="12"/>
      <c r="I439" s="12"/>
      <c r="J439" s="12"/>
      <c r="K439" s="12"/>
      <c r="L439" s="12"/>
      <c r="M439" s="12"/>
      <c r="N439" s="12"/>
      <c r="O439" s="12"/>
      <c r="P439" s="55">
        <f t="shared" si="31"/>
        <v>0</v>
      </c>
    </row>
    <row r="440" spans="1:16" ht="15" customHeight="1" x14ac:dyDescent="0.3">
      <c r="A440" s="554"/>
      <c r="B440" s="552"/>
      <c r="C440" s="110">
        <v>25</v>
      </c>
      <c r="D440" s="12"/>
      <c r="E440" s="12"/>
      <c r="F440" s="12"/>
      <c r="G440" s="12"/>
      <c r="H440" s="12"/>
      <c r="I440" s="12"/>
      <c r="J440" s="12"/>
      <c r="K440" s="12"/>
      <c r="L440" s="12"/>
      <c r="M440" s="12"/>
      <c r="N440" s="12"/>
      <c r="O440" s="12"/>
      <c r="P440" s="55">
        <f t="shared" si="31"/>
        <v>0</v>
      </c>
    </row>
    <row r="441" spans="1:16" ht="15" customHeight="1" x14ac:dyDescent="0.3">
      <c r="A441" s="554"/>
      <c r="B441" s="552"/>
      <c r="C441" s="110">
        <v>26</v>
      </c>
      <c r="D441" s="12"/>
      <c r="E441" s="12"/>
      <c r="F441" s="12"/>
      <c r="G441" s="12"/>
      <c r="H441" s="12"/>
      <c r="I441" s="12"/>
      <c r="J441" s="12"/>
      <c r="K441" s="12"/>
      <c r="L441" s="12"/>
      <c r="M441" s="12"/>
      <c r="N441" s="12"/>
      <c r="O441" s="12"/>
      <c r="P441" s="55">
        <f t="shared" si="31"/>
        <v>0</v>
      </c>
    </row>
    <row r="442" spans="1:16" ht="15" customHeight="1" x14ac:dyDescent="0.3">
      <c r="A442" s="555"/>
      <c r="B442" s="552"/>
      <c r="C442" s="110">
        <v>27</v>
      </c>
      <c r="D442" s="12"/>
      <c r="E442" s="12"/>
      <c r="F442" s="12"/>
      <c r="G442" s="12"/>
      <c r="H442" s="12"/>
      <c r="I442" s="12"/>
      <c r="J442" s="12"/>
      <c r="K442" s="12"/>
      <c r="L442" s="12"/>
      <c r="M442" s="12"/>
      <c r="N442" s="12"/>
      <c r="O442" s="12"/>
      <c r="P442" s="55">
        <f t="shared" si="31"/>
        <v>0</v>
      </c>
    </row>
    <row r="443" spans="1:16" ht="15" customHeight="1" x14ac:dyDescent="0.3">
      <c r="A443" s="553">
        <v>246</v>
      </c>
      <c r="B443" s="551" t="s">
        <v>85</v>
      </c>
      <c r="C443" s="110">
        <v>11</v>
      </c>
      <c r="D443" s="12"/>
      <c r="E443" s="12"/>
      <c r="F443" s="12"/>
      <c r="G443" s="12"/>
      <c r="H443" s="12"/>
      <c r="I443" s="12"/>
      <c r="J443" s="12"/>
      <c r="K443" s="12"/>
      <c r="L443" s="12"/>
      <c r="M443" s="12"/>
      <c r="N443" s="12"/>
      <c r="O443" s="12"/>
      <c r="P443" s="55">
        <f t="shared" si="31"/>
        <v>0</v>
      </c>
    </row>
    <row r="444" spans="1:16" ht="15" customHeight="1" x14ac:dyDescent="0.3">
      <c r="A444" s="554"/>
      <c r="B444" s="552"/>
      <c r="C444" s="110">
        <v>12</v>
      </c>
      <c r="D444" s="12"/>
      <c r="E444" s="12"/>
      <c r="F444" s="12"/>
      <c r="G444" s="12"/>
      <c r="H444" s="12"/>
      <c r="I444" s="12"/>
      <c r="J444" s="12"/>
      <c r="K444" s="12"/>
      <c r="L444" s="12"/>
      <c r="M444" s="12"/>
      <c r="N444" s="12"/>
      <c r="O444" s="12"/>
      <c r="P444" s="55">
        <f t="shared" si="31"/>
        <v>0</v>
      </c>
    </row>
    <row r="445" spans="1:16" ht="15" customHeight="1" x14ac:dyDescent="0.3">
      <c r="A445" s="554"/>
      <c r="B445" s="552"/>
      <c r="C445" s="110">
        <v>13</v>
      </c>
      <c r="D445" s="12"/>
      <c r="E445" s="12"/>
      <c r="F445" s="12"/>
      <c r="G445" s="12"/>
      <c r="H445" s="12"/>
      <c r="I445" s="12"/>
      <c r="J445" s="12"/>
      <c r="K445" s="12"/>
      <c r="L445" s="12"/>
      <c r="M445" s="12"/>
      <c r="N445" s="12"/>
      <c r="O445" s="12"/>
      <c r="P445" s="55">
        <f t="shared" si="31"/>
        <v>0</v>
      </c>
    </row>
    <row r="446" spans="1:16" ht="15" customHeight="1" x14ac:dyDescent="0.3">
      <c r="A446" s="554"/>
      <c r="B446" s="552"/>
      <c r="C446" s="110">
        <v>14</v>
      </c>
      <c r="D446" s="12"/>
      <c r="E446" s="12"/>
      <c r="F446" s="12"/>
      <c r="G446" s="12"/>
      <c r="H446" s="12"/>
      <c r="I446" s="12"/>
      <c r="J446" s="12"/>
      <c r="K446" s="12"/>
      <c r="L446" s="12"/>
      <c r="M446" s="12"/>
      <c r="N446" s="12"/>
      <c r="O446" s="12"/>
      <c r="P446" s="55">
        <f t="shared" si="31"/>
        <v>0</v>
      </c>
    </row>
    <row r="447" spans="1:16" ht="15" customHeight="1" x14ac:dyDescent="0.3">
      <c r="A447" s="554"/>
      <c r="B447" s="552"/>
      <c r="C447" s="110">
        <v>15</v>
      </c>
      <c r="D447" s="12"/>
      <c r="E447" s="12"/>
      <c r="F447" s="12"/>
      <c r="G447" s="12"/>
      <c r="H447" s="12"/>
      <c r="I447" s="12"/>
      <c r="J447" s="12"/>
      <c r="K447" s="12"/>
      <c r="L447" s="12"/>
      <c r="M447" s="12"/>
      <c r="N447" s="12"/>
      <c r="O447" s="12"/>
      <c r="P447" s="55">
        <f t="shared" si="31"/>
        <v>0</v>
      </c>
    </row>
    <row r="448" spans="1:16" ht="15" customHeight="1" x14ac:dyDescent="0.3">
      <c r="A448" s="554"/>
      <c r="B448" s="552"/>
      <c r="C448" s="110">
        <v>16</v>
      </c>
      <c r="D448" s="12"/>
      <c r="E448" s="12"/>
      <c r="F448" s="12"/>
      <c r="G448" s="12"/>
      <c r="H448" s="12"/>
      <c r="I448" s="12"/>
      <c r="J448" s="12"/>
      <c r="K448" s="12"/>
      <c r="L448" s="12"/>
      <c r="M448" s="12"/>
      <c r="N448" s="12"/>
      <c r="O448" s="12"/>
      <c r="P448" s="55">
        <f t="shared" si="31"/>
        <v>0</v>
      </c>
    </row>
    <row r="449" spans="1:16" ht="15" customHeight="1" x14ac:dyDescent="0.3">
      <c r="A449" s="554"/>
      <c r="B449" s="552"/>
      <c r="C449" s="110">
        <v>17</v>
      </c>
      <c r="D449" s="12"/>
      <c r="E449" s="12"/>
      <c r="F449" s="12"/>
      <c r="G449" s="12"/>
      <c r="H449" s="12"/>
      <c r="I449" s="12"/>
      <c r="J449" s="12"/>
      <c r="K449" s="12"/>
      <c r="L449" s="12"/>
      <c r="M449" s="12"/>
      <c r="N449" s="12"/>
      <c r="O449" s="12"/>
      <c r="P449" s="55">
        <f t="shared" si="31"/>
        <v>0</v>
      </c>
    </row>
    <row r="450" spans="1:16" ht="15" customHeight="1" x14ac:dyDescent="0.3">
      <c r="A450" s="554"/>
      <c r="B450" s="552"/>
      <c r="C450" s="110">
        <v>25</v>
      </c>
      <c r="D450" s="12"/>
      <c r="E450" s="12"/>
      <c r="F450" s="12"/>
      <c r="G450" s="12"/>
      <c r="H450" s="12"/>
      <c r="I450" s="12"/>
      <c r="J450" s="12"/>
      <c r="K450" s="12"/>
      <c r="L450" s="12"/>
      <c r="M450" s="12"/>
      <c r="N450" s="12"/>
      <c r="O450" s="12"/>
      <c r="P450" s="55">
        <f t="shared" si="31"/>
        <v>0</v>
      </c>
    </row>
    <row r="451" spans="1:16" ht="15" customHeight="1" x14ac:dyDescent="0.3">
      <c r="A451" s="554"/>
      <c r="B451" s="552"/>
      <c r="C451" s="110">
        <v>26</v>
      </c>
      <c r="D451" s="12"/>
      <c r="E451" s="12"/>
      <c r="F451" s="12"/>
      <c r="G451" s="12"/>
      <c r="H451" s="12"/>
      <c r="I451" s="12"/>
      <c r="J451" s="12"/>
      <c r="K451" s="12"/>
      <c r="L451" s="12"/>
      <c r="M451" s="12"/>
      <c r="N451" s="12"/>
      <c r="O451" s="12"/>
      <c r="P451" s="55">
        <f t="shared" si="31"/>
        <v>0</v>
      </c>
    </row>
    <row r="452" spans="1:16" ht="15" customHeight="1" x14ac:dyDescent="0.3">
      <c r="A452" s="555"/>
      <c r="B452" s="552"/>
      <c r="C452" s="110">
        <v>27</v>
      </c>
      <c r="D452" s="12"/>
      <c r="E452" s="12"/>
      <c r="F452" s="12"/>
      <c r="G452" s="12"/>
      <c r="H452" s="12"/>
      <c r="I452" s="12"/>
      <c r="J452" s="12"/>
      <c r="K452" s="12"/>
      <c r="L452" s="12"/>
      <c r="M452" s="12"/>
      <c r="N452" s="12"/>
      <c r="O452" s="12"/>
      <c r="P452" s="55">
        <f t="shared" si="31"/>
        <v>0</v>
      </c>
    </row>
    <row r="453" spans="1:16" ht="15" customHeight="1" x14ac:dyDescent="0.3">
      <c r="A453" s="553">
        <v>247</v>
      </c>
      <c r="B453" s="551" t="s">
        <v>86</v>
      </c>
      <c r="C453" s="110">
        <v>11</v>
      </c>
      <c r="D453" s="12"/>
      <c r="E453" s="12"/>
      <c r="F453" s="12"/>
      <c r="G453" s="12"/>
      <c r="H453" s="12"/>
      <c r="I453" s="12"/>
      <c r="J453" s="12"/>
      <c r="K453" s="12"/>
      <c r="L453" s="12"/>
      <c r="M453" s="12"/>
      <c r="N453" s="12"/>
      <c r="O453" s="12"/>
      <c r="P453" s="55">
        <f t="shared" si="31"/>
        <v>0</v>
      </c>
    </row>
    <row r="454" spans="1:16" ht="15" customHeight="1" x14ac:dyDescent="0.3">
      <c r="A454" s="554"/>
      <c r="B454" s="552"/>
      <c r="C454" s="110">
        <v>12</v>
      </c>
      <c r="D454" s="12"/>
      <c r="E454" s="12"/>
      <c r="F454" s="12"/>
      <c r="G454" s="12"/>
      <c r="H454" s="12"/>
      <c r="I454" s="12"/>
      <c r="J454" s="12"/>
      <c r="K454" s="12"/>
      <c r="L454" s="12"/>
      <c r="M454" s="12"/>
      <c r="N454" s="12"/>
      <c r="O454" s="12"/>
      <c r="P454" s="55">
        <f t="shared" si="31"/>
        <v>0</v>
      </c>
    </row>
    <row r="455" spans="1:16" ht="15" customHeight="1" x14ac:dyDescent="0.3">
      <c r="A455" s="554"/>
      <c r="B455" s="552"/>
      <c r="C455" s="110">
        <v>13</v>
      </c>
      <c r="D455" s="12"/>
      <c r="E455" s="12"/>
      <c r="F455" s="12"/>
      <c r="G455" s="12"/>
      <c r="H455" s="12"/>
      <c r="I455" s="12"/>
      <c r="J455" s="12"/>
      <c r="K455" s="12"/>
      <c r="L455" s="12"/>
      <c r="M455" s="12"/>
      <c r="N455" s="12"/>
      <c r="O455" s="12"/>
      <c r="P455" s="55">
        <f t="shared" si="31"/>
        <v>0</v>
      </c>
    </row>
    <row r="456" spans="1:16" ht="15" customHeight="1" x14ac:dyDescent="0.3">
      <c r="A456" s="554"/>
      <c r="B456" s="552"/>
      <c r="C456" s="110">
        <v>14</v>
      </c>
      <c r="D456" s="12"/>
      <c r="E456" s="12"/>
      <c r="F456" s="12"/>
      <c r="G456" s="12"/>
      <c r="H456" s="12"/>
      <c r="I456" s="12"/>
      <c r="J456" s="12"/>
      <c r="K456" s="12"/>
      <c r="L456" s="12"/>
      <c r="M456" s="12"/>
      <c r="N456" s="12"/>
      <c r="O456" s="12"/>
      <c r="P456" s="55">
        <f t="shared" si="31"/>
        <v>0</v>
      </c>
    </row>
    <row r="457" spans="1:16" ht="15" customHeight="1" x14ac:dyDescent="0.3">
      <c r="A457" s="554"/>
      <c r="B457" s="552"/>
      <c r="C457" s="110">
        <v>15</v>
      </c>
      <c r="D457" s="12"/>
      <c r="E457" s="12"/>
      <c r="F457" s="12"/>
      <c r="G457" s="12"/>
      <c r="H457" s="12"/>
      <c r="I457" s="12"/>
      <c r="J457" s="12"/>
      <c r="K457" s="12"/>
      <c r="L457" s="12"/>
      <c r="M457" s="12"/>
      <c r="N457" s="12"/>
      <c r="O457" s="12"/>
      <c r="P457" s="55">
        <f t="shared" si="31"/>
        <v>0</v>
      </c>
    </row>
    <row r="458" spans="1:16" ht="15" customHeight="1" x14ac:dyDescent="0.3">
      <c r="A458" s="554"/>
      <c r="B458" s="552"/>
      <c r="C458" s="110">
        <v>16</v>
      </c>
      <c r="D458" s="12"/>
      <c r="E458" s="12"/>
      <c r="F458" s="12"/>
      <c r="G458" s="12"/>
      <c r="H458" s="12"/>
      <c r="I458" s="12"/>
      <c r="J458" s="12"/>
      <c r="K458" s="12"/>
      <c r="L458" s="12"/>
      <c r="M458" s="12"/>
      <c r="N458" s="12"/>
      <c r="O458" s="12"/>
      <c r="P458" s="55">
        <f t="shared" ref="P458:P482" si="32">SUM(D458:O458)</f>
        <v>0</v>
      </c>
    </row>
    <row r="459" spans="1:16" ht="15" customHeight="1" x14ac:dyDescent="0.3">
      <c r="A459" s="554"/>
      <c r="B459" s="552"/>
      <c r="C459" s="110">
        <v>17</v>
      </c>
      <c r="D459" s="12"/>
      <c r="E459" s="12"/>
      <c r="F459" s="12"/>
      <c r="G459" s="12"/>
      <c r="H459" s="12"/>
      <c r="I459" s="12"/>
      <c r="J459" s="12"/>
      <c r="K459" s="12"/>
      <c r="L459" s="12"/>
      <c r="M459" s="12"/>
      <c r="N459" s="12"/>
      <c r="O459" s="12"/>
      <c r="P459" s="55">
        <f t="shared" si="32"/>
        <v>0</v>
      </c>
    </row>
    <row r="460" spans="1:16" ht="15" customHeight="1" x14ac:dyDescent="0.3">
      <c r="A460" s="554"/>
      <c r="B460" s="552"/>
      <c r="C460" s="110">
        <v>25</v>
      </c>
      <c r="D460" s="12"/>
      <c r="E460" s="12"/>
      <c r="F460" s="12"/>
      <c r="G460" s="12"/>
      <c r="H460" s="12"/>
      <c r="I460" s="12"/>
      <c r="J460" s="12"/>
      <c r="K460" s="12"/>
      <c r="L460" s="12"/>
      <c r="M460" s="12"/>
      <c r="N460" s="12"/>
      <c r="O460" s="12"/>
      <c r="P460" s="55">
        <f t="shared" si="32"/>
        <v>0</v>
      </c>
    </row>
    <row r="461" spans="1:16" ht="15" customHeight="1" x14ac:dyDescent="0.3">
      <c r="A461" s="554"/>
      <c r="B461" s="552"/>
      <c r="C461" s="110">
        <v>26</v>
      </c>
      <c r="D461" s="12"/>
      <c r="E461" s="12"/>
      <c r="F461" s="12"/>
      <c r="G461" s="12"/>
      <c r="H461" s="12"/>
      <c r="I461" s="12"/>
      <c r="J461" s="12"/>
      <c r="K461" s="12"/>
      <c r="L461" s="12"/>
      <c r="M461" s="12"/>
      <c r="N461" s="12"/>
      <c r="O461" s="12"/>
      <c r="P461" s="55">
        <f t="shared" si="32"/>
        <v>0</v>
      </c>
    </row>
    <row r="462" spans="1:16" ht="15" customHeight="1" x14ac:dyDescent="0.3">
      <c r="A462" s="555"/>
      <c r="B462" s="552"/>
      <c r="C462" s="110">
        <v>27</v>
      </c>
      <c r="D462" s="12"/>
      <c r="E462" s="12"/>
      <c r="F462" s="12"/>
      <c r="G462" s="12"/>
      <c r="H462" s="12"/>
      <c r="I462" s="12"/>
      <c r="J462" s="12"/>
      <c r="K462" s="12"/>
      <c r="L462" s="12"/>
      <c r="M462" s="12"/>
      <c r="N462" s="12"/>
      <c r="O462" s="12"/>
      <c r="P462" s="55">
        <f t="shared" si="32"/>
        <v>0</v>
      </c>
    </row>
    <row r="463" spans="1:16" ht="15" customHeight="1" x14ac:dyDescent="0.3">
      <c r="A463" s="553">
        <v>248</v>
      </c>
      <c r="B463" s="551" t="s">
        <v>87</v>
      </c>
      <c r="C463" s="110">
        <v>11</v>
      </c>
      <c r="D463" s="12"/>
      <c r="E463" s="12"/>
      <c r="F463" s="12"/>
      <c r="G463" s="12"/>
      <c r="H463" s="12"/>
      <c r="I463" s="12"/>
      <c r="J463" s="12"/>
      <c r="K463" s="12"/>
      <c r="L463" s="12"/>
      <c r="M463" s="12"/>
      <c r="N463" s="12"/>
      <c r="O463" s="12"/>
      <c r="P463" s="55">
        <f t="shared" si="32"/>
        <v>0</v>
      </c>
    </row>
    <row r="464" spans="1:16" ht="15" customHeight="1" x14ac:dyDescent="0.3">
      <c r="A464" s="554"/>
      <c r="B464" s="552"/>
      <c r="C464" s="110">
        <v>12</v>
      </c>
      <c r="D464" s="12"/>
      <c r="E464" s="12"/>
      <c r="F464" s="12"/>
      <c r="G464" s="12"/>
      <c r="H464" s="12"/>
      <c r="I464" s="12"/>
      <c r="J464" s="12"/>
      <c r="K464" s="12"/>
      <c r="L464" s="12"/>
      <c r="M464" s="12"/>
      <c r="N464" s="12"/>
      <c r="O464" s="12"/>
      <c r="P464" s="55">
        <f t="shared" si="32"/>
        <v>0</v>
      </c>
    </row>
    <row r="465" spans="1:16" ht="15" customHeight="1" x14ac:dyDescent="0.3">
      <c r="A465" s="554"/>
      <c r="B465" s="552"/>
      <c r="C465" s="110">
        <v>13</v>
      </c>
      <c r="D465" s="12"/>
      <c r="E465" s="12"/>
      <c r="F465" s="12"/>
      <c r="G465" s="12"/>
      <c r="H465" s="12"/>
      <c r="I465" s="12"/>
      <c r="J465" s="12"/>
      <c r="K465" s="12"/>
      <c r="L465" s="12"/>
      <c r="M465" s="12"/>
      <c r="N465" s="12"/>
      <c r="O465" s="12"/>
      <c r="P465" s="55">
        <f t="shared" si="32"/>
        <v>0</v>
      </c>
    </row>
    <row r="466" spans="1:16" ht="15" customHeight="1" x14ac:dyDescent="0.3">
      <c r="A466" s="554"/>
      <c r="B466" s="552"/>
      <c r="C466" s="110">
        <v>14</v>
      </c>
      <c r="D466" s="12"/>
      <c r="E466" s="12"/>
      <c r="F466" s="12"/>
      <c r="G466" s="12"/>
      <c r="H466" s="12"/>
      <c r="I466" s="12"/>
      <c r="J466" s="12"/>
      <c r="K466" s="12"/>
      <c r="L466" s="12"/>
      <c r="M466" s="12"/>
      <c r="N466" s="12"/>
      <c r="O466" s="12"/>
      <c r="P466" s="55">
        <f t="shared" si="32"/>
        <v>0</v>
      </c>
    </row>
    <row r="467" spans="1:16" ht="15" customHeight="1" x14ac:dyDescent="0.3">
      <c r="A467" s="554"/>
      <c r="B467" s="552"/>
      <c r="C467" s="110">
        <v>15</v>
      </c>
      <c r="D467" s="12"/>
      <c r="E467" s="12"/>
      <c r="F467" s="12"/>
      <c r="G467" s="12"/>
      <c r="H467" s="12"/>
      <c r="I467" s="12"/>
      <c r="J467" s="12"/>
      <c r="K467" s="12"/>
      <c r="L467" s="12"/>
      <c r="M467" s="12"/>
      <c r="N467" s="12"/>
      <c r="O467" s="12"/>
      <c r="P467" s="55">
        <f t="shared" si="32"/>
        <v>0</v>
      </c>
    </row>
    <row r="468" spans="1:16" ht="15" customHeight="1" x14ac:dyDescent="0.3">
      <c r="A468" s="554"/>
      <c r="B468" s="552"/>
      <c r="C468" s="110">
        <v>16</v>
      </c>
      <c r="D468" s="12"/>
      <c r="E468" s="12"/>
      <c r="F468" s="12"/>
      <c r="G468" s="12"/>
      <c r="H468" s="12"/>
      <c r="I468" s="12"/>
      <c r="J468" s="12"/>
      <c r="K468" s="12"/>
      <c r="L468" s="12"/>
      <c r="M468" s="12"/>
      <c r="N468" s="12"/>
      <c r="O468" s="12"/>
      <c r="P468" s="55">
        <f t="shared" si="32"/>
        <v>0</v>
      </c>
    </row>
    <row r="469" spans="1:16" ht="15" customHeight="1" x14ac:dyDescent="0.3">
      <c r="A469" s="554"/>
      <c r="B469" s="552"/>
      <c r="C469" s="110">
        <v>17</v>
      </c>
      <c r="D469" s="12"/>
      <c r="E469" s="12"/>
      <c r="F469" s="12"/>
      <c r="G469" s="12"/>
      <c r="H469" s="12"/>
      <c r="I469" s="12"/>
      <c r="J469" s="12"/>
      <c r="K469" s="12"/>
      <c r="L469" s="12"/>
      <c r="M469" s="12"/>
      <c r="N469" s="12"/>
      <c r="O469" s="12"/>
      <c r="P469" s="55">
        <f t="shared" si="32"/>
        <v>0</v>
      </c>
    </row>
    <row r="470" spans="1:16" ht="15" customHeight="1" x14ac:dyDescent="0.3">
      <c r="A470" s="554"/>
      <c r="B470" s="552"/>
      <c r="C470" s="110">
        <v>25</v>
      </c>
      <c r="D470" s="12"/>
      <c r="E470" s="12"/>
      <c r="F470" s="12"/>
      <c r="G470" s="12"/>
      <c r="H470" s="12"/>
      <c r="I470" s="12"/>
      <c r="J470" s="12"/>
      <c r="K470" s="12"/>
      <c r="L470" s="12"/>
      <c r="M470" s="12"/>
      <c r="N470" s="12"/>
      <c r="O470" s="12"/>
      <c r="P470" s="55">
        <f t="shared" si="32"/>
        <v>0</v>
      </c>
    </row>
    <row r="471" spans="1:16" ht="15" customHeight="1" x14ac:dyDescent="0.3">
      <c r="A471" s="554"/>
      <c r="B471" s="552"/>
      <c r="C471" s="110">
        <v>26</v>
      </c>
      <c r="D471" s="12"/>
      <c r="E471" s="12"/>
      <c r="F471" s="12"/>
      <c r="G471" s="12"/>
      <c r="H471" s="12"/>
      <c r="I471" s="12"/>
      <c r="J471" s="12"/>
      <c r="K471" s="12"/>
      <c r="L471" s="12"/>
      <c r="M471" s="12"/>
      <c r="N471" s="12"/>
      <c r="O471" s="12"/>
      <c r="P471" s="55">
        <f t="shared" si="32"/>
        <v>0</v>
      </c>
    </row>
    <row r="472" spans="1:16" ht="15" customHeight="1" x14ac:dyDescent="0.3">
      <c r="A472" s="555"/>
      <c r="B472" s="552"/>
      <c r="C472" s="110">
        <v>27</v>
      </c>
      <c r="D472" s="12"/>
      <c r="E472" s="12"/>
      <c r="F472" s="12"/>
      <c r="G472" s="12"/>
      <c r="H472" s="12"/>
      <c r="I472" s="12"/>
      <c r="J472" s="12"/>
      <c r="K472" s="12"/>
      <c r="L472" s="12"/>
      <c r="M472" s="12"/>
      <c r="N472" s="12"/>
      <c r="O472" s="12"/>
      <c r="P472" s="55">
        <f t="shared" si="32"/>
        <v>0</v>
      </c>
    </row>
    <row r="473" spans="1:16" ht="15" customHeight="1" x14ac:dyDescent="0.3">
      <c r="A473" s="553">
        <v>249</v>
      </c>
      <c r="B473" s="551" t="s">
        <v>88</v>
      </c>
      <c r="C473" s="110">
        <v>11</v>
      </c>
      <c r="D473" s="12"/>
      <c r="E473" s="12"/>
      <c r="F473" s="12"/>
      <c r="G473" s="12"/>
      <c r="H473" s="12"/>
      <c r="I473" s="12"/>
      <c r="J473" s="12"/>
      <c r="K473" s="12"/>
      <c r="L473" s="12"/>
      <c r="M473" s="12"/>
      <c r="N473" s="12"/>
      <c r="O473" s="12"/>
      <c r="P473" s="55">
        <f t="shared" si="32"/>
        <v>0</v>
      </c>
    </row>
    <row r="474" spans="1:16" ht="15" customHeight="1" x14ac:dyDescent="0.3">
      <c r="A474" s="554"/>
      <c r="B474" s="552"/>
      <c r="C474" s="110">
        <v>12</v>
      </c>
      <c r="D474" s="12"/>
      <c r="E474" s="12"/>
      <c r="F474" s="12"/>
      <c r="G474" s="12"/>
      <c r="H474" s="12"/>
      <c r="I474" s="12"/>
      <c r="J474" s="12"/>
      <c r="K474" s="12"/>
      <c r="L474" s="12"/>
      <c r="M474" s="12"/>
      <c r="N474" s="12"/>
      <c r="O474" s="12"/>
      <c r="P474" s="55">
        <f t="shared" si="32"/>
        <v>0</v>
      </c>
    </row>
    <row r="475" spans="1:16" ht="15" customHeight="1" x14ac:dyDescent="0.3">
      <c r="A475" s="554"/>
      <c r="B475" s="552"/>
      <c r="C475" s="110">
        <v>13</v>
      </c>
      <c r="D475" s="12"/>
      <c r="E475" s="12"/>
      <c r="F475" s="12"/>
      <c r="G475" s="12"/>
      <c r="H475" s="12"/>
      <c r="I475" s="12"/>
      <c r="J475" s="12"/>
      <c r="K475" s="12"/>
      <c r="L475" s="12"/>
      <c r="M475" s="12"/>
      <c r="N475" s="12"/>
      <c r="O475" s="12"/>
      <c r="P475" s="55">
        <f t="shared" si="32"/>
        <v>0</v>
      </c>
    </row>
    <row r="476" spans="1:16" ht="15" customHeight="1" x14ac:dyDescent="0.3">
      <c r="A476" s="554"/>
      <c r="B476" s="552"/>
      <c r="C476" s="110">
        <v>14</v>
      </c>
      <c r="D476" s="12"/>
      <c r="E476" s="12"/>
      <c r="F476" s="12"/>
      <c r="G476" s="12"/>
      <c r="H476" s="12"/>
      <c r="I476" s="12"/>
      <c r="J476" s="12"/>
      <c r="K476" s="12"/>
      <c r="L476" s="12"/>
      <c r="M476" s="12"/>
      <c r="N476" s="12"/>
      <c r="O476" s="12"/>
      <c r="P476" s="55">
        <f t="shared" si="32"/>
        <v>0</v>
      </c>
    </row>
    <row r="477" spans="1:16" ht="15" customHeight="1" x14ac:dyDescent="0.3">
      <c r="A477" s="554"/>
      <c r="B477" s="552"/>
      <c r="C477" s="110">
        <v>15</v>
      </c>
      <c r="D477" s="12"/>
      <c r="E477" s="12"/>
      <c r="F477" s="12"/>
      <c r="G477" s="12"/>
      <c r="H477" s="12"/>
      <c r="I477" s="12"/>
      <c r="J477" s="12"/>
      <c r="K477" s="12"/>
      <c r="L477" s="12"/>
      <c r="M477" s="12"/>
      <c r="N477" s="12"/>
      <c r="O477" s="12"/>
      <c r="P477" s="55">
        <f t="shared" si="32"/>
        <v>0</v>
      </c>
    </row>
    <row r="478" spans="1:16" ht="15" customHeight="1" x14ac:dyDescent="0.3">
      <c r="A478" s="554"/>
      <c r="B478" s="552"/>
      <c r="C478" s="110">
        <v>16</v>
      </c>
      <c r="D478" s="12"/>
      <c r="E478" s="12"/>
      <c r="F478" s="12"/>
      <c r="G478" s="12"/>
      <c r="H478" s="12"/>
      <c r="I478" s="12"/>
      <c r="J478" s="12"/>
      <c r="K478" s="12"/>
      <c r="L478" s="12"/>
      <c r="M478" s="12"/>
      <c r="N478" s="12"/>
      <c r="O478" s="12"/>
      <c r="P478" s="55">
        <f t="shared" si="32"/>
        <v>0</v>
      </c>
    </row>
    <row r="479" spans="1:16" ht="15" customHeight="1" x14ac:dyDescent="0.3">
      <c r="A479" s="554"/>
      <c r="B479" s="552"/>
      <c r="C479" s="110">
        <v>17</v>
      </c>
      <c r="D479" s="12"/>
      <c r="E479" s="12"/>
      <c r="F479" s="12"/>
      <c r="G479" s="12"/>
      <c r="H479" s="12"/>
      <c r="I479" s="12"/>
      <c r="J479" s="12"/>
      <c r="K479" s="12"/>
      <c r="L479" s="12"/>
      <c r="M479" s="12"/>
      <c r="N479" s="12"/>
      <c r="O479" s="12"/>
      <c r="P479" s="55">
        <f t="shared" si="32"/>
        <v>0</v>
      </c>
    </row>
    <row r="480" spans="1:16" ht="15" customHeight="1" x14ac:dyDescent="0.3">
      <c r="A480" s="554"/>
      <c r="B480" s="552"/>
      <c r="C480" s="110">
        <v>25</v>
      </c>
      <c r="D480" s="12"/>
      <c r="E480" s="12"/>
      <c r="F480" s="12"/>
      <c r="G480" s="12"/>
      <c r="H480" s="12"/>
      <c r="I480" s="12"/>
      <c r="J480" s="12"/>
      <c r="K480" s="12"/>
      <c r="L480" s="12"/>
      <c r="M480" s="12"/>
      <c r="N480" s="12"/>
      <c r="O480" s="12"/>
      <c r="P480" s="55">
        <f t="shared" si="32"/>
        <v>0</v>
      </c>
    </row>
    <row r="481" spans="1:16" ht="15" customHeight="1" x14ac:dyDescent="0.3">
      <c r="A481" s="554"/>
      <c r="B481" s="552"/>
      <c r="C481" s="110">
        <v>26</v>
      </c>
      <c r="D481" s="12"/>
      <c r="E481" s="12"/>
      <c r="F481" s="12"/>
      <c r="G481" s="12"/>
      <c r="H481" s="12"/>
      <c r="I481" s="12"/>
      <c r="J481" s="12"/>
      <c r="K481" s="12"/>
      <c r="L481" s="12"/>
      <c r="M481" s="12"/>
      <c r="N481" s="12"/>
      <c r="O481" s="12"/>
      <c r="P481" s="55">
        <f t="shared" si="32"/>
        <v>0</v>
      </c>
    </row>
    <row r="482" spans="1:16" ht="15" customHeight="1" x14ac:dyDescent="0.3">
      <c r="A482" s="555"/>
      <c r="B482" s="552"/>
      <c r="C482" s="110">
        <v>27</v>
      </c>
      <c r="D482" s="12"/>
      <c r="E482" s="12"/>
      <c r="F482" s="12"/>
      <c r="G482" s="12"/>
      <c r="H482" s="12"/>
      <c r="I482" s="12"/>
      <c r="J482" s="12"/>
      <c r="K482" s="12"/>
      <c r="L482" s="12"/>
      <c r="M482" s="12"/>
      <c r="N482" s="12"/>
      <c r="O482" s="12"/>
      <c r="P482" s="55">
        <f t="shared" si="32"/>
        <v>0</v>
      </c>
    </row>
    <row r="483" spans="1:16" x14ac:dyDescent="0.3">
      <c r="A483" s="74">
        <v>2500</v>
      </c>
      <c r="B483" s="305" t="s">
        <v>2288</v>
      </c>
      <c r="C483" s="306"/>
      <c r="D483" s="72">
        <f>SUM(D484:D553)</f>
        <v>0</v>
      </c>
      <c r="E483" s="72">
        <f t="shared" ref="E483:O483" si="33">SUM(E484:E553)</f>
        <v>0</v>
      </c>
      <c r="F483" s="72">
        <f t="shared" si="33"/>
        <v>0</v>
      </c>
      <c r="G483" s="72">
        <f t="shared" si="33"/>
        <v>0</v>
      </c>
      <c r="H483" s="72">
        <f t="shared" si="33"/>
        <v>0</v>
      </c>
      <c r="I483" s="72">
        <f t="shared" si="33"/>
        <v>0</v>
      </c>
      <c r="J483" s="72">
        <f t="shared" si="33"/>
        <v>0</v>
      </c>
      <c r="K483" s="72">
        <f t="shared" si="33"/>
        <v>0</v>
      </c>
      <c r="L483" s="72">
        <f t="shared" si="33"/>
        <v>0</v>
      </c>
      <c r="M483" s="72">
        <f t="shared" si="33"/>
        <v>0</v>
      </c>
      <c r="N483" s="72">
        <f t="shared" si="33"/>
        <v>0</v>
      </c>
      <c r="O483" s="72">
        <f t="shared" si="33"/>
        <v>0</v>
      </c>
      <c r="P483" s="72">
        <f>SUM(P484:P553)</f>
        <v>0</v>
      </c>
    </row>
    <row r="484" spans="1:16" ht="15" customHeight="1" x14ac:dyDescent="0.3">
      <c r="A484" s="553">
        <v>251</v>
      </c>
      <c r="B484" s="551" t="s">
        <v>90</v>
      </c>
      <c r="C484" s="110">
        <v>11</v>
      </c>
      <c r="D484" s="12"/>
      <c r="E484" s="12"/>
      <c r="F484" s="12"/>
      <c r="G484" s="12"/>
      <c r="H484" s="12"/>
      <c r="I484" s="12"/>
      <c r="J484" s="12"/>
      <c r="K484" s="12"/>
      <c r="L484" s="12"/>
      <c r="M484" s="12"/>
      <c r="N484" s="12"/>
      <c r="O484" s="12"/>
      <c r="P484" s="55">
        <f>SUM(D484:O484)</f>
        <v>0</v>
      </c>
    </row>
    <row r="485" spans="1:16" ht="15" customHeight="1" x14ac:dyDescent="0.3">
      <c r="A485" s="554"/>
      <c r="B485" s="552"/>
      <c r="C485" s="110">
        <v>12</v>
      </c>
      <c r="D485" s="12"/>
      <c r="E485" s="12"/>
      <c r="F485" s="12"/>
      <c r="G485" s="12"/>
      <c r="H485" s="12"/>
      <c r="I485" s="12"/>
      <c r="J485" s="12"/>
      <c r="K485" s="12"/>
      <c r="L485" s="12"/>
      <c r="M485" s="12"/>
      <c r="N485" s="12"/>
      <c r="O485" s="12"/>
      <c r="P485" s="55">
        <f t="shared" ref="P485:P548" si="34">SUM(D485:O485)</f>
        <v>0</v>
      </c>
    </row>
    <row r="486" spans="1:16" ht="15" customHeight="1" x14ac:dyDescent="0.3">
      <c r="A486" s="554"/>
      <c r="B486" s="552"/>
      <c r="C486" s="110">
        <v>13</v>
      </c>
      <c r="D486" s="12"/>
      <c r="E486" s="12"/>
      <c r="F486" s="12"/>
      <c r="G486" s="12"/>
      <c r="H486" s="12"/>
      <c r="I486" s="12"/>
      <c r="J486" s="12"/>
      <c r="K486" s="12"/>
      <c r="L486" s="12"/>
      <c r="M486" s="12"/>
      <c r="N486" s="12"/>
      <c r="O486" s="12"/>
      <c r="P486" s="55">
        <f t="shared" si="34"/>
        <v>0</v>
      </c>
    </row>
    <row r="487" spans="1:16" ht="15" customHeight="1" x14ac:dyDescent="0.3">
      <c r="A487" s="554"/>
      <c r="B487" s="552"/>
      <c r="C487" s="110">
        <v>14</v>
      </c>
      <c r="D487" s="12"/>
      <c r="E487" s="12"/>
      <c r="F487" s="12"/>
      <c r="G487" s="12"/>
      <c r="H487" s="12"/>
      <c r="I487" s="12"/>
      <c r="J487" s="12"/>
      <c r="K487" s="12"/>
      <c r="L487" s="12"/>
      <c r="M487" s="12"/>
      <c r="N487" s="12"/>
      <c r="O487" s="12"/>
      <c r="P487" s="55">
        <f t="shared" si="34"/>
        <v>0</v>
      </c>
    </row>
    <row r="488" spans="1:16" ht="15" customHeight="1" x14ac:dyDescent="0.3">
      <c r="A488" s="554"/>
      <c r="B488" s="552"/>
      <c r="C488" s="110">
        <v>15</v>
      </c>
      <c r="D488" s="12"/>
      <c r="E488" s="12"/>
      <c r="F488" s="12"/>
      <c r="G488" s="12"/>
      <c r="H488" s="12"/>
      <c r="I488" s="12"/>
      <c r="J488" s="12"/>
      <c r="K488" s="12"/>
      <c r="L488" s="12"/>
      <c r="M488" s="12"/>
      <c r="N488" s="12"/>
      <c r="O488" s="12"/>
      <c r="P488" s="55">
        <f t="shared" si="34"/>
        <v>0</v>
      </c>
    </row>
    <row r="489" spans="1:16" ht="15" customHeight="1" x14ac:dyDescent="0.3">
      <c r="A489" s="554"/>
      <c r="B489" s="552"/>
      <c r="C489" s="110">
        <v>16</v>
      </c>
      <c r="D489" s="12"/>
      <c r="E489" s="12"/>
      <c r="F489" s="12"/>
      <c r="G489" s="12"/>
      <c r="H489" s="12"/>
      <c r="I489" s="12"/>
      <c r="J489" s="12"/>
      <c r="K489" s="12"/>
      <c r="L489" s="12"/>
      <c r="M489" s="12"/>
      <c r="N489" s="12"/>
      <c r="O489" s="12"/>
      <c r="P489" s="55">
        <f t="shared" si="34"/>
        <v>0</v>
      </c>
    </row>
    <row r="490" spans="1:16" ht="15" customHeight="1" x14ac:dyDescent="0.3">
      <c r="A490" s="554"/>
      <c r="B490" s="552"/>
      <c r="C490" s="110">
        <v>17</v>
      </c>
      <c r="D490" s="12"/>
      <c r="E490" s="12"/>
      <c r="F490" s="12"/>
      <c r="G490" s="12"/>
      <c r="H490" s="12"/>
      <c r="I490" s="12"/>
      <c r="J490" s="12"/>
      <c r="K490" s="12"/>
      <c r="L490" s="12"/>
      <c r="M490" s="12"/>
      <c r="N490" s="12"/>
      <c r="O490" s="12"/>
      <c r="P490" s="55">
        <f t="shared" si="34"/>
        <v>0</v>
      </c>
    </row>
    <row r="491" spans="1:16" ht="15" customHeight="1" x14ac:dyDescent="0.3">
      <c r="A491" s="554"/>
      <c r="B491" s="552"/>
      <c r="C491" s="110">
        <v>25</v>
      </c>
      <c r="D491" s="12"/>
      <c r="E491" s="12"/>
      <c r="F491" s="12"/>
      <c r="G491" s="12"/>
      <c r="H491" s="12"/>
      <c r="I491" s="12"/>
      <c r="J491" s="12"/>
      <c r="K491" s="12"/>
      <c r="L491" s="12"/>
      <c r="M491" s="12"/>
      <c r="N491" s="12"/>
      <c r="O491" s="12"/>
      <c r="P491" s="55">
        <f t="shared" si="34"/>
        <v>0</v>
      </c>
    </row>
    <row r="492" spans="1:16" ht="15" customHeight="1" x14ac:dyDescent="0.3">
      <c r="A492" s="554"/>
      <c r="B492" s="552"/>
      <c r="C492" s="110">
        <v>26</v>
      </c>
      <c r="D492" s="12"/>
      <c r="E492" s="12"/>
      <c r="F492" s="12"/>
      <c r="G492" s="12"/>
      <c r="H492" s="12"/>
      <c r="I492" s="12"/>
      <c r="J492" s="12"/>
      <c r="K492" s="12"/>
      <c r="L492" s="12"/>
      <c r="M492" s="12"/>
      <c r="N492" s="12"/>
      <c r="O492" s="12"/>
      <c r="P492" s="55">
        <f t="shared" si="34"/>
        <v>0</v>
      </c>
    </row>
    <row r="493" spans="1:16" ht="15" customHeight="1" x14ac:dyDescent="0.3">
      <c r="A493" s="555"/>
      <c r="B493" s="552"/>
      <c r="C493" s="110">
        <v>27</v>
      </c>
      <c r="D493" s="12"/>
      <c r="E493" s="12"/>
      <c r="F493" s="12"/>
      <c r="G493" s="12"/>
      <c r="H493" s="12"/>
      <c r="I493" s="12"/>
      <c r="J493" s="12"/>
      <c r="K493" s="12"/>
      <c r="L493" s="12"/>
      <c r="M493" s="12"/>
      <c r="N493" s="12"/>
      <c r="O493" s="12"/>
      <c r="P493" s="55">
        <f t="shared" si="34"/>
        <v>0</v>
      </c>
    </row>
    <row r="494" spans="1:16" ht="15" customHeight="1" x14ac:dyDescent="0.3">
      <c r="A494" s="553">
        <v>252</v>
      </c>
      <c r="B494" s="551" t="s">
        <v>91</v>
      </c>
      <c r="C494" s="110">
        <v>11</v>
      </c>
      <c r="D494" s="12"/>
      <c r="E494" s="12"/>
      <c r="F494" s="12"/>
      <c r="G494" s="12"/>
      <c r="H494" s="12"/>
      <c r="I494" s="12"/>
      <c r="J494" s="12"/>
      <c r="K494" s="12"/>
      <c r="L494" s="12"/>
      <c r="M494" s="12"/>
      <c r="N494" s="12"/>
      <c r="O494" s="12"/>
      <c r="P494" s="55">
        <f t="shared" si="34"/>
        <v>0</v>
      </c>
    </row>
    <row r="495" spans="1:16" ht="15" customHeight="1" x14ac:dyDescent="0.3">
      <c r="A495" s="554"/>
      <c r="B495" s="552"/>
      <c r="C495" s="110">
        <v>12</v>
      </c>
      <c r="D495" s="12"/>
      <c r="E495" s="12"/>
      <c r="F495" s="12"/>
      <c r="G495" s="12"/>
      <c r="H495" s="12"/>
      <c r="I495" s="12"/>
      <c r="J495" s="12"/>
      <c r="K495" s="12"/>
      <c r="L495" s="12"/>
      <c r="M495" s="12"/>
      <c r="N495" s="12"/>
      <c r="O495" s="12"/>
      <c r="P495" s="55">
        <f t="shared" si="34"/>
        <v>0</v>
      </c>
    </row>
    <row r="496" spans="1:16" ht="15" customHeight="1" x14ac:dyDescent="0.3">
      <c r="A496" s="554"/>
      <c r="B496" s="552"/>
      <c r="C496" s="110">
        <v>13</v>
      </c>
      <c r="D496" s="12"/>
      <c r="E496" s="12"/>
      <c r="F496" s="12"/>
      <c r="G496" s="12"/>
      <c r="H496" s="12"/>
      <c r="I496" s="12"/>
      <c r="J496" s="12"/>
      <c r="K496" s="12"/>
      <c r="L496" s="12"/>
      <c r="M496" s="12"/>
      <c r="N496" s="12"/>
      <c r="O496" s="12"/>
      <c r="P496" s="55">
        <f t="shared" si="34"/>
        <v>0</v>
      </c>
    </row>
    <row r="497" spans="1:16" ht="15" customHeight="1" x14ac:dyDescent="0.3">
      <c r="A497" s="554"/>
      <c r="B497" s="552"/>
      <c r="C497" s="110">
        <v>14</v>
      </c>
      <c r="D497" s="12"/>
      <c r="E497" s="12"/>
      <c r="F497" s="12"/>
      <c r="G497" s="12"/>
      <c r="H497" s="12"/>
      <c r="I497" s="12"/>
      <c r="J497" s="12"/>
      <c r="K497" s="12"/>
      <c r="L497" s="12"/>
      <c r="M497" s="12"/>
      <c r="N497" s="12"/>
      <c r="O497" s="12"/>
      <c r="P497" s="55">
        <f t="shared" si="34"/>
        <v>0</v>
      </c>
    </row>
    <row r="498" spans="1:16" ht="15" customHeight="1" x14ac:dyDescent="0.3">
      <c r="A498" s="554"/>
      <c r="B498" s="552"/>
      <c r="C498" s="110">
        <v>15</v>
      </c>
      <c r="D498" s="12"/>
      <c r="E498" s="12"/>
      <c r="F498" s="12"/>
      <c r="G498" s="12"/>
      <c r="H498" s="12"/>
      <c r="I498" s="12"/>
      <c r="J498" s="12"/>
      <c r="K498" s="12"/>
      <c r="L498" s="12"/>
      <c r="M498" s="12"/>
      <c r="N498" s="12"/>
      <c r="O498" s="12"/>
      <c r="P498" s="55">
        <f t="shared" si="34"/>
        <v>0</v>
      </c>
    </row>
    <row r="499" spans="1:16" ht="15" customHeight="1" x14ac:dyDescent="0.3">
      <c r="A499" s="554"/>
      <c r="B499" s="552"/>
      <c r="C499" s="110">
        <v>16</v>
      </c>
      <c r="D499" s="12"/>
      <c r="E499" s="12"/>
      <c r="F499" s="12"/>
      <c r="G499" s="12"/>
      <c r="H499" s="12"/>
      <c r="I499" s="12"/>
      <c r="J499" s="12"/>
      <c r="K499" s="12"/>
      <c r="L499" s="12"/>
      <c r="M499" s="12"/>
      <c r="N499" s="12"/>
      <c r="O499" s="12"/>
      <c r="P499" s="55">
        <f t="shared" si="34"/>
        <v>0</v>
      </c>
    </row>
    <row r="500" spans="1:16" ht="15" customHeight="1" x14ac:dyDescent="0.3">
      <c r="A500" s="554"/>
      <c r="B500" s="552"/>
      <c r="C500" s="110">
        <v>17</v>
      </c>
      <c r="D500" s="12"/>
      <c r="E500" s="12"/>
      <c r="F500" s="12"/>
      <c r="G500" s="12"/>
      <c r="H500" s="12"/>
      <c r="I500" s="12"/>
      <c r="J500" s="12"/>
      <c r="K500" s="12"/>
      <c r="L500" s="12"/>
      <c r="M500" s="12"/>
      <c r="N500" s="12"/>
      <c r="O500" s="12"/>
      <c r="P500" s="55">
        <f t="shared" si="34"/>
        <v>0</v>
      </c>
    </row>
    <row r="501" spans="1:16" ht="15" customHeight="1" x14ac:dyDescent="0.3">
      <c r="A501" s="554"/>
      <c r="B501" s="552"/>
      <c r="C501" s="110">
        <v>25</v>
      </c>
      <c r="D501" s="12"/>
      <c r="E501" s="12"/>
      <c r="F501" s="12"/>
      <c r="G501" s="12"/>
      <c r="H501" s="12"/>
      <c r="I501" s="12"/>
      <c r="J501" s="12"/>
      <c r="K501" s="12"/>
      <c r="L501" s="12"/>
      <c r="M501" s="12"/>
      <c r="N501" s="12"/>
      <c r="O501" s="12"/>
      <c r="P501" s="55">
        <f t="shared" si="34"/>
        <v>0</v>
      </c>
    </row>
    <row r="502" spans="1:16" ht="15" customHeight="1" x14ac:dyDescent="0.3">
      <c r="A502" s="554"/>
      <c r="B502" s="552"/>
      <c r="C502" s="110">
        <v>26</v>
      </c>
      <c r="D502" s="12"/>
      <c r="E502" s="12"/>
      <c r="F502" s="12"/>
      <c r="G502" s="12"/>
      <c r="H502" s="12"/>
      <c r="I502" s="12"/>
      <c r="J502" s="12"/>
      <c r="K502" s="12"/>
      <c r="L502" s="12"/>
      <c r="M502" s="12"/>
      <c r="N502" s="12"/>
      <c r="O502" s="12"/>
      <c r="P502" s="55">
        <f t="shared" si="34"/>
        <v>0</v>
      </c>
    </row>
    <row r="503" spans="1:16" ht="15" customHeight="1" x14ac:dyDescent="0.3">
      <c r="A503" s="555"/>
      <c r="B503" s="552"/>
      <c r="C503" s="110">
        <v>27</v>
      </c>
      <c r="D503" s="12"/>
      <c r="E503" s="12"/>
      <c r="F503" s="12"/>
      <c r="G503" s="12"/>
      <c r="H503" s="12"/>
      <c r="I503" s="12"/>
      <c r="J503" s="12"/>
      <c r="K503" s="12"/>
      <c r="L503" s="12"/>
      <c r="M503" s="12"/>
      <c r="N503" s="12"/>
      <c r="O503" s="12"/>
      <c r="P503" s="55">
        <f t="shared" si="34"/>
        <v>0</v>
      </c>
    </row>
    <row r="504" spans="1:16" ht="15" customHeight="1" x14ac:dyDescent="0.3">
      <c r="A504" s="553">
        <v>253</v>
      </c>
      <c r="B504" s="551" t="s">
        <v>92</v>
      </c>
      <c r="C504" s="110">
        <v>11</v>
      </c>
      <c r="D504" s="12"/>
      <c r="E504" s="12"/>
      <c r="F504" s="12"/>
      <c r="G504" s="12"/>
      <c r="H504" s="12"/>
      <c r="I504" s="12"/>
      <c r="J504" s="12"/>
      <c r="K504" s="12"/>
      <c r="L504" s="12"/>
      <c r="M504" s="12"/>
      <c r="N504" s="12"/>
      <c r="O504" s="12"/>
      <c r="P504" s="55">
        <f t="shared" si="34"/>
        <v>0</v>
      </c>
    </row>
    <row r="505" spans="1:16" ht="15" customHeight="1" x14ac:dyDescent="0.3">
      <c r="A505" s="554"/>
      <c r="B505" s="552"/>
      <c r="C505" s="110">
        <v>12</v>
      </c>
      <c r="D505" s="12"/>
      <c r="E505" s="12"/>
      <c r="F505" s="12"/>
      <c r="G505" s="12"/>
      <c r="H505" s="12"/>
      <c r="I505" s="12"/>
      <c r="J505" s="12"/>
      <c r="K505" s="12"/>
      <c r="L505" s="12"/>
      <c r="M505" s="12"/>
      <c r="N505" s="12"/>
      <c r="O505" s="12"/>
      <c r="P505" s="55">
        <f t="shared" si="34"/>
        <v>0</v>
      </c>
    </row>
    <row r="506" spans="1:16" ht="15" customHeight="1" x14ac:dyDescent="0.3">
      <c r="A506" s="554"/>
      <c r="B506" s="552"/>
      <c r="C506" s="110">
        <v>13</v>
      </c>
      <c r="D506" s="12"/>
      <c r="E506" s="12"/>
      <c r="F506" s="12"/>
      <c r="G506" s="12"/>
      <c r="H506" s="12"/>
      <c r="I506" s="12"/>
      <c r="J506" s="12"/>
      <c r="K506" s="12"/>
      <c r="L506" s="12"/>
      <c r="M506" s="12"/>
      <c r="N506" s="12"/>
      <c r="O506" s="12"/>
      <c r="P506" s="55">
        <f t="shared" si="34"/>
        <v>0</v>
      </c>
    </row>
    <row r="507" spans="1:16" ht="15" customHeight="1" x14ac:dyDescent="0.3">
      <c r="A507" s="554"/>
      <c r="B507" s="552"/>
      <c r="C507" s="110">
        <v>14</v>
      </c>
      <c r="D507" s="12"/>
      <c r="E507" s="12"/>
      <c r="F507" s="12"/>
      <c r="G507" s="12"/>
      <c r="H507" s="12"/>
      <c r="I507" s="12"/>
      <c r="J507" s="12"/>
      <c r="K507" s="12"/>
      <c r="L507" s="12"/>
      <c r="M507" s="12"/>
      <c r="N507" s="12"/>
      <c r="O507" s="12"/>
      <c r="P507" s="55">
        <f t="shared" si="34"/>
        <v>0</v>
      </c>
    </row>
    <row r="508" spans="1:16" ht="15" customHeight="1" x14ac:dyDescent="0.3">
      <c r="A508" s="554"/>
      <c r="B508" s="552"/>
      <c r="C508" s="110">
        <v>15</v>
      </c>
      <c r="D508" s="12"/>
      <c r="E508" s="12"/>
      <c r="F508" s="12"/>
      <c r="G508" s="12"/>
      <c r="H508" s="12"/>
      <c r="I508" s="12"/>
      <c r="J508" s="12"/>
      <c r="K508" s="12"/>
      <c r="L508" s="12"/>
      <c r="M508" s="12"/>
      <c r="N508" s="12"/>
      <c r="O508" s="12"/>
      <c r="P508" s="55">
        <f t="shared" si="34"/>
        <v>0</v>
      </c>
    </row>
    <row r="509" spans="1:16" ht="15" customHeight="1" x14ac:dyDescent="0.3">
      <c r="A509" s="554"/>
      <c r="B509" s="552"/>
      <c r="C509" s="110">
        <v>16</v>
      </c>
      <c r="D509" s="12"/>
      <c r="E509" s="12"/>
      <c r="F509" s="12"/>
      <c r="G509" s="12"/>
      <c r="H509" s="12"/>
      <c r="I509" s="12"/>
      <c r="J509" s="12"/>
      <c r="K509" s="12"/>
      <c r="L509" s="12"/>
      <c r="M509" s="12"/>
      <c r="N509" s="12"/>
      <c r="O509" s="12"/>
      <c r="P509" s="55">
        <f t="shared" si="34"/>
        <v>0</v>
      </c>
    </row>
    <row r="510" spans="1:16" ht="15" customHeight="1" x14ac:dyDescent="0.3">
      <c r="A510" s="554"/>
      <c r="B510" s="552"/>
      <c r="C510" s="110">
        <v>17</v>
      </c>
      <c r="D510" s="12"/>
      <c r="E510" s="12"/>
      <c r="F510" s="12"/>
      <c r="G510" s="12"/>
      <c r="H510" s="12"/>
      <c r="I510" s="12"/>
      <c r="J510" s="12"/>
      <c r="K510" s="12"/>
      <c r="L510" s="12"/>
      <c r="M510" s="12"/>
      <c r="N510" s="12"/>
      <c r="O510" s="12"/>
      <c r="P510" s="55">
        <f t="shared" si="34"/>
        <v>0</v>
      </c>
    </row>
    <row r="511" spans="1:16" ht="15" customHeight="1" x14ac:dyDescent="0.3">
      <c r="A511" s="554"/>
      <c r="B511" s="552"/>
      <c r="C511" s="110">
        <v>25</v>
      </c>
      <c r="D511" s="12"/>
      <c r="E511" s="12"/>
      <c r="F511" s="12"/>
      <c r="G511" s="12"/>
      <c r="H511" s="12"/>
      <c r="I511" s="12"/>
      <c r="J511" s="12"/>
      <c r="K511" s="12"/>
      <c r="L511" s="12"/>
      <c r="M511" s="12"/>
      <c r="N511" s="12"/>
      <c r="O511" s="12"/>
      <c r="P511" s="55">
        <f t="shared" si="34"/>
        <v>0</v>
      </c>
    </row>
    <row r="512" spans="1:16" ht="15" customHeight="1" x14ac:dyDescent="0.3">
      <c r="A512" s="554"/>
      <c r="B512" s="552"/>
      <c r="C512" s="110">
        <v>26</v>
      </c>
      <c r="D512" s="12"/>
      <c r="E512" s="12"/>
      <c r="F512" s="12"/>
      <c r="G512" s="12"/>
      <c r="H512" s="12"/>
      <c r="I512" s="12"/>
      <c r="J512" s="12"/>
      <c r="K512" s="12"/>
      <c r="L512" s="12"/>
      <c r="M512" s="12"/>
      <c r="N512" s="12"/>
      <c r="O512" s="12"/>
      <c r="P512" s="55">
        <f t="shared" si="34"/>
        <v>0</v>
      </c>
    </row>
    <row r="513" spans="1:16" ht="15" customHeight="1" x14ac:dyDescent="0.3">
      <c r="A513" s="555"/>
      <c r="B513" s="552"/>
      <c r="C513" s="110">
        <v>27</v>
      </c>
      <c r="D513" s="12"/>
      <c r="E513" s="12"/>
      <c r="F513" s="12"/>
      <c r="G513" s="12"/>
      <c r="H513" s="12"/>
      <c r="I513" s="12"/>
      <c r="J513" s="12"/>
      <c r="K513" s="12"/>
      <c r="L513" s="12"/>
      <c r="M513" s="12"/>
      <c r="N513" s="12"/>
      <c r="O513" s="12"/>
      <c r="P513" s="55">
        <f t="shared" si="34"/>
        <v>0</v>
      </c>
    </row>
    <row r="514" spans="1:16" ht="15" customHeight="1" x14ac:dyDescent="0.3">
      <c r="A514" s="553">
        <v>254</v>
      </c>
      <c r="B514" s="551" t="s">
        <v>93</v>
      </c>
      <c r="C514" s="110">
        <v>11</v>
      </c>
      <c r="D514" s="12"/>
      <c r="E514" s="12"/>
      <c r="F514" s="12"/>
      <c r="G514" s="12"/>
      <c r="H514" s="12"/>
      <c r="I514" s="12"/>
      <c r="J514" s="12"/>
      <c r="K514" s="12"/>
      <c r="L514" s="12"/>
      <c r="M514" s="12"/>
      <c r="N514" s="12"/>
      <c r="O514" s="12"/>
      <c r="P514" s="55">
        <f t="shared" si="34"/>
        <v>0</v>
      </c>
    </row>
    <row r="515" spans="1:16" ht="15" customHeight="1" x14ac:dyDescent="0.3">
      <c r="A515" s="554"/>
      <c r="B515" s="552"/>
      <c r="C515" s="110">
        <v>12</v>
      </c>
      <c r="D515" s="12"/>
      <c r="E515" s="12"/>
      <c r="F515" s="12"/>
      <c r="G515" s="12"/>
      <c r="H515" s="12"/>
      <c r="I515" s="12"/>
      <c r="J515" s="12"/>
      <c r="K515" s="12"/>
      <c r="L515" s="12"/>
      <c r="M515" s="12"/>
      <c r="N515" s="12"/>
      <c r="O515" s="12"/>
      <c r="P515" s="55">
        <f t="shared" si="34"/>
        <v>0</v>
      </c>
    </row>
    <row r="516" spans="1:16" ht="15" customHeight="1" x14ac:dyDescent="0.3">
      <c r="A516" s="554"/>
      <c r="B516" s="552"/>
      <c r="C516" s="110">
        <v>13</v>
      </c>
      <c r="D516" s="12"/>
      <c r="E516" s="12"/>
      <c r="F516" s="12"/>
      <c r="G516" s="12"/>
      <c r="H516" s="12"/>
      <c r="I516" s="12"/>
      <c r="J516" s="12"/>
      <c r="K516" s="12"/>
      <c r="L516" s="12"/>
      <c r="M516" s="12"/>
      <c r="N516" s="12"/>
      <c r="O516" s="12"/>
      <c r="P516" s="55">
        <f t="shared" si="34"/>
        <v>0</v>
      </c>
    </row>
    <row r="517" spans="1:16" ht="15" customHeight="1" x14ac:dyDescent="0.3">
      <c r="A517" s="554"/>
      <c r="B517" s="552"/>
      <c r="C517" s="110">
        <v>14</v>
      </c>
      <c r="D517" s="12"/>
      <c r="E517" s="12"/>
      <c r="F517" s="12"/>
      <c r="G517" s="12"/>
      <c r="H517" s="12"/>
      <c r="I517" s="12"/>
      <c r="J517" s="12"/>
      <c r="K517" s="12"/>
      <c r="L517" s="12"/>
      <c r="M517" s="12"/>
      <c r="N517" s="12"/>
      <c r="O517" s="12"/>
      <c r="P517" s="55">
        <f t="shared" si="34"/>
        <v>0</v>
      </c>
    </row>
    <row r="518" spans="1:16" ht="15" customHeight="1" x14ac:dyDescent="0.3">
      <c r="A518" s="554"/>
      <c r="B518" s="552"/>
      <c r="C518" s="110">
        <v>15</v>
      </c>
      <c r="D518" s="12"/>
      <c r="E518" s="12"/>
      <c r="F518" s="12"/>
      <c r="G518" s="12"/>
      <c r="H518" s="12"/>
      <c r="I518" s="12"/>
      <c r="J518" s="12"/>
      <c r="K518" s="12"/>
      <c r="L518" s="12"/>
      <c r="M518" s="12"/>
      <c r="N518" s="12"/>
      <c r="O518" s="12"/>
      <c r="P518" s="55">
        <f t="shared" si="34"/>
        <v>0</v>
      </c>
    </row>
    <row r="519" spans="1:16" ht="15" customHeight="1" x14ac:dyDescent="0.3">
      <c r="A519" s="554"/>
      <c r="B519" s="552"/>
      <c r="C519" s="110">
        <v>16</v>
      </c>
      <c r="D519" s="12"/>
      <c r="E519" s="12"/>
      <c r="F519" s="12"/>
      <c r="G519" s="12"/>
      <c r="H519" s="12"/>
      <c r="I519" s="12"/>
      <c r="J519" s="12"/>
      <c r="K519" s="12"/>
      <c r="L519" s="12"/>
      <c r="M519" s="12"/>
      <c r="N519" s="12"/>
      <c r="O519" s="12"/>
      <c r="P519" s="55">
        <f t="shared" si="34"/>
        <v>0</v>
      </c>
    </row>
    <row r="520" spans="1:16" ht="15" customHeight="1" x14ac:dyDescent="0.3">
      <c r="A520" s="554"/>
      <c r="B520" s="552"/>
      <c r="C520" s="110">
        <v>17</v>
      </c>
      <c r="D520" s="12"/>
      <c r="E520" s="12"/>
      <c r="F520" s="12"/>
      <c r="G520" s="12"/>
      <c r="H520" s="12"/>
      <c r="I520" s="12"/>
      <c r="J520" s="12"/>
      <c r="K520" s="12"/>
      <c r="L520" s="12"/>
      <c r="M520" s="12"/>
      <c r="N520" s="12"/>
      <c r="O520" s="12"/>
      <c r="P520" s="55">
        <f t="shared" si="34"/>
        <v>0</v>
      </c>
    </row>
    <row r="521" spans="1:16" ht="15" customHeight="1" x14ac:dyDescent="0.3">
      <c r="A521" s="554"/>
      <c r="B521" s="552"/>
      <c r="C521" s="110">
        <v>25</v>
      </c>
      <c r="D521" s="12"/>
      <c r="E521" s="12"/>
      <c r="F521" s="12"/>
      <c r="G521" s="12"/>
      <c r="H521" s="12"/>
      <c r="I521" s="12"/>
      <c r="J521" s="12"/>
      <c r="K521" s="12"/>
      <c r="L521" s="12"/>
      <c r="M521" s="12"/>
      <c r="N521" s="12"/>
      <c r="O521" s="12"/>
      <c r="P521" s="55">
        <f t="shared" si="34"/>
        <v>0</v>
      </c>
    </row>
    <row r="522" spans="1:16" ht="15" customHeight="1" x14ac:dyDescent="0.3">
      <c r="A522" s="554"/>
      <c r="B522" s="552"/>
      <c r="C522" s="110">
        <v>26</v>
      </c>
      <c r="D522" s="12"/>
      <c r="E522" s="12"/>
      <c r="F522" s="12"/>
      <c r="G522" s="12"/>
      <c r="H522" s="12"/>
      <c r="I522" s="12"/>
      <c r="J522" s="12"/>
      <c r="K522" s="12"/>
      <c r="L522" s="12"/>
      <c r="M522" s="12"/>
      <c r="N522" s="12"/>
      <c r="O522" s="12"/>
      <c r="P522" s="55">
        <f t="shared" si="34"/>
        <v>0</v>
      </c>
    </row>
    <row r="523" spans="1:16" ht="15" customHeight="1" x14ac:dyDescent="0.3">
      <c r="A523" s="555"/>
      <c r="B523" s="552"/>
      <c r="C523" s="110">
        <v>27</v>
      </c>
      <c r="D523" s="12"/>
      <c r="E523" s="12"/>
      <c r="F523" s="12"/>
      <c r="G523" s="12"/>
      <c r="H523" s="12"/>
      <c r="I523" s="12"/>
      <c r="J523" s="12"/>
      <c r="K523" s="12"/>
      <c r="L523" s="12"/>
      <c r="M523" s="12"/>
      <c r="N523" s="12"/>
      <c r="O523" s="12"/>
      <c r="P523" s="55">
        <f t="shared" si="34"/>
        <v>0</v>
      </c>
    </row>
    <row r="524" spans="1:16" ht="15" customHeight="1" x14ac:dyDescent="0.3">
      <c r="A524" s="553">
        <v>255</v>
      </c>
      <c r="B524" s="551" t="s">
        <v>94</v>
      </c>
      <c r="C524" s="110">
        <v>11</v>
      </c>
      <c r="D524" s="12"/>
      <c r="E524" s="12"/>
      <c r="F524" s="12"/>
      <c r="G524" s="12"/>
      <c r="H524" s="12"/>
      <c r="I524" s="12"/>
      <c r="J524" s="12"/>
      <c r="K524" s="12"/>
      <c r="L524" s="12"/>
      <c r="M524" s="12"/>
      <c r="N524" s="12"/>
      <c r="O524" s="12"/>
      <c r="P524" s="55">
        <f t="shared" si="34"/>
        <v>0</v>
      </c>
    </row>
    <row r="525" spans="1:16" ht="15" customHeight="1" x14ac:dyDescent="0.3">
      <c r="A525" s="554"/>
      <c r="B525" s="552"/>
      <c r="C525" s="110">
        <v>12</v>
      </c>
      <c r="D525" s="12"/>
      <c r="E525" s="12"/>
      <c r="F525" s="12"/>
      <c r="G525" s="12"/>
      <c r="H525" s="12"/>
      <c r="I525" s="12"/>
      <c r="J525" s="12"/>
      <c r="K525" s="12"/>
      <c r="L525" s="12"/>
      <c r="M525" s="12"/>
      <c r="N525" s="12"/>
      <c r="O525" s="12"/>
      <c r="P525" s="55">
        <f t="shared" si="34"/>
        <v>0</v>
      </c>
    </row>
    <row r="526" spans="1:16" ht="15" customHeight="1" x14ac:dyDescent="0.3">
      <c r="A526" s="554"/>
      <c r="B526" s="552"/>
      <c r="C526" s="110">
        <v>13</v>
      </c>
      <c r="D526" s="12"/>
      <c r="E526" s="12"/>
      <c r="F526" s="12"/>
      <c r="G526" s="12"/>
      <c r="H526" s="12"/>
      <c r="I526" s="12"/>
      <c r="J526" s="12"/>
      <c r="K526" s="12"/>
      <c r="L526" s="12"/>
      <c r="M526" s="12"/>
      <c r="N526" s="12"/>
      <c r="O526" s="12"/>
      <c r="P526" s="55">
        <f t="shared" si="34"/>
        <v>0</v>
      </c>
    </row>
    <row r="527" spans="1:16" ht="15" customHeight="1" x14ac:dyDescent="0.3">
      <c r="A527" s="554"/>
      <c r="B527" s="552"/>
      <c r="C527" s="110">
        <v>14</v>
      </c>
      <c r="D527" s="12"/>
      <c r="E527" s="12"/>
      <c r="F527" s="12"/>
      <c r="G527" s="12"/>
      <c r="H527" s="12"/>
      <c r="I527" s="12"/>
      <c r="J527" s="12"/>
      <c r="K527" s="12"/>
      <c r="L527" s="12"/>
      <c r="M527" s="12"/>
      <c r="N527" s="12"/>
      <c r="O527" s="12"/>
      <c r="P527" s="55">
        <f t="shared" si="34"/>
        <v>0</v>
      </c>
    </row>
    <row r="528" spans="1:16" ht="15" customHeight="1" x14ac:dyDescent="0.3">
      <c r="A528" s="554"/>
      <c r="B528" s="552"/>
      <c r="C528" s="110">
        <v>15</v>
      </c>
      <c r="D528" s="12"/>
      <c r="E528" s="12"/>
      <c r="F528" s="12"/>
      <c r="G528" s="12"/>
      <c r="H528" s="12"/>
      <c r="I528" s="12"/>
      <c r="J528" s="12"/>
      <c r="K528" s="12"/>
      <c r="L528" s="12"/>
      <c r="M528" s="12"/>
      <c r="N528" s="12"/>
      <c r="O528" s="12"/>
      <c r="P528" s="55">
        <f t="shared" si="34"/>
        <v>0</v>
      </c>
    </row>
    <row r="529" spans="1:16" ht="15" customHeight="1" x14ac:dyDescent="0.3">
      <c r="A529" s="554"/>
      <c r="B529" s="552"/>
      <c r="C529" s="110">
        <v>16</v>
      </c>
      <c r="D529" s="12"/>
      <c r="E529" s="12"/>
      <c r="F529" s="12"/>
      <c r="G529" s="12"/>
      <c r="H529" s="12"/>
      <c r="I529" s="12"/>
      <c r="J529" s="12"/>
      <c r="K529" s="12"/>
      <c r="L529" s="12"/>
      <c r="M529" s="12"/>
      <c r="N529" s="12"/>
      <c r="O529" s="12"/>
      <c r="P529" s="55">
        <f t="shared" si="34"/>
        <v>0</v>
      </c>
    </row>
    <row r="530" spans="1:16" ht="15" customHeight="1" x14ac:dyDescent="0.3">
      <c r="A530" s="554"/>
      <c r="B530" s="552"/>
      <c r="C530" s="110">
        <v>17</v>
      </c>
      <c r="D530" s="12"/>
      <c r="E530" s="12"/>
      <c r="F530" s="12"/>
      <c r="G530" s="12"/>
      <c r="H530" s="12"/>
      <c r="I530" s="12"/>
      <c r="J530" s="12"/>
      <c r="K530" s="12"/>
      <c r="L530" s="12"/>
      <c r="M530" s="12"/>
      <c r="N530" s="12"/>
      <c r="O530" s="12"/>
      <c r="P530" s="55">
        <f t="shared" si="34"/>
        <v>0</v>
      </c>
    </row>
    <row r="531" spans="1:16" ht="15" customHeight="1" x14ac:dyDescent="0.3">
      <c r="A531" s="554"/>
      <c r="B531" s="552"/>
      <c r="C531" s="110">
        <v>25</v>
      </c>
      <c r="D531" s="12"/>
      <c r="E531" s="12"/>
      <c r="F531" s="12"/>
      <c r="G531" s="12"/>
      <c r="H531" s="12"/>
      <c r="I531" s="12"/>
      <c r="J531" s="12"/>
      <c r="K531" s="12"/>
      <c r="L531" s="12"/>
      <c r="M531" s="12"/>
      <c r="N531" s="12"/>
      <c r="O531" s="12"/>
      <c r="P531" s="55">
        <f t="shared" si="34"/>
        <v>0</v>
      </c>
    </row>
    <row r="532" spans="1:16" ht="15" customHeight="1" x14ac:dyDescent="0.3">
      <c r="A532" s="554"/>
      <c r="B532" s="552"/>
      <c r="C532" s="110">
        <v>26</v>
      </c>
      <c r="D532" s="12"/>
      <c r="E532" s="12"/>
      <c r="F532" s="12"/>
      <c r="G532" s="12"/>
      <c r="H532" s="12"/>
      <c r="I532" s="12"/>
      <c r="J532" s="12"/>
      <c r="K532" s="12"/>
      <c r="L532" s="12"/>
      <c r="M532" s="12"/>
      <c r="N532" s="12"/>
      <c r="O532" s="12"/>
      <c r="P532" s="55">
        <f t="shared" si="34"/>
        <v>0</v>
      </c>
    </row>
    <row r="533" spans="1:16" ht="15" customHeight="1" x14ac:dyDescent="0.3">
      <c r="A533" s="555"/>
      <c r="B533" s="552"/>
      <c r="C533" s="110">
        <v>27</v>
      </c>
      <c r="D533" s="12"/>
      <c r="E533" s="12"/>
      <c r="F533" s="12"/>
      <c r="G533" s="12"/>
      <c r="H533" s="12"/>
      <c r="I533" s="12"/>
      <c r="J533" s="12"/>
      <c r="K533" s="12"/>
      <c r="L533" s="12"/>
      <c r="M533" s="12"/>
      <c r="N533" s="12"/>
      <c r="O533" s="12"/>
      <c r="P533" s="55">
        <f t="shared" si="34"/>
        <v>0</v>
      </c>
    </row>
    <row r="534" spans="1:16" ht="15" customHeight="1" x14ac:dyDescent="0.3">
      <c r="A534" s="553">
        <v>256</v>
      </c>
      <c r="B534" s="551" t="s">
        <v>95</v>
      </c>
      <c r="C534" s="110">
        <v>11</v>
      </c>
      <c r="D534" s="12"/>
      <c r="E534" s="12"/>
      <c r="F534" s="12"/>
      <c r="G534" s="12"/>
      <c r="H534" s="12"/>
      <c r="I534" s="12"/>
      <c r="J534" s="12"/>
      <c r="K534" s="12"/>
      <c r="L534" s="12"/>
      <c r="M534" s="12"/>
      <c r="N534" s="12"/>
      <c r="O534" s="12"/>
      <c r="P534" s="55">
        <f t="shared" si="34"/>
        <v>0</v>
      </c>
    </row>
    <row r="535" spans="1:16" ht="15" customHeight="1" x14ac:dyDescent="0.3">
      <c r="A535" s="554"/>
      <c r="B535" s="552"/>
      <c r="C535" s="110">
        <v>12</v>
      </c>
      <c r="D535" s="12"/>
      <c r="E535" s="12"/>
      <c r="F535" s="12"/>
      <c r="G535" s="12"/>
      <c r="H535" s="12"/>
      <c r="I535" s="12"/>
      <c r="J535" s="12"/>
      <c r="K535" s="12"/>
      <c r="L535" s="12"/>
      <c r="M535" s="12"/>
      <c r="N535" s="12"/>
      <c r="O535" s="12"/>
      <c r="P535" s="55">
        <f t="shared" si="34"/>
        <v>0</v>
      </c>
    </row>
    <row r="536" spans="1:16" ht="15" customHeight="1" x14ac:dyDescent="0.3">
      <c r="A536" s="554"/>
      <c r="B536" s="552"/>
      <c r="C536" s="110">
        <v>13</v>
      </c>
      <c r="D536" s="12"/>
      <c r="E536" s="12"/>
      <c r="F536" s="12"/>
      <c r="G536" s="12"/>
      <c r="H536" s="12"/>
      <c r="I536" s="12"/>
      <c r="J536" s="12"/>
      <c r="K536" s="12"/>
      <c r="L536" s="12"/>
      <c r="M536" s="12"/>
      <c r="N536" s="12"/>
      <c r="O536" s="12"/>
      <c r="P536" s="55">
        <f t="shared" si="34"/>
        <v>0</v>
      </c>
    </row>
    <row r="537" spans="1:16" ht="15" customHeight="1" x14ac:dyDescent="0.3">
      <c r="A537" s="554"/>
      <c r="B537" s="552"/>
      <c r="C537" s="110">
        <v>14</v>
      </c>
      <c r="D537" s="12"/>
      <c r="E537" s="12"/>
      <c r="F537" s="12"/>
      <c r="G537" s="12"/>
      <c r="H537" s="12"/>
      <c r="I537" s="12"/>
      <c r="J537" s="12"/>
      <c r="K537" s="12"/>
      <c r="L537" s="12"/>
      <c r="M537" s="12"/>
      <c r="N537" s="12"/>
      <c r="O537" s="12"/>
      <c r="P537" s="55">
        <f t="shared" si="34"/>
        <v>0</v>
      </c>
    </row>
    <row r="538" spans="1:16" ht="15" customHeight="1" x14ac:dyDescent="0.3">
      <c r="A538" s="554"/>
      <c r="B538" s="552"/>
      <c r="C538" s="110">
        <v>15</v>
      </c>
      <c r="D538" s="12"/>
      <c r="E538" s="12"/>
      <c r="F538" s="12"/>
      <c r="G538" s="12"/>
      <c r="H538" s="12"/>
      <c r="I538" s="12"/>
      <c r="J538" s="12"/>
      <c r="K538" s="12"/>
      <c r="L538" s="12"/>
      <c r="M538" s="12"/>
      <c r="N538" s="12"/>
      <c r="O538" s="12"/>
      <c r="P538" s="55">
        <f t="shared" si="34"/>
        <v>0</v>
      </c>
    </row>
    <row r="539" spans="1:16" ht="15" customHeight="1" x14ac:dyDescent="0.3">
      <c r="A539" s="554"/>
      <c r="B539" s="552"/>
      <c r="C539" s="110">
        <v>16</v>
      </c>
      <c r="D539" s="12"/>
      <c r="E539" s="12"/>
      <c r="F539" s="12"/>
      <c r="G539" s="12"/>
      <c r="H539" s="12"/>
      <c r="I539" s="12"/>
      <c r="J539" s="12"/>
      <c r="K539" s="12"/>
      <c r="L539" s="12"/>
      <c r="M539" s="12"/>
      <c r="N539" s="12"/>
      <c r="O539" s="12"/>
      <c r="P539" s="55">
        <f t="shared" si="34"/>
        <v>0</v>
      </c>
    </row>
    <row r="540" spans="1:16" ht="15" customHeight="1" x14ac:dyDescent="0.3">
      <c r="A540" s="554"/>
      <c r="B540" s="552"/>
      <c r="C540" s="110">
        <v>17</v>
      </c>
      <c r="D540" s="12"/>
      <c r="E540" s="12"/>
      <c r="F540" s="12"/>
      <c r="G540" s="12"/>
      <c r="H540" s="12"/>
      <c r="I540" s="12"/>
      <c r="J540" s="12"/>
      <c r="K540" s="12"/>
      <c r="L540" s="12"/>
      <c r="M540" s="12"/>
      <c r="N540" s="12"/>
      <c r="O540" s="12"/>
      <c r="P540" s="55">
        <f t="shared" si="34"/>
        <v>0</v>
      </c>
    </row>
    <row r="541" spans="1:16" ht="15" customHeight="1" x14ac:dyDescent="0.3">
      <c r="A541" s="554"/>
      <c r="B541" s="552"/>
      <c r="C541" s="110">
        <v>25</v>
      </c>
      <c r="D541" s="12"/>
      <c r="E541" s="12"/>
      <c r="F541" s="12"/>
      <c r="G541" s="12"/>
      <c r="H541" s="12"/>
      <c r="I541" s="12"/>
      <c r="J541" s="12"/>
      <c r="K541" s="12"/>
      <c r="L541" s="12"/>
      <c r="M541" s="12"/>
      <c r="N541" s="12"/>
      <c r="O541" s="12"/>
      <c r="P541" s="55">
        <f t="shared" si="34"/>
        <v>0</v>
      </c>
    </row>
    <row r="542" spans="1:16" ht="15" customHeight="1" x14ac:dyDescent="0.3">
      <c r="A542" s="554"/>
      <c r="B542" s="552"/>
      <c r="C542" s="110">
        <v>26</v>
      </c>
      <c r="D542" s="12"/>
      <c r="E542" s="12"/>
      <c r="F542" s="12"/>
      <c r="G542" s="12"/>
      <c r="H542" s="12"/>
      <c r="I542" s="12"/>
      <c r="J542" s="12"/>
      <c r="K542" s="12"/>
      <c r="L542" s="12"/>
      <c r="M542" s="12"/>
      <c r="N542" s="12"/>
      <c r="O542" s="12"/>
      <c r="P542" s="55">
        <f t="shared" si="34"/>
        <v>0</v>
      </c>
    </row>
    <row r="543" spans="1:16" ht="15" customHeight="1" x14ac:dyDescent="0.3">
      <c r="A543" s="555"/>
      <c r="B543" s="552"/>
      <c r="C543" s="110">
        <v>27</v>
      </c>
      <c r="D543" s="12"/>
      <c r="E543" s="12"/>
      <c r="F543" s="12"/>
      <c r="G543" s="12"/>
      <c r="H543" s="12"/>
      <c r="I543" s="12"/>
      <c r="J543" s="12"/>
      <c r="K543" s="12"/>
      <c r="L543" s="12"/>
      <c r="M543" s="12"/>
      <c r="N543" s="12"/>
      <c r="O543" s="12"/>
      <c r="P543" s="55">
        <f t="shared" si="34"/>
        <v>0</v>
      </c>
    </row>
    <row r="544" spans="1:16" ht="15" customHeight="1" x14ac:dyDescent="0.3">
      <c r="A544" s="553">
        <v>259</v>
      </c>
      <c r="B544" s="551" t="s">
        <v>96</v>
      </c>
      <c r="C544" s="110">
        <v>11</v>
      </c>
      <c r="D544" s="12"/>
      <c r="E544" s="12"/>
      <c r="F544" s="12"/>
      <c r="G544" s="12"/>
      <c r="H544" s="12"/>
      <c r="I544" s="12"/>
      <c r="J544" s="12"/>
      <c r="K544" s="12"/>
      <c r="L544" s="12"/>
      <c r="M544" s="12"/>
      <c r="N544" s="12"/>
      <c r="O544" s="12"/>
      <c r="P544" s="55">
        <f t="shared" si="34"/>
        <v>0</v>
      </c>
    </row>
    <row r="545" spans="1:16" ht="15" customHeight="1" x14ac:dyDescent="0.3">
      <c r="A545" s="554"/>
      <c r="B545" s="552"/>
      <c r="C545" s="110">
        <v>12</v>
      </c>
      <c r="D545" s="12"/>
      <c r="E545" s="12"/>
      <c r="F545" s="12"/>
      <c r="G545" s="12"/>
      <c r="H545" s="12"/>
      <c r="I545" s="12"/>
      <c r="J545" s="12"/>
      <c r="K545" s="12"/>
      <c r="L545" s="12"/>
      <c r="M545" s="12"/>
      <c r="N545" s="12"/>
      <c r="O545" s="12"/>
      <c r="P545" s="55">
        <f t="shared" si="34"/>
        <v>0</v>
      </c>
    </row>
    <row r="546" spans="1:16" ht="15" customHeight="1" x14ac:dyDescent="0.3">
      <c r="A546" s="554"/>
      <c r="B546" s="552"/>
      <c r="C546" s="110">
        <v>13</v>
      </c>
      <c r="D546" s="12"/>
      <c r="E546" s="12"/>
      <c r="F546" s="12"/>
      <c r="G546" s="12"/>
      <c r="H546" s="12"/>
      <c r="I546" s="12"/>
      <c r="J546" s="12"/>
      <c r="K546" s="12"/>
      <c r="L546" s="12"/>
      <c r="M546" s="12"/>
      <c r="N546" s="12"/>
      <c r="O546" s="12"/>
      <c r="P546" s="55">
        <f t="shared" si="34"/>
        <v>0</v>
      </c>
    </row>
    <row r="547" spans="1:16" ht="15" customHeight="1" x14ac:dyDescent="0.3">
      <c r="A547" s="554"/>
      <c r="B547" s="552"/>
      <c r="C547" s="110">
        <v>14</v>
      </c>
      <c r="D547" s="12"/>
      <c r="E547" s="12"/>
      <c r="F547" s="12"/>
      <c r="G547" s="12"/>
      <c r="H547" s="12"/>
      <c r="I547" s="12"/>
      <c r="J547" s="12"/>
      <c r="K547" s="12"/>
      <c r="L547" s="12"/>
      <c r="M547" s="12"/>
      <c r="N547" s="12"/>
      <c r="O547" s="12"/>
      <c r="P547" s="55">
        <f t="shared" si="34"/>
        <v>0</v>
      </c>
    </row>
    <row r="548" spans="1:16" ht="15" customHeight="1" x14ac:dyDescent="0.3">
      <c r="A548" s="554"/>
      <c r="B548" s="552"/>
      <c r="C548" s="110">
        <v>15</v>
      </c>
      <c r="D548" s="12"/>
      <c r="E548" s="12"/>
      <c r="F548" s="12"/>
      <c r="G548" s="12"/>
      <c r="H548" s="12"/>
      <c r="I548" s="12"/>
      <c r="J548" s="12"/>
      <c r="K548" s="12"/>
      <c r="L548" s="12"/>
      <c r="M548" s="12"/>
      <c r="N548" s="12"/>
      <c r="O548" s="12"/>
      <c r="P548" s="55">
        <f t="shared" si="34"/>
        <v>0</v>
      </c>
    </row>
    <row r="549" spans="1:16" ht="15" customHeight="1" x14ac:dyDescent="0.3">
      <c r="A549" s="554"/>
      <c r="B549" s="552"/>
      <c r="C549" s="110">
        <v>16</v>
      </c>
      <c r="D549" s="12"/>
      <c r="E549" s="12"/>
      <c r="F549" s="12"/>
      <c r="G549" s="12"/>
      <c r="H549" s="12"/>
      <c r="I549" s="12"/>
      <c r="J549" s="12"/>
      <c r="K549" s="12"/>
      <c r="L549" s="12"/>
      <c r="M549" s="12"/>
      <c r="N549" s="12"/>
      <c r="O549" s="12"/>
      <c r="P549" s="55">
        <f t="shared" ref="P549:P553" si="35">SUM(D549:O549)</f>
        <v>0</v>
      </c>
    </row>
    <row r="550" spans="1:16" ht="15" customHeight="1" x14ac:dyDescent="0.3">
      <c r="A550" s="554"/>
      <c r="B550" s="552"/>
      <c r="C550" s="110">
        <v>17</v>
      </c>
      <c r="D550" s="12"/>
      <c r="E550" s="12"/>
      <c r="F550" s="12"/>
      <c r="G550" s="12"/>
      <c r="H550" s="12"/>
      <c r="I550" s="12"/>
      <c r="J550" s="12"/>
      <c r="K550" s="12"/>
      <c r="L550" s="12"/>
      <c r="M550" s="12"/>
      <c r="N550" s="12"/>
      <c r="O550" s="12"/>
      <c r="P550" s="55">
        <f t="shared" si="35"/>
        <v>0</v>
      </c>
    </row>
    <row r="551" spans="1:16" ht="15" customHeight="1" x14ac:dyDescent="0.3">
      <c r="A551" s="554"/>
      <c r="B551" s="552"/>
      <c r="C551" s="110">
        <v>25</v>
      </c>
      <c r="D551" s="66"/>
      <c r="E551" s="66"/>
      <c r="F551" s="66"/>
      <c r="G551" s="66"/>
      <c r="H551" s="66"/>
      <c r="I551" s="66"/>
      <c r="J551" s="66"/>
      <c r="K551" s="66"/>
      <c r="L551" s="66"/>
      <c r="M551" s="66"/>
      <c r="N551" s="66"/>
      <c r="O551" s="66"/>
      <c r="P551" s="55">
        <f t="shared" si="35"/>
        <v>0</v>
      </c>
    </row>
    <row r="552" spans="1:16" ht="15" customHeight="1" x14ac:dyDescent="0.3">
      <c r="A552" s="554"/>
      <c r="B552" s="552"/>
      <c r="C552" s="110">
        <v>26</v>
      </c>
      <c r="D552" s="66"/>
      <c r="E552" s="66"/>
      <c r="F552" s="66"/>
      <c r="G552" s="66"/>
      <c r="H552" s="66"/>
      <c r="I552" s="66"/>
      <c r="J552" s="66"/>
      <c r="K552" s="66"/>
      <c r="L552" s="66"/>
      <c r="M552" s="66"/>
      <c r="N552" s="66"/>
      <c r="O552" s="66"/>
      <c r="P552" s="55">
        <f t="shared" si="35"/>
        <v>0</v>
      </c>
    </row>
    <row r="553" spans="1:16" ht="15" customHeight="1" x14ac:dyDescent="0.3">
      <c r="A553" s="555"/>
      <c r="B553" s="552"/>
      <c r="C553" s="110">
        <v>27</v>
      </c>
      <c r="D553" s="66"/>
      <c r="E553" s="66"/>
      <c r="F553" s="66"/>
      <c r="G553" s="66"/>
      <c r="H553" s="66"/>
      <c r="I553" s="66"/>
      <c r="J553" s="66"/>
      <c r="K553" s="66"/>
      <c r="L553" s="66"/>
      <c r="M553" s="66"/>
      <c r="N553" s="66"/>
      <c r="O553" s="66"/>
      <c r="P553" s="55">
        <f t="shared" si="35"/>
        <v>0</v>
      </c>
    </row>
    <row r="554" spans="1:16" x14ac:dyDescent="0.3">
      <c r="A554" s="74">
        <v>2600</v>
      </c>
      <c r="B554" s="305" t="s">
        <v>98</v>
      </c>
      <c r="C554" s="306"/>
      <c r="D554" s="72">
        <f>SUM(D555:D574)</f>
        <v>6000</v>
      </c>
      <c r="E554" s="72">
        <f t="shared" ref="E554:O554" si="36">SUM(E555:E574)</f>
        <v>6000</v>
      </c>
      <c r="F554" s="72">
        <f t="shared" si="36"/>
        <v>6000</v>
      </c>
      <c r="G554" s="72">
        <f t="shared" si="36"/>
        <v>6000</v>
      </c>
      <c r="H554" s="72">
        <f t="shared" si="36"/>
        <v>6000</v>
      </c>
      <c r="I554" s="72">
        <f t="shared" si="36"/>
        <v>6000</v>
      </c>
      <c r="J554" s="72">
        <f t="shared" si="36"/>
        <v>6000</v>
      </c>
      <c r="K554" s="72">
        <f t="shared" si="36"/>
        <v>6000</v>
      </c>
      <c r="L554" s="72">
        <f t="shared" si="36"/>
        <v>6000</v>
      </c>
      <c r="M554" s="72">
        <f t="shared" si="36"/>
        <v>6000</v>
      </c>
      <c r="N554" s="72">
        <f t="shared" si="36"/>
        <v>6000</v>
      </c>
      <c r="O554" s="72">
        <f t="shared" si="36"/>
        <v>6000</v>
      </c>
      <c r="P554" s="72">
        <f>SUM(P555:P574)</f>
        <v>72000</v>
      </c>
    </row>
    <row r="555" spans="1:16" ht="15" customHeight="1" x14ac:dyDescent="0.3">
      <c r="A555" s="553">
        <v>261</v>
      </c>
      <c r="B555" s="551" t="s">
        <v>98</v>
      </c>
      <c r="C555" s="110">
        <v>11</v>
      </c>
      <c r="D555" s="12"/>
      <c r="E555" s="12"/>
      <c r="F555" s="12"/>
      <c r="G555" s="12"/>
      <c r="H555" s="12"/>
      <c r="I555" s="12"/>
      <c r="J555" s="12"/>
      <c r="K555" s="12"/>
      <c r="L555" s="12"/>
      <c r="M555" s="12"/>
      <c r="N555" s="12"/>
      <c r="O555" s="12"/>
      <c r="P555" s="55">
        <f>SUM(D555:O555)</f>
        <v>0</v>
      </c>
    </row>
    <row r="556" spans="1:16" ht="15" customHeight="1" x14ac:dyDescent="0.3">
      <c r="A556" s="554"/>
      <c r="B556" s="552"/>
      <c r="C556" s="110">
        <v>12</v>
      </c>
      <c r="D556" s="12"/>
      <c r="E556" s="12"/>
      <c r="F556" s="12"/>
      <c r="G556" s="12"/>
      <c r="H556" s="12"/>
      <c r="I556" s="12"/>
      <c r="J556" s="12"/>
      <c r="K556" s="12"/>
      <c r="L556" s="12"/>
      <c r="M556" s="12"/>
      <c r="N556" s="12"/>
      <c r="O556" s="12"/>
      <c r="P556" s="55">
        <f t="shared" ref="P556:P574" si="37">SUM(D556:O556)</f>
        <v>0</v>
      </c>
    </row>
    <row r="557" spans="1:16" ht="15" customHeight="1" x14ac:dyDescent="0.3">
      <c r="A557" s="554"/>
      <c r="B557" s="552"/>
      <c r="C557" s="110">
        <v>13</v>
      </c>
      <c r="D557" s="12"/>
      <c r="E557" s="12"/>
      <c r="F557" s="12"/>
      <c r="G557" s="12"/>
      <c r="H557" s="12"/>
      <c r="I557" s="12"/>
      <c r="J557" s="12"/>
      <c r="K557" s="12"/>
      <c r="L557" s="12"/>
      <c r="M557" s="12"/>
      <c r="N557" s="12"/>
      <c r="O557" s="12"/>
      <c r="P557" s="55">
        <f t="shared" si="37"/>
        <v>0</v>
      </c>
    </row>
    <row r="558" spans="1:16" ht="15" customHeight="1" x14ac:dyDescent="0.3">
      <c r="A558" s="554"/>
      <c r="B558" s="552"/>
      <c r="C558" s="110">
        <v>14</v>
      </c>
      <c r="D558" s="12"/>
      <c r="E558" s="12"/>
      <c r="F558" s="12"/>
      <c r="G558" s="12"/>
      <c r="H558" s="12"/>
      <c r="I558" s="12"/>
      <c r="J558" s="12"/>
      <c r="K558" s="12"/>
      <c r="L558" s="12"/>
      <c r="M558" s="12"/>
      <c r="N558" s="12"/>
      <c r="O558" s="12"/>
      <c r="P558" s="55">
        <f t="shared" si="37"/>
        <v>0</v>
      </c>
    </row>
    <row r="559" spans="1:16" ht="15" customHeight="1" x14ac:dyDescent="0.3">
      <c r="A559" s="554"/>
      <c r="B559" s="552"/>
      <c r="C559" s="110">
        <v>15</v>
      </c>
      <c r="D559" s="12"/>
      <c r="E559" s="12"/>
      <c r="F559" s="12"/>
      <c r="G559" s="12"/>
      <c r="H559" s="12"/>
      <c r="I559" s="12"/>
      <c r="J559" s="12"/>
      <c r="K559" s="12"/>
      <c r="L559" s="12"/>
      <c r="M559" s="12"/>
      <c r="N559" s="12"/>
      <c r="O559" s="12"/>
      <c r="P559" s="55">
        <f t="shared" si="37"/>
        <v>0</v>
      </c>
    </row>
    <row r="560" spans="1:16" ht="15" customHeight="1" x14ac:dyDescent="0.3">
      <c r="A560" s="554"/>
      <c r="B560" s="552"/>
      <c r="C560" s="110">
        <v>16</v>
      </c>
      <c r="D560" s="12"/>
      <c r="E560" s="12"/>
      <c r="F560" s="12"/>
      <c r="G560" s="12"/>
      <c r="H560" s="12"/>
      <c r="I560" s="12"/>
      <c r="J560" s="12"/>
      <c r="K560" s="12"/>
      <c r="L560" s="12"/>
      <c r="M560" s="12"/>
      <c r="N560" s="12"/>
      <c r="O560" s="12"/>
      <c r="P560" s="55">
        <f t="shared" si="37"/>
        <v>0</v>
      </c>
    </row>
    <row r="561" spans="1:16" ht="15" customHeight="1" x14ac:dyDescent="0.3">
      <c r="A561" s="554"/>
      <c r="B561" s="552"/>
      <c r="C561" s="110">
        <v>17</v>
      </c>
      <c r="D561" s="12">
        <v>6000</v>
      </c>
      <c r="E561" s="12">
        <v>6000</v>
      </c>
      <c r="F561" s="12">
        <v>6000</v>
      </c>
      <c r="G561" s="12">
        <v>6000</v>
      </c>
      <c r="H561" s="12">
        <v>6000</v>
      </c>
      <c r="I561" s="12">
        <v>6000</v>
      </c>
      <c r="J561" s="12">
        <v>6000</v>
      </c>
      <c r="K561" s="12">
        <v>6000</v>
      </c>
      <c r="L561" s="12">
        <v>6000</v>
      </c>
      <c r="M561" s="12">
        <v>6000</v>
      </c>
      <c r="N561" s="12">
        <v>6000</v>
      </c>
      <c r="O561" s="12">
        <v>6000</v>
      </c>
      <c r="P561" s="55">
        <f t="shared" si="37"/>
        <v>72000</v>
      </c>
    </row>
    <row r="562" spans="1:16" ht="15" customHeight="1" x14ac:dyDescent="0.3">
      <c r="A562" s="554"/>
      <c r="B562" s="552"/>
      <c r="C562" s="110">
        <v>25</v>
      </c>
      <c r="D562" s="12"/>
      <c r="E562" s="12"/>
      <c r="F562" s="12"/>
      <c r="G562" s="12"/>
      <c r="H562" s="12"/>
      <c r="I562" s="12"/>
      <c r="J562" s="12"/>
      <c r="K562" s="12"/>
      <c r="L562" s="12"/>
      <c r="M562" s="12"/>
      <c r="N562" s="12"/>
      <c r="O562" s="12"/>
      <c r="P562" s="55">
        <f t="shared" si="37"/>
        <v>0</v>
      </c>
    </row>
    <row r="563" spans="1:16" ht="15" customHeight="1" x14ac:dyDescent="0.3">
      <c r="A563" s="554"/>
      <c r="B563" s="552"/>
      <c r="C563" s="110">
        <v>26</v>
      </c>
      <c r="D563" s="12"/>
      <c r="E563" s="12"/>
      <c r="F563" s="12"/>
      <c r="G563" s="12"/>
      <c r="H563" s="12"/>
      <c r="I563" s="12"/>
      <c r="J563" s="12"/>
      <c r="K563" s="12"/>
      <c r="L563" s="12"/>
      <c r="M563" s="12"/>
      <c r="N563" s="12"/>
      <c r="O563" s="12"/>
      <c r="P563" s="55">
        <f t="shared" si="37"/>
        <v>0</v>
      </c>
    </row>
    <row r="564" spans="1:16" ht="15" customHeight="1" x14ac:dyDescent="0.3">
      <c r="A564" s="555"/>
      <c r="B564" s="552"/>
      <c r="C564" s="110">
        <v>27</v>
      </c>
      <c r="D564" s="12"/>
      <c r="E564" s="12"/>
      <c r="F564" s="12"/>
      <c r="G564" s="12"/>
      <c r="H564" s="12"/>
      <c r="I564" s="12"/>
      <c r="J564" s="12"/>
      <c r="K564" s="12"/>
      <c r="L564" s="12"/>
      <c r="M564" s="12"/>
      <c r="N564" s="12"/>
      <c r="O564" s="12"/>
      <c r="P564" s="55">
        <f t="shared" si="37"/>
        <v>0</v>
      </c>
    </row>
    <row r="565" spans="1:16" ht="15" customHeight="1" x14ac:dyDescent="0.3">
      <c r="A565" s="553">
        <v>262</v>
      </c>
      <c r="B565" s="551" t="s">
        <v>99</v>
      </c>
      <c r="C565" s="110">
        <v>11</v>
      </c>
      <c r="D565" s="12"/>
      <c r="E565" s="12"/>
      <c r="F565" s="12"/>
      <c r="G565" s="12"/>
      <c r="H565" s="12"/>
      <c r="I565" s="12"/>
      <c r="J565" s="12"/>
      <c r="K565" s="12"/>
      <c r="L565" s="12"/>
      <c r="M565" s="12"/>
      <c r="N565" s="12"/>
      <c r="O565" s="12"/>
      <c r="P565" s="55">
        <f t="shared" si="37"/>
        <v>0</v>
      </c>
    </row>
    <row r="566" spans="1:16" ht="15" customHeight="1" x14ac:dyDescent="0.3">
      <c r="A566" s="554"/>
      <c r="B566" s="552"/>
      <c r="C566" s="110">
        <v>12</v>
      </c>
      <c r="D566" s="12"/>
      <c r="E566" s="12"/>
      <c r="F566" s="12"/>
      <c r="G566" s="12"/>
      <c r="H566" s="12"/>
      <c r="I566" s="12"/>
      <c r="J566" s="12"/>
      <c r="K566" s="12"/>
      <c r="L566" s="12"/>
      <c r="M566" s="12"/>
      <c r="N566" s="12"/>
      <c r="O566" s="12"/>
      <c r="P566" s="55">
        <f t="shared" si="37"/>
        <v>0</v>
      </c>
    </row>
    <row r="567" spans="1:16" ht="15" customHeight="1" x14ac:dyDescent="0.3">
      <c r="A567" s="554"/>
      <c r="B567" s="552"/>
      <c r="C567" s="110">
        <v>13</v>
      </c>
      <c r="D567" s="12"/>
      <c r="E567" s="12"/>
      <c r="F567" s="12"/>
      <c r="G567" s="12"/>
      <c r="H567" s="12"/>
      <c r="I567" s="12"/>
      <c r="J567" s="12"/>
      <c r="K567" s="12"/>
      <c r="L567" s="12"/>
      <c r="M567" s="12"/>
      <c r="N567" s="12"/>
      <c r="O567" s="12"/>
      <c r="P567" s="55">
        <f t="shared" si="37"/>
        <v>0</v>
      </c>
    </row>
    <row r="568" spans="1:16" ht="15" customHeight="1" x14ac:dyDescent="0.3">
      <c r="A568" s="554"/>
      <c r="B568" s="552"/>
      <c r="C568" s="110">
        <v>14</v>
      </c>
      <c r="D568" s="12"/>
      <c r="E568" s="12"/>
      <c r="F568" s="12"/>
      <c r="G568" s="12"/>
      <c r="H568" s="12"/>
      <c r="I568" s="12"/>
      <c r="J568" s="12"/>
      <c r="K568" s="12"/>
      <c r="L568" s="12"/>
      <c r="M568" s="12"/>
      <c r="N568" s="12"/>
      <c r="O568" s="12"/>
      <c r="P568" s="55">
        <f t="shared" si="37"/>
        <v>0</v>
      </c>
    </row>
    <row r="569" spans="1:16" ht="15" customHeight="1" x14ac:dyDescent="0.3">
      <c r="A569" s="554"/>
      <c r="B569" s="552"/>
      <c r="C569" s="110">
        <v>15</v>
      </c>
      <c r="D569" s="12"/>
      <c r="E569" s="12"/>
      <c r="F569" s="12"/>
      <c r="G569" s="12"/>
      <c r="H569" s="12"/>
      <c r="I569" s="12"/>
      <c r="J569" s="12"/>
      <c r="K569" s="12"/>
      <c r="L569" s="12"/>
      <c r="M569" s="12"/>
      <c r="N569" s="12"/>
      <c r="O569" s="12"/>
      <c r="P569" s="55">
        <f t="shared" si="37"/>
        <v>0</v>
      </c>
    </row>
    <row r="570" spans="1:16" ht="15" customHeight="1" x14ac:dyDescent="0.3">
      <c r="A570" s="554"/>
      <c r="B570" s="552"/>
      <c r="C570" s="110">
        <v>16</v>
      </c>
      <c r="D570" s="12"/>
      <c r="E570" s="12"/>
      <c r="F570" s="12"/>
      <c r="G570" s="12"/>
      <c r="H570" s="12"/>
      <c r="I570" s="12"/>
      <c r="J570" s="12"/>
      <c r="K570" s="12"/>
      <c r="L570" s="12"/>
      <c r="M570" s="12"/>
      <c r="N570" s="12"/>
      <c r="O570" s="12"/>
      <c r="P570" s="55">
        <f t="shared" si="37"/>
        <v>0</v>
      </c>
    </row>
    <row r="571" spans="1:16" ht="15" customHeight="1" x14ac:dyDescent="0.3">
      <c r="A571" s="554"/>
      <c r="B571" s="552"/>
      <c r="C571" s="110">
        <v>17</v>
      </c>
      <c r="D571" s="12"/>
      <c r="E571" s="12"/>
      <c r="F571" s="12"/>
      <c r="G571" s="12"/>
      <c r="H571" s="12"/>
      <c r="I571" s="12"/>
      <c r="J571" s="12"/>
      <c r="K571" s="12"/>
      <c r="L571" s="12"/>
      <c r="M571" s="12"/>
      <c r="N571" s="12"/>
      <c r="O571" s="12"/>
      <c r="P571" s="55">
        <f t="shared" si="37"/>
        <v>0</v>
      </c>
    </row>
    <row r="572" spans="1:16" ht="15" customHeight="1" x14ac:dyDescent="0.3">
      <c r="A572" s="554"/>
      <c r="B572" s="552"/>
      <c r="C572" s="110">
        <v>25</v>
      </c>
      <c r="D572" s="66"/>
      <c r="E572" s="66"/>
      <c r="F572" s="66"/>
      <c r="G572" s="66"/>
      <c r="H572" s="66"/>
      <c r="I572" s="66"/>
      <c r="J572" s="66"/>
      <c r="K572" s="66"/>
      <c r="L572" s="66"/>
      <c r="M572" s="66"/>
      <c r="N572" s="66"/>
      <c r="O572" s="66"/>
      <c r="P572" s="55">
        <f t="shared" si="37"/>
        <v>0</v>
      </c>
    </row>
    <row r="573" spans="1:16" ht="15" customHeight="1" x14ac:dyDescent="0.3">
      <c r="A573" s="554"/>
      <c r="B573" s="552"/>
      <c r="C573" s="110">
        <v>26</v>
      </c>
      <c r="D573" s="66"/>
      <c r="E573" s="66"/>
      <c r="F573" s="66"/>
      <c r="G573" s="66"/>
      <c r="H573" s="66"/>
      <c r="I573" s="66"/>
      <c r="J573" s="66"/>
      <c r="K573" s="66"/>
      <c r="L573" s="66"/>
      <c r="M573" s="66"/>
      <c r="N573" s="66"/>
      <c r="O573" s="66"/>
      <c r="P573" s="55">
        <f t="shared" si="37"/>
        <v>0</v>
      </c>
    </row>
    <row r="574" spans="1:16" ht="15" customHeight="1" x14ac:dyDescent="0.3">
      <c r="A574" s="555"/>
      <c r="B574" s="552"/>
      <c r="C574" s="110">
        <v>27</v>
      </c>
      <c r="D574" s="66"/>
      <c r="E574" s="66"/>
      <c r="F574" s="66"/>
      <c r="G574" s="66"/>
      <c r="H574" s="66"/>
      <c r="I574" s="66"/>
      <c r="J574" s="66"/>
      <c r="K574" s="66"/>
      <c r="L574" s="66"/>
      <c r="M574" s="66"/>
      <c r="N574" s="66"/>
      <c r="O574" s="66"/>
      <c r="P574" s="55">
        <f t="shared" si="37"/>
        <v>0</v>
      </c>
    </row>
    <row r="575" spans="1:16" x14ac:dyDescent="0.3">
      <c r="A575" s="74">
        <v>2700</v>
      </c>
      <c r="B575" s="305" t="s">
        <v>2289</v>
      </c>
      <c r="C575" s="306"/>
      <c r="D575" s="72">
        <f>SUM(D576:D625)</f>
        <v>0</v>
      </c>
      <c r="E575" s="72">
        <f t="shared" ref="E575:O575" si="38">SUM(E576:E625)</f>
        <v>0</v>
      </c>
      <c r="F575" s="72">
        <f t="shared" si="38"/>
        <v>0</v>
      </c>
      <c r="G575" s="72">
        <f t="shared" si="38"/>
        <v>0</v>
      </c>
      <c r="H575" s="72">
        <f t="shared" si="38"/>
        <v>0</v>
      </c>
      <c r="I575" s="72">
        <f t="shared" si="38"/>
        <v>0</v>
      </c>
      <c r="J575" s="72">
        <f t="shared" si="38"/>
        <v>0</v>
      </c>
      <c r="K575" s="72">
        <f t="shared" si="38"/>
        <v>0</v>
      </c>
      <c r="L575" s="72">
        <f t="shared" si="38"/>
        <v>0</v>
      </c>
      <c r="M575" s="72">
        <f t="shared" si="38"/>
        <v>0</v>
      </c>
      <c r="N575" s="72">
        <f t="shared" si="38"/>
        <v>0</v>
      </c>
      <c r="O575" s="72">
        <f t="shared" si="38"/>
        <v>0</v>
      </c>
      <c r="P575" s="72">
        <f>SUM(P576:P625)</f>
        <v>0</v>
      </c>
    </row>
    <row r="576" spans="1:16" ht="15" customHeight="1" x14ac:dyDescent="0.3">
      <c r="A576" s="553">
        <v>271</v>
      </c>
      <c r="B576" s="551" t="s">
        <v>101</v>
      </c>
      <c r="C576" s="110">
        <v>11</v>
      </c>
      <c r="D576" s="12"/>
      <c r="E576" s="12"/>
      <c r="F576" s="12"/>
      <c r="G576" s="12"/>
      <c r="H576" s="12"/>
      <c r="I576" s="12"/>
      <c r="J576" s="12"/>
      <c r="K576" s="12"/>
      <c r="L576" s="12"/>
      <c r="M576" s="12"/>
      <c r="N576" s="12"/>
      <c r="O576" s="12"/>
      <c r="P576" s="55">
        <f>SUM(D576:O576)</f>
        <v>0</v>
      </c>
    </row>
    <row r="577" spans="1:16" ht="15" customHeight="1" x14ac:dyDescent="0.3">
      <c r="A577" s="554"/>
      <c r="B577" s="552"/>
      <c r="C577" s="110">
        <v>12</v>
      </c>
      <c r="D577" s="12"/>
      <c r="E577" s="12"/>
      <c r="F577" s="12"/>
      <c r="G577" s="12"/>
      <c r="H577" s="12"/>
      <c r="I577" s="12"/>
      <c r="J577" s="12"/>
      <c r="K577" s="12"/>
      <c r="L577" s="12"/>
      <c r="M577" s="12"/>
      <c r="N577" s="12"/>
      <c r="O577" s="12"/>
      <c r="P577" s="55">
        <f t="shared" ref="P577:P625" si="39">SUM(D577:O577)</f>
        <v>0</v>
      </c>
    </row>
    <row r="578" spans="1:16" ht="15" customHeight="1" x14ac:dyDescent="0.3">
      <c r="A578" s="554"/>
      <c r="B578" s="552"/>
      <c r="C578" s="110">
        <v>13</v>
      </c>
      <c r="D578" s="12"/>
      <c r="E578" s="12"/>
      <c r="F578" s="12"/>
      <c r="G578" s="12"/>
      <c r="H578" s="12"/>
      <c r="I578" s="12"/>
      <c r="J578" s="12"/>
      <c r="K578" s="12"/>
      <c r="L578" s="12"/>
      <c r="M578" s="12"/>
      <c r="N578" s="12"/>
      <c r="O578" s="12"/>
      <c r="P578" s="55">
        <f t="shared" si="39"/>
        <v>0</v>
      </c>
    </row>
    <row r="579" spans="1:16" ht="15" customHeight="1" x14ac:dyDescent="0.3">
      <c r="A579" s="554"/>
      <c r="B579" s="552"/>
      <c r="C579" s="110">
        <v>14</v>
      </c>
      <c r="D579" s="12"/>
      <c r="E579" s="12"/>
      <c r="F579" s="12"/>
      <c r="G579" s="12"/>
      <c r="H579" s="12"/>
      <c r="I579" s="12"/>
      <c r="J579" s="12"/>
      <c r="K579" s="12"/>
      <c r="L579" s="12"/>
      <c r="M579" s="12"/>
      <c r="N579" s="12"/>
      <c r="O579" s="12"/>
      <c r="P579" s="55">
        <f t="shared" si="39"/>
        <v>0</v>
      </c>
    </row>
    <row r="580" spans="1:16" ht="15" customHeight="1" x14ac:dyDescent="0.3">
      <c r="A580" s="554"/>
      <c r="B580" s="552"/>
      <c r="C580" s="110">
        <v>15</v>
      </c>
      <c r="D580" s="12"/>
      <c r="E580" s="12"/>
      <c r="F580" s="12"/>
      <c r="G580" s="12"/>
      <c r="H580" s="12"/>
      <c r="I580" s="12"/>
      <c r="J580" s="12"/>
      <c r="K580" s="12"/>
      <c r="L580" s="12"/>
      <c r="M580" s="12"/>
      <c r="N580" s="12"/>
      <c r="O580" s="12"/>
      <c r="P580" s="55">
        <f t="shared" si="39"/>
        <v>0</v>
      </c>
    </row>
    <row r="581" spans="1:16" ht="15" customHeight="1" x14ac:dyDescent="0.3">
      <c r="A581" s="554"/>
      <c r="B581" s="552"/>
      <c r="C581" s="110">
        <v>16</v>
      </c>
      <c r="D581" s="12"/>
      <c r="E581" s="12"/>
      <c r="F581" s="12"/>
      <c r="G581" s="12"/>
      <c r="H581" s="12"/>
      <c r="I581" s="12"/>
      <c r="J581" s="12"/>
      <c r="K581" s="12"/>
      <c r="L581" s="12"/>
      <c r="M581" s="12"/>
      <c r="N581" s="12"/>
      <c r="O581" s="12"/>
      <c r="P581" s="55">
        <f t="shared" si="39"/>
        <v>0</v>
      </c>
    </row>
    <row r="582" spans="1:16" ht="15" customHeight="1" x14ac:dyDescent="0.3">
      <c r="A582" s="554"/>
      <c r="B582" s="552"/>
      <c r="C582" s="110">
        <v>17</v>
      </c>
      <c r="D582" s="12"/>
      <c r="E582" s="12"/>
      <c r="F582" s="12"/>
      <c r="G582" s="12"/>
      <c r="H582" s="12"/>
      <c r="I582" s="12"/>
      <c r="J582" s="12"/>
      <c r="K582" s="12"/>
      <c r="L582" s="12"/>
      <c r="M582" s="12"/>
      <c r="N582" s="12"/>
      <c r="O582" s="12"/>
      <c r="P582" s="55">
        <f t="shared" si="39"/>
        <v>0</v>
      </c>
    </row>
    <row r="583" spans="1:16" ht="15" customHeight="1" x14ac:dyDescent="0.3">
      <c r="A583" s="554"/>
      <c r="B583" s="552"/>
      <c r="C583" s="110">
        <v>25</v>
      </c>
      <c r="D583" s="12"/>
      <c r="E583" s="12"/>
      <c r="F583" s="12"/>
      <c r="G583" s="12"/>
      <c r="H583" s="12"/>
      <c r="I583" s="12"/>
      <c r="J583" s="12"/>
      <c r="K583" s="12"/>
      <c r="L583" s="12"/>
      <c r="M583" s="12"/>
      <c r="N583" s="12"/>
      <c r="O583" s="12"/>
      <c r="P583" s="55">
        <f t="shared" si="39"/>
        <v>0</v>
      </c>
    </row>
    <row r="584" spans="1:16" ht="15" customHeight="1" x14ac:dyDescent="0.3">
      <c r="A584" s="554"/>
      <c r="B584" s="552"/>
      <c r="C584" s="110">
        <v>26</v>
      </c>
      <c r="D584" s="12"/>
      <c r="E584" s="12"/>
      <c r="F584" s="12"/>
      <c r="G584" s="12"/>
      <c r="H584" s="12"/>
      <c r="I584" s="12"/>
      <c r="J584" s="12"/>
      <c r="K584" s="12"/>
      <c r="L584" s="12"/>
      <c r="M584" s="12"/>
      <c r="N584" s="12"/>
      <c r="O584" s="12"/>
      <c r="P584" s="55">
        <f t="shared" si="39"/>
        <v>0</v>
      </c>
    </row>
    <row r="585" spans="1:16" ht="15" customHeight="1" x14ac:dyDescent="0.3">
      <c r="A585" s="555"/>
      <c r="B585" s="552"/>
      <c r="C585" s="110">
        <v>27</v>
      </c>
      <c r="D585" s="12"/>
      <c r="E585" s="12"/>
      <c r="F585" s="12"/>
      <c r="G585" s="12"/>
      <c r="H585" s="12"/>
      <c r="I585" s="12"/>
      <c r="J585" s="12"/>
      <c r="K585" s="12"/>
      <c r="L585" s="12"/>
      <c r="M585" s="12"/>
      <c r="N585" s="12"/>
      <c r="O585" s="12"/>
      <c r="P585" s="55">
        <f t="shared" si="39"/>
        <v>0</v>
      </c>
    </row>
    <row r="586" spans="1:16" ht="15" customHeight="1" x14ac:dyDescent="0.3">
      <c r="A586" s="553">
        <v>272</v>
      </c>
      <c r="B586" s="551" t="s">
        <v>102</v>
      </c>
      <c r="C586" s="110">
        <v>11</v>
      </c>
      <c r="D586" s="12"/>
      <c r="E586" s="12"/>
      <c r="F586" s="12"/>
      <c r="G586" s="12"/>
      <c r="H586" s="12"/>
      <c r="I586" s="12"/>
      <c r="J586" s="12"/>
      <c r="K586" s="12"/>
      <c r="L586" s="12"/>
      <c r="M586" s="12"/>
      <c r="N586" s="12"/>
      <c r="O586" s="12"/>
      <c r="P586" s="55">
        <f t="shared" si="39"/>
        <v>0</v>
      </c>
    </row>
    <row r="587" spans="1:16" ht="15" customHeight="1" x14ac:dyDescent="0.3">
      <c r="A587" s="554"/>
      <c r="B587" s="552"/>
      <c r="C587" s="110">
        <v>12</v>
      </c>
      <c r="D587" s="12"/>
      <c r="E587" s="12"/>
      <c r="F587" s="12"/>
      <c r="G587" s="12"/>
      <c r="H587" s="12"/>
      <c r="I587" s="12"/>
      <c r="J587" s="12"/>
      <c r="K587" s="12"/>
      <c r="L587" s="12"/>
      <c r="M587" s="12"/>
      <c r="N587" s="12"/>
      <c r="O587" s="12"/>
      <c r="P587" s="55">
        <f t="shared" si="39"/>
        <v>0</v>
      </c>
    </row>
    <row r="588" spans="1:16" ht="15" customHeight="1" x14ac:dyDescent="0.3">
      <c r="A588" s="554"/>
      <c r="B588" s="552"/>
      <c r="C588" s="110">
        <v>13</v>
      </c>
      <c r="D588" s="12"/>
      <c r="E588" s="12"/>
      <c r="F588" s="12"/>
      <c r="G588" s="12"/>
      <c r="H588" s="12"/>
      <c r="I588" s="12"/>
      <c r="J588" s="12"/>
      <c r="K588" s="12"/>
      <c r="L588" s="12"/>
      <c r="M588" s="12"/>
      <c r="N588" s="12"/>
      <c r="O588" s="12"/>
      <c r="P588" s="55">
        <f t="shared" si="39"/>
        <v>0</v>
      </c>
    </row>
    <row r="589" spans="1:16" ht="15" customHeight="1" x14ac:dyDescent="0.3">
      <c r="A589" s="554"/>
      <c r="B589" s="552"/>
      <c r="C589" s="110">
        <v>14</v>
      </c>
      <c r="D589" s="12"/>
      <c r="E589" s="12"/>
      <c r="F589" s="12"/>
      <c r="G589" s="12"/>
      <c r="H589" s="12"/>
      <c r="I589" s="12"/>
      <c r="J589" s="12"/>
      <c r="K589" s="12"/>
      <c r="L589" s="12"/>
      <c r="M589" s="12"/>
      <c r="N589" s="12"/>
      <c r="O589" s="12"/>
      <c r="P589" s="55">
        <f t="shared" si="39"/>
        <v>0</v>
      </c>
    </row>
    <row r="590" spans="1:16" ht="15" customHeight="1" x14ac:dyDescent="0.3">
      <c r="A590" s="554"/>
      <c r="B590" s="552"/>
      <c r="C590" s="110">
        <v>15</v>
      </c>
      <c r="D590" s="12"/>
      <c r="E590" s="12"/>
      <c r="F590" s="12"/>
      <c r="G590" s="12"/>
      <c r="H590" s="12"/>
      <c r="I590" s="12"/>
      <c r="J590" s="12"/>
      <c r="K590" s="12"/>
      <c r="L590" s="12"/>
      <c r="M590" s="12"/>
      <c r="N590" s="12"/>
      <c r="O590" s="12"/>
      <c r="P590" s="55">
        <f t="shared" si="39"/>
        <v>0</v>
      </c>
    </row>
    <row r="591" spans="1:16" ht="15" customHeight="1" x14ac:dyDescent="0.3">
      <c r="A591" s="554"/>
      <c r="B591" s="552"/>
      <c r="C591" s="110">
        <v>16</v>
      </c>
      <c r="D591" s="12"/>
      <c r="E591" s="12"/>
      <c r="F591" s="12"/>
      <c r="G591" s="12"/>
      <c r="H591" s="12"/>
      <c r="I591" s="12"/>
      <c r="J591" s="12"/>
      <c r="K591" s="12"/>
      <c r="L591" s="12"/>
      <c r="M591" s="12"/>
      <c r="N591" s="12"/>
      <c r="O591" s="12"/>
      <c r="P591" s="55">
        <f t="shared" si="39"/>
        <v>0</v>
      </c>
    </row>
    <row r="592" spans="1:16" ht="15" customHeight="1" x14ac:dyDescent="0.3">
      <c r="A592" s="554"/>
      <c r="B592" s="552"/>
      <c r="C592" s="110">
        <v>17</v>
      </c>
      <c r="D592" s="12"/>
      <c r="E592" s="12"/>
      <c r="F592" s="12"/>
      <c r="G592" s="12"/>
      <c r="H592" s="12"/>
      <c r="I592" s="12"/>
      <c r="J592" s="12"/>
      <c r="K592" s="12"/>
      <c r="L592" s="12"/>
      <c r="M592" s="12"/>
      <c r="N592" s="12"/>
      <c r="O592" s="12"/>
      <c r="P592" s="55">
        <f t="shared" si="39"/>
        <v>0</v>
      </c>
    </row>
    <row r="593" spans="1:16" ht="15" customHeight="1" x14ac:dyDescent="0.3">
      <c r="A593" s="554"/>
      <c r="B593" s="552"/>
      <c r="C593" s="110">
        <v>25</v>
      </c>
      <c r="D593" s="12"/>
      <c r="E593" s="12"/>
      <c r="F593" s="12"/>
      <c r="G593" s="12"/>
      <c r="H593" s="12"/>
      <c r="I593" s="12"/>
      <c r="J593" s="12"/>
      <c r="K593" s="12"/>
      <c r="L593" s="12"/>
      <c r="M593" s="12"/>
      <c r="N593" s="12"/>
      <c r="O593" s="12"/>
      <c r="P593" s="55">
        <f t="shared" si="39"/>
        <v>0</v>
      </c>
    </row>
    <row r="594" spans="1:16" ht="15" customHeight="1" x14ac:dyDescent="0.3">
      <c r="A594" s="554"/>
      <c r="B594" s="552"/>
      <c r="C594" s="110">
        <v>26</v>
      </c>
      <c r="D594" s="12"/>
      <c r="E594" s="12"/>
      <c r="F594" s="12"/>
      <c r="G594" s="12"/>
      <c r="H594" s="12"/>
      <c r="I594" s="12"/>
      <c r="J594" s="12"/>
      <c r="K594" s="12"/>
      <c r="L594" s="12"/>
      <c r="M594" s="12"/>
      <c r="N594" s="12"/>
      <c r="O594" s="12"/>
      <c r="P594" s="55">
        <f t="shared" si="39"/>
        <v>0</v>
      </c>
    </row>
    <row r="595" spans="1:16" ht="15" customHeight="1" x14ac:dyDescent="0.3">
      <c r="A595" s="555"/>
      <c r="B595" s="552"/>
      <c r="C595" s="110">
        <v>27</v>
      </c>
      <c r="D595" s="12"/>
      <c r="E595" s="12"/>
      <c r="F595" s="12"/>
      <c r="G595" s="12"/>
      <c r="H595" s="12"/>
      <c r="I595" s="12"/>
      <c r="J595" s="12"/>
      <c r="K595" s="12"/>
      <c r="L595" s="12"/>
      <c r="M595" s="12"/>
      <c r="N595" s="12"/>
      <c r="O595" s="12"/>
      <c r="P595" s="55">
        <f t="shared" si="39"/>
        <v>0</v>
      </c>
    </row>
    <row r="596" spans="1:16" ht="15" customHeight="1" x14ac:dyDescent="0.3">
      <c r="A596" s="553">
        <v>273</v>
      </c>
      <c r="B596" s="551" t="s">
        <v>103</v>
      </c>
      <c r="C596" s="110">
        <v>11</v>
      </c>
      <c r="D596" s="12"/>
      <c r="E596" s="12"/>
      <c r="F596" s="12"/>
      <c r="G596" s="12"/>
      <c r="H596" s="12"/>
      <c r="I596" s="12"/>
      <c r="J596" s="12"/>
      <c r="K596" s="12"/>
      <c r="L596" s="12"/>
      <c r="M596" s="12"/>
      <c r="N596" s="12"/>
      <c r="O596" s="12"/>
      <c r="P596" s="55">
        <f t="shared" si="39"/>
        <v>0</v>
      </c>
    </row>
    <row r="597" spans="1:16" ht="15" customHeight="1" x14ac:dyDescent="0.3">
      <c r="A597" s="554"/>
      <c r="B597" s="552"/>
      <c r="C597" s="110">
        <v>12</v>
      </c>
      <c r="D597" s="12"/>
      <c r="E597" s="12"/>
      <c r="F597" s="12"/>
      <c r="G597" s="12"/>
      <c r="H597" s="12"/>
      <c r="I597" s="12"/>
      <c r="J597" s="12"/>
      <c r="K597" s="12"/>
      <c r="L597" s="12"/>
      <c r="M597" s="12"/>
      <c r="N597" s="12"/>
      <c r="O597" s="12"/>
      <c r="P597" s="55">
        <f t="shared" si="39"/>
        <v>0</v>
      </c>
    </row>
    <row r="598" spans="1:16" ht="15" customHeight="1" x14ac:dyDescent="0.3">
      <c r="A598" s="554"/>
      <c r="B598" s="552"/>
      <c r="C598" s="110">
        <v>13</v>
      </c>
      <c r="D598" s="12"/>
      <c r="E598" s="12"/>
      <c r="F598" s="12"/>
      <c r="G598" s="12"/>
      <c r="H598" s="12"/>
      <c r="I598" s="12"/>
      <c r="J598" s="12"/>
      <c r="K598" s="12"/>
      <c r="L598" s="12"/>
      <c r="M598" s="12"/>
      <c r="N598" s="12"/>
      <c r="O598" s="12"/>
      <c r="P598" s="55">
        <f t="shared" si="39"/>
        <v>0</v>
      </c>
    </row>
    <row r="599" spans="1:16" ht="15" customHeight="1" x14ac:dyDescent="0.3">
      <c r="A599" s="554"/>
      <c r="B599" s="552"/>
      <c r="C599" s="110">
        <v>14</v>
      </c>
      <c r="D599" s="12"/>
      <c r="E599" s="12"/>
      <c r="F599" s="12"/>
      <c r="G599" s="12"/>
      <c r="H599" s="12"/>
      <c r="I599" s="12"/>
      <c r="J599" s="12"/>
      <c r="K599" s="12"/>
      <c r="L599" s="12"/>
      <c r="M599" s="12"/>
      <c r="N599" s="12"/>
      <c r="O599" s="12"/>
      <c r="P599" s="55">
        <f t="shared" si="39"/>
        <v>0</v>
      </c>
    </row>
    <row r="600" spans="1:16" ht="15" customHeight="1" x14ac:dyDescent="0.3">
      <c r="A600" s="554"/>
      <c r="B600" s="552"/>
      <c r="C600" s="110">
        <v>15</v>
      </c>
      <c r="D600" s="12"/>
      <c r="E600" s="12"/>
      <c r="F600" s="12"/>
      <c r="G600" s="12"/>
      <c r="H600" s="12"/>
      <c r="I600" s="12"/>
      <c r="J600" s="12"/>
      <c r="K600" s="12"/>
      <c r="L600" s="12"/>
      <c r="M600" s="12"/>
      <c r="N600" s="12"/>
      <c r="O600" s="12"/>
      <c r="P600" s="55">
        <f t="shared" si="39"/>
        <v>0</v>
      </c>
    </row>
    <row r="601" spans="1:16" ht="15" customHeight="1" x14ac:dyDescent="0.3">
      <c r="A601" s="554"/>
      <c r="B601" s="552"/>
      <c r="C601" s="110">
        <v>16</v>
      </c>
      <c r="D601" s="12"/>
      <c r="E601" s="12"/>
      <c r="F601" s="12"/>
      <c r="G601" s="12"/>
      <c r="H601" s="12"/>
      <c r="I601" s="12"/>
      <c r="J601" s="12"/>
      <c r="K601" s="12"/>
      <c r="L601" s="12"/>
      <c r="M601" s="12"/>
      <c r="N601" s="12"/>
      <c r="O601" s="12"/>
      <c r="P601" s="55">
        <f t="shared" si="39"/>
        <v>0</v>
      </c>
    </row>
    <row r="602" spans="1:16" ht="15" customHeight="1" x14ac:dyDescent="0.3">
      <c r="A602" s="554"/>
      <c r="B602" s="552"/>
      <c r="C602" s="110">
        <v>17</v>
      </c>
      <c r="D602" s="12"/>
      <c r="E602" s="12"/>
      <c r="F602" s="12"/>
      <c r="G602" s="12"/>
      <c r="H602" s="12"/>
      <c r="I602" s="12"/>
      <c r="J602" s="12"/>
      <c r="K602" s="12"/>
      <c r="L602" s="12"/>
      <c r="M602" s="12"/>
      <c r="N602" s="12"/>
      <c r="O602" s="12"/>
      <c r="P602" s="55">
        <f t="shared" si="39"/>
        <v>0</v>
      </c>
    </row>
    <row r="603" spans="1:16" ht="15" customHeight="1" x14ac:dyDescent="0.3">
      <c r="A603" s="554"/>
      <c r="B603" s="552"/>
      <c r="C603" s="110">
        <v>25</v>
      </c>
      <c r="D603" s="12"/>
      <c r="E603" s="12"/>
      <c r="F603" s="12"/>
      <c r="G603" s="12"/>
      <c r="H603" s="12"/>
      <c r="I603" s="12"/>
      <c r="J603" s="12"/>
      <c r="K603" s="12"/>
      <c r="L603" s="12"/>
      <c r="M603" s="12"/>
      <c r="N603" s="12"/>
      <c r="O603" s="12"/>
      <c r="P603" s="55">
        <f t="shared" si="39"/>
        <v>0</v>
      </c>
    </row>
    <row r="604" spans="1:16" ht="15" customHeight="1" x14ac:dyDescent="0.3">
      <c r="A604" s="554"/>
      <c r="B604" s="552"/>
      <c r="C604" s="110">
        <v>26</v>
      </c>
      <c r="D604" s="12"/>
      <c r="E604" s="12"/>
      <c r="F604" s="12"/>
      <c r="G604" s="12"/>
      <c r="H604" s="12"/>
      <c r="I604" s="12"/>
      <c r="J604" s="12"/>
      <c r="K604" s="12"/>
      <c r="L604" s="12"/>
      <c r="M604" s="12"/>
      <c r="N604" s="12"/>
      <c r="O604" s="12"/>
      <c r="P604" s="55">
        <f t="shared" si="39"/>
        <v>0</v>
      </c>
    </row>
    <row r="605" spans="1:16" ht="15" customHeight="1" x14ac:dyDescent="0.3">
      <c r="A605" s="555"/>
      <c r="B605" s="552"/>
      <c r="C605" s="110">
        <v>27</v>
      </c>
      <c r="D605" s="12"/>
      <c r="E605" s="12"/>
      <c r="F605" s="12"/>
      <c r="G605" s="12"/>
      <c r="H605" s="12"/>
      <c r="I605" s="12"/>
      <c r="J605" s="12"/>
      <c r="K605" s="12"/>
      <c r="L605" s="12"/>
      <c r="M605" s="12"/>
      <c r="N605" s="12"/>
      <c r="O605" s="12"/>
      <c r="P605" s="55">
        <f t="shared" si="39"/>
        <v>0</v>
      </c>
    </row>
    <row r="606" spans="1:16" ht="15" customHeight="1" x14ac:dyDescent="0.3">
      <c r="A606" s="559">
        <v>274</v>
      </c>
      <c r="B606" s="551" t="s">
        <v>104</v>
      </c>
      <c r="C606" s="110">
        <v>11</v>
      </c>
      <c r="D606" s="12"/>
      <c r="E606" s="12"/>
      <c r="F606" s="12"/>
      <c r="G606" s="12"/>
      <c r="H606" s="12"/>
      <c r="I606" s="12"/>
      <c r="J606" s="12"/>
      <c r="K606" s="12"/>
      <c r="L606" s="12"/>
      <c r="M606" s="12"/>
      <c r="N606" s="12"/>
      <c r="O606" s="12"/>
      <c r="P606" s="55">
        <f t="shared" si="39"/>
        <v>0</v>
      </c>
    </row>
    <row r="607" spans="1:16" ht="15" customHeight="1" x14ac:dyDescent="0.3">
      <c r="A607" s="560"/>
      <c r="B607" s="552"/>
      <c r="C607" s="110">
        <v>12</v>
      </c>
      <c r="D607" s="12"/>
      <c r="E607" s="12"/>
      <c r="F607" s="12"/>
      <c r="G607" s="12"/>
      <c r="H607" s="12"/>
      <c r="I607" s="12"/>
      <c r="J607" s="12"/>
      <c r="K607" s="12"/>
      <c r="L607" s="12"/>
      <c r="M607" s="12"/>
      <c r="N607" s="12"/>
      <c r="O607" s="12"/>
      <c r="P607" s="55">
        <f t="shared" si="39"/>
        <v>0</v>
      </c>
    </row>
    <row r="608" spans="1:16" ht="15" customHeight="1" x14ac:dyDescent="0.3">
      <c r="A608" s="560"/>
      <c r="B608" s="552"/>
      <c r="C608" s="110">
        <v>13</v>
      </c>
      <c r="D608" s="12"/>
      <c r="E608" s="12"/>
      <c r="F608" s="12"/>
      <c r="G608" s="12"/>
      <c r="H608" s="12"/>
      <c r="I608" s="12"/>
      <c r="J608" s="12"/>
      <c r="K608" s="12"/>
      <c r="L608" s="12"/>
      <c r="M608" s="12"/>
      <c r="N608" s="12"/>
      <c r="O608" s="12"/>
      <c r="P608" s="55">
        <f t="shared" si="39"/>
        <v>0</v>
      </c>
    </row>
    <row r="609" spans="1:16" ht="15" customHeight="1" x14ac:dyDescent="0.3">
      <c r="A609" s="560"/>
      <c r="B609" s="552"/>
      <c r="C609" s="110">
        <v>14</v>
      </c>
      <c r="D609" s="12"/>
      <c r="E609" s="12"/>
      <c r="F609" s="12"/>
      <c r="G609" s="12"/>
      <c r="H609" s="12"/>
      <c r="I609" s="12"/>
      <c r="J609" s="12"/>
      <c r="K609" s="12"/>
      <c r="L609" s="12"/>
      <c r="M609" s="12"/>
      <c r="N609" s="12"/>
      <c r="O609" s="12"/>
      <c r="P609" s="55">
        <f t="shared" si="39"/>
        <v>0</v>
      </c>
    </row>
    <row r="610" spans="1:16" ht="15" customHeight="1" x14ac:dyDescent="0.3">
      <c r="A610" s="560"/>
      <c r="B610" s="552"/>
      <c r="C610" s="110">
        <v>15</v>
      </c>
      <c r="D610" s="12"/>
      <c r="E610" s="12"/>
      <c r="F610" s="12"/>
      <c r="G610" s="12"/>
      <c r="H610" s="12"/>
      <c r="I610" s="12"/>
      <c r="J610" s="12"/>
      <c r="K610" s="12"/>
      <c r="L610" s="12"/>
      <c r="M610" s="12"/>
      <c r="N610" s="12"/>
      <c r="O610" s="12"/>
      <c r="P610" s="55">
        <f t="shared" si="39"/>
        <v>0</v>
      </c>
    </row>
    <row r="611" spans="1:16" ht="15" customHeight="1" x14ac:dyDescent="0.3">
      <c r="A611" s="560"/>
      <c r="B611" s="552"/>
      <c r="C611" s="110">
        <v>16</v>
      </c>
      <c r="D611" s="12"/>
      <c r="E611" s="12"/>
      <c r="F611" s="12"/>
      <c r="G611" s="12"/>
      <c r="H611" s="12"/>
      <c r="I611" s="12"/>
      <c r="J611" s="12"/>
      <c r="K611" s="12"/>
      <c r="L611" s="12"/>
      <c r="M611" s="12"/>
      <c r="N611" s="12"/>
      <c r="O611" s="12"/>
      <c r="P611" s="55">
        <f t="shared" si="39"/>
        <v>0</v>
      </c>
    </row>
    <row r="612" spans="1:16" ht="15" customHeight="1" x14ac:dyDescent="0.3">
      <c r="A612" s="560"/>
      <c r="B612" s="552"/>
      <c r="C612" s="110">
        <v>17</v>
      </c>
      <c r="D612" s="12"/>
      <c r="E612" s="12"/>
      <c r="F612" s="12"/>
      <c r="G612" s="12"/>
      <c r="H612" s="12"/>
      <c r="I612" s="12"/>
      <c r="J612" s="12"/>
      <c r="K612" s="12"/>
      <c r="L612" s="12"/>
      <c r="M612" s="12"/>
      <c r="N612" s="12"/>
      <c r="O612" s="12"/>
      <c r="P612" s="55">
        <f t="shared" si="39"/>
        <v>0</v>
      </c>
    </row>
    <row r="613" spans="1:16" ht="15" customHeight="1" x14ac:dyDescent="0.3">
      <c r="A613" s="560"/>
      <c r="B613" s="552"/>
      <c r="C613" s="110">
        <v>25</v>
      </c>
      <c r="D613" s="12"/>
      <c r="E613" s="12"/>
      <c r="F613" s="12"/>
      <c r="G613" s="12"/>
      <c r="H613" s="12"/>
      <c r="I613" s="12"/>
      <c r="J613" s="12"/>
      <c r="K613" s="12"/>
      <c r="L613" s="12"/>
      <c r="M613" s="12"/>
      <c r="N613" s="12"/>
      <c r="O613" s="12"/>
      <c r="P613" s="55">
        <f t="shared" si="39"/>
        <v>0</v>
      </c>
    </row>
    <row r="614" spans="1:16" ht="15" customHeight="1" x14ac:dyDescent="0.3">
      <c r="A614" s="560"/>
      <c r="B614" s="552"/>
      <c r="C614" s="110">
        <v>26</v>
      </c>
      <c r="D614" s="12"/>
      <c r="E614" s="12"/>
      <c r="F614" s="12"/>
      <c r="G614" s="12"/>
      <c r="H614" s="12"/>
      <c r="I614" s="12"/>
      <c r="J614" s="12"/>
      <c r="K614" s="12"/>
      <c r="L614" s="12"/>
      <c r="M614" s="12"/>
      <c r="N614" s="12"/>
      <c r="O614" s="12"/>
      <c r="P614" s="55">
        <f t="shared" si="39"/>
        <v>0</v>
      </c>
    </row>
    <row r="615" spans="1:16" ht="15" customHeight="1" x14ac:dyDescent="0.3">
      <c r="A615" s="561"/>
      <c r="B615" s="552"/>
      <c r="C615" s="110">
        <v>27</v>
      </c>
      <c r="D615" s="12"/>
      <c r="E615" s="12"/>
      <c r="F615" s="12"/>
      <c r="G615" s="12"/>
      <c r="H615" s="12"/>
      <c r="I615" s="12"/>
      <c r="J615" s="12"/>
      <c r="K615" s="12"/>
      <c r="L615" s="12"/>
      <c r="M615" s="12"/>
      <c r="N615" s="12"/>
      <c r="O615" s="12"/>
      <c r="P615" s="55">
        <f t="shared" si="39"/>
        <v>0</v>
      </c>
    </row>
    <row r="616" spans="1:16" ht="15" customHeight="1" x14ac:dyDescent="0.3">
      <c r="A616" s="553">
        <v>275</v>
      </c>
      <c r="B616" s="551" t="s">
        <v>105</v>
      </c>
      <c r="C616" s="110">
        <v>11</v>
      </c>
      <c r="D616" s="12"/>
      <c r="E616" s="12"/>
      <c r="F616" s="12"/>
      <c r="G616" s="12"/>
      <c r="H616" s="12"/>
      <c r="I616" s="12"/>
      <c r="J616" s="12"/>
      <c r="K616" s="12"/>
      <c r="L616" s="12"/>
      <c r="M616" s="12"/>
      <c r="N616" s="12"/>
      <c r="O616" s="12"/>
      <c r="P616" s="55">
        <f t="shared" si="39"/>
        <v>0</v>
      </c>
    </row>
    <row r="617" spans="1:16" ht="15" customHeight="1" x14ac:dyDescent="0.3">
      <c r="A617" s="554"/>
      <c r="B617" s="552"/>
      <c r="C617" s="110">
        <v>12</v>
      </c>
      <c r="D617" s="12"/>
      <c r="E617" s="12"/>
      <c r="F617" s="12"/>
      <c r="G617" s="12"/>
      <c r="H617" s="12"/>
      <c r="I617" s="12"/>
      <c r="J617" s="12"/>
      <c r="K617" s="12"/>
      <c r="L617" s="12"/>
      <c r="M617" s="12"/>
      <c r="N617" s="12"/>
      <c r="O617" s="12"/>
      <c r="P617" s="55">
        <f t="shared" si="39"/>
        <v>0</v>
      </c>
    </row>
    <row r="618" spans="1:16" ht="15" customHeight="1" x14ac:dyDescent="0.3">
      <c r="A618" s="554"/>
      <c r="B618" s="552"/>
      <c r="C618" s="110">
        <v>13</v>
      </c>
      <c r="D618" s="12"/>
      <c r="E618" s="12"/>
      <c r="F618" s="12"/>
      <c r="G618" s="12"/>
      <c r="H618" s="12"/>
      <c r="I618" s="12"/>
      <c r="J618" s="12"/>
      <c r="K618" s="12"/>
      <c r="L618" s="12"/>
      <c r="M618" s="12"/>
      <c r="N618" s="12"/>
      <c r="O618" s="12"/>
      <c r="P618" s="55">
        <f t="shared" si="39"/>
        <v>0</v>
      </c>
    </row>
    <row r="619" spans="1:16" ht="15" customHeight="1" x14ac:dyDescent="0.3">
      <c r="A619" s="554"/>
      <c r="B619" s="552"/>
      <c r="C619" s="110">
        <v>14</v>
      </c>
      <c r="D619" s="12"/>
      <c r="E619" s="12"/>
      <c r="F619" s="12"/>
      <c r="G619" s="12"/>
      <c r="H619" s="12"/>
      <c r="I619" s="12"/>
      <c r="J619" s="12"/>
      <c r="K619" s="12"/>
      <c r="L619" s="12"/>
      <c r="M619" s="12"/>
      <c r="N619" s="12"/>
      <c r="O619" s="12"/>
      <c r="P619" s="55">
        <f t="shared" si="39"/>
        <v>0</v>
      </c>
    </row>
    <row r="620" spans="1:16" ht="15" customHeight="1" x14ac:dyDescent="0.3">
      <c r="A620" s="554"/>
      <c r="B620" s="552"/>
      <c r="C620" s="110">
        <v>15</v>
      </c>
      <c r="D620" s="12"/>
      <c r="E620" s="12"/>
      <c r="F620" s="12"/>
      <c r="G620" s="12"/>
      <c r="H620" s="12"/>
      <c r="I620" s="12"/>
      <c r="J620" s="12"/>
      <c r="K620" s="12"/>
      <c r="L620" s="12"/>
      <c r="M620" s="12"/>
      <c r="N620" s="12"/>
      <c r="O620" s="12"/>
      <c r="P620" s="55">
        <f t="shared" si="39"/>
        <v>0</v>
      </c>
    </row>
    <row r="621" spans="1:16" ht="15" customHeight="1" x14ac:dyDescent="0.3">
      <c r="A621" s="554"/>
      <c r="B621" s="552"/>
      <c r="C621" s="110">
        <v>16</v>
      </c>
      <c r="D621" s="12"/>
      <c r="E621" s="12"/>
      <c r="F621" s="12"/>
      <c r="G621" s="12"/>
      <c r="H621" s="12"/>
      <c r="I621" s="12"/>
      <c r="J621" s="12"/>
      <c r="K621" s="12"/>
      <c r="L621" s="12"/>
      <c r="M621" s="12"/>
      <c r="N621" s="12"/>
      <c r="O621" s="12"/>
      <c r="P621" s="55">
        <f t="shared" si="39"/>
        <v>0</v>
      </c>
    </row>
    <row r="622" spans="1:16" ht="15" customHeight="1" x14ac:dyDescent="0.3">
      <c r="A622" s="554"/>
      <c r="B622" s="552"/>
      <c r="C622" s="110">
        <v>17</v>
      </c>
      <c r="D622" s="12"/>
      <c r="E622" s="12"/>
      <c r="F622" s="12"/>
      <c r="G622" s="12"/>
      <c r="H622" s="12"/>
      <c r="I622" s="12"/>
      <c r="J622" s="12"/>
      <c r="K622" s="12"/>
      <c r="L622" s="12"/>
      <c r="M622" s="12"/>
      <c r="N622" s="12"/>
      <c r="O622" s="12"/>
      <c r="P622" s="55">
        <f t="shared" si="39"/>
        <v>0</v>
      </c>
    </row>
    <row r="623" spans="1:16" ht="15" customHeight="1" x14ac:dyDescent="0.3">
      <c r="A623" s="554"/>
      <c r="B623" s="552"/>
      <c r="C623" s="110">
        <v>25</v>
      </c>
      <c r="D623" s="66"/>
      <c r="E623" s="66"/>
      <c r="F623" s="66"/>
      <c r="G623" s="66"/>
      <c r="H623" s="66"/>
      <c r="I623" s="66"/>
      <c r="J623" s="66"/>
      <c r="K623" s="66"/>
      <c r="L623" s="66"/>
      <c r="M623" s="66"/>
      <c r="N623" s="66"/>
      <c r="O623" s="66"/>
      <c r="P623" s="55">
        <f t="shared" si="39"/>
        <v>0</v>
      </c>
    </row>
    <row r="624" spans="1:16" ht="15" customHeight="1" x14ac:dyDescent="0.3">
      <c r="A624" s="554"/>
      <c r="B624" s="552"/>
      <c r="C624" s="110">
        <v>26</v>
      </c>
      <c r="D624" s="66"/>
      <c r="E624" s="66"/>
      <c r="F624" s="66"/>
      <c r="G624" s="66"/>
      <c r="H624" s="66"/>
      <c r="I624" s="66"/>
      <c r="J624" s="66"/>
      <c r="K624" s="66"/>
      <c r="L624" s="66"/>
      <c r="M624" s="66"/>
      <c r="N624" s="66"/>
      <c r="O624" s="66"/>
      <c r="P624" s="55">
        <f t="shared" si="39"/>
        <v>0</v>
      </c>
    </row>
    <row r="625" spans="1:16" ht="15" customHeight="1" x14ac:dyDescent="0.3">
      <c r="A625" s="555"/>
      <c r="B625" s="552"/>
      <c r="C625" s="110">
        <v>27</v>
      </c>
      <c r="D625" s="66"/>
      <c r="E625" s="66"/>
      <c r="F625" s="66"/>
      <c r="G625" s="66"/>
      <c r="H625" s="66"/>
      <c r="I625" s="66"/>
      <c r="J625" s="66"/>
      <c r="K625" s="66"/>
      <c r="L625" s="66"/>
      <c r="M625" s="66"/>
      <c r="N625" s="66"/>
      <c r="O625" s="66"/>
      <c r="P625" s="55">
        <f t="shared" si="39"/>
        <v>0</v>
      </c>
    </row>
    <row r="626" spans="1:16" x14ac:dyDescent="0.3">
      <c r="A626" s="74">
        <v>2800</v>
      </c>
      <c r="B626" s="305" t="s">
        <v>2290</v>
      </c>
      <c r="C626" s="306"/>
      <c r="D626" s="72">
        <f>SUM(D627:D656)</f>
        <v>0</v>
      </c>
      <c r="E626" s="72">
        <f t="shared" ref="E626:O626" si="40">SUM(E627:E656)</f>
        <v>0</v>
      </c>
      <c r="F626" s="72">
        <f t="shared" si="40"/>
        <v>0</v>
      </c>
      <c r="G626" s="72">
        <f t="shared" si="40"/>
        <v>0</v>
      </c>
      <c r="H626" s="72">
        <f t="shared" si="40"/>
        <v>0</v>
      </c>
      <c r="I626" s="72">
        <f t="shared" si="40"/>
        <v>0</v>
      </c>
      <c r="J626" s="72">
        <f t="shared" si="40"/>
        <v>0</v>
      </c>
      <c r="K626" s="72">
        <f t="shared" si="40"/>
        <v>0</v>
      </c>
      <c r="L626" s="72">
        <f t="shared" si="40"/>
        <v>0</v>
      </c>
      <c r="M626" s="72">
        <f t="shared" si="40"/>
        <v>0</v>
      </c>
      <c r="N626" s="72">
        <f t="shared" si="40"/>
        <v>0</v>
      </c>
      <c r="O626" s="72">
        <f t="shared" si="40"/>
        <v>0</v>
      </c>
      <c r="P626" s="72">
        <f>SUM(P627:P656)</f>
        <v>0</v>
      </c>
    </row>
    <row r="627" spans="1:16" ht="15" customHeight="1" x14ac:dyDescent="0.3">
      <c r="A627" s="553">
        <v>281</v>
      </c>
      <c r="B627" s="551" t="s">
        <v>107</v>
      </c>
      <c r="C627" s="110">
        <v>11</v>
      </c>
      <c r="D627" s="12"/>
      <c r="E627" s="12"/>
      <c r="F627" s="12"/>
      <c r="G627" s="12"/>
      <c r="H627" s="12"/>
      <c r="I627" s="12"/>
      <c r="J627" s="12"/>
      <c r="K627" s="12"/>
      <c r="L627" s="12"/>
      <c r="M627" s="12"/>
      <c r="N627" s="12"/>
      <c r="O627" s="12"/>
      <c r="P627" s="55">
        <f>SUM(D627:O627)</f>
        <v>0</v>
      </c>
    </row>
    <row r="628" spans="1:16" ht="15" customHeight="1" x14ac:dyDescent="0.3">
      <c r="A628" s="554"/>
      <c r="B628" s="552"/>
      <c r="C628" s="110">
        <v>12</v>
      </c>
      <c r="D628" s="12"/>
      <c r="E628" s="12"/>
      <c r="F628" s="12"/>
      <c r="G628" s="12"/>
      <c r="H628" s="12"/>
      <c r="I628" s="12"/>
      <c r="J628" s="12"/>
      <c r="K628" s="12"/>
      <c r="L628" s="12"/>
      <c r="M628" s="12"/>
      <c r="N628" s="12"/>
      <c r="O628" s="12"/>
      <c r="P628" s="55">
        <f t="shared" ref="P628:P656" si="41">SUM(D628:O628)</f>
        <v>0</v>
      </c>
    </row>
    <row r="629" spans="1:16" ht="15" customHeight="1" x14ac:dyDescent="0.3">
      <c r="A629" s="554"/>
      <c r="B629" s="552"/>
      <c r="C629" s="110">
        <v>13</v>
      </c>
      <c r="D629" s="12"/>
      <c r="E629" s="12"/>
      <c r="F629" s="12"/>
      <c r="G629" s="12"/>
      <c r="H629" s="12"/>
      <c r="I629" s="12"/>
      <c r="J629" s="12"/>
      <c r="K629" s="12"/>
      <c r="L629" s="12"/>
      <c r="M629" s="12"/>
      <c r="N629" s="12"/>
      <c r="O629" s="12"/>
      <c r="P629" s="55">
        <f t="shared" si="41"/>
        <v>0</v>
      </c>
    </row>
    <row r="630" spans="1:16" ht="15" customHeight="1" x14ac:dyDescent="0.3">
      <c r="A630" s="554"/>
      <c r="B630" s="552"/>
      <c r="C630" s="110">
        <v>14</v>
      </c>
      <c r="D630" s="12"/>
      <c r="E630" s="12"/>
      <c r="F630" s="12"/>
      <c r="G630" s="12"/>
      <c r="H630" s="12"/>
      <c r="I630" s="12"/>
      <c r="J630" s="12"/>
      <c r="K630" s="12"/>
      <c r="L630" s="12"/>
      <c r="M630" s="12"/>
      <c r="N630" s="12"/>
      <c r="O630" s="12"/>
      <c r="P630" s="55">
        <f t="shared" si="41"/>
        <v>0</v>
      </c>
    </row>
    <row r="631" spans="1:16" ht="15" customHeight="1" x14ac:dyDescent="0.3">
      <c r="A631" s="554"/>
      <c r="B631" s="552"/>
      <c r="C631" s="110">
        <v>15</v>
      </c>
      <c r="D631" s="12"/>
      <c r="E631" s="12"/>
      <c r="F631" s="12"/>
      <c r="G631" s="12"/>
      <c r="H631" s="12"/>
      <c r="I631" s="12"/>
      <c r="J631" s="12"/>
      <c r="K631" s="12"/>
      <c r="L631" s="12"/>
      <c r="M631" s="12"/>
      <c r="N631" s="12"/>
      <c r="O631" s="12"/>
      <c r="P631" s="55">
        <f t="shared" si="41"/>
        <v>0</v>
      </c>
    </row>
    <row r="632" spans="1:16" ht="15" customHeight="1" x14ac:dyDescent="0.3">
      <c r="A632" s="554"/>
      <c r="B632" s="552"/>
      <c r="C632" s="110">
        <v>16</v>
      </c>
      <c r="D632" s="12"/>
      <c r="E632" s="12"/>
      <c r="F632" s="12"/>
      <c r="G632" s="12"/>
      <c r="H632" s="12"/>
      <c r="I632" s="12"/>
      <c r="J632" s="12"/>
      <c r="K632" s="12"/>
      <c r="L632" s="12"/>
      <c r="M632" s="12"/>
      <c r="N632" s="12"/>
      <c r="O632" s="12"/>
      <c r="P632" s="55">
        <f t="shared" si="41"/>
        <v>0</v>
      </c>
    </row>
    <row r="633" spans="1:16" ht="15" customHeight="1" x14ac:dyDescent="0.3">
      <c r="A633" s="554"/>
      <c r="B633" s="552"/>
      <c r="C633" s="110">
        <v>17</v>
      </c>
      <c r="D633" s="12"/>
      <c r="E633" s="12"/>
      <c r="F633" s="12"/>
      <c r="G633" s="12"/>
      <c r="H633" s="12"/>
      <c r="I633" s="12"/>
      <c r="J633" s="12"/>
      <c r="K633" s="12"/>
      <c r="L633" s="12"/>
      <c r="M633" s="12"/>
      <c r="N633" s="12"/>
      <c r="O633" s="12"/>
      <c r="P633" s="55">
        <f t="shared" si="41"/>
        <v>0</v>
      </c>
    </row>
    <row r="634" spans="1:16" ht="15" customHeight="1" x14ac:dyDescent="0.3">
      <c r="A634" s="554"/>
      <c r="B634" s="552"/>
      <c r="C634" s="110">
        <v>25</v>
      </c>
      <c r="D634" s="12"/>
      <c r="E634" s="12"/>
      <c r="F634" s="12"/>
      <c r="G634" s="12"/>
      <c r="H634" s="12"/>
      <c r="I634" s="12"/>
      <c r="J634" s="12"/>
      <c r="K634" s="12"/>
      <c r="L634" s="12"/>
      <c r="M634" s="12"/>
      <c r="N634" s="12"/>
      <c r="O634" s="12"/>
      <c r="P634" s="55">
        <f t="shared" si="41"/>
        <v>0</v>
      </c>
    </row>
    <row r="635" spans="1:16" ht="15" customHeight="1" x14ac:dyDescent="0.3">
      <c r="A635" s="554"/>
      <c r="B635" s="552"/>
      <c r="C635" s="110">
        <v>26</v>
      </c>
      <c r="D635" s="12"/>
      <c r="E635" s="12"/>
      <c r="F635" s="12"/>
      <c r="G635" s="12"/>
      <c r="H635" s="12"/>
      <c r="I635" s="12"/>
      <c r="J635" s="12"/>
      <c r="K635" s="12"/>
      <c r="L635" s="12"/>
      <c r="M635" s="12"/>
      <c r="N635" s="12"/>
      <c r="O635" s="12"/>
      <c r="P635" s="55">
        <f t="shared" si="41"/>
        <v>0</v>
      </c>
    </row>
    <row r="636" spans="1:16" ht="15" customHeight="1" x14ac:dyDescent="0.3">
      <c r="A636" s="555"/>
      <c r="B636" s="552"/>
      <c r="C636" s="110">
        <v>27</v>
      </c>
      <c r="D636" s="12"/>
      <c r="E636" s="12"/>
      <c r="F636" s="12"/>
      <c r="G636" s="12"/>
      <c r="H636" s="12"/>
      <c r="I636" s="12"/>
      <c r="J636" s="12"/>
      <c r="K636" s="12"/>
      <c r="L636" s="12"/>
      <c r="M636" s="12"/>
      <c r="N636" s="12"/>
      <c r="O636" s="12"/>
      <c r="P636" s="55">
        <f t="shared" si="41"/>
        <v>0</v>
      </c>
    </row>
    <row r="637" spans="1:16" ht="15" customHeight="1" x14ac:dyDescent="0.3">
      <c r="A637" s="553">
        <v>282</v>
      </c>
      <c r="B637" s="551" t="s">
        <v>108</v>
      </c>
      <c r="C637" s="110">
        <v>11</v>
      </c>
      <c r="D637" s="12"/>
      <c r="E637" s="12"/>
      <c r="F637" s="12"/>
      <c r="G637" s="12"/>
      <c r="H637" s="12"/>
      <c r="I637" s="12"/>
      <c r="J637" s="12"/>
      <c r="K637" s="12"/>
      <c r="L637" s="12"/>
      <c r="M637" s="12"/>
      <c r="N637" s="12"/>
      <c r="O637" s="12"/>
      <c r="P637" s="55">
        <f t="shared" si="41"/>
        <v>0</v>
      </c>
    </row>
    <row r="638" spans="1:16" ht="15" customHeight="1" x14ac:dyDescent="0.3">
      <c r="A638" s="554"/>
      <c r="B638" s="552"/>
      <c r="C638" s="110">
        <v>12</v>
      </c>
      <c r="D638" s="12"/>
      <c r="E638" s="12"/>
      <c r="F638" s="12"/>
      <c r="G638" s="12"/>
      <c r="H638" s="12"/>
      <c r="I638" s="12"/>
      <c r="J638" s="12"/>
      <c r="K638" s="12"/>
      <c r="L638" s="12"/>
      <c r="M638" s="12"/>
      <c r="N638" s="12"/>
      <c r="O638" s="12"/>
      <c r="P638" s="55">
        <f t="shared" si="41"/>
        <v>0</v>
      </c>
    </row>
    <row r="639" spans="1:16" ht="15" customHeight="1" x14ac:dyDescent="0.3">
      <c r="A639" s="554"/>
      <c r="B639" s="552"/>
      <c r="C639" s="110">
        <v>13</v>
      </c>
      <c r="D639" s="12"/>
      <c r="E639" s="12"/>
      <c r="F639" s="12"/>
      <c r="G639" s="12"/>
      <c r="H639" s="12"/>
      <c r="I639" s="12"/>
      <c r="J639" s="12"/>
      <c r="K639" s="12"/>
      <c r="L639" s="12"/>
      <c r="M639" s="12"/>
      <c r="N639" s="12"/>
      <c r="O639" s="12"/>
      <c r="P639" s="55">
        <f t="shared" si="41"/>
        <v>0</v>
      </c>
    </row>
    <row r="640" spans="1:16" ht="15" customHeight="1" x14ac:dyDescent="0.3">
      <c r="A640" s="554"/>
      <c r="B640" s="552"/>
      <c r="C640" s="110">
        <v>14</v>
      </c>
      <c r="D640" s="12"/>
      <c r="E640" s="12"/>
      <c r="F640" s="12"/>
      <c r="G640" s="12"/>
      <c r="H640" s="12"/>
      <c r="I640" s="12"/>
      <c r="J640" s="12"/>
      <c r="K640" s="12"/>
      <c r="L640" s="12"/>
      <c r="M640" s="12"/>
      <c r="N640" s="12"/>
      <c r="O640" s="12"/>
      <c r="P640" s="55">
        <f t="shared" si="41"/>
        <v>0</v>
      </c>
    </row>
    <row r="641" spans="1:16" ht="15" customHeight="1" x14ac:dyDescent="0.3">
      <c r="A641" s="554"/>
      <c r="B641" s="552"/>
      <c r="C641" s="110">
        <v>15</v>
      </c>
      <c r="D641" s="12"/>
      <c r="E641" s="12"/>
      <c r="F641" s="12"/>
      <c r="G641" s="12"/>
      <c r="H641" s="12"/>
      <c r="I641" s="12"/>
      <c r="J641" s="12"/>
      <c r="K641" s="12"/>
      <c r="L641" s="12"/>
      <c r="M641" s="12"/>
      <c r="N641" s="12"/>
      <c r="O641" s="12"/>
      <c r="P641" s="55">
        <f t="shared" si="41"/>
        <v>0</v>
      </c>
    </row>
    <row r="642" spans="1:16" ht="15" customHeight="1" x14ac:dyDescent="0.3">
      <c r="A642" s="554"/>
      <c r="B642" s="552"/>
      <c r="C642" s="110">
        <v>16</v>
      </c>
      <c r="D642" s="12"/>
      <c r="E642" s="12"/>
      <c r="F642" s="12"/>
      <c r="G642" s="12"/>
      <c r="H642" s="12"/>
      <c r="I642" s="12"/>
      <c r="J642" s="12"/>
      <c r="K642" s="12"/>
      <c r="L642" s="12"/>
      <c r="M642" s="12"/>
      <c r="N642" s="12"/>
      <c r="O642" s="12"/>
      <c r="P642" s="55">
        <f t="shared" si="41"/>
        <v>0</v>
      </c>
    </row>
    <row r="643" spans="1:16" ht="15" customHeight="1" x14ac:dyDescent="0.3">
      <c r="A643" s="554"/>
      <c r="B643" s="552"/>
      <c r="C643" s="110">
        <v>17</v>
      </c>
      <c r="D643" s="12"/>
      <c r="E643" s="12"/>
      <c r="F643" s="12"/>
      <c r="G643" s="12"/>
      <c r="H643" s="12"/>
      <c r="I643" s="12"/>
      <c r="J643" s="12"/>
      <c r="K643" s="12"/>
      <c r="L643" s="12"/>
      <c r="M643" s="12"/>
      <c r="N643" s="12"/>
      <c r="O643" s="12"/>
      <c r="P643" s="55">
        <f t="shared" si="41"/>
        <v>0</v>
      </c>
    </row>
    <row r="644" spans="1:16" ht="15" customHeight="1" x14ac:dyDescent="0.3">
      <c r="A644" s="554"/>
      <c r="B644" s="552"/>
      <c r="C644" s="110">
        <v>25</v>
      </c>
      <c r="D644" s="12"/>
      <c r="E644" s="12"/>
      <c r="F644" s="12"/>
      <c r="G644" s="12"/>
      <c r="H644" s="12"/>
      <c r="I644" s="12"/>
      <c r="J644" s="12"/>
      <c r="K644" s="12"/>
      <c r="L644" s="12"/>
      <c r="M644" s="12"/>
      <c r="N644" s="12"/>
      <c r="O644" s="12"/>
      <c r="P644" s="55">
        <f t="shared" si="41"/>
        <v>0</v>
      </c>
    </row>
    <row r="645" spans="1:16" ht="15" customHeight="1" x14ac:dyDescent="0.3">
      <c r="A645" s="554"/>
      <c r="B645" s="552"/>
      <c r="C645" s="110">
        <v>26</v>
      </c>
      <c r="D645" s="12"/>
      <c r="E645" s="12"/>
      <c r="F645" s="12"/>
      <c r="G645" s="12"/>
      <c r="H645" s="12"/>
      <c r="I645" s="12"/>
      <c r="J645" s="12"/>
      <c r="K645" s="12"/>
      <c r="L645" s="12"/>
      <c r="M645" s="12"/>
      <c r="N645" s="12"/>
      <c r="O645" s="12"/>
      <c r="P645" s="55">
        <f t="shared" si="41"/>
        <v>0</v>
      </c>
    </row>
    <row r="646" spans="1:16" ht="15" customHeight="1" x14ac:dyDescent="0.3">
      <c r="A646" s="555"/>
      <c r="B646" s="552"/>
      <c r="C646" s="110">
        <v>27</v>
      </c>
      <c r="D646" s="12"/>
      <c r="E646" s="12"/>
      <c r="F646" s="12"/>
      <c r="G646" s="12"/>
      <c r="H646" s="12"/>
      <c r="I646" s="12"/>
      <c r="J646" s="12"/>
      <c r="K646" s="12"/>
      <c r="L646" s="12"/>
      <c r="M646" s="12"/>
      <c r="N646" s="12"/>
      <c r="O646" s="12"/>
      <c r="P646" s="55">
        <f t="shared" si="41"/>
        <v>0</v>
      </c>
    </row>
    <row r="647" spans="1:16" ht="15" customHeight="1" x14ac:dyDescent="0.3">
      <c r="A647" s="553">
        <v>283</v>
      </c>
      <c r="B647" s="551" t="s">
        <v>109</v>
      </c>
      <c r="C647" s="110">
        <v>11</v>
      </c>
      <c r="D647" s="12"/>
      <c r="E647" s="12"/>
      <c r="F647" s="12"/>
      <c r="G647" s="12"/>
      <c r="H647" s="12"/>
      <c r="I647" s="12"/>
      <c r="J647" s="12"/>
      <c r="K647" s="12"/>
      <c r="L647" s="12"/>
      <c r="M647" s="12"/>
      <c r="N647" s="12"/>
      <c r="O647" s="12"/>
      <c r="P647" s="55">
        <f t="shared" si="41"/>
        <v>0</v>
      </c>
    </row>
    <row r="648" spans="1:16" ht="15" customHeight="1" x14ac:dyDescent="0.3">
      <c r="A648" s="554"/>
      <c r="B648" s="552"/>
      <c r="C648" s="110">
        <v>12</v>
      </c>
      <c r="D648" s="12"/>
      <c r="E648" s="12"/>
      <c r="F648" s="12"/>
      <c r="G648" s="12"/>
      <c r="H648" s="12"/>
      <c r="I648" s="12"/>
      <c r="J648" s="12"/>
      <c r="K648" s="12"/>
      <c r="L648" s="12"/>
      <c r="M648" s="12"/>
      <c r="N648" s="12"/>
      <c r="O648" s="12"/>
      <c r="P648" s="55">
        <f t="shared" si="41"/>
        <v>0</v>
      </c>
    </row>
    <row r="649" spans="1:16" ht="15" customHeight="1" x14ac:dyDescent="0.3">
      <c r="A649" s="554"/>
      <c r="B649" s="552"/>
      <c r="C649" s="110">
        <v>13</v>
      </c>
      <c r="D649" s="12"/>
      <c r="E649" s="12"/>
      <c r="F649" s="12"/>
      <c r="G649" s="12"/>
      <c r="H649" s="12"/>
      <c r="I649" s="12"/>
      <c r="J649" s="12"/>
      <c r="K649" s="12"/>
      <c r="L649" s="12"/>
      <c r="M649" s="12"/>
      <c r="N649" s="12"/>
      <c r="O649" s="12"/>
      <c r="P649" s="55">
        <f t="shared" si="41"/>
        <v>0</v>
      </c>
    </row>
    <row r="650" spans="1:16" ht="15" customHeight="1" x14ac:dyDescent="0.3">
      <c r="A650" s="554"/>
      <c r="B650" s="552"/>
      <c r="C650" s="110">
        <v>14</v>
      </c>
      <c r="D650" s="12"/>
      <c r="E650" s="12"/>
      <c r="F650" s="12"/>
      <c r="G650" s="12"/>
      <c r="H650" s="12"/>
      <c r="I650" s="12"/>
      <c r="J650" s="12"/>
      <c r="K650" s="12"/>
      <c r="L650" s="12"/>
      <c r="M650" s="12"/>
      <c r="N650" s="12"/>
      <c r="O650" s="12"/>
      <c r="P650" s="55">
        <f t="shared" si="41"/>
        <v>0</v>
      </c>
    </row>
    <row r="651" spans="1:16" ht="15" customHeight="1" x14ac:dyDescent="0.3">
      <c r="A651" s="554"/>
      <c r="B651" s="552"/>
      <c r="C651" s="110">
        <v>15</v>
      </c>
      <c r="D651" s="12"/>
      <c r="E651" s="12"/>
      <c r="F651" s="12"/>
      <c r="G651" s="12"/>
      <c r="H651" s="12"/>
      <c r="I651" s="12"/>
      <c r="J651" s="12"/>
      <c r="K651" s="12"/>
      <c r="L651" s="12"/>
      <c r="M651" s="12"/>
      <c r="N651" s="12"/>
      <c r="O651" s="12"/>
      <c r="P651" s="55">
        <f t="shared" si="41"/>
        <v>0</v>
      </c>
    </row>
    <row r="652" spans="1:16" ht="15" customHeight="1" x14ac:dyDescent="0.3">
      <c r="A652" s="554"/>
      <c r="B652" s="552"/>
      <c r="C652" s="110">
        <v>16</v>
      </c>
      <c r="D652" s="12"/>
      <c r="E652" s="12"/>
      <c r="F652" s="12"/>
      <c r="G652" s="12"/>
      <c r="H652" s="12"/>
      <c r="I652" s="12"/>
      <c r="J652" s="12"/>
      <c r="K652" s="12"/>
      <c r="L652" s="12"/>
      <c r="M652" s="12"/>
      <c r="N652" s="12"/>
      <c r="O652" s="12"/>
      <c r="P652" s="55">
        <f t="shared" si="41"/>
        <v>0</v>
      </c>
    </row>
    <row r="653" spans="1:16" ht="15" customHeight="1" x14ac:dyDescent="0.3">
      <c r="A653" s="554"/>
      <c r="B653" s="552"/>
      <c r="C653" s="110">
        <v>17</v>
      </c>
      <c r="D653" s="12"/>
      <c r="E653" s="12"/>
      <c r="F653" s="12"/>
      <c r="G653" s="12"/>
      <c r="H653" s="12"/>
      <c r="I653" s="12"/>
      <c r="J653" s="12"/>
      <c r="K653" s="12"/>
      <c r="L653" s="12"/>
      <c r="M653" s="12"/>
      <c r="N653" s="12"/>
      <c r="O653" s="12"/>
      <c r="P653" s="55">
        <f t="shared" si="41"/>
        <v>0</v>
      </c>
    </row>
    <row r="654" spans="1:16" ht="15" customHeight="1" x14ac:dyDescent="0.3">
      <c r="A654" s="554"/>
      <c r="B654" s="552"/>
      <c r="C654" s="110">
        <v>25</v>
      </c>
      <c r="D654" s="12"/>
      <c r="E654" s="12"/>
      <c r="F654" s="12"/>
      <c r="G654" s="12"/>
      <c r="H654" s="12"/>
      <c r="I654" s="12"/>
      <c r="J654" s="12"/>
      <c r="K654" s="12"/>
      <c r="L654" s="12"/>
      <c r="M654" s="12"/>
      <c r="N654" s="12"/>
      <c r="O654" s="12"/>
      <c r="P654" s="55">
        <f t="shared" si="41"/>
        <v>0</v>
      </c>
    </row>
    <row r="655" spans="1:16" ht="15" customHeight="1" x14ac:dyDescent="0.3">
      <c r="A655" s="554"/>
      <c r="B655" s="552"/>
      <c r="C655" s="110">
        <v>26</v>
      </c>
      <c r="D655" s="12"/>
      <c r="E655" s="12"/>
      <c r="F655" s="12"/>
      <c r="G655" s="12"/>
      <c r="H655" s="12"/>
      <c r="I655" s="12"/>
      <c r="J655" s="12"/>
      <c r="K655" s="12"/>
      <c r="L655" s="12"/>
      <c r="M655" s="12"/>
      <c r="N655" s="12"/>
      <c r="O655" s="12"/>
      <c r="P655" s="55">
        <f t="shared" si="41"/>
        <v>0</v>
      </c>
    </row>
    <row r="656" spans="1:16" ht="15" customHeight="1" x14ac:dyDescent="0.3">
      <c r="A656" s="555"/>
      <c r="B656" s="552"/>
      <c r="C656" s="110">
        <v>27</v>
      </c>
      <c r="D656" s="12"/>
      <c r="E656" s="12"/>
      <c r="F656" s="12"/>
      <c r="G656" s="12"/>
      <c r="H656" s="12"/>
      <c r="I656" s="12"/>
      <c r="J656" s="12"/>
      <c r="K656" s="12"/>
      <c r="L656" s="12"/>
      <c r="M656" s="12"/>
      <c r="N656" s="12"/>
      <c r="O656" s="12"/>
      <c r="P656" s="55">
        <f t="shared" si="41"/>
        <v>0</v>
      </c>
    </row>
    <row r="657" spans="1:16" x14ac:dyDescent="0.3">
      <c r="A657" s="74">
        <v>2900</v>
      </c>
      <c r="B657" s="305" t="s">
        <v>2291</v>
      </c>
      <c r="C657" s="306"/>
      <c r="D657" s="72">
        <f>SUM(D658:D747)</f>
        <v>0</v>
      </c>
      <c r="E657" s="72">
        <f t="shared" ref="E657:O657" si="42">SUM(E658:E747)</f>
        <v>0</v>
      </c>
      <c r="F657" s="72">
        <f t="shared" si="42"/>
        <v>0</v>
      </c>
      <c r="G657" s="72">
        <f t="shared" si="42"/>
        <v>0</v>
      </c>
      <c r="H657" s="72">
        <f t="shared" si="42"/>
        <v>0</v>
      </c>
      <c r="I657" s="72">
        <f t="shared" si="42"/>
        <v>0</v>
      </c>
      <c r="J657" s="72">
        <f t="shared" si="42"/>
        <v>0</v>
      </c>
      <c r="K657" s="72">
        <f t="shared" si="42"/>
        <v>0</v>
      </c>
      <c r="L657" s="72">
        <f t="shared" si="42"/>
        <v>0</v>
      </c>
      <c r="M657" s="72">
        <f t="shared" si="42"/>
        <v>0</v>
      </c>
      <c r="N657" s="72">
        <f t="shared" si="42"/>
        <v>0</v>
      </c>
      <c r="O657" s="72">
        <f t="shared" si="42"/>
        <v>0</v>
      </c>
      <c r="P657" s="72">
        <f>SUM(P658:P747)</f>
        <v>0</v>
      </c>
    </row>
    <row r="658" spans="1:16" ht="15" customHeight="1" x14ac:dyDescent="0.3">
      <c r="A658" s="553">
        <v>291</v>
      </c>
      <c r="B658" s="551" t="s">
        <v>111</v>
      </c>
      <c r="C658" s="110">
        <v>11</v>
      </c>
      <c r="D658" s="12"/>
      <c r="E658" s="12"/>
      <c r="F658" s="12"/>
      <c r="G658" s="12"/>
      <c r="H658" s="12"/>
      <c r="I658" s="12"/>
      <c r="J658" s="12"/>
      <c r="K658" s="12"/>
      <c r="L658" s="12"/>
      <c r="M658" s="12"/>
      <c r="N658" s="12"/>
      <c r="O658" s="12"/>
      <c r="P658" s="55">
        <f>SUM(D658:O658)</f>
        <v>0</v>
      </c>
    </row>
    <row r="659" spans="1:16" ht="15" customHeight="1" x14ac:dyDescent="0.3">
      <c r="A659" s="554"/>
      <c r="B659" s="552"/>
      <c r="C659" s="110">
        <v>12</v>
      </c>
      <c r="D659" s="12"/>
      <c r="E659" s="12"/>
      <c r="F659" s="12"/>
      <c r="G659" s="12"/>
      <c r="H659" s="12"/>
      <c r="I659" s="12"/>
      <c r="J659" s="12"/>
      <c r="K659" s="12"/>
      <c r="L659" s="12"/>
      <c r="M659" s="12"/>
      <c r="N659" s="12"/>
      <c r="O659" s="12"/>
      <c r="P659" s="55">
        <f t="shared" ref="P659:P722" si="43">SUM(D659:O659)</f>
        <v>0</v>
      </c>
    </row>
    <row r="660" spans="1:16" ht="15" customHeight="1" x14ac:dyDescent="0.3">
      <c r="A660" s="554"/>
      <c r="B660" s="552"/>
      <c r="C660" s="110">
        <v>13</v>
      </c>
      <c r="D660" s="12"/>
      <c r="E660" s="12"/>
      <c r="F660" s="12"/>
      <c r="G660" s="12"/>
      <c r="H660" s="12"/>
      <c r="I660" s="12"/>
      <c r="J660" s="12"/>
      <c r="K660" s="12"/>
      <c r="L660" s="12"/>
      <c r="M660" s="12"/>
      <c r="N660" s="12"/>
      <c r="O660" s="12"/>
      <c r="P660" s="55">
        <f t="shared" si="43"/>
        <v>0</v>
      </c>
    </row>
    <row r="661" spans="1:16" ht="15" customHeight="1" x14ac:dyDescent="0.3">
      <c r="A661" s="554"/>
      <c r="B661" s="552"/>
      <c r="C661" s="110">
        <v>14</v>
      </c>
      <c r="D661" s="12"/>
      <c r="E661" s="12"/>
      <c r="F661" s="12"/>
      <c r="G661" s="12"/>
      <c r="H661" s="12"/>
      <c r="I661" s="12"/>
      <c r="J661" s="12"/>
      <c r="K661" s="12"/>
      <c r="L661" s="12"/>
      <c r="M661" s="12"/>
      <c r="N661" s="12"/>
      <c r="O661" s="12"/>
      <c r="P661" s="55">
        <f t="shared" si="43"/>
        <v>0</v>
      </c>
    </row>
    <row r="662" spans="1:16" ht="15" customHeight="1" x14ac:dyDescent="0.3">
      <c r="A662" s="554"/>
      <c r="B662" s="552"/>
      <c r="C662" s="110">
        <v>15</v>
      </c>
      <c r="D662" s="12"/>
      <c r="E662" s="12"/>
      <c r="F662" s="12"/>
      <c r="G662" s="12"/>
      <c r="H662" s="12"/>
      <c r="I662" s="12"/>
      <c r="J662" s="12"/>
      <c r="K662" s="12"/>
      <c r="L662" s="12"/>
      <c r="M662" s="12"/>
      <c r="N662" s="12"/>
      <c r="O662" s="12"/>
      <c r="P662" s="55">
        <f t="shared" si="43"/>
        <v>0</v>
      </c>
    </row>
    <row r="663" spans="1:16" ht="15" customHeight="1" x14ac:dyDescent="0.3">
      <c r="A663" s="554"/>
      <c r="B663" s="552"/>
      <c r="C663" s="110">
        <v>16</v>
      </c>
      <c r="D663" s="12"/>
      <c r="E663" s="12"/>
      <c r="F663" s="12"/>
      <c r="G663" s="12"/>
      <c r="H663" s="12"/>
      <c r="I663" s="12"/>
      <c r="J663" s="12"/>
      <c r="K663" s="12"/>
      <c r="L663" s="12"/>
      <c r="M663" s="12"/>
      <c r="N663" s="12"/>
      <c r="O663" s="12"/>
      <c r="P663" s="55">
        <f t="shared" si="43"/>
        <v>0</v>
      </c>
    </row>
    <row r="664" spans="1:16" ht="15" customHeight="1" x14ac:dyDescent="0.3">
      <c r="A664" s="554"/>
      <c r="B664" s="552"/>
      <c r="C664" s="110">
        <v>17</v>
      </c>
      <c r="D664" s="12"/>
      <c r="E664" s="12"/>
      <c r="F664" s="12"/>
      <c r="G664" s="12"/>
      <c r="H664" s="12"/>
      <c r="I664" s="12"/>
      <c r="J664" s="12"/>
      <c r="K664" s="12"/>
      <c r="L664" s="12"/>
      <c r="M664" s="12"/>
      <c r="N664" s="12"/>
      <c r="O664" s="12"/>
      <c r="P664" s="55">
        <f t="shared" si="43"/>
        <v>0</v>
      </c>
    </row>
    <row r="665" spans="1:16" ht="15" customHeight="1" x14ac:dyDescent="0.3">
      <c r="A665" s="554"/>
      <c r="B665" s="552"/>
      <c r="C665" s="110">
        <v>25</v>
      </c>
      <c r="D665" s="12"/>
      <c r="E665" s="12"/>
      <c r="F665" s="12"/>
      <c r="G665" s="12"/>
      <c r="H665" s="12"/>
      <c r="I665" s="12"/>
      <c r="J665" s="12"/>
      <c r="K665" s="12"/>
      <c r="L665" s="12"/>
      <c r="M665" s="12"/>
      <c r="N665" s="12"/>
      <c r="O665" s="12"/>
      <c r="P665" s="55">
        <f t="shared" si="43"/>
        <v>0</v>
      </c>
    </row>
    <row r="666" spans="1:16" ht="15" customHeight="1" x14ac:dyDescent="0.3">
      <c r="A666" s="554"/>
      <c r="B666" s="552"/>
      <c r="C666" s="110">
        <v>26</v>
      </c>
      <c r="D666" s="12"/>
      <c r="E666" s="12"/>
      <c r="F666" s="12"/>
      <c r="G666" s="12"/>
      <c r="H666" s="12"/>
      <c r="I666" s="12"/>
      <c r="J666" s="12"/>
      <c r="K666" s="12"/>
      <c r="L666" s="12"/>
      <c r="M666" s="12"/>
      <c r="N666" s="12"/>
      <c r="O666" s="12"/>
      <c r="P666" s="55">
        <f t="shared" si="43"/>
        <v>0</v>
      </c>
    </row>
    <row r="667" spans="1:16" ht="15" customHeight="1" x14ac:dyDescent="0.3">
      <c r="A667" s="555"/>
      <c r="B667" s="552"/>
      <c r="C667" s="110">
        <v>27</v>
      </c>
      <c r="D667" s="12"/>
      <c r="E667" s="12"/>
      <c r="F667" s="12"/>
      <c r="G667" s="12"/>
      <c r="H667" s="12"/>
      <c r="I667" s="12"/>
      <c r="J667" s="12"/>
      <c r="K667" s="12"/>
      <c r="L667" s="12"/>
      <c r="M667" s="12"/>
      <c r="N667" s="12"/>
      <c r="O667" s="12"/>
      <c r="P667" s="55">
        <f t="shared" si="43"/>
        <v>0</v>
      </c>
    </row>
    <row r="668" spans="1:16" ht="15" customHeight="1" x14ac:dyDescent="0.3">
      <c r="A668" s="559">
        <v>292</v>
      </c>
      <c r="B668" s="551" t="s">
        <v>112</v>
      </c>
      <c r="C668" s="110">
        <v>11</v>
      </c>
      <c r="D668" s="12"/>
      <c r="E668" s="12"/>
      <c r="F668" s="12"/>
      <c r="G668" s="12"/>
      <c r="H668" s="12"/>
      <c r="I668" s="12"/>
      <c r="J668" s="12"/>
      <c r="K668" s="12"/>
      <c r="L668" s="12"/>
      <c r="M668" s="12"/>
      <c r="N668" s="12"/>
      <c r="O668" s="12"/>
      <c r="P668" s="55">
        <f t="shared" si="43"/>
        <v>0</v>
      </c>
    </row>
    <row r="669" spans="1:16" ht="15" customHeight="1" x14ac:dyDescent="0.3">
      <c r="A669" s="560"/>
      <c r="B669" s="552"/>
      <c r="C669" s="110">
        <v>12</v>
      </c>
      <c r="D669" s="12"/>
      <c r="E669" s="12"/>
      <c r="F669" s="12"/>
      <c r="G669" s="12"/>
      <c r="H669" s="12"/>
      <c r="I669" s="12"/>
      <c r="J669" s="12"/>
      <c r="K669" s="12"/>
      <c r="L669" s="12"/>
      <c r="M669" s="12"/>
      <c r="N669" s="12"/>
      <c r="O669" s="12"/>
      <c r="P669" s="55">
        <f t="shared" si="43"/>
        <v>0</v>
      </c>
    </row>
    <row r="670" spans="1:16" ht="15" customHeight="1" x14ac:dyDescent="0.3">
      <c r="A670" s="560"/>
      <c r="B670" s="552"/>
      <c r="C670" s="110">
        <v>13</v>
      </c>
      <c r="D670" s="12"/>
      <c r="E670" s="12"/>
      <c r="F670" s="12"/>
      <c r="G670" s="12"/>
      <c r="H670" s="12"/>
      <c r="I670" s="12"/>
      <c r="J670" s="12"/>
      <c r="K670" s="12"/>
      <c r="L670" s="12"/>
      <c r="M670" s="12"/>
      <c r="N670" s="12"/>
      <c r="O670" s="12"/>
      <c r="P670" s="55">
        <f t="shared" si="43"/>
        <v>0</v>
      </c>
    </row>
    <row r="671" spans="1:16" ht="15" customHeight="1" x14ac:dyDescent="0.3">
      <c r="A671" s="560"/>
      <c r="B671" s="552"/>
      <c r="C671" s="110">
        <v>14</v>
      </c>
      <c r="D671" s="12"/>
      <c r="E671" s="12"/>
      <c r="F671" s="12"/>
      <c r="G671" s="12"/>
      <c r="H671" s="12"/>
      <c r="I671" s="12"/>
      <c r="J671" s="12"/>
      <c r="K671" s="12"/>
      <c r="L671" s="12"/>
      <c r="M671" s="12"/>
      <c r="N671" s="12"/>
      <c r="O671" s="12"/>
      <c r="P671" s="55">
        <f t="shared" si="43"/>
        <v>0</v>
      </c>
    </row>
    <row r="672" spans="1:16" ht="15" customHeight="1" x14ac:dyDescent="0.3">
      <c r="A672" s="560"/>
      <c r="B672" s="552"/>
      <c r="C672" s="110">
        <v>15</v>
      </c>
      <c r="D672" s="12"/>
      <c r="E672" s="12"/>
      <c r="F672" s="12"/>
      <c r="G672" s="12"/>
      <c r="H672" s="12"/>
      <c r="I672" s="12"/>
      <c r="J672" s="12"/>
      <c r="K672" s="12"/>
      <c r="L672" s="12"/>
      <c r="M672" s="12"/>
      <c r="N672" s="12"/>
      <c r="O672" s="12"/>
      <c r="P672" s="55">
        <f t="shared" si="43"/>
        <v>0</v>
      </c>
    </row>
    <row r="673" spans="1:16" ht="15" customHeight="1" x14ac:dyDescent="0.3">
      <c r="A673" s="560"/>
      <c r="B673" s="552"/>
      <c r="C673" s="110">
        <v>16</v>
      </c>
      <c r="D673" s="12"/>
      <c r="E673" s="12"/>
      <c r="F673" s="12"/>
      <c r="G673" s="12"/>
      <c r="H673" s="12"/>
      <c r="I673" s="12"/>
      <c r="J673" s="12"/>
      <c r="K673" s="12"/>
      <c r="L673" s="12"/>
      <c r="M673" s="12"/>
      <c r="N673" s="12"/>
      <c r="O673" s="12"/>
      <c r="P673" s="55">
        <f t="shared" si="43"/>
        <v>0</v>
      </c>
    </row>
    <row r="674" spans="1:16" ht="15" customHeight="1" x14ac:dyDescent="0.3">
      <c r="A674" s="560"/>
      <c r="B674" s="552"/>
      <c r="C674" s="110">
        <v>17</v>
      </c>
      <c r="D674" s="12"/>
      <c r="E674" s="12"/>
      <c r="F674" s="12"/>
      <c r="G674" s="12"/>
      <c r="H674" s="12"/>
      <c r="I674" s="12"/>
      <c r="J674" s="12"/>
      <c r="K674" s="12"/>
      <c r="L674" s="12"/>
      <c r="M674" s="12"/>
      <c r="N674" s="12"/>
      <c r="O674" s="12"/>
      <c r="P674" s="55">
        <f t="shared" si="43"/>
        <v>0</v>
      </c>
    </row>
    <row r="675" spans="1:16" ht="15" customHeight="1" x14ac:dyDescent="0.3">
      <c r="A675" s="560"/>
      <c r="B675" s="552"/>
      <c r="C675" s="110">
        <v>25</v>
      </c>
      <c r="D675" s="12"/>
      <c r="E675" s="12"/>
      <c r="F675" s="12"/>
      <c r="G675" s="12"/>
      <c r="H675" s="12"/>
      <c r="I675" s="12"/>
      <c r="J675" s="12"/>
      <c r="K675" s="12"/>
      <c r="L675" s="12"/>
      <c r="M675" s="12"/>
      <c r="N675" s="12"/>
      <c r="O675" s="12"/>
      <c r="P675" s="55">
        <f t="shared" si="43"/>
        <v>0</v>
      </c>
    </row>
    <row r="676" spans="1:16" ht="15" customHeight="1" x14ac:dyDescent="0.3">
      <c r="A676" s="560"/>
      <c r="B676" s="552"/>
      <c r="C676" s="110">
        <v>26</v>
      </c>
      <c r="D676" s="12"/>
      <c r="E676" s="12"/>
      <c r="F676" s="12"/>
      <c r="G676" s="12"/>
      <c r="H676" s="12"/>
      <c r="I676" s="12"/>
      <c r="J676" s="12"/>
      <c r="K676" s="12"/>
      <c r="L676" s="12"/>
      <c r="M676" s="12"/>
      <c r="N676" s="12"/>
      <c r="O676" s="12"/>
      <c r="P676" s="55">
        <f t="shared" si="43"/>
        <v>0</v>
      </c>
    </row>
    <row r="677" spans="1:16" ht="15" customHeight="1" x14ac:dyDescent="0.3">
      <c r="A677" s="561"/>
      <c r="B677" s="552"/>
      <c r="C677" s="110">
        <v>27</v>
      </c>
      <c r="D677" s="12"/>
      <c r="E677" s="12"/>
      <c r="F677" s="12"/>
      <c r="G677" s="12"/>
      <c r="H677" s="12"/>
      <c r="I677" s="12"/>
      <c r="J677" s="12"/>
      <c r="K677" s="12"/>
      <c r="L677" s="12"/>
      <c r="M677" s="12"/>
      <c r="N677" s="12"/>
      <c r="O677" s="12"/>
      <c r="P677" s="55">
        <f t="shared" si="43"/>
        <v>0</v>
      </c>
    </row>
    <row r="678" spans="1:16" ht="15" customHeight="1" x14ac:dyDescent="0.3">
      <c r="A678" s="553">
        <v>293</v>
      </c>
      <c r="B678" s="551" t="s">
        <v>113</v>
      </c>
      <c r="C678" s="110">
        <v>11</v>
      </c>
      <c r="D678" s="12"/>
      <c r="E678" s="12"/>
      <c r="F678" s="12"/>
      <c r="G678" s="12"/>
      <c r="H678" s="12"/>
      <c r="I678" s="12"/>
      <c r="J678" s="12"/>
      <c r="K678" s="12"/>
      <c r="L678" s="12"/>
      <c r="M678" s="12"/>
      <c r="N678" s="12"/>
      <c r="O678" s="12"/>
      <c r="P678" s="55">
        <f t="shared" si="43"/>
        <v>0</v>
      </c>
    </row>
    <row r="679" spans="1:16" ht="15" customHeight="1" x14ac:dyDescent="0.3">
      <c r="A679" s="554"/>
      <c r="B679" s="552"/>
      <c r="C679" s="110">
        <v>12</v>
      </c>
      <c r="D679" s="12"/>
      <c r="E679" s="12"/>
      <c r="F679" s="12"/>
      <c r="G679" s="12"/>
      <c r="H679" s="12"/>
      <c r="I679" s="12"/>
      <c r="J679" s="12"/>
      <c r="K679" s="12"/>
      <c r="L679" s="12"/>
      <c r="M679" s="12"/>
      <c r="N679" s="12"/>
      <c r="O679" s="12"/>
      <c r="P679" s="55">
        <f t="shared" si="43"/>
        <v>0</v>
      </c>
    </row>
    <row r="680" spans="1:16" ht="15" customHeight="1" x14ac:dyDescent="0.3">
      <c r="A680" s="554"/>
      <c r="B680" s="552"/>
      <c r="C680" s="110">
        <v>13</v>
      </c>
      <c r="D680" s="12"/>
      <c r="E680" s="12"/>
      <c r="F680" s="12"/>
      <c r="G680" s="12"/>
      <c r="H680" s="12"/>
      <c r="I680" s="12"/>
      <c r="J680" s="12"/>
      <c r="K680" s="12"/>
      <c r="L680" s="12"/>
      <c r="M680" s="12"/>
      <c r="N680" s="12"/>
      <c r="O680" s="12"/>
      <c r="P680" s="55">
        <f t="shared" si="43"/>
        <v>0</v>
      </c>
    </row>
    <row r="681" spans="1:16" ht="15" customHeight="1" x14ac:dyDescent="0.3">
      <c r="A681" s="554"/>
      <c r="B681" s="552"/>
      <c r="C681" s="110">
        <v>14</v>
      </c>
      <c r="D681" s="12"/>
      <c r="E681" s="12"/>
      <c r="F681" s="12"/>
      <c r="G681" s="12"/>
      <c r="H681" s="12"/>
      <c r="I681" s="12"/>
      <c r="J681" s="12"/>
      <c r="K681" s="12"/>
      <c r="L681" s="12"/>
      <c r="M681" s="12"/>
      <c r="N681" s="12"/>
      <c r="O681" s="12"/>
      <c r="P681" s="55">
        <f t="shared" si="43"/>
        <v>0</v>
      </c>
    </row>
    <row r="682" spans="1:16" ht="15" customHeight="1" x14ac:dyDescent="0.3">
      <c r="A682" s="554"/>
      <c r="B682" s="552"/>
      <c r="C682" s="110">
        <v>15</v>
      </c>
      <c r="D682" s="12"/>
      <c r="E682" s="12"/>
      <c r="F682" s="12"/>
      <c r="G682" s="12"/>
      <c r="H682" s="12"/>
      <c r="I682" s="12"/>
      <c r="J682" s="12"/>
      <c r="K682" s="12"/>
      <c r="L682" s="12"/>
      <c r="M682" s="12"/>
      <c r="N682" s="12"/>
      <c r="O682" s="12"/>
      <c r="P682" s="55">
        <f t="shared" si="43"/>
        <v>0</v>
      </c>
    </row>
    <row r="683" spans="1:16" ht="15" customHeight="1" x14ac:dyDescent="0.3">
      <c r="A683" s="554"/>
      <c r="B683" s="552"/>
      <c r="C683" s="110">
        <v>16</v>
      </c>
      <c r="D683" s="12"/>
      <c r="E683" s="12"/>
      <c r="F683" s="12"/>
      <c r="G683" s="12"/>
      <c r="H683" s="12"/>
      <c r="I683" s="12"/>
      <c r="J683" s="12"/>
      <c r="K683" s="12"/>
      <c r="L683" s="12"/>
      <c r="M683" s="12"/>
      <c r="N683" s="12"/>
      <c r="O683" s="12"/>
      <c r="P683" s="55">
        <f t="shared" si="43"/>
        <v>0</v>
      </c>
    </row>
    <row r="684" spans="1:16" ht="15" customHeight="1" x14ac:dyDescent="0.3">
      <c r="A684" s="554"/>
      <c r="B684" s="552"/>
      <c r="C684" s="110">
        <v>17</v>
      </c>
      <c r="D684" s="12"/>
      <c r="E684" s="12"/>
      <c r="F684" s="12"/>
      <c r="G684" s="12"/>
      <c r="H684" s="12"/>
      <c r="I684" s="12"/>
      <c r="J684" s="12"/>
      <c r="K684" s="12"/>
      <c r="L684" s="12"/>
      <c r="M684" s="12"/>
      <c r="N684" s="12"/>
      <c r="O684" s="12"/>
      <c r="P684" s="55">
        <f t="shared" si="43"/>
        <v>0</v>
      </c>
    </row>
    <row r="685" spans="1:16" ht="15" customHeight="1" x14ac:dyDescent="0.3">
      <c r="A685" s="554"/>
      <c r="B685" s="552"/>
      <c r="C685" s="110">
        <v>25</v>
      </c>
      <c r="D685" s="12"/>
      <c r="E685" s="12"/>
      <c r="F685" s="12"/>
      <c r="G685" s="12"/>
      <c r="H685" s="12"/>
      <c r="I685" s="12"/>
      <c r="J685" s="12"/>
      <c r="K685" s="12"/>
      <c r="L685" s="12"/>
      <c r="M685" s="12"/>
      <c r="N685" s="12"/>
      <c r="O685" s="12"/>
      <c r="P685" s="55">
        <f t="shared" si="43"/>
        <v>0</v>
      </c>
    </row>
    <row r="686" spans="1:16" ht="15" customHeight="1" x14ac:dyDescent="0.3">
      <c r="A686" s="554"/>
      <c r="B686" s="552"/>
      <c r="C686" s="110">
        <v>26</v>
      </c>
      <c r="D686" s="12"/>
      <c r="E686" s="12"/>
      <c r="F686" s="12"/>
      <c r="G686" s="12"/>
      <c r="H686" s="12"/>
      <c r="I686" s="12"/>
      <c r="J686" s="12"/>
      <c r="K686" s="12"/>
      <c r="L686" s="12"/>
      <c r="M686" s="12"/>
      <c r="N686" s="12"/>
      <c r="O686" s="12"/>
      <c r="P686" s="55">
        <f t="shared" si="43"/>
        <v>0</v>
      </c>
    </row>
    <row r="687" spans="1:16" ht="15" customHeight="1" x14ac:dyDescent="0.3">
      <c r="A687" s="555"/>
      <c r="B687" s="552"/>
      <c r="C687" s="110">
        <v>27</v>
      </c>
      <c r="D687" s="12"/>
      <c r="E687" s="12"/>
      <c r="F687" s="12"/>
      <c r="G687" s="12"/>
      <c r="H687" s="12"/>
      <c r="I687" s="12"/>
      <c r="J687" s="12"/>
      <c r="K687" s="12"/>
      <c r="L687" s="12"/>
      <c r="M687" s="12"/>
      <c r="N687" s="12"/>
      <c r="O687" s="12"/>
      <c r="P687" s="55">
        <f t="shared" si="43"/>
        <v>0</v>
      </c>
    </row>
    <row r="688" spans="1:16" ht="15" customHeight="1" x14ac:dyDescent="0.3">
      <c r="A688" s="553">
        <v>294</v>
      </c>
      <c r="B688" s="551" t="s">
        <v>114</v>
      </c>
      <c r="C688" s="110">
        <v>11</v>
      </c>
      <c r="D688" s="12"/>
      <c r="E688" s="12"/>
      <c r="F688" s="12"/>
      <c r="G688" s="12"/>
      <c r="H688" s="12"/>
      <c r="I688" s="12"/>
      <c r="J688" s="12"/>
      <c r="K688" s="12"/>
      <c r="L688" s="12"/>
      <c r="M688" s="12"/>
      <c r="N688" s="12"/>
      <c r="O688" s="12"/>
      <c r="P688" s="55">
        <f t="shared" si="43"/>
        <v>0</v>
      </c>
    </row>
    <row r="689" spans="1:16" ht="15" customHeight="1" x14ac:dyDescent="0.3">
      <c r="A689" s="554"/>
      <c r="B689" s="552"/>
      <c r="C689" s="110">
        <v>12</v>
      </c>
      <c r="D689" s="12"/>
      <c r="E689" s="12"/>
      <c r="F689" s="12"/>
      <c r="G689" s="12"/>
      <c r="H689" s="12"/>
      <c r="I689" s="12"/>
      <c r="J689" s="12"/>
      <c r="K689" s="12"/>
      <c r="L689" s="12"/>
      <c r="M689" s="12"/>
      <c r="N689" s="12"/>
      <c r="O689" s="12"/>
      <c r="P689" s="55">
        <f t="shared" si="43"/>
        <v>0</v>
      </c>
    </row>
    <row r="690" spans="1:16" ht="15" customHeight="1" x14ac:dyDescent="0.3">
      <c r="A690" s="554"/>
      <c r="B690" s="552"/>
      <c r="C690" s="110">
        <v>13</v>
      </c>
      <c r="D690" s="12"/>
      <c r="E690" s="12"/>
      <c r="F690" s="12"/>
      <c r="G690" s="12"/>
      <c r="H690" s="12"/>
      <c r="I690" s="12"/>
      <c r="J690" s="12"/>
      <c r="K690" s="12"/>
      <c r="L690" s="12"/>
      <c r="M690" s="12"/>
      <c r="N690" s="12"/>
      <c r="O690" s="12"/>
      <c r="P690" s="55">
        <f t="shared" si="43"/>
        <v>0</v>
      </c>
    </row>
    <row r="691" spans="1:16" ht="15" customHeight="1" x14ac:dyDescent="0.3">
      <c r="A691" s="554"/>
      <c r="B691" s="552"/>
      <c r="C691" s="110">
        <v>14</v>
      </c>
      <c r="D691" s="12"/>
      <c r="E691" s="12"/>
      <c r="F691" s="12"/>
      <c r="G691" s="12"/>
      <c r="H691" s="12"/>
      <c r="I691" s="12"/>
      <c r="J691" s="12"/>
      <c r="K691" s="12"/>
      <c r="L691" s="12"/>
      <c r="M691" s="12"/>
      <c r="N691" s="12"/>
      <c r="O691" s="12"/>
      <c r="P691" s="55">
        <f t="shared" si="43"/>
        <v>0</v>
      </c>
    </row>
    <row r="692" spans="1:16" ht="15" customHeight="1" x14ac:dyDescent="0.3">
      <c r="A692" s="554"/>
      <c r="B692" s="552"/>
      <c r="C692" s="110">
        <v>15</v>
      </c>
      <c r="D692" s="12"/>
      <c r="E692" s="12"/>
      <c r="F692" s="12"/>
      <c r="G692" s="12"/>
      <c r="H692" s="12"/>
      <c r="I692" s="12"/>
      <c r="J692" s="12"/>
      <c r="K692" s="12"/>
      <c r="L692" s="12"/>
      <c r="M692" s="12"/>
      <c r="N692" s="12"/>
      <c r="O692" s="12"/>
      <c r="P692" s="55">
        <f t="shared" si="43"/>
        <v>0</v>
      </c>
    </row>
    <row r="693" spans="1:16" ht="15" customHeight="1" x14ac:dyDescent="0.3">
      <c r="A693" s="554"/>
      <c r="B693" s="552"/>
      <c r="C693" s="110">
        <v>16</v>
      </c>
      <c r="D693" s="12"/>
      <c r="E693" s="12"/>
      <c r="F693" s="12"/>
      <c r="G693" s="12"/>
      <c r="H693" s="12"/>
      <c r="I693" s="12"/>
      <c r="J693" s="12"/>
      <c r="K693" s="12"/>
      <c r="L693" s="12"/>
      <c r="M693" s="12"/>
      <c r="N693" s="12"/>
      <c r="O693" s="12"/>
      <c r="P693" s="55">
        <f t="shared" si="43"/>
        <v>0</v>
      </c>
    </row>
    <row r="694" spans="1:16" ht="15" customHeight="1" x14ac:dyDescent="0.3">
      <c r="A694" s="554"/>
      <c r="B694" s="552"/>
      <c r="C694" s="110">
        <v>17</v>
      </c>
      <c r="D694" s="12"/>
      <c r="E694" s="12"/>
      <c r="F694" s="12"/>
      <c r="G694" s="12"/>
      <c r="H694" s="12"/>
      <c r="I694" s="12"/>
      <c r="J694" s="12"/>
      <c r="K694" s="12"/>
      <c r="L694" s="12"/>
      <c r="M694" s="12"/>
      <c r="N694" s="12"/>
      <c r="O694" s="12"/>
      <c r="P694" s="55">
        <f t="shared" si="43"/>
        <v>0</v>
      </c>
    </row>
    <row r="695" spans="1:16" ht="15" customHeight="1" x14ac:dyDescent="0.3">
      <c r="A695" s="554"/>
      <c r="B695" s="552"/>
      <c r="C695" s="110">
        <v>25</v>
      </c>
      <c r="D695" s="12"/>
      <c r="E695" s="12"/>
      <c r="F695" s="12"/>
      <c r="G695" s="12"/>
      <c r="H695" s="12"/>
      <c r="I695" s="12"/>
      <c r="J695" s="12"/>
      <c r="K695" s="12"/>
      <c r="L695" s="12"/>
      <c r="M695" s="12"/>
      <c r="N695" s="12"/>
      <c r="O695" s="12"/>
      <c r="P695" s="55">
        <f t="shared" si="43"/>
        <v>0</v>
      </c>
    </row>
    <row r="696" spans="1:16" ht="15" customHeight="1" x14ac:dyDescent="0.3">
      <c r="A696" s="554"/>
      <c r="B696" s="552"/>
      <c r="C696" s="110">
        <v>26</v>
      </c>
      <c r="D696" s="12"/>
      <c r="E696" s="12"/>
      <c r="F696" s="12"/>
      <c r="G696" s="12"/>
      <c r="H696" s="12"/>
      <c r="I696" s="12"/>
      <c r="J696" s="12"/>
      <c r="K696" s="12"/>
      <c r="L696" s="12"/>
      <c r="M696" s="12"/>
      <c r="N696" s="12"/>
      <c r="O696" s="12"/>
      <c r="P696" s="55">
        <f t="shared" si="43"/>
        <v>0</v>
      </c>
    </row>
    <row r="697" spans="1:16" ht="15" customHeight="1" x14ac:dyDescent="0.3">
      <c r="A697" s="555"/>
      <c r="B697" s="552"/>
      <c r="C697" s="110">
        <v>27</v>
      </c>
      <c r="D697" s="12"/>
      <c r="E697" s="12"/>
      <c r="F697" s="12"/>
      <c r="G697" s="12"/>
      <c r="H697" s="12"/>
      <c r="I697" s="12"/>
      <c r="J697" s="12"/>
      <c r="K697" s="12"/>
      <c r="L697" s="12"/>
      <c r="M697" s="12"/>
      <c r="N697" s="12"/>
      <c r="O697" s="12"/>
      <c r="P697" s="55">
        <f t="shared" si="43"/>
        <v>0</v>
      </c>
    </row>
    <row r="698" spans="1:16" ht="15" customHeight="1" x14ac:dyDescent="0.3">
      <c r="A698" s="553">
        <v>295</v>
      </c>
      <c r="B698" s="551" t="s">
        <v>115</v>
      </c>
      <c r="C698" s="110">
        <v>11</v>
      </c>
      <c r="D698" s="12"/>
      <c r="E698" s="12"/>
      <c r="F698" s="12"/>
      <c r="G698" s="12"/>
      <c r="H698" s="12"/>
      <c r="I698" s="12"/>
      <c r="J698" s="12"/>
      <c r="K698" s="12"/>
      <c r="L698" s="12"/>
      <c r="M698" s="12"/>
      <c r="N698" s="12"/>
      <c r="O698" s="12"/>
      <c r="P698" s="55">
        <f t="shared" si="43"/>
        <v>0</v>
      </c>
    </row>
    <row r="699" spans="1:16" ht="15" customHeight="1" x14ac:dyDescent="0.3">
      <c r="A699" s="554"/>
      <c r="B699" s="552"/>
      <c r="C699" s="110">
        <v>12</v>
      </c>
      <c r="D699" s="12"/>
      <c r="E699" s="12"/>
      <c r="F699" s="12"/>
      <c r="G699" s="12"/>
      <c r="H699" s="12"/>
      <c r="I699" s="12"/>
      <c r="J699" s="12"/>
      <c r="K699" s="12"/>
      <c r="L699" s="12"/>
      <c r="M699" s="12"/>
      <c r="N699" s="12"/>
      <c r="O699" s="12"/>
      <c r="P699" s="55">
        <f t="shared" si="43"/>
        <v>0</v>
      </c>
    </row>
    <row r="700" spans="1:16" ht="15" customHeight="1" x14ac:dyDescent="0.3">
      <c r="A700" s="554"/>
      <c r="B700" s="552"/>
      <c r="C700" s="110">
        <v>13</v>
      </c>
      <c r="D700" s="12"/>
      <c r="E700" s="12"/>
      <c r="F700" s="12"/>
      <c r="G700" s="12"/>
      <c r="H700" s="12"/>
      <c r="I700" s="12"/>
      <c r="J700" s="12"/>
      <c r="K700" s="12"/>
      <c r="L700" s="12"/>
      <c r="M700" s="12"/>
      <c r="N700" s="12"/>
      <c r="O700" s="12"/>
      <c r="P700" s="55">
        <f t="shared" si="43"/>
        <v>0</v>
      </c>
    </row>
    <row r="701" spans="1:16" ht="15" customHeight="1" x14ac:dyDescent="0.3">
      <c r="A701" s="554"/>
      <c r="B701" s="552"/>
      <c r="C701" s="110">
        <v>14</v>
      </c>
      <c r="D701" s="12"/>
      <c r="E701" s="12"/>
      <c r="F701" s="12"/>
      <c r="G701" s="12"/>
      <c r="H701" s="12"/>
      <c r="I701" s="12"/>
      <c r="J701" s="12"/>
      <c r="K701" s="12"/>
      <c r="L701" s="12"/>
      <c r="M701" s="12"/>
      <c r="N701" s="12"/>
      <c r="O701" s="12"/>
      <c r="P701" s="55">
        <f t="shared" si="43"/>
        <v>0</v>
      </c>
    </row>
    <row r="702" spans="1:16" ht="15" customHeight="1" x14ac:dyDescent="0.3">
      <c r="A702" s="554"/>
      <c r="B702" s="552"/>
      <c r="C702" s="110">
        <v>15</v>
      </c>
      <c r="D702" s="12"/>
      <c r="E702" s="12"/>
      <c r="F702" s="12"/>
      <c r="G702" s="12"/>
      <c r="H702" s="12"/>
      <c r="I702" s="12"/>
      <c r="J702" s="12"/>
      <c r="K702" s="12"/>
      <c r="L702" s="12"/>
      <c r="M702" s="12"/>
      <c r="N702" s="12"/>
      <c r="O702" s="12"/>
      <c r="P702" s="55">
        <f t="shared" si="43"/>
        <v>0</v>
      </c>
    </row>
    <row r="703" spans="1:16" ht="15" customHeight="1" x14ac:dyDescent="0.3">
      <c r="A703" s="554"/>
      <c r="B703" s="552"/>
      <c r="C703" s="110">
        <v>16</v>
      </c>
      <c r="D703" s="12"/>
      <c r="E703" s="12"/>
      <c r="F703" s="12"/>
      <c r="G703" s="12"/>
      <c r="H703" s="12"/>
      <c r="I703" s="12"/>
      <c r="J703" s="12"/>
      <c r="K703" s="12"/>
      <c r="L703" s="12"/>
      <c r="M703" s="12"/>
      <c r="N703" s="12"/>
      <c r="O703" s="12"/>
      <c r="P703" s="55">
        <f t="shared" si="43"/>
        <v>0</v>
      </c>
    </row>
    <row r="704" spans="1:16" ht="15" customHeight="1" x14ac:dyDescent="0.3">
      <c r="A704" s="554"/>
      <c r="B704" s="552"/>
      <c r="C704" s="110">
        <v>17</v>
      </c>
      <c r="D704" s="12"/>
      <c r="E704" s="12"/>
      <c r="F704" s="12"/>
      <c r="G704" s="12"/>
      <c r="H704" s="12"/>
      <c r="I704" s="12"/>
      <c r="J704" s="12"/>
      <c r="K704" s="12"/>
      <c r="L704" s="12"/>
      <c r="M704" s="12"/>
      <c r="N704" s="12"/>
      <c r="O704" s="12"/>
      <c r="P704" s="55">
        <f t="shared" si="43"/>
        <v>0</v>
      </c>
    </row>
    <row r="705" spans="1:16" ht="15" customHeight="1" x14ac:dyDescent="0.3">
      <c r="A705" s="554"/>
      <c r="B705" s="552"/>
      <c r="C705" s="110">
        <v>25</v>
      </c>
      <c r="D705" s="12"/>
      <c r="E705" s="12"/>
      <c r="F705" s="12"/>
      <c r="G705" s="12"/>
      <c r="H705" s="12"/>
      <c r="I705" s="12"/>
      <c r="J705" s="12"/>
      <c r="K705" s="12"/>
      <c r="L705" s="12"/>
      <c r="M705" s="12"/>
      <c r="N705" s="12"/>
      <c r="O705" s="12"/>
      <c r="P705" s="55">
        <f t="shared" si="43"/>
        <v>0</v>
      </c>
    </row>
    <row r="706" spans="1:16" ht="15" customHeight="1" x14ac:dyDescent="0.3">
      <c r="A706" s="554"/>
      <c r="B706" s="552"/>
      <c r="C706" s="110">
        <v>26</v>
      </c>
      <c r="D706" s="12"/>
      <c r="E706" s="12"/>
      <c r="F706" s="12"/>
      <c r="G706" s="12"/>
      <c r="H706" s="12"/>
      <c r="I706" s="12"/>
      <c r="J706" s="12"/>
      <c r="K706" s="12"/>
      <c r="L706" s="12"/>
      <c r="M706" s="12"/>
      <c r="N706" s="12"/>
      <c r="O706" s="12"/>
      <c r="P706" s="55">
        <f t="shared" si="43"/>
        <v>0</v>
      </c>
    </row>
    <row r="707" spans="1:16" ht="15" customHeight="1" x14ac:dyDescent="0.3">
      <c r="A707" s="555"/>
      <c r="B707" s="552"/>
      <c r="C707" s="110">
        <v>27</v>
      </c>
      <c r="D707" s="12"/>
      <c r="E707" s="12"/>
      <c r="F707" s="12"/>
      <c r="G707" s="12"/>
      <c r="H707" s="12"/>
      <c r="I707" s="12"/>
      <c r="J707" s="12"/>
      <c r="K707" s="12"/>
      <c r="L707" s="12"/>
      <c r="M707" s="12"/>
      <c r="N707" s="12"/>
      <c r="O707" s="12"/>
      <c r="P707" s="55">
        <f t="shared" si="43"/>
        <v>0</v>
      </c>
    </row>
    <row r="708" spans="1:16" ht="15" customHeight="1" x14ac:dyDescent="0.3">
      <c r="A708" s="553">
        <v>296</v>
      </c>
      <c r="B708" s="551" t="s">
        <v>116</v>
      </c>
      <c r="C708" s="110">
        <v>11</v>
      </c>
      <c r="D708" s="12"/>
      <c r="E708" s="12"/>
      <c r="F708" s="12"/>
      <c r="G708" s="12"/>
      <c r="H708" s="12"/>
      <c r="I708" s="12"/>
      <c r="J708" s="12"/>
      <c r="K708" s="12"/>
      <c r="L708" s="12"/>
      <c r="M708" s="12"/>
      <c r="N708" s="12"/>
      <c r="O708" s="12"/>
      <c r="P708" s="55">
        <f t="shared" si="43"/>
        <v>0</v>
      </c>
    </row>
    <row r="709" spans="1:16" ht="15" customHeight="1" x14ac:dyDescent="0.3">
      <c r="A709" s="554"/>
      <c r="B709" s="552"/>
      <c r="C709" s="110">
        <v>12</v>
      </c>
      <c r="D709" s="12"/>
      <c r="E709" s="12"/>
      <c r="F709" s="12"/>
      <c r="G709" s="12"/>
      <c r="H709" s="12"/>
      <c r="I709" s="12"/>
      <c r="J709" s="12"/>
      <c r="K709" s="12"/>
      <c r="L709" s="12"/>
      <c r="M709" s="12"/>
      <c r="N709" s="12"/>
      <c r="O709" s="12"/>
      <c r="P709" s="55">
        <f t="shared" si="43"/>
        <v>0</v>
      </c>
    </row>
    <row r="710" spans="1:16" ht="15" customHeight="1" x14ac:dyDescent="0.3">
      <c r="A710" s="554"/>
      <c r="B710" s="552"/>
      <c r="C710" s="110">
        <v>13</v>
      </c>
      <c r="D710" s="12"/>
      <c r="E710" s="12"/>
      <c r="F710" s="12"/>
      <c r="G710" s="12"/>
      <c r="H710" s="12"/>
      <c r="I710" s="12"/>
      <c r="J710" s="12"/>
      <c r="K710" s="12"/>
      <c r="L710" s="12"/>
      <c r="M710" s="12"/>
      <c r="N710" s="12"/>
      <c r="O710" s="12"/>
      <c r="P710" s="55">
        <f t="shared" si="43"/>
        <v>0</v>
      </c>
    </row>
    <row r="711" spans="1:16" ht="15" customHeight="1" x14ac:dyDescent="0.3">
      <c r="A711" s="554"/>
      <c r="B711" s="552"/>
      <c r="C711" s="110">
        <v>14</v>
      </c>
      <c r="D711" s="12"/>
      <c r="E711" s="12"/>
      <c r="F711" s="12"/>
      <c r="G711" s="12"/>
      <c r="H711" s="12"/>
      <c r="I711" s="12"/>
      <c r="J711" s="12"/>
      <c r="K711" s="12"/>
      <c r="L711" s="12"/>
      <c r="M711" s="12"/>
      <c r="N711" s="12"/>
      <c r="O711" s="12"/>
      <c r="P711" s="55">
        <f t="shared" si="43"/>
        <v>0</v>
      </c>
    </row>
    <row r="712" spans="1:16" ht="15" customHeight="1" x14ac:dyDescent="0.3">
      <c r="A712" s="554"/>
      <c r="B712" s="552"/>
      <c r="C712" s="110">
        <v>15</v>
      </c>
      <c r="D712" s="12"/>
      <c r="E712" s="12"/>
      <c r="F712" s="12"/>
      <c r="G712" s="12"/>
      <c r="H712" s="12"/>
      <c r="I712" s="12"/>
      <c r="J712" s="12"/>
      <c r="K712" s="12"/>
      <c r="L712" s="12"/>
      <c r="M712" s="12"/>
      <c r="N712" s="12"/>
      <c r="O712" s="12"/>
      <c r="P712" s="55">
        <f t="shared" si="43"/>
        <v>0</v>
      </c>
    </row>
    <row r="713" spans="1:16" ht="15" customHeight="1" x14ac:dyDescent="0.3">
      <c r="A713" s="554"/>
      <c r="B713" s="552"/>
      <c r="C713" s="110">
        <v>16</v>
      </c>
      <c r="D713" s="12"/>
      <c r="E713" s="12"/>
      <c r="F713" s="12"/>
      <c r="G713" s="12"/>
      <c r="H713" s="12"/>
      <c r="I713" s="12"/>
      <c r="J713" s="12"/>
      <c r="K713" s="12"/>
      <c r="L713" s="12"/>
      <c r="M713" s="12"/>
      <c r="N713" s="12"/>
      <c r="O713" s="12"/>
      <c r="P713" s="55">
        <f t="shared" si="43"/>
        <v>0</v>
      </c>
    </row>
    <row r="714" spans="1:16" ht="15" customHeight="1" x14ac:dyDescent="0.3">
      <c r="A714" s="554"/>
      <c r="B714" s="552"/>
      <c r="C714" s="110">
        <v>17</v>
      </c>
      <c r="D714" s="12"/>
      <c r="E714" s="12"/>
      <c r="F714" s="12"/>
      <c r="G714" s="12"/>
      <c r="H714" s="12"/>
      <c r="I714" s="12"/>
      <c r="J714" s="12"/>
      <c r="K714" s="12"/>
      <c r="L714" s="12"/>
      <c r="M714" s="12"/>
      <c r="N714" s="12"/>
      <c r="O714" s="12"/>
      <c r="P714" s="55">
        <f t="shared" si="43"/>
        <v>0</v>
      </c>
    </row>
    <row r="715" spans="1:16" ht="15" customHeight="1" x14ac:dyDescent="0.3">
      <c r="A715" s="554"/>
      <c r="B715" s="552"/>
      <c r="C715" s="110">
        <v>25</v>
      </c>
      <c r="D715" s="12"/>
      <c r="E715" s="12"/>
      <c r="F715" s="12"/>
      <c r="G715" s="12"/>
      <c r="H715" s="12"/>
      <c r="I715" s="12"/>
      <c r="J715" s="12"/>
      <c r="K715" s="12"/>
      <c r="L715" s="12"/>
      <c r="M715" s="12"/>
      <c r="N715" s="12"/>
      <c r="O715" s="12"/>
      <c r="P715" s="55">
        <f t="shared" si="43"/>
        <v>0</v>
      </c>
    </row>
    <row r="716" spans="1:16" ht="15" customHeight="1" x14ac:dyDescent="0.3">
      <c r="A716" s="554"/>
      <c r="B716" s="552"/>
      <c r="C716" s="110">
        <v>26</v>
      </c>
      <c r="D716" s="12"/>
      <c r="E716" s="12"/>
      <c r="F716" s="12"/>
      <c r="G716" s="12"/>
      <c r="H716" s="12"/>
      <c r="I716" s="12"/>
      <c r="J716" s="12"/>
      <c r="K716" s="12"/>
      <c r="L716" s="12"/>
      <c r="M716" s="12"/>
      <c r="N716" s="12"/>
      <c r="O716" s="12"/>
      <c r="P716" s="55">
        <f t="shared" si="43"/>
        <v>0</v>
      </c>
    </row>
    <row r="717" spans="1:16" ht="15" customHeight="1" x14ac:dyDescent="0.3">
      <c r="A717" s="555"/>
      <c r="B717" s="552"/>
      <c r="C717" s="110">
        <v>27</v>
      </c>
      <c r="D717" s="12"/>
      <c r="E717" s="12"/>
      <c r="F717" s="12"/>
      <c r="G717" s="12"/>
      <c r="H717" s="12"/>
      <c r="I717" s="12"/>
      <c r="J717" s="12"/>
      <c r="K717" s="12"/>
      <c r="L717" s="12"/>
      <c r="M717" s="12"/>
      <c r="N717" s="12"/>
      <c r="O717" s="12"/>
      <c r="P717" s="55">
        <f t="shared" si="43"/>
        <v>0</v>
      </c>
    </row>
    <row r="718" spans="1:16" ht="15" customHeight="1" x14ac:dyDescent="0.3">
      <c r="A718" s="553">
        <v>297</v>
      </c>
      <c r="B718" s="551" t="s">
        <v>117</v>
      </c>
      <c r="C718" s="110">
        <v>11</v>
      </c>
      <c r="D718" s="12"/>
      <c r="E718" s="12"/>
      <c r="F718" s="12"/>
      <c r="G718" s="12"/>
      <c r="H718" s="12"/>
      <c r="I718" s="12"/>
      <c r="J718" s="12"/>
      <c r="K718" s="12"/>
      <c r="L718" s="12"/>
      <c r="M718" s="12"/>
      <c r="N718" s="12"/>
      <c r="O718" s="12"/>
      <c r="P718" s="55">
        <f t="shared" si="43"/>
        <v>0</v>
      </c>
    </row>
    <row r="719" spans="1:16" ht="15" customHeight="1" x14ac:dyDescent="0.3">
      <c r="A719" s="554"/>
      <c r="B719" s="552"/>
      <c r="C719" s="110">
        <v>12</v>
      </c>
      <c r="D719" s="12"/>
      <c r="E719" s="12"/>
      <c r="F719" s="12"/>
      <c r="G719" s="12"/>
      <c r="H719" s="12"/>
      <c r="I719" s="12"/>
      <c r="J719" s="12"/>
      <c r="K719" s="12"/>
      <c r="L719" s="12"/>
      <c r="M719" s="12"/>
      <c r="N719" s="12"/>
      <c r="O719" s="12"/>
      <c r="P719" s="55">
        <f t="shared" si="43"/>
        <v>0</v>
      </c>
    </row>
    <row r="720" spans="1:16" ht="15" customHeight="1" x14ac:dyDescent="0.3">
      <c r="A720" s="554"/>
      <c r="B720" s="552"/>
      <c r="C720" s="110">
        <v>13</v>
      </c>
      <c r="D720" s="12"/>
      <c r="E720" s="12"/>
      <c r="F720" s="12"/>
      <c r="G720" s="12"/>
      <c r="H720" s="12"/>
      <c r="I720" s="12"/>
      <c r="J720" s="12"/>
      <c r="K720" s="12"/>
      <c r="L720" s="12"/>
      <c r="M720" s="12"/>
      <c r="N720" s="12"/>
      <c r="O720" s="12"/>
      <c r="P720" s="55">
        <f t="shared" si="43"/>
        <v>0</v>
      </c>
    </row>
    <row r="721" spans="1:16" ht="15" customHeight="1" x14ac:dyDescent="0.3">
      <c r="A721" s="554"/>
      <c r="B721" s="552"/>
      <c r="C721" s="110">
        <v>14</v>
      </c>
      <c r="D721" s="12"/>
      <c r="E721" s="12"/>
      <c r="F721" s="12"/>
      <c r="G721" s="12"/>
      <c r="H721" s="12"/>
      <c r="I721" s="12"/>
      <c r="J721" s="12"/>
      <c r="K721" s="12"/>
      <c r="L721" s="12"/>
      <c r="M721" s="12"/>
      <c r="N721" s="12"/>
      <c r="O721" s="12"/>
      <c r="P721" s="55">
        <f t="shared" si="43"/>
        <v>0</v>
      </c>
    </row>
    <row r="722" spans="1:16" ht="15" customHeight="1" x14ac:dyDescent="0.3">
      <c r="A722" s="554"/>
      <c r="B722" s="552"/>
      <c r="C722" s="110">
        <v>15</v>
      </c>
      <c r="D722" s="12"/>
      <c r="E722" s="12"/>
      <c r="F722" s="12"/>
      <c r="G722" s="12"/>
      <c r="H722" s="12"/>
      <c r="I722" s="12"/>
      <c r="J722" s="12"/>
      <c r="K722" s="12"/>
      <c r="L722" s="12"/>
      <c r="M722" s="12"/>
      <c r="N722" s="12"/>
      <c r="O722" s="12"/>
      <c r="P722" s="55">
        <f t="shared" si="43"/>
        <v>0</v>
      </c>
    </row>
    <row r="723" spans="1:16" ht="15" customHeight="1" x14ac:dyDescent="0.3">
      <c r="A723" s="554"/>
      <c r="B723" s="552"/>
      <c r="C723" s="110">
        <v>16</v>
      </c>
      <c r="D723" s="12"/>
      <c r="E723" s="12"/>
      <c r="F723" s="12"/>
      <c r="G723" s="12"/>
      <c r="H723" s="12"/>
      <c r="I723" s="12"/>
      <c r="J723" s="12"/>
      <c r="K723" s="12"/>
      <c r="L723" s="12"/>
      <c r="M723" s="12"/>
      <c r="N723" s="12"/>
      <c r="O723" s="12"/>
      <c r="P723" s="55">
        <f t="shared" ref="P723:P747" si="44">SUM(D723:O723)</f>
        <v>0</v>
      </c>
    </row>
    <row r="724" spans="1:16" ht="15" customHeight="1" x14ac:dyDescent="0.3">
      <c r="A724" s="554"/>
      <c r="B724" s="552"/>
      <c r="C724" s="110">
        <v>17</v>
      </c>
      <c r="D724" s="12"/>
      <c r="E724" s="12"/>
      <c r="F724" s="12"/>
      <c r="G724" s="12"/>
      <c r="H724" s="12"/>
      <c r="I724" s="12"/>
      <c r="J724" s="12"/>
      <c r="K724" s="12"/>
      <c r="L724" s="12"/>
      <c r="M724" s="12"/>
      <c r="N724" s="12"/>
      <c r="O724" s="12"/>
      <c r="P724" s="55">
        <f t="shared" si="44"/>
        <v>0</v>
      </c>
    </row>
    <row r="725" spans="1:16" ht="15" customHeight="1" x14ac:dyDescent="0.3">
      <c r="A725" s="554"/>
      <c r="B725" s="552"/>
      <c r="C725" s="110">
        <v>25</v>
      </c>
      <c r="D725" s="12"/>
      <c r="E725" s="12"/>
      <c r="F725" s="12"/>
      <c r="G725" s="12"/>
      <c r="H725" s="12"/>
      <c r="I725" s="12"/>
      <c r="J725" s="12"/>
      <c r="K725" s="12"/>
      <c r="L725" s="12"/>
      <c r="M725" s="12"/>
      <c r="N725" s="12"/>
      <c r="O725" s="12"/>
      <c r="P725" s="55">
        <f t="shared" si="44"/>
        <v>0</v>
      </c>
    </row>
    <row r="726" spans="1:16" ht="15" customHeight="1" x14ac:dyDescent="0.3">
      <c r="A726" s="554"/>
      <c r="B726" s="552"/>
      <c r="C726" s="110">
        <v>26</v>
      </c>
      <c r="D726" s="12"/>
      <c r="E726" s="12"/>
      <c r="F726" s="12"/>
      <c r="G726" s="12"/>
      <c r="H726" s="12"/>
      <c r="I726" s="12"/>
      <c r="J726" s="12"/>
      <c r="K726" s="12"/>
      <c r="L726" s="12"/>
      <c r="M726" s="12"/>
      <c r="N726" s="12"/>
      <c r="O726" s="12"/>
      <c r="P726" s="55">
        <f t="shared" si="44"/>
        <v>0</v>
      </c>
    </row>
    <row r="727" spans="1:16" ht="15" customHeight="1" x14ac:dyDescent="0.3">
      <c r="A727" s="555"/>
      <c r="B727" s="552"/>
      <c r="C727" s="110">
        <v>27</v>
      </c>
      <c r="D727" s="12"/>
      <c r="E727" s="12"/>
      <c r="F727" s="12"/>
      <c r="G727" s="12"/>
      <c r="H727" s="12"/>
      <c r="I727" s="12"/>
      <c r="J727" s="12"/>
      <c r="K727" s="12"/>
      <c r="L727" s="12"/>
      <c r="M727" s="12"/>
      <c r="N727" s="12"/>
      <c r="O727" s="12"/>
      <c r="P727" s="55">
        <f t="shared" si="44"/>
        <v>0</v>
      </c>
    </row>
    <row r="728" spans="1:16" ht="15" customHeight="1" x14ac:dyDescent="0.3">
      <c r="A728" s="553">
        <v>298</v>
      </c>
      <c r="B728" s="551" t="s">
        <v>118</v>
      </c>
      <c r="C728" s="110">
        <v>11</v>
      </c>
      <c r="D728" s="12"/>
      <c r="E728" s="12"/>
      <c r="F728" s="12"/>
      <c r="G728" s="12"/>
      <c r="H728" s="12"/>
      <c r="I728" s="12"/>
      <c r="J728" s="12"/>
      <c r="K728" s="12"/>
      <c r="L728" s="12"/>
      <c r="M728" s="12"/>
      <c r="N728" s="12"/>
      <c r="O728" s="12"/>
      <c r="P728" s="55">
        <f t="shared" si="44"/>
        <v>0</v>
      </c>
    </row>
    <row r="729" spans="1:16" ht="15" customHeight="1" x14ac:dyDescent="0.3">
      <c r="A729" s="554"/>
      <c r="B729" s="552"/>
      <c r="C729" s="110">
        <v>12</v>
      </c>
      <c r="D729" s="12"/>
      <c r="E729" s="12"/>
      <c r="F729" s="12"/>
      <c r="G729" s="12"/>
      <c r="H729" s="12"/>
      <c r="I729" s="12"/>
      <c r="J729" s="12"/>
      <c r="K729" s="12"/>
      <c r="L729" s="12"/>
      <c r="M729" s="12"/>
      <c r="N729" s="12"/>
      <c r="O729" s="12"/>
      <c r="P729" s="55">
        <f t="shared" si="44"/>
        <v>0</v>
      </c>
    </row>
    <row r="730" spans="1:16" ht="15" customHeight="1" x14ac:dyDescent="0.3">
      <c r="A730" s="554"/>
      <c r="B730" s="552"/>
      <c r="C730" s="110">
        <v>13</v>
      </c>
      <c r="D730" s="12"/>
      <c r="E730" s="12"/>
      <c r="F730" s="12"/>
      <c r="G730" s="12"/>
      <c r="H730" s="12"/>
      <c r="I730" s="12"/>
      <c r="J730" s="12"/>
      <c r="K730" s="12"/>
      <c r="L730" s="12"/>
      <c r="M730" s="12"/>
      <c r="N730" s="12"/>
      <c r="O730" s="12"/>
      <c r="P730" s="55">
        <f t="shared" si="44"/>
        <v>0</v>
      </c>
    </row>
    <row r="731" spans="1:16" ht="15" customHeight="1" x14ac:dyDescent="0.3">
      <c r="A731" s="554"/>
      <c r="B731" s="552"/>
      <c r="C731" s="110">
        <v>14</v>
      </c>
      <c r="D731" s="12"/>
      <c r="E731" s="12"/>
      <c r="F731" s="12"/>
      <c r="G731" s="12"/>
      <c r="H731" s="12"/>
      <c r="I731" s="12"/>
      <c r="J731" s="12"/>
      <c r="K731" s="12"/>
      <c r="L731" s="12"/>
      <c r="M731" s="12"/>
      <c r="N731" s="12"/>
      <c r="O731" s="12"/>
      <c r="P731" s="55">
        <f t="shared" si="44"/>
        <v>0</v>
      </c>
    </row>
    <row r="732" spans="1:16" ht="15" customHeight="1" x14ac:dyDescent="0.3">
      <c r="A732" s="554"/>
      <c r="B732" s="552"/>
      <c r="C732" s="110">
        <v>15</v>
      </c>
      <c r="D732" s="12"/>
      <c r="E732" s="12"/>
      <c r="F732" s="12"/>
      <c r="G732" s="12"/>
      <c r="H732" s="12"/>
      <c r="I732" s="12"/>
      <c r="J732" s="12"/>
      <c r="K732" s="12"/>
      <c r="L732" s="12"/>
      <c r="M732" s="12"/>
      <c r="N732" s="12"/>
      <c r="O732" s="12"/>
      <c r="P732" s="55">
        <f t="shared" si="44"/>
        <v>0</v>
      </c>
    </row>
    <row r="733" spans="1:16" ht="15" customHeight="1" x14ac:dyDescent="0.3">
      <c r="A733" s="554"/>
      <c r="B733" s="552"/>
      <c r="C733" s="110">
        <v>16</v>
      </c>
      <c r="D733" s="12"/>
      <c r="E733" s="12"/>
      <c r="F733" s="12"/>
      <c r="G733" s="12"/>
      <c r="H733" s="12"/>
      <c r="I733" s="12"/>
      <c r="J733" s="12"/>
      <c r="K733" s="12"/>
      <c r="L733" s="12"/>
      <c r="M733" s="12"/>
      <c r="N733" s="12"/>
      <c r="O733" s="12"/>
      <c r="P733" s="55">
        <f t="shared" si="44"/>
        <v>0</v>
      </c>
    </row>
    <row r="734" spans="1:16" ht="15" customHeight="1" x14ac:dyDescent="0.3">
      <c r="A734" s="554"/>
      <c r="B734" s="552"/>
      <c r="C734" s="110">
        <v>17</v>
      </c>
      <c r="D734" s="12"/>
      <c r="E734" s="12"/>
      <c r="F734" s="12"/>
      <c r="G734" s="12"/>
      <c r="H734" s="12"/>
      <c r="I734" s="12"/>
      <c r="J734" s="12"/>
      <c r="K734" s="12"/>
      <c r="L734" s="12"/>
      <c r="M734" s="12"/>
      <c r="N734" s="12"/>
      <c r="O734" s="12"/>
      <c r="P734" s="55">
        <f t="shared" si="44"/>
        <v>0</v>
      </c>
    </row>
    <row r="735" spans="1:16" ht="15" customHeight="1" x14ac:dyDescent="0.3">
      <c r="A735" s="554"/>
      <c r="B735" s="552"/>
      <c r="C735" s="110">
        <v>25</v>
      </c>
      <c r="D735" s="12"/>
      <c r="E735" s="12"/>
      <c r="F735" s="12"/>
      <c r="G735" s="12"/>
      <c r="H735" s="12"/>
      <c r="I735" s="12"/>
      <c r="J735" s="12"/>
      <c r="K735" s="12"/>
      <c r="L735" s="12"/>
      <c r="M735" s="12"/>
      <c r="N735" s="12"/>
      <c r="O735" s="12"/>
      <c r="P735" s="55">
        <f t="shared" si="44"/>
        <v>0</v>
      </c>
    </row>
    <row r="736" spans="1:16" ht="15" customHeight="1" x14ac:dyDescent="0.3">
      <c r="A736" s="554"/>
      <c r="B736" s="552"/>
      <c r="C736" s="110">
        <v>26</v>
      </c>
      <c r="D736" s="12"/>
      <c r="E736" s="12"/>
      <c r="F736" s="12"/>
      <c r="G736" s="12"/>
      <c r="H736" s="12"/>
      <c r="I736" s="12"/>
      <c r="J736" s="12"/>
      <c r="K736" s="12"/>
      <c r="L736" s="12"/>
      <c r="M736" s="12"/>
      <c r="N736" s="12"/>
      <c r="O736" s="12"/>
      <c r="P736" s="55">
        <f t="shared" si="44"/>
        <v>0</v>
      </c>
    </row>
    <row r="737" spans="1:16" ht="15" customHeight="1" x14ac:dyDescent="0.3">
      <c r="A737" s="555"/>
      <c r="B737" s="552"/>
      <c r="C737" s="110">
        <v>27</v>
      </c>
      <c r="D737" s="12"/>
      <c r="E737" s="12"/>
      <c r="F737" s="12"/>
      <c r="G737" s="12"/>
      <c r="H737" s="12"/>
      <c r="I737" s="12"/>
      <c r="J737" s="12"/>
      <c r="K737" s="12"/>
      <c r="L737" s="12"/>
      <c r="M737" s="12"/>
      <c r="N737" s="12"/>
      <c r="O737" s="12"/>
      <c r="P737" s="55">
        <f t="shared" si="44"/>
        <v>0</v>
      </c>
    </row>
    <row r="738" spans="1:16" ht="15" customHeight="1" x14ac:dyDescent="0.3">
      <c r="A738" s="553">
        <v>299</v>
      </c>
      <c r="B738" s="551" t="s">
        <v>119</v>
      </c>
      <c r="C738" s="110">
        <v>11</v>
      </c>
      <c r="D738" s="12"/>
      <c r="E738" s="12"/>
      <c r="F738" s="12"/>
      <c r="G738" s="12"/>
      <c r="H738" s="12"/>
      <c r="I738" s="12"/>
      <c r="J738" s="12"/>
      <c r="K738" s="12"/>
      <c r="L738" s="12"/>
      <c r="M738" s="12"/>
      <c r="N738" s="12"/>
      <c r="O738" s="12"/>
      <c r="P738" s="55">
        <f t="shared" si="44"/>
        <v>0</v>
      </c>
    </row>
    <row r="739" spans="1:16" ht="15" customHeight="1" x14ac:dyDescent="0.3">
      <c r="A739" s="554"/>
      <c r="B739" s="552"/>
      <c r="C739" s="110">
        <v>12</v>
      </c>
      <c r="D739" s="12"/>
      <c r="E739" s="12"/>
      <c r="F739" s="12"/>
      <c r="G739" s="12"/>
      <c r="H739" s="12"/>
      <c r="I739" s="12"/>
      <c r="J739" s="12"/>
      <c r="K739" s="12"/>
      <c r="L739" s="12"/>
      <c r="M739" s="12"/>
      <c r="N739" s="12"/>
      <c r="O739" s="12"/>
      <c r="P739" s="55">
        <f t="shared" si="44"/>
        <v>0</v>
      </c>
    </row>
    <row r="740" spans="1:16" ht="15" customHeight="1" x14ac:dyDescent="0.3">
      <c r="A740" s="554"/>
      <c r="B740" s="552"/>
      <c r="C740" s="110">
        <v>13</v>
      </c>
      <c r="D740" s="12"/>
      <c r="E740" s="12"/>
      <c r="F740" s="12"/>
      <c r="G740" s="12"/>
      <c r="H740" s="12"/>
      <c r="I740" s="12"/>
      <c r="J740" s="12"/>
      <c r="K740" s="12"/>
      <c r="L740" s="12"/>
      <c r="M740" s="12"/>
      <c r="N740" s="12"/>
      <c r="O740" s="12"/>
      <c r="P740" s="55">
        <f t="shared" si="44"/>
        <v>0</v>
      </c>
    </row>
    <row r="741" spans="1:16" ht="15" customHeight="1" x14ac:dyDescent="0.3">
      <c r="A741" s="554"/>
      <c r="B741" s="552"/>
      <c r="C741" s="110">
        <v>14</v>
      </c>
      <c r="D741" s="12"/>
      <c r="E741" s="12"/>
      <c r="F741" s="12"/>
      <c r="G741" s="12"/>
      <c r="H741" s="12"/>
      <c r="I741" s="12"/>
      <c r="J741" s="12"/>
      <c r="K741" s="12"/>
      <c r="L741" s="12"/>
      <c r="M741" s="12"/>
      <c r="N741" s="12"/>
      <c r="O741" s="12"/>
      <c r="P741" s="55">
        <f t="shared" si="44"/>
        <v>0</v>
      </c>
    </row>
    <row r="742" spans="1:16" ht="15" customHeight="1" x14ac:dyDescent="0.3">
      <c r="A742" s="554"/>
      <c r="B742" s="552"/>
      <c r="C742" s="110">
        <v>15</v>
      </c>
      <c r="D742" s="12"/>
      <c r="E742" s="12"/>
      <c r="F742" s="12"/>
      <c r="G742" s="12"/>
      <c r="H742" s="12"/>
      <c r="I742" s="12"/>
      <c r="J742" s="12"/>
      <c r="K742" s="12"/>
      <c r="L742" s="12"/>
      <c r="M742" s="12"/>
      <c r="N742" s="12"/>
      <c r="O742" s="12"/>
      <c r="P742" s="55">
        <f t="shared" si="44"/>
        <v>0</v>
      </c>
    </row>
    <row r="743" spans="1:16" ht="15" customHeight="1" x14ac:dyDescent="0.3">
      <c r="A743" s="554"/>
      <c r="B743" s="552"/>
      <c r="C743" s="110">
        <v>16</v>
      </c>
      <c r="D743" s="12"/>
      <c r="E743" s="12"/>
      <c r="F743" s="12"/>
      <c r="G743" s="12"/>
      <c r="H743" s="12"/>
      <c r="I743" s="12"/>
      <c r="J743" s="12"/>
      <c r="K743" s="12"/>
      <c r="L743" s="12"/>
      <c r="M743" s="12"/>
      <c r="N743" s="12"/>
      <c r="O743" s="12"/>
      <c r="P743" s="55">
        <f t="shared" si="44"/>
        <v>0</v>
      </c>
    </row>
    <row r="744" spans="1:16" ht="15" customHeight="1" x14ac:dyDescent="0.3">
      <c r="A744" s="554"/>
      <c r="B744" s="552"/>
      <c r="C744" s="110">
        <v>17</v>
      </c>
      <c r="D744" s="12"/>
      <c r="E744" s="12"/>
      <c r="F744" s="12"/>
      <c r="G744" s="12"/>
      <c r="H744" s="12"/>
      <c r="I744" s="12"/>
      <c r="J744" s="12"/>
      <c r="K744" s="12"/>
      <c r="L744" s="12"/>
      <c r="M744" s="12"/>
      <c r="N744" s="12"/>
      <c r="O744" s="12"/>
      <c r="P744" s="55">
        <f t="shared" si="44"/>
        <v>0</v>
      </c>
    </row>
    <row r="745" spans="1:16" ht="15" customHeight="1" x14ac:dyDescent="0.3">
      <c r="A745" s="554"/>
      <c r="B745" s="552"/>
      <c r="C745" s="110">
        <v>25</v>
      </c>
      <c r="D745" s="66"/>
      <c r="E745" s="12"/>
      <c r="F745" s="12"/>
      <c r="G745" s="12"/>
      <c r="H745" s="12"/>
      <c r="I745" s="12"/>
      <c r="J745" s="12"/>
      <c r="K745" s="12"/>
      <c r="L745" s="12"/>
      <c r="M745" s="12"/>
      <c r="N745" s="12"/>
      <c r="O745" s="12"/>
      <c r="P745" s="55">
        <f t="shared" si="44"/>
        <v>0</v>
      </c>
    </row>
    <row r="746" spans="1:16" ht="15" customHeight="1" x14ac:dyDescent="0.3">
      <c r="A746" s="554"/>
      <c r="B746" s="552"/>
      <c r="C746" s="110">
        <v>26</v>
      </c>
      <c r="D746" s="66"/>
      <c r="E746" s="12"/>
      <c r="F746" s="12"/>
      <c r="G746" s="12"/>
      <c r="H746" s="12"/>
      <c r="I746" s="12"/>
      <c r="J746" s="12"/>
      <c r="K746" s="12"/>
      <c r="L746" s="12"/>
      <c r="M746" s="12"/>
      <c r="N746" s="12"/>
      <c r="O746" s="12"/>
      <c r="P746" s="55">
        <f t="shared" si="44"/>
        <v>0</v>
      </c>
    </row>
    <row r="747" spans="1:16" ht="15" customHeight="1" x14ac:dyDescent="0.3">
      <c r="A747" s="555"/>
      <c r="B747" s="552"/>
      <c r="C747" s="110">
        <v>27</v>
      </c>
      <c r="D747" s="66"/>
      <c r="E747" s="12"/>
      <c r="F747" s="12"/>
      <c r="G747" s="12"/>
      <c r="H747" s="12"/>
      <c r="I747" s="12"/>
      <c r="J747" s="12"/>
      <c r="K747" s="12"/>
      <c r="L747" s="12"/>
      <c r="M747" s="12"/>
      <c r="N747" s="12"/>
      <c r="O747" s="12"/>
      <c r="P747" s="55">
        <f t="shared" si="44"/>
        <v>0</v>
      </c>
    </row>
    <row r="748" spans="1:16" x14ac:dyDescent="0.3">
      <c r="A748" s="75">
        <v>3000</v>
      </c>
      <c r="B748" s="309" t="s">
        <v>2292</v>
      </c>
      <c r="C748" s="310"/>
      <c r="D748" s="76">
        <f t="shared" ref="D748:P748" si="45">D749+D840+D931+D1022+D1113+D1204+D1275+D1366+D1417</f>
        <v>30500</v>
      </c>
      <c r="E748" s="77">
        <f t="shared" si="45"/>
        <v>30500</v>
      </c>
      <c r="F748" s="77">
        <f t="shared" si="45"/>
        <v>30500</v>
      </c>
      <c r="G748" s="77">
        <f t="shared" si="45"/>
        <v>30500</v>
      </c>
      <c r="H748" s="77">
        <f t="shared" si="45"/>
        <v>30500</v>
      </c>
      <c r="I748" s="77">
        <f t="shared" si="45"/>
        <v>30500</v>
      </c>
      <c r="J748" s="77">
        <f t="shared" si="45"/>
        <v>30500</v>
      </c>
      <c r="K748" s="77">
        <f t="shared" si="45"/>
        <v>30500</v>
      </c>
      <c r="L748" s="77">
        <f t="shared" si="45"/>
        <v>30500</v>
      </c>
      <c r="M748" s="77">
        <f t="shared" si="45"/>
        <v>30500</v>
      </c>
      <c r="N748" s="77">
        <f t="shared" si="45"/>
        <v>30500</v>
      </c>
      <c r="O748" s="77">
        <f t="shared" si="45"/>
        <v>30500</v>
      </c>
      <c r="P748" s="77">
        <f t="shared" si="45"/>
        <v>366000</v>
      </c>
    </row>
    <row r="749" spans="1:16" x14ac:dyDescent="0.3">
      <c r="A749" s="74">
        <v>3100</v>
      </c>
      <c r="B749" s="305" t="s">
        <v>2293</v>
      </c>
      <c r="C749" s="306"/>
      <c r="D749" s="72">
        <f>SUM(D750:D839)</f>
        <v>0</v>
      </c>
      <c r="E749" s="72">
        <f t="shared" ref="E749:O749" si="46">SUM(E750:E839)</f>
        <v>0</v>
      </c>
      <c r="F749" s="72">
        <f t="shared" si="46"/>
        <v>0</v>
      </c>
      <c r="G749" s="72">
        <f t="shared" si="46"/>
        <v>0</v>
      </c>
      <c r="H749" s="72">
        <f t="shared" si="46"/>
        <v>0</v>
      </c>
      <c r="I749" s="72">
        <f t="shared" si="46"/>
        <v>0</v>
      </c>
      <c r="J749" s="72">
        <f t="shared" si="46"/>
        <v>0</v>
      </c>
      <c r="K749" s="72">
        <f t="shared" si="46"/>
        <v>0</v>
      </c>
      <c r="L749" s="72">
        <f t="shared" si="46"/>
        <v>0</v>
      </c>
      <c r="M749" s="72">
        <f t="shared" si="46"/>
        <v>0</v>
      </c>
      <c r="N749" s="72">
        <f t="shared" si="46"/>
        <v>0</v>
      </c>
      <c r="O749" s="72">
        <f t="shared" si="46"/>
        <v>0</v>
      </c>
      <c r="P749" s="72">
        <f>SUM(P750:P839)</f>
        <v>0</v>
      </c>
    </row>
    <row r="750" spans="1:16" ht="15" customHeight="1" x14ac:dyDescent="0.3">
      <c r="A750" s="553">
        <v>311</v>
      </c>
      <c r="B750" s="551" t="s">
        <v>122</v>
      </c>
      <c r="C750" s="110">
        <v>11</v>
      </c>
      <c r="D750" s="12"/>
      <c r="E750" s="12"/>
      <c r="F750" s="12"/>
      <c r="G750" s="12"/>
      <c r="H750" s="12"/>
      <c r="I750" s="12"/>
      <c r="J750" s="12"/>
      <c r="K750" s="12"/>
      <c r="L750" s="12"/>
      <c r="M750" s="12"/>
      <c r="N750" s="12"/>
      <c r="O750" s="12"/>
      <c r="P750" s="55">
        <f t="shared" ref="P750:P922" si="47">SUM(D750:O750)</f>
        <v>0</v>
      </c>
    </row>
    <row r="751" spans="1:16" ht="15" customHeight="1" x14ac:dyDescent="0.3">
      <c r="A751" s="554"/>
      <c r="B751" s="552"/>
      <c r="C751" s="110">
        <v>12</v>
      </c>
      <c r="D751" s="12"/>
      <c r="E751" s="12"/>
      <c r="F751" s="12"/>
      <c r="G751" s="12"/>
      <c r="H751" s="12"/>
      <c r="I751" s="12"/>
      <c r="J751" s="12"/>
      <c r="K751" s="12"/>
      <c r="L751" s="12"/>
      <c r="M751" s="12"/>
      <c r="N751" s="12"/>
      <c r="O751" s="12"/>
      <c r="P751" s="55">
        <f t="shared" si="47"/>
        <v>0</v>
      </c>
    </row>
    <row r="752" spans="1:16" ht="15" customHeight="1" x14ac:dyDescent="0.3">
      <c r="A752" s="554"/>
      <c r="B752" s="552"/>
      <c r="C752" s="110">
        <v>13</v>
      </c>
      <c r="D752" s="12"/>
      <c r="E752" s="12"/>
      <c r="F752" s="12"/>
      <c r="G752" s="12"/>
      <c r="H752" s="12"/>
      <c r="I752" s="12"/>
      <c r="J752" s="12"/>
      <c r="K752" s="12"/>
      <c r="L752" s="12"/>
      <c r="M752" s="12"/>
      <c r="N752" s="12"/>
      <c r="O752" s="12"/>
      <c r="P752" s="55">
        <f t="shared" si="47"/>
        <v>0</v>
      </c>
    </row>
    <row r="753" spans="1:16" ht="15" customHeight="1" x14ac:dyDescent="0.3">
      <c r="A753" s="554"/>
      <c r="B753" s="552"/>
      <c r="C753" s="110">
        <v>14</v>
      </c>
      <c r="D753" s="12"/>
      <c r="E753" s="12"/>
      <c r="F753" s="12"/>
      <c r="G753" s="12"/>
      <c r="H753" s="12"/>
      <c r="I753" s="12"/>
      <c r="J753" s="12"/>
      <c r="K753" s="12"/>
      <c r="L753" s="12"/>
      <c r="M753" s="12"/>
      <c r="N753" s="12"/>
      <c r="O753" s="12"/>
      <c r="P753" s="55">
        <f t="shared" si="47"/>
        <v>0</v>
      </c>
    </row>
    <row r="754" spans="1:16" ht="15" customHeight="1" x14ac:dyDescent="0.3">
      <c r="A754" s="554"/>
      <c r="B754" s="552"/>
      <c r="C754" s="110">
        <v>15</v>
      </c>
      <c r="D754" s="12"/>
      <c r="E754" s="12"/>
      <c r="F754" s="12"/>
      <c r="G754" s="12"/>
      <c r="H754" s="12"/>
      <c r="I754" s="12"/>
      <c r="J754" s="12"/>
      <c r="K754" s="12"/>
      <c r="L754" s="12"/>
      <c r="M754" s="12"/>
      <c r="N754" s="12"/>
      <c r="O754" s="12"/>
      <c r="P754" s="55">
        <f t="shared" si="47"/>
        <v>0</v>
      </c>
    </row>
    <row r="755" spans="1:16" ht="15" customHeight="1" x14ac:dyDescent="0.3">
      <c r="A755" s="554"/>
      <c r="B755" s="552"/>
      <c r="C755" s="110">
        <v>16</v>
      </c>
      <c r="D755" s="12"/>
      <c r="E755" s="12"/>
      <c r="F755" s="12"/>
      <c r="G755" s="12"/>
      <c r="H755" s="12"/>
      <c r="I755" s="12"/>
      <c r="J755" s="12"/>
      <c r="K755" s="12"/>
      <c r="L755" s="12"/>
      <c r="M755" s="12"/>
      <c r="N755" s="12"/>
      <c r="O755" s="12"/>
      <c r="P755" s="55">
        <f t="shared" si="47"/>
        <v>0</v>
      </c>
    </row>
    <row r="756" spans="1:16" ht="15" customHeight="1" x14ac:dyDescent="0.3">
      <c r="A756" s="554"/>
      <c r="B756" s="552"/>
      <c r="C756" s="110">
        <v>17</v>
      </c>
      <c r="D756" s="12"/>
      <c r="E756" s="12"/>
      <c r="F756" s="12"/>
      <c r="G756" s="12"/>
      <c r="H756" s="12"/>
      <c r="I756" s="12"/>
      <c r="J756" s="12"/>
      <c r="K756" s="12"/>
      <c r="L756" s="12"/>
      <c r="M756" s="12"/>
      <c r="N756" s="12"/>
      <c r="O756" s="12"/>
      <c r="P756" s="55">
        <f t="shared" si="47"/>
        <v>0</v>
      </c>
    </row>
    <row r="757" spans="1:16" ht="15" customHeight="1" x14ac:dyDescent="0.3">
      <c r="A757" s="554"/>
      <c r="B757" s="552"/>
      <c r="C757" s="110">
        <v>25</v>
      </c>
      <c r="D757" s="12"/>
      <c r="E757" s="12"/>
      <c r="F757" s="12"/>
      <c r="G757" s="12"/>
      <c r="H757" s="12"/>
      <c r="I757" s="12"/>
      <c r="J757" s="12"/>
      <c r="K757" s="12"/>
      <c r="L757" s="12"/>
      <c r="M757" s="12"/>
      <c r="N757" s="12"/>
      <c r="O757" s="12"/>
      <c r="P757" s="55">
        <f t="shared" si="47"/>
        <v>0</v>
      </c>
    </row>
    <row r="758" spans="1:16" ht="15" customHeight="1" x14ac:dyDescent="0.3">
      <c r="A758" s="554"/>
      <c r="B758" s="552"/>
      <c r="C758" s="110">
        <v>26</v>
      </c>
      <c r="D758" s="12"/>
      <c r="E758" s="12"/>
      <c r="F758" s="12"/>
      <c r="G758" s="12"/>
      <c r="H758" s="12"/>
      <c r="I758" s="12"/>
      <c r="J758" s="12"/>
      <c r="K758" s="12"/>
      <c r="L758" s="12"/>
      <c r="M758" s="12"/>
      <c r="N758" s="12"/>
      <c r="O758" s="12"/>
      <c r="P758" s="55">
        <f t="shared" si="47"/>
        <v>0</v>
      </c>
    </row>
    <row r="759" spans="1:16" ht="15" customHeight="1" x14ac:dyDescent="0.3">
      <c r="A759" s="555"/>
      <c r="B759" s="552"/>
      <c r="C759" s="110">
        <v>27</v>
      </c>
      <c r="D759" s="12"/>
      <c r="E759" s="12"/>
      <c r="F759" s="12"/>
      <c r="G759" s="12"/>
      <c r="H759" s="12"/>
      <c r="I759" s="12"/>
      <c r="J759" s="12"/>
      <c r="K759" s="12"/>
      <c r="L759" s="12"/>
      <c r="M759" s="12"/>
      <c r="N759" s="12"/>
      <c r="O759" s="12"/>
      <c r="P759" s="55">
        <f t="shared" si="47"/>
        <v>0</v>
      </c>
    </row>
    <row r="760" spans="1:16" ht="15" customHeight="1" x14ac:dyDescent="0.3">
      <c r="A760" s="553">
        <v>312</v>
      </c>
      <c r="B760" s="551" t="s">
        <v>2294</v>
      </c>
      <c r="C760" s="110">
        <v>11</v>
      </c>
      <c r="D760" s="12"/>
      <c r="E760" s="12"/>
      <c r="F760" s="12"/>
      <c r="G760" s="12"/>
      <c r="H760" s="12"/>
      <c r="I760" s="12"/>
      <c r="J760" s="12"/>
      <c r="K760" s="12"/>
      <c r="L760" s="12"/>
      <c r="M760" s="12"/>
      <c r="N760" s="12"/>
      <c r="O760" s="12"/>
      <c r="P760" s="55">
        <f t="shared" si="47"/>
        <v>0</v>
      </c>
    </row>
    <row r="761" spans="1:16" ht="15" customHeight="1" x14ac:dyDescent="0.3">
      <c r="A761" s="554"/>
      <c r="B761" s="552"/>
      <c r="C761" s="110">
        <v>12</v>
      </c>
      <c r="D761" s="12"/>
      <c r="E761" s="12"/>
      <c r="F761" s="12"/>
      <c r="G761" s="12"/>
      <c r="H761" s="12"/>
      <c r="I761" s="12"/>
      <c r="J761" s="12"/>
      <c r="K761" s="12"/>
      <c r="L761" s="12"/>
      <c r="M761" s="12"/>
      <c r="N761" s="12"/>
      <c r="O761" s="12"/>
      <c r="P761" s="55">
        <f t="shared" si="47"/>
        <v>0</v>
      </c>
    </row>
    <row r="762" spans="1:16" ht="15" customHeight="1" x14ac:dyDescent="0.3">
      <c r="A762" s="554"/>
      <c r="B762" s="552"/>
      <c r="C762" s="110">
        <v>13</v>
      </c>
      <c r="D762" s="12"/>
      <c r="E762" s="12"/>
      <c r="F762" s="12"/>
      <c r="G762" s="12"/>
      <c r="H762" s="12"/>
      <c r="I762" s="12"/>
      <c r="J762" s="12"/>
      <c r="K762" s="12"/>
      <c r="L762" s="12"/>
      <c r="M762" s="12"/>
      <c r="N762" s="12"/>
      <c r="O762" s="12"/>
      <c r="P762" s="55">
        <f t="shared" si="47"/>
        <v>0</v>
      </c>
    </row>
    <row r="763" spans="1:16" ht="15" customHeight="1" x14ac:dyDescent="0.3">
      <c r="A763" s="554"/>
      <c r="B763" s="552"/>
      <c r="C763" s="110">
        <v>14</v>
      </c>
      <c r="D763" s="12"/>
      <c r="E763" s="12"/>
      <c r="F763" s="12"/>
      <c r="G763" s="12"/>
      <c r="H763" s="12"/>
      <c r="I763" s="12"/>
      <c r="J763" s="12"/>
      <c r="K763" s="12"/>
      <c r="L763" s="12"/>
      <c r="M763" s="12"/>
      <c r="N763" s="12"/>
      <c r="O763" s="12"/>
      <c r="P763" s="55">
        <f t="shared" si="47"/>
        <v>0</v>
      </c>
    </row>
    <row r="764" spans="1:16" ht="15" customHeight="1" x14ac:dyDescent="0.3">
      <c r="A764" s="554"/>
      <c r="B764" s="552"/>
      <c r="C764" s="110">
        <v>15</v>
      </c>
      <c r="D764" s="12"/>
      <c r="E764" s="12"/>
      <c r="F764" s="12"/>
      <c r="G764" s="12"/>
      <c r="H764" s="12"/>
      <c r="I764" s="12"/>
      <c r="J764" s="12"/>
      <c r="K764" s="12"/>
      <c r="L764" s="12"/>
      <c r="M764" s="12"/>
      <c r="N764" s="12"/>
      <c r="O764" s="12"/>
      <c r="P764" s="55">
        <f t="shared" si="47"/>
        <v>0</v>
      </c>
    </row>
    <row r="765" spans="1:16" ht="15" customHeight="1" x14ac:dyDescent="0.3">
      <c r="A765" s="554"/>
      <c r="B765" s="552"/>
      <c r="C765" s="110">
        <v>16</v>
      </c>
      <c r="D765" s="12"/>
      <c r="E765" s="12"/>
      <c r="F765" s="12"/>
      <c r="G765" s="12"/>
      <c r="H765" s="12"/>
      <c r="I765" s="12"/>
      <c r="J765" s="12"/>
      <c r="K765" s="12"/>
      <c r="L765" s="12"/>
      <c r="M765" s="12"/>
      <c r="N765" s="12"/>
      <c r="O765" s="12"/>
      <c r="P765" s="55">
        <f t="shared" si="47"/>
        <v>0</v>
      </c>
    </row>
    <row r="766" spans="1:16" ht="15" customHeight="1" x14ac:dyDescent="0.3">
      <c r="A766" s="554"/>
      <c r="B766" s="552"/>
      <c r="C766" s="110">
        <v>17</v>
      </c>
      <c r="D766" s="12"/>
      <c r="E766" s="12"/>
      <c r="F766" s="12"/>
      <c r="G766" s="12"/>
      <c r="H766" s="12"/>
      <c r="I766" s="12"/>
      <c r="J766" s="12"/>
      <c r="K766" s="12"/>
      <c r="L766" s="12"/>
      <c r="M766" s="12"/>
      <c r="N766" s="12"/>
      <c r="O766" s="12"/>
      <c r="P766" s="55">
        <f t="shared" si="47"/>
        <v>0</v>
      </c>
    </row>
    <row r="767" spans="1:16" ht="15" customHeight="1" x14ac:dyDescent="0.3">
      <c r="A767" s="554"/>
      <c r="B767" s="552"/>
      <c r="C767" s="110">
        <v>25</v>
      </c>
      <c r="D767" s="12"/>
      <c r="E767" s="12"/>
      <c r="F767" s="12"/>
      <c r="G767" s="12"/>
      <c r="H767" s="12"/>
      <c r="I767" s="12"/>
      <c r="J767" s="12"/>
      <c r="K767" s="12"/>
      <c r="L767" s="12"/>
      <c r="M767" s="12"/>
      <c r="N767" s="12"/>
      <c r="O767" s="12"/>
      <c r="P767" s="55">
        <f t="shared" si="47"/>
        <v>0</v>
      </c>
    </row>
    <row r="768" spans="1:16" ht="15" customHeight="1" x14ac:dyDescent="0.3">
      <c r="A768" s="554"/>
      <c r="B768" s="552"/>
      <c r="C768" s="110">
        <v>26</v>
      </c>
      <c r="D768" s="12"/>
      <c r="E768" s="12"/>
      <c r="F768" s="12"/>
      <c r="G768" s="12"/>
      <c r="H768" s="12"/>
      <c r="I768" s="12"/>
      <c r="J768" s="12"/>
      <c r="K768" s="12"/>
      <c r="L768" s="12"/>
      <c r="M768" s="12"/>
      <c r="N768" s="12"/>
      <c r="O768" s="12"/>
      <c r="P768" s="55">
        <f t="shared" si="47"/>
        <v>0</v>
      </c>
    </row>
    <row r="769" spans="1:16" ht="15" customHeight="1" x14ac:dyDescent="0.3">
      <c r="A769" s="555"/>
      <c r="B769" s="552"/>
      <c r="C769" s="110">
        <v>27</v>
      </c>
      <c r="D769" s="12"/>
      <c r="E769" s="12"/>
      <c r="F769" s="12"/>
      <c r="G769" s="12"/>
      <c r="H769" s="12"/>
      <c r="I769" s="12"/>
      <c r="J769" s="12"/>
      <c r="K769" s="12"/>
      <c r="L769" s="12"/>
      <c r="M769" s="12"/>
      <c r="N769" s="12"/>
      <c r="O769" s="12"/>
      <c r="P769" s="55">
        <f t="shared" si="47"/>
        <v>0</v>
      </c>
    </row>
    <row r="770" spans="1:16" ht="15" customHeight="1" x14ac:dyDescent="0.3">
      <c r="A770" s="553">
        <v>313</v>
      </c>
      <c r="B770" s="551" t="s">
        <v>124</v>
      </c>
      <c r="C770" s="110">
        <v>11</v>
      </c>
      <c r="D770" s="12"/>
      <c r="E770" s="12"/>
      <c r="F770" s="12"/>
      <c r="G770" s="12"/>
      <c r="H770" s="12"/>
      <c r="I770" s="12"/>
      <c r="J770" s="12"/>
      <c r="K770" s="12"/>
      <c r="L770" s="12"/>
      <c r="M770" s="12"/>
      <c r="N770" s="12"/>
      <c r="O770" s="12"/>
      <c r="P770" s="55">
        <f t="shared" si="47"/>
        <v>0</v>
      </c>
    </row>
    <row r="771" spans="1:16" ht="15" customHeight="1" x14ac:dyDescent="0.3">
      <c r="A771" s="554"/>
      <c r="B771" s="552"/>
      <c r="C771" s="110">
        <v>12</v>
      </c>
      <c r="D771" s="12"/>
      <c r="E771" s="12"/>
      <c r="F771" s="12"/>
      <c r="G771" s="12"/>
      <c r="H771" s="12"/>
      <c r="I771" s="12"/>
      <c r="J771" s="12"/>
      <c r="K771" s="12"/>
      <c r="L771" s="12"/>
      <c r="M771" s="12"/>
      <c r="N771" s="12"/>
      <c r="O771" s="12"/>
      <c r="P771" s="55">
        <f t="shared" si="47"/>
        <v>0</v>
      </c>
    </row>
    <row r="772" spans="1:16" ht="15" customHeight="1" x14ac:dyDescent="0.3">
      <c r="A772" s="554"/>
      <c r="B772" s="552"/>
      <c r="C772" s="110">
        <v>13</v>
      </c>
      <c r="D772" s="12"/>
      <c r="E772" s="12"/>
      <c r="F772" s="12"/>
      <c r="G772" s="12"/>
      <c r="H772" s="12"/>
      <c r="I772" s="12"/>
      <c r="J772" s="12"/>
      <c r="K772" s="12"/>
      <c r="L772" s="12"/>
      <c r="M772" s="12"/>
      <c r="N772" s="12"/>
      <c r="O772" s="12"/>
      <c r="P772" s="55">
        <f t="shared" si="47"/>
        <v>0</v>
      </c>
    </row>
    <row r="773" spans="1:16" ht="15" customHeight="1" x14ac:dyDescent="0.3">
      <c r="A773" s="554"/>
      <c r="B773" s="552"/>
      <c r="C773" s="110">
        <v>14</v>
      </c>
      <c r="D773" s="12"/>
      <c r="E773" s="12"/>
      <c r="F773" s="12"/>
      <c r="G773" s="12"/>
      <c r="H773" s="12"/>
      <c r="I773" s="12"/>
      <c r="J773" s="12"/>
      <c r="K773" s="12"/>
      <c r="L773" s="12"/>
      <c r="M773" s="12"/>
      <c r="N773" s="12"/>
      <c r="O773" s="12"/>
      <c r="P773" s="55">
        <f t="shared" si="47"/>
        <v>0</v>
      </c>
    </row>
    <row r="774" spans="1:16" ht="15" customHeight="1" x14ac:dyDescent="0.3">
      <c r="A774" s="554"/>
      <c r="B774" s="552"/>
      <c r="C774" s="110">
        <v>15</v>
      </c>
      <c r="D774" s="12"/>
      <c r="E774" s="12"/>
      <c r="F774" s="12"/>
      <c r="G774" s="12"/>
      <c r="H774" s="12"/>
      <c r="I774" s="12"/>
      <c r="J774" s="12"/>
      <c r="K774" s="12"/>
      <c r="L774" s="12"/>
      <c r="M774" s="12"/>
      <c r="N774" s="12"/>
      <c r="O774" s="12"/>
      <c r="P774" s="55">
        <f t="shared" si="47"/>
        <v>0</v>
      </c>
    </row>
    <row r="775" spans="1:16" ht="15" customHeight="1" x14ac:dyDescent="0.3">
      <c r="A775" s="554"/>
      <c r="B775" s="552"/>
      <c r="C775" s="110">
        <v>16</v>
      </c>
      <c r="D775" s="12"/>
      <c r="E775" s="12"/>
      <c r="F775" s="12"/>
      <c r="G775" s="12"/>
      <c r="H775" s="12"/>
      <c r="I775" s="12"/>
      <c r="J775" s="12"/>
      <c r="K775" s="12"/>
      <c r="L775" s="12"/>
      <c r="M775" s="12"/>
      <c r="N775" s="12"/>
      <c r="O775" s="12"/>
      <c r="P775" s="55">
        <f t="shared" si="47"/>
        <v>0</v>
      </c>
    </row>
    <row r="776" spans="1:16" ht="15" customHeight="1" x14ac:dyDescent="0.3">
      <c r="A776" s="554"/>
      <c r="B776" s="552"/>
      <c r="C776" s="110">
        <v>17</v>
      </c>
      <c r="D776" s="12"/>
      <c r="E776" s="12"/>
      <c r="F776" s="12"/>
      <c r="G776" s="12"/>
      <c r="H776" s="12"/>
      <c r="I776" s="12"/>
      <c r="J776" s="12"/>
      <c r="K776" s="12"/>
      <c r="L776" s="12"/>
      <c r="M776" s="12"/>
      <c r="N776" s="12"/>
      <c r="O776" s="12"/>
      <c r="P776" s="55">
        <f t="shared" si="47"/>
        <v>0</v>
      </c>
    </row>
    <row r="777" spans="1:16" ht="15" customHeight="1" x14ac:dyDescent="0.3">
      <c r="A777" s="554"/>
      <c r="B777" s="552"/>
      <c r="C777" s="110">
        <v>25</v>
      </c>
      <c r="D777" s="12"/>
      <c r="E777" s="12"/>
      <c r="F777" s="12"/>
      <c r="G777" s="12"/>
      <c r="H777" s="12"/>
      <c r="I777" s="12"/>
      <c r="J777" s="12"/>
      <c r="K777" s="12"/>
      <c r="L777" s="12"/>
      <c r="M777" s="12"/>
      <c r="N777" s="12"/>
      <c r="O777" s="12"/>
      <c r="P777" s="55">
        <f t="shared" si="47"/>
        <v>0</v>
      </c>
    </row>
    <row r="778" spans="1:16" ht="15" customHeight="1" x14ac:dyDescent="0.3">
      <c r="A778" s="554"/>
      <c r="B778" s="552"/>
      <c r="C778" s="110">
        <v>26</v>
      </c>
      <c r="D778" s="12"/>
      <c r="E778" s="12"/>
      <c r="F778" s="12"/>
      <c r="G778" s="12"/>
      <c r="H778" s="12"/>
      <c r="I778" s="12"/>
      <c r="J778" s="12"/>
      <c r="K778" s="12"/>
      <c r="L778" s="12"/>
      <c r="M778" s="12"/>
      <c r="N778" s="12"/>
      <c r="O778" s="12"/>
      <c r="P778" s="55">
        <f t="shared" si="47"/>
        <v>0</v>
      </c>
    </row>
    <row r="779" spans="1:16" ht="15" customHeight="1" x14ac:dyDescent="0.3">
      <c r="A779" s="555"/>
      <c r="B779" s="552"/>
      <c r="C779" s="110">
        <v>27</v>
      </c>
      <c r="D779" s="12"/>
      <c r="E779" s="12"/>
      <c r="F779" s="12"/>
      <c r="G779" s="12"/>
      <c r="H779" s="12"/>
      <c r="I779" s="12"/>
      <c r="J779" s="12"/>
      <c r="K779" s="12"/>
      <c r="L779" s="12"/>
      <c r="M779" s="12"/>
      <c r="N779" s="12"/>
      <c r="O779" s="12"/>
      <c r="P779" s="55">
        <f t="shared" si="47"/>
        <v>0</v>
      </c>
    </row>
    <row r="780" spans="1:16" ht="15" customHeight="1" x14ac:dyDescent="0.3">
      <c r="A780" s="553">
        <v>314</v>
      </c>
      <c r="B780" s="551" t="s">
        <v>125</v>
      </c>
      <c r="C780" s="110">
        <v>11</v>
      </c>
      <c r="D780" s="12"/>
      <c r="E780" s="12"/>
      <c r="F780" s="12"/>
      <c r="G780" s="12"/>
      <c r="H780" s="12"/>
      <c r="I780" s="12"/>
      <c r="J780" s="12"/>
      <c r="K780" s="12"/>
      <c r="L780" s="12"/>
      <c r="M780" s="12"/>
      <c r="N780" s="12"/>
      <c r="O780" s="12"/>
      <c r="P780" s="55">
        <f t="shared" si="47"/>
        <v>0</v>
      </c>
    </row>
    <row r="781" spans="1:16" ht="15" customHeight="1" x14ac:dyDescent="0.3">
      <c r="A781" s="554"/>
      <c r="B781" s="552"/>
      <c r="C781" s="110">
        <v>12</v>
      </c>
      <c r="D781" s="12"/>
      <c r="E781" s="12"/>
      <c r="F781" s="12"/>
      <c r="G781" s="12"/>
      <c r="H781" s="12"/>
      <c r="I781" s="12"/>
      <c r="J781" s="12"/>
      <c r="K781" s="12"/>
      <c r="L781" s="12"/>
      <c r="M781" s="12"/>
      <c r="N781" s="12"/>
      <c r="O781" s="12"/>
      <c r="P781" s="55">
        <f t="shared" si="47"/>
        <v>0</v>
      </c>
    </row>
    <row r="782" spans="1:16" ht="15" customHeight="1" x14ac:dyDescent="0.3">
      <c r="A782" s="554"/>
      <c r="B782" s="552"/>
      <c r="C782" s="110">
        <v>13</v>
      </c>
      <c r="D782" s="12"/>
      <c r="E782" s="12"/>
      <c r="F782" s="12"/>
      <c r="G782" s="12"/>
      <c r="H782" s="12"/>
      <c r="I782" s="12"/>
      <c r="J782" s="12"/>
      <c r="K782" s="12"/>
      <c r="L782" s="12"/>
      <c r="M782" s="12"/>
      <c r="N782" s="12"/>
      <c r="O782" s="12"/>
      <c r="P782" s="55">
        <f t="shared" si="47"/>
        <v>0</v>
      </c>
    </row>
    <row r="783" spans="1:16" ht="15" customHeight="1" x14ac:dyDescent="0.3">
      <c r="A783" s="554"/>
      <c r="B783" s="552"/>
      <c r="C783" s="110">
        <v>14</v>
      </c>
      <c r="D783" s="12"/>
      <c r="E783" s="12"/>
      <c r="F783" s="12"/>
      <c r="G783" s="12"/>
      <c r="H783" s="12"/>
      <c r="I783" s="12"/>
      <c r="J783" s="12"/>
      <c r="K783" s="12"/>
      <c r="L783" s="12"/>
      <c r="M783" s="12"/>
      <c r="N783" s="12"/>
      <c r="O783" s="12"/>
      <c r="P783" s="55">
        <f t="shared" si="47"/>
        <v>0</v>
      </c>
    </row>
    <row r="784" spans="1:16" ht="15" customHeight="1" x14ac:dyDescent="0.3">
      <c r="A784" s="554"/>
      <c r="B784" s="552"/>
      <c r="C784" s="110">
        <v>15</v>
      </c>
      <c r="D784" s="12"/>
      <c r="E784" s="12"/>
      <c r="F784" s="12"/>
      <c r="G784" s="12"/>
      <c r="H784" s="12"/>
      <c r="I784" s="12"/>
      <c r="J784" s="12"/>
      <c r="K784" s="12"/>
      <c r="L784" s="12"/>
      <c r="M784" s="12"/>
      <c r="N784" s="12"/>
      <c r="O784" s="12"/>
      <c r="P784" s="55">
        <f t="shared" si="47"/>
        <v>0</v>
      </c>
    </row>
    <row r="785" spans="1:16" ht="15" customHeight="1" x14ac:dyDescent="0.3">
      <c r="A785" s="554"/>
      <c r="B785" s="552"/>
      <c r="C785" s="110">
        <v>16</v>
      </c>
      <c r="D785" s="12"/>
      <c r="E785" s="12"/>
      <c r="F785" s="12"/>
      <c r="G785" s="12"/>
      <c r="H785" s="12"/>
      <c r="I785" s="12"/>
      <c r="J785" s="12"/>
      <c r="K785" s="12"/>
      <c r="L785" s="12"/>
      <c r="M785" s="12"/>
      <c r="N785" s="12"/>
      <c r="O785" s="12"/>
      <c r="P785" s="55">
        <f t="shared" si="47"/>
        <v>0</v>
      </c>
    </row>
    <row r="786" spans="1:16" ht="15" customHeight="1" x14ac:dyDescent="0.3">
      <c r="A786" s="554"/>
      <c r="B786" s="552"/>
      <c r="C786" s="110">
        <v>17</v>
      </c>
      <c r="D786" s="12"/>
      <c r="E786" s="12"/>
      <c r="F786" s="12"/>
      <c r="G786" s="12"/>
      <c r="H786" s="12"/>
      <c r="I786" s="12"/>
      <c r="J786" s="12"/>
      <c r="K786" s="12"/>
      <c r="L786" s="12"/>
      <c r="M786" s="12"/>
      <c r="N786" s="12"/>
      <c r="O786" s="12"/>
      <c r="P786" s="55">
        <f t="shared" si="47"/>
        <v>0</v>
      </c>
    </row>
    <row r="787" spans="1:16" ht="15" customHeight="1" x14ac:dyDescent="0.3">
      <c r="A787" s="554"/>
      <c r="B787" s="552"/>
      <c r="C787" s="110">
        <v>25</v>
      </c>
      <c r="D787" s="12"/>
      <c r="E787" s="12"/>
      <c r="F787" s="12"/>
      <c r="G787" s="12"/>
      <c r="H787" s="12"/>
      <c r="I787" s="12"/>
      <c r="J787" s="12"/>
      <c r="K787" s="12"/>
      <c r="L787" s="12"/>
      <c r="M787" s="12"/>
      <c r="N787" s="12"/>
      <c r="O787" s="12"/>
      <c r="P787" s="55">
        <f t="shared" si="47"/>
        <v>0</v>
      </c>
    </row>
    <row r="788" spans="1:16" ht="15" customHeight="1" x14ac:dyDescent="0.3">
      <c r="A788" s="554"/>
      <c r="B788" s="552"/>
      <c r="C788" s="110">
        <v>26</v>
      </c>
      <c r="D788" s="12"/>
      <c r="E788" s="12"/>
      <c r="F788" s="12"/>
      <c r="G788" s="12"/>
      <c r="H788" s="12"/>
      <c r="I788" s="12"/>
      <c r="J788" s="12"/>
      <c r="K788" s="12"/>
      <c r="L788" s="12"/>
      <c r="M788" s="12"/>
      <c r="N788" s="12"/>
      <c r="O788" s="12"/>
      <c r="P788" s="55">
        <f t="shared" si="47"/>
        <v>0</v>
      </c>
    </row>
    <row r="789" spans="1:16" ht="15" customHeight="1" x14ac:dyDescent="0.3">
      <c r="A789" s="555"/>
      <c r="B789" s="552"/>
      <c r="C789" s="110">
        <v>27</v>
      </c>
      <c r="D789" s="12"/>
      <c r="E789" s="12"/>
      <c r="F789" s="12"/>
      <c r="G789" s="12"/>
      <c r="H789" s="12"/>
      <c r="I789" s="12"/>
      <c r="J789" s="12"/>
      <c r="K789" s="12"/>
      <c r="L789" s="12"/>
      <c r="M789" s="12"/>
      <c r="N789" s="12"/>
      <c r="O789" s="12"/>
      <c r="P789" s="55">
        <f t="shared" si="47"/>
        <v>0</v>
      </c>
    </row>
    <row r="790" spans="1:16" ht="15" customHeight="1" x14ac:dyDescent="0.3">
      <c r="A790" s="553">
        <v>315</v>
      </c>
      <c r="B790" s="551" t="s">
        <v>126</v>
      </c>
      <c r="C790" s="110">
        <v>11</v>
      </c>
      <c r="D790" s="12"/>
      <c r="E790" s="12"/>
      <c r="F790" s="12"/>
      <c r="G790" s="12"/>
      <c r="H790" s="12"/>
      <c r="I790" s="12"/>
      <c r="J790" s="12"/>
      <c r="K790" s="12"/>
      <c r="L790" s="12"/>
      <c r="M790" s="12"/>
      <c r="N790" s="12"/>
      <c r="O790" s="12"/>
      <c r="P790" s="55">
        <f t="shared" si="47"/>
        <v>0</v>
      </c>
    </row>
    <row r="791" spans="1:16" ht="15" customHeight="1" x14ac:dyDescent="0.3">
      <c r="A791" s="554"/>
      <c r="B791" s="552"/>
      <c r="C791" s="110">
        <v>12</v>
      </c>
      <c r="D791" s="12"/>
      <c r="E791" s="12"/>
      <c r="F791" s="12"/>
      <c r="G791" s="12"/>
      <c r="H791" s="12"/>
      <c r="I791" s="12"/>
      <c r="J791" s="12"/>
      <c r="K791" s="12"/>
      <c r="L791" s="12"/>
      <c r="M791" s="12"/>
      <c r="N791" s="12"/>
      <c r="O791" s="12"/>
      <c r="P791" s="55">
        <f t="shared" si="47"/>
        <v>0</v>
      </c>
    </row>
    <row r="792" spans="1:16" ht="15" customHeight="1" x14ac:dyDescent="0.3">
      <c r="A792" s="554"/>
      <c r="B792" s="552"/>
      <c r="C792" s="110">
        <v>13</v>
      </c>
      <c r="D792" s="12"/>
      <c r="E792" s="12"/>
      <c r="F792" s="12"/>
      <c r="G792" s="12"/>
      <c r="H792" s="12"/>
      <c r="I792" s="12"/>
      <c r="J792" s="12"/>
      <c r="K792" s="12"/>
      <c r="L792" s="12"/>
      <c r="M792" s="12"/>
      <c r="N792" s="12"/>
      <c r="O792" s="12"/>
      <c r="P792" s="55">
        <f t="shared" si="47"/>
        <v>0</v>
      </c>
    </row>
    <row r="793" spans="1:16" ht="15" customHeight="1" x14ac:dyDescent="0.3">
      <c r="A793" s="554"/>
      <c r="B793" s="552"/>
      <c r="C793" s="110">
        <v>14</v>
      </c>
      <c r="D793" s="12"/>
      <c r="E793" s="12"/>
      <c r="F793" s="12"/>
      <c r="G793" s="12"/>
      <c r="H793" s="12"/>
      <c r="I793" s="12"/>
      <c r="J793" s="12"/>
      <c r="K793" s="12"/>
      <c r="L793" s="12"/>
      <c r="M793" s="12"/>
      <c r="N793" s="12"/>
      <c r="O793" s="12"/>
      <c r="P793" s="55">
        <f t="shared" si="47"/>
        <v>0</v>
      </c>
    </row>
    <row r="794" spans="1:16" ht="15" customHeight="1" x14ac:dyDescent="0.3">
      <c r="A794" s="554"/>
      <c r="B794" s="552"/>
      <c r="C794" s="110">
        <v>15</v>
      </c>
      <c r="D794" s="12"/>
      <c r="E794" s="12"/>
      <c r="F794" s="12"/>
      <c r="G794" s="12"/>
      <c r="H794" s="12"/>
      <c r="I794" s="12"/>
      <c r="J794" s="12"/>
      <c r="K794" s="12"/>
      <c r="L794" s="12"/>
      <c r="M794" s="12"/>
      <c r="N794" s="12"/>
      <c r="O794" s="12"/>
      <c r="P794" s="55">
        <f t="shared" si="47"/>
        <v>0</v>
      </c>
    </row>
    <row r="795" spans="1:16" ht="15" customHeight="1" x14ac:dyDescent="0.3">
      <c r="A795" s="554"/>
      <c r="B795" s="552"/>
      <c r="C795" s="110">
        <v>16</v>
      </c>
      <c r="D795" s="12"/>
      <c r="E795" s="12"/>
      <c r="F795" s="12"/>
      <c r="G795" s="12"/>
      <c r="H795" s="12"/>
      <c r="I795" s="12"/>
      <c r="J795" s="12"/>
      <c r="K795" s="12"/>
      <c r="L795" s="12"/>
      <c r="M795" s="12"/>
      <c r="N795" s="12"/>
      <c r="O795" s="12"/>
      <c r="P795" s="55">
        <f t="shared" si="47"/>
        <v>0</v>
      </c>
    </row>
    <row r="796" spans="1:16" ht="15" customHeight="1" x14ac:dyDescent="0.3">
      <c r="A796" s="554"/>
      <c r="B796" s="552"/>
      <c r="C796" s="110">
        <v>17</v>
      </c>
      <c r="D796" s="12"/>
      <c r="E796" s="12"/>
      <c r="F796" s="12"/>
      <c r="G796" s="12"/>
      <c r="H796" s="12"/>
      <c r="I796" s="12"/>
      <c r="J796" s="12"/>
      <c r="K796" s="12"/>
      <c r="L796" s="12"/>
      <c r="M796" s="12"/>
      <c r="N796" s="12"/>
      <c r="O796" s="12"/>
      <c r="P796" s="55">
        <f t="shared" si="47"/>
        <v>0</v>
      </c>
    </row>
    <row r="797" spans="1:16" ht="15" customHeight="1" x14ac:dyDescent="0.3">
      <c r="A797" s="554"/>
      <c r="B797" s="552"/>
      <c r="C797" s="110">
        <v>25</v>
      </c>
      <c r="D797" s="12"/>
      <c r="E797" s="12"/>
      <c r="F797" s="12"/>
      <c r="G797" s="12"/>
      <c r="H797" s="12"/>
      <c r="I797" s="12"/>
      <c r="J797" s="12"/>
      <c r="K797" s="12"/>
      <c r="L797" s="12"/>
      <c r="M797" s="12"/>
      <c r="N797" s="12"/>
      <c r="O797" s="12"/>
      <c r="P797" s="55">
        <f t="shared" si="47"/>
        <v>0</v>
      </c>
    </row>
    <row r="798" spans="1:16" ht="15" customHeight="1" x14ac:dyDescent="0.3">
      <c r="A798" s="554"/>
      <c r="B798" s="552"/>
      <c r="C798" s="110">
        <v>26</v>
      </c>
      <c r="D798" s="12"/>
      <c r="E798" s="12"/>
      <c r="F798" s="12"/>
      <c r="G798" s="12"/>
      <c r="H798" s="12"/>
      <c r="I798" s="12"/>
      <c r="J798" s="12"/>
      <c r="K798" s="12"/>
      <c r="L798" s="12"/>
      <c r="M798" s="12"/>
      <c r="N798" s="12"/>
      <c r="O798" s="12"/>
      <c r="P798" s="55">
        <f t="shared" si="47"/>
        <v>0</v>
      </c>
    </row>
    <row r="799" spans="1:16" ht="15" customHeight="1" x14ac:dyDescent="0.3">
      <c r="A799" s="555"/>
      <c r="B799" s="552"/>
      <c r="C799" s="110">
        <v>27</v>
      </c>
      <c r="D799" s="12"/>
      <c r="E799" s="12"/>
      <c r="F799" s="12"/>
      <c r="G799" s="12"/>
      <c r="H799" s="12"/>
      <c r="I799" s="12"/>
      <c r="J799" s="12"/>
      <c r="K799" s="12"/>
      <c r="L799" s="12"/>
      <c r="M799" s="12"/>
      <c r="N799" s="12"/>
      <c r="O799" s="12"/>
      <c r="P799" s="55">
        <f t="shared" si="47"/>
        <v>0</v>
      </c>
    </row>
    <row r="800" spans="1:16" ht="15" customHeight="1" x14ac:dyDescent="0.3">
      <c r="A800" s="553">
        <v>316</v>
      </c>
      <c r="B800" s="551" t="s">
        <v>127</v>
      </c>
      <c r="C800" s="110">
        <v>11</v>
      </c>
      <c r="D800" s="12"/>
      <c r="E800" s="12"/>
      <c r="F800" s="12"/>
      <c r="G800" s="12"/>
      <c r="H800" s="12"/>
      <c r="I800" s="12"/>
      <c r="J800" s="12"/>
      <c r="K800" s="12"/>
      <c r="L800" s="12"/>
      <c r="M800" s="12"/>
      <c r="N800" s="12"/>
      <c r="O800" s="12"/>
      <c r="P800" s="55">
        <f t="shared" si="47"/>
        <v>0</v>
      </c>
    </row>
    <row r="801" spans="1:16" ht="15" customHeight="1" x14ac:dyDescent="0.3">
      <c r="A801" s="554"/>
      <c r="B801" s="552"/>
      <c r="C801" s="110">
        <v>12</v>
      </c>
      <c r="D801" s="12"/>
      <c r="E801" s="12"/>
      <c r="F801" s="12"/>
      <c r="G801" s="12"/>
      <c r="H801" s="12"/>
      <c r="I801" s="12"/>
      <c r="J801" s="12"/>
      <c r="K801" s="12"/>
      <c r="L801" s="12"/>
      <c r="M801" s="12"/>
      <c r="N801" s="12"/>
      <c r="O801" s="12"/>
      <c r="P801" s="55">
        <f t="shared" si="47"/>
        <v>0</v>
      </c>
    </row>
    <row r="802" spans="1:16" ht="15" customHeight="1" x14ac:dyDescent="0.3">
      <c r="A802" s="554"/>
      <c r="B802" s="552"/>
      <c r="C802" s="110">
        <v>13</v>
      </c>
      <c r="D802" s="12"/>
      <c r="E802" s="12"/>
      <c r="F802" s="12"/>
      <c r="G802" s="12"/>
      <c r="H802" s="12"/>
      <c r="I802" s="12"/>
      <c r="J802" s="12"/>
      <c r="K802" s="12"/>
      <c r="L802" s="12"/>
      <c r="M802" s="12"/>
      <c r="N802" s="12"/>
      <c r="O802" s="12"/>
      <c r="P802" s="55">
        <f t="shared" si="47"/>
        <v>0</v>
      </c>
    </row>
    <row r="803" spans="1:16" ht="15" customHeight="1" x14ac:dyDescent="0.3">
      <c r="A803" s="554"/>
      <c r="B803" s="552"/>
      <c r="C803" s="110">
        <v>14</v>
      </c>
      <c r="D803" s="12"/>
      <c r="E803" s="12"/>
      <c r="F803" s="12"/>
      <c r="G803" s="12"/>
      <c r="H803" s="12"/>
      <c r="I803" s="12"/>
      <c r="J803" s="12"/>
      <c r="K803" s="12"/>
      <c r="L803" s="12"/>
      <c r="M803" s="12"/>
      <c r="N803" s="12"/>
      <c r="O803" s="12"/>
      <c r="P803" s="55">
        <f t="shared" si="47"/>
        <v>0</v>
      </c>
    </row>
    <row r="804" spans="1:16" ht="15" customHeight="1" x14ac:dyDescent="0.3">
      <c r="A804" s="554"/>
      <c r="B804" s="552"/>
      <c r="C804" s="110">
        <v>15</v>
      </c>
      <c r="D804" s="12"/>
      <c r="E804" s="12"/>
      <c r="F804" s="12"/>
      <c r="G804" s="12"/>
      <c r="H804" s="12"/>
      <c r="I804" s="12"/>
      <c r="J804" s="12"/>
      <c r="K804" s="12"/>
      <c r="L804" s="12"/>
      <c r="M804" s="12"/>
      <c r="N804" s="12"/>
      <c r="O804" s="12"/>
      <c r="P804" s="55">
        <f t="shared" si="47"/>
        <v>0</v>
      </c>
    </row>
    <row r="805" spans="1:16" ht="15" customHeight="1" x14ac:dyDescent="0.3">
      <c r="A805" s="554"/>
      <c r="B805" s="552"/>
      <c r="C805" s="110">
        <v>16</v>
      </c>
      <c r="D805" s="12"/>
      <c r="E805" s="12"/>
      <c r="F805" s="12"/>
      <c r="G805" s="12"/>
      <c r="H805" s="12"/>
      <c r="I805" s="12"/>
      <c r="J805" s="12"/>
      <c r="K805" s="12"/>
      <c r="L805" s="12"/>
      <c r="M805" s="12"/>
      <c r="N805" s="12"/>
      <c r="O805" s="12"/>
      <c r="P805" s="55">
        <f t="shared" si="47"/>
        <v>0</v>
      </c>
    </row>
    <row r="806" spans="1:16" ht="15" customHeight="1" x14ac:dyDescent="0.3">
      <c r="A806" s="554"/>
      <c r="B806" s="552"/>
      <c r="C806" s="110">
        <v>17</v>
      </c>
      <c r="D806" s="12"/>
      <c r="E806" s="12"/>
      <c r="F806" s="12"/>
      <c r="G806" s="12"/>
      <c r="H806" s="12"/>
      <c r="I806" s="12"/>
      <c r="J806" s="12"/>
      <c r="K806" s="12"/>
      <c r="L806" s="12"/>
      <c r="M806" s="12"/>
      <c r="N806" s="12"/>
      <c r="O806" s="12"/>
      <c r="P806" s="55">
        <f t="shared" si="47"/>
        <v>0</v>
      </c>
    </row>
    <row r="807" spans="1:16" ht="15" customHeight="1" x14ac:dyDescent="0.3">
      <c r="A807" s="554"/>
      <c r="B807" s="552"/>
      <c r="C807" s="110">
        <v>25</v>
      </c>
      <c r="D807" s="12"/>
      <c r="E807" s="12"/>
      <c r="F807" s="12"/>
      <c r="G807" s="12"/>
      <c r="H807" s="12"/>
      <c r="I807" s="12"/>
      <c r="J807" s="12"/>
      <c r="K807" s="12"/>
      <c r="L807" s="12"/>
      <c r="M807" s="12"/>
      <c r="N807" s="12"/>
      <c r="O807" s="12"/>
      <c r="P807" s="55">
        <f t="shared" si="47"/>
        <v>0</v>
      </c>
    </row>
    <row r="808" spans="1:16" ht="15" customHeight="1" x14ac:dyDescent="0.3">
      <c r="A808" s="554"/>
      <c r="B808" s="552"/>
      <c r="C808" s="110">
        <v>26</v>
      </c>
      <c r="D808" s="12"/>
      <c r="E808" s="12"/>
      <c r="F808" s="12"/>
      <c r="G808" s="12"/>
      <c r="H808" s="12"/>
      <c r="I808" s="12"/>
      <c r="J808" s="12"/>
      <c r="K808" s="12"/>
      <c r="L808" s="12"/>
      <c r="M808" s="12"/>
      <c r="N808" s="12"/>
      <c r="O808" s="12"/>
      <c r="P808" s="55">
        <f t="shared" si="47"/>
        <v>0</v>
      </c>
    </row>
    <row r="809" spans="1:16" ht="15" customHeight="1" x14ac:dyDescent="0.3">
      <c r="A809" s="555"/>
      <c r="B809" s="552"/>
      <c r="C809" s="110">
        <v>27</v>
      </c>
      <c r="D809" s="12"/>
      <c r="E809" s="12"/>
      <c r="F809" s="12"/>
      <c r="G809" s="12"/>
      <c r="H809" s="12"/>
      <c r="I809" s="12"/>
      <c r="J809" s="12"/>
      <c r="K809" s="12"/>
      <c r="L809" s="12"/>
      <c r="M809" s="12"/>
      <c r="N809" s="12"/>
      <c r="O809" s="12"/>
      <c r="P809" s="55">
        <f t="shared" si="47"/>
        <v>0</v>
      </c>
    </row>
    <row r="810" spans="1:16" ht="15" customHeight="1" x14ac:dyDescent="0.3">
      <c r="A810" s="553">
        <v>317</v>
      </c>
      <c r="B810" s="551" t="s">
        <v>128</v>
      </c>
      <c r="C810" s="110">
        <v>11</v>
      </c>
      <c r="D810" s="12"/>
      <c r="E810" s="12"/>
      <c r="F810" s="12"/>
      <c r="G810" s="12"/>
      <c r="H810" s="12"/>
      <c r="I810" s="12"/>
      <c r="J810" s="12"/>
      <c r="K810" s="12"/>
      <c r="L810" s="12"/>
      <c r="M810" s="12"/>
      <c r="N810" s="12"/>
      <c r="O810" s="12"/>
      <c r="P810" s="55">
        <f t="shared" si="47"/>
        <v>0</v>
      </c>
    </row>
    <row r="811" spans="1:16" ht="15" customHeight="1" x14ac:dyDescent="0.3">
      <c r="A811" s="554"/>
      <c r="B811" s="552"/>
      <c r="C811" s="110">
        <v>12</v>
      </c>
      <c r="D811" s="12"/>
      <c r="E811" s="12"/>
      <c r="F811" s="12"/>
      <c r="G811" s="12"/>
      <c r="H811" s="12"/>
      <c r="I811" s="12"/>
      <c r="J811" s="12"/>
      <c r="K811" s="12"/>
      <c r="L811" s="12"/>
      <c r="M811" s="12"/>
      <c r="N811" s="12"/>
      <c r="O811" s="12"/>
      <c r="P811" s="55">
        <f t="shared" si="47"/>
        <v>0</v>
      </c>
    </row>
    <row r="812" spans="1:16" ht="15" customHeight="1" x14ac:dyDescent="0.3">
      <c r="A812" s="554"/>
      <c r="B812" s="552"/>
      <c r="C812" s="110">
        <v>13</v>
      </c>
      <c r="D812" s="12"/>
      <c r="E812" s="12"/>
      <c r="F812" s="12"/>
      <c r="G812" s="12"/>
      <c r="H812" s="12"/>
      <c r="I812" s="12"/>
      <c r="J812" s="12"/>
      <c r="K812" s="12"/>
      <c r="L812" s="12"/>
      <c r="M812" s="12"/>
      <c r="N812" s="12"/>
      <c r="O812" s="12"/>
      <c r="P812" s="55">
        <f t="shared" si="47"/>
        <v>0</v>
      </c>
    </row>
    <row r="813" spans="1:16" ht="15" customHeight="1" x14ac:dyDescent="0.3">
      <c r="A813" s="554"/>
      <c r="B813" s="552"/>
      <c r="C813" s="110">
        <v>14</v>
      </c>
      <c r="D813" s="12"/>
      <c r="E813" s="12"/>
      <c r="F813" s="12"/>
      <c r="G813" s="12"/>
      <c r="H813" s="12"/>
      <c r="I813" s="12"/>
      <c r="J813" s="12"/>
      <c r="K813" s="12"/>
      <c r="L813" s="12"/>
      <c r="M813" s="12"/>
      <c r="N813" s="12"/>
      <c r="O813" s="12"/>
      <c r="P813" s="55">
        <f t="shared" si="47"/>
        <v>0</v>
      </c>
    </row>
    <row r="814" spans="1:16" ht="15" customHeight="1" x14ac:dyDescent="0.3">
      <c r="A814" s="554"/>
      <c r="B814" s="552"/>
      <c r="C814" s="110">
        <v>15</v>
      </c>
      <c r="D814" s="12"/>
      <c r="E814" s="12"/>
      <c r="F814" s="12"/>
      <c r="G814" s="12"/>
      <c r="H814" s="12"/>
      <c r="I814" s="12"/>
      <c r="J814" s="12"/>
      <c r="K814" s="12"/>
      <c r="L814" s="12"/>
      <c r="M814" s="12"/>
      <c r="N814" s="12"/>
      <c r="O814" s="12"/>
      <c r="P814" s="55">
        <f t="shared" si="47"/>
        <v>0</v>
      </c>
    </row>
    <row r="815" spans="1:16" ht="15" customHeight="1" x14ac:dyDescent="0.3">
      <c r="A815" s="554"/>
      <c r="B815" s="552"/>
      <c r="C815" s="110">
        <v>16</v>
      </c>
      <c r="D815" s="12"/>
      <c r="E815" s="12"/>
      <c r="F815" s="12"/>
      <c r="G815" s="12"/>
      <c r="H815" s="12"/>
      <c r="I815" s="12"/>
      <c r="J815" s="12"/>
      <c r="K815" s="12"/>
      <c r="L815" s="12"/>
      <c r="M815" s="12"/>
      <c r="N815" s="12"/>
      <c r="O815" s="12"/>
      <c r="P815" s="55">
        <f t="shared" si="47"/>
        <v>0</v>
      </c>
    </row>
    <row r="816" spans="1:16" ht="15" customHeight="1" x14ac:dyDescent="0.3">
      <c r="A816" s="554"/>
      <c r="B816" s="552"/>
      <c r="C816" s="110">
        <v>17</v>
      </c>
      <c r="D816" s="12"/>
      <c r="E816" s="12"/>
      <c r="F816" s="12"/>
      <c r="G816" s="12"/>
      <c r="H816" s="12"/>
      <c r="I816" s="12"/>
      <c r="J816" s="12"/>
      <c r="K816" s="12"/>
      <c r="L816" s="12"/>
      <c r="M816" s="12"/>
      <c r="N816" s="12"/>
      <c r="O816" s="12"/>
      <c r="P816" s="55">
        <f t="shared" si="47"/>
        <v>0</v>
      </c>
    </row>
    <row r="817" spans="1:16" ht="15" customHeight="1" x14ac:dyDescent="0.3">
      <c r="A817" s="554"/>
      <c r="B817" s="552"/>
      <c r="C817" s="110">
        <v>25</v>
      </c>
      <c r="D817" s="12"/>
      <c r="E817" s="12"/>
      <c r="F817" s="12"/>
      <c r="G817" s="12"/>
      <c r="H817" s="12"/>
      <c r="I817" s="12"/>
      <c r="J817" s="12"/>
      <c r="K817" s="12"/>
      <c r="L817" s="12"/>
      <c r="M817" s="12"/>
      <c r="N817" s="12"/>
      <c r="O817" s="12"/>
      <c r="P817" s="55">
        <f t="shared" si="47"/>
        <v>0</v>
      </c>
    </row>
    <row r="818" spans="1:16" ht="15" customHeight="1" x14ac:dyDescent="0.3">
      <c r="A818" s="554"/>
      <c r="B818" s="552"/>
      <c r="C818" s="110">
        <v>26</v>
      </c>
      <c r="D818" s="12"/>
      <c r="E818" s="12"/>
      <c r="F818" s="12"/>
      <c r="G818" s="12"/>
      <c r="H818" s="12"/>
      <c r="I818" s="12"/>
      <c r="J818" s="12"/>
      <c r="K818" s="12"/>
      <c r="L818" s="12"/>
      <c r="M818" s="12"/>
      <c r="N818" s="12"/>
      <c r="O818" s="12"/>
      <c r="P818" s="55">
        <f t="shared" si="47"/>
        <v>0</v>
      </c>
    </row>
    <row r="819" spans="1:16" ht="15" customHeight="1" x14ac:dyDescent="0.3">
      <c r="A819" s="555"/>
      <c r="B819" s="552"/>
      <c r="C819" s="110">
        <v>27</v>
      </c>
      <c r="D819" s="12"/>
      <c r="E819" s="12"/>
      <c r="F819" s="12"/>
      <c r="G819" s="12"/>
      <c r="H819" s="12"/>
      <c r="I819" s="12"/>
      <c r="J819" s="12"/>
      <c r="K819" s="12"/>
      <c r="L819" s="12"/>
      <c r="M819" s="12"/>
      <c r="N819" s="12"/>
      <c r="O819" s="12"/>
      <c r="P819" s="55">
        <f t="shared" si="47"/>
        <v>0</v>
      </c>
    </row>
    <row r="820" spans="1:16" ht="15" customHeight="1" x14ac:dyDescent="0.3">
      <c r="A820" s="553">
        <v>318</v>
      </c>
      <c r="B820" s="551" t="s">
        <v>129</v>
      </c>
      <c r="C820" s="110">
        <v>11</v>
      </c>
      <c r="D820" s="12"/>
      <c r="E820" s="12"/>
      <c r="F820" s="12"/>
      <c r="G820" s="12"/>
      <c r="H820" s="12"/>
      <c r="I820" s="12"/>
      <c r="J820" s="12"/>
      <c r="K820" s="12"/>
      <c r="L820" s="12"/>
      <c r="M820" s="12"/>
      <c r="N820" s="12"/>
      <c r="O820" s="12"/>
      <c r="P820" s="55">
        <f t="shared" si="47"/>
        <v>0</v>
      </c>
    </row>
    <row r="821" spans="1:16" ht="15" customHeight="1" x14ac:dyDescent="0.3">
      <c r="A821" s="554"/>
      <c r="B821" s="552"/>
      <c r="C821" s="110">
        <v>12</v>
      </c>
      <c r="D821" s="12"/>
      <c r="E821" s="12"/>
      <c r="F821" s="12"/>
      <c r="G821" s="12"/>
      <c r="H821" s="12"/>
      <c r="I821" s="12"/>
      <c r="J821" s="12"/>
      <c r="K821" s="12"/>
      <c r="L821" s="12"/>
      <c r="M821" s="12"/>
      <c r="N821" s="12"/>
      <c r="O821" s="12"/>
      <c r="P821" s="55">
        <f t="shared" si="47"/>
        <v>0</v>
      </c>
    </row>
    <row r="822" spans="1:16" ht="15" customHeight="1" x14ac:dyDescent="0.3">
      <c r="A822" s="554"/>
      <c r="B822" s="552"/>
      <c r="C822" s="110">
        <v>13</v>
      </c>
      <c r="D822" s="12"/>
      <c r="E822" s="12"/>
      <c r="F822" s="12"/>
      <c r="G822" s="12"/>
      <c r="H822" s="12"/>
      <c r="I822" s="12"/>
      <c r="J822" s="12"/>
      <c r="K822" s="12"/>
      <c r="L822" s="12"/>
      <c r="M822" s="12"/>
      <c r="N822" s="12"/>
      <c r="O822" s="12"/>
      <c r="P822" s="55">
        <f t="shared" si="47"/>
        <v>0</v>
      </c>
    </row>
    <row r="823" spans="1:16" ht="15" customHeight="1" x14ac:dyDescent="0.3">
      <c r="A823" s="554"/>
      <c r="B823" s="552"/>
      <c r="C823" s="110">
        <v>14</v>
      </c>
      <c r="D823" s="12"/>
      <c r="E823" s="12"/>
      <c r="F823" s="12"/>
      <c r="G823" s="12"/>
      <c r="H823" s="12"/>
      <c r="I823" s="12"/>
      <c r="J823" s="12"/>
      <c r="K823" s="12"/>
      <c r="L823" s="12"/>
      <c r="M823" s="12"/>
      <c r="N823" s="12"/>
      <c r="O823" s="12"/>
      <c r="P823" s="55">
        <f t="shared" si="47"/>
        <v>0</v>
      </c>
    </row>
    <row r="824" spans="1:16" ht="15" customHeight="1" x14ac:dyDescent="0.3">
      <c r="A824" s="554"/>
      <c r="B824" s="552"/>
      <c r="C824" s="110">
        <v>15</v>
      </c>
      <c r="D824" s="12"/>
      <c r="E824" s="12"/>
      <c r="F824" s="12"/>
      <c r="G824" s="12"/>
      <c r="H824" s="12"/>
      <c r="I824" s="12"/>
      <c r="J824" s="12"/>
      <c r="K824" s="12"/>
      <c r="L824" s="12"/>
      <c r="M824" s="12"/>
      <c r="N824" s="12"/>
      <c r="O824" s="12"/>
      <c r="P824" s="55">
        <f t="shared" si="47"/>
        <v>0</v>
      </c>
    </row>
    <row r="825" spans="1:16" ht="15" customHeight="1" x14ac:dyDescent="0.3">
      <c r="A825" s="554"/>
      <c r="B825" s="552"/>
      <c r="C825" s="110">
        <v>16</v>
      </c>
      <c r="D825" s="12"/>
      <c r="E825" s="12"/>
      <c r="F825" s="12"/>
      <c r="G825" s="12"/>
      <c r="H825" s="12"/>
      <c r="I825" s="12"/>
      <c r="J825" s="12"/>
      <c r="K825" s="12"/>
      <c r="L825" s="12"/>
      <c r="M825" s="12"/>
      <c r="N825" s="12"/>
      <c r="O825" s="12"/>
      <c r="P825" s="55">
        <f t="shared" si="47"/>
        <v>0</v>
      </c>
    </row>
    <row r="826" spans="1:16" ht="15" customHeight="1" x14ac:dyDescent="0.3">
      <c r="A826" s="554"/>
      <c r="B826" s="552"/>
      <c r="C826" s="110">
        <v>17</v>
      </c>
      <c r="D826" s="12"/>
      <c r="E826" s="12"/>
      <c r="F826" s="12"/>
      <c r="G826" s="12"/>
      <c r="H826" s="12"/>
      <c r="I826" s="12"/>
      <c r="J826" s="12"/>
      <c r="K826" s="12"/>
      <c r="L826" s="12"/>
      <c r="M826" s="12"/>
      <c r="N826" s="12"/>
      <c r="O826" s="12"/>
      <c r="P826" s="55">
        <f t="shared" si="47"/>
        <v>0</v>
      </c>
    </row>
    <row r="827" spans="1:16" ht="15" customHeight="1" x14ac:dyDescent="0.3">
      <c r="A827" s="554"/>
      <c r="B827" s="552"/>
      <c r="C827" s="110">
        <v>25</v>
      </c>
      <c r="D827" s="12"/>
      <c r="E827" s="12"/>
      <c r="F827" s="12"/>
      <c r="G827" s="12"/>
      <c r="H827" s="12"/>
      <c r="I827" s="12"/>
      <c r="J827" s="12"/>
      <c r="K827" s="12"/>
      <c r="L827" s="12"/>
      <c r="M827" s="12"/>
      <c r="N827" s="12"/>
      <c r="O827" s="12"/>
      <c r="P827" s="55">
        <f t="shared" si="47"/>
        <v>0</v>
      </c>
    </row>
    <row r="828" spans="1:16" ht="15" customHeight="1" x14ac:dyDescent="0.3">
      <c r="A828" s="554"/>
      <c r="B828" s="552"/>
      <c r="C828" s="110">
        <v>26</v>
      </c>
      <c r="D828" s="12"/>
      <c r="E828" s="12"/>
      <c r="F828" s="12"/>
      <c r="G828" s="12"/>
      <c r="H828" s="12"/>
      <c r="I828" s="12"/>
      <c r="J828" s="12"/>
      <c r="K828" s="12"/>
      <c r="L828" s="12"/>
      <c r="M828" s="12"/>
      <c r="N828" s="12"/>
      <c r="O828" s="12"/>
      <c r="P828" s="55">
        <f t="shared" si="47"/>
        <v>0</v>
      </c>
    </row>
    <row r="829" spans="1:16" ht="15" customHeight="1" x14ac:dyDescent="0.3">
      <c r="A829" s="555"/>
      <c r="B829" s="552"/>
      <c r="C829" s="110">
        <v>27</v>
      </c>
      <c r="D829" s="12"/>
      <c r="E829" s="12"/>
      <c r="F829" s="12"/>
      <c r="G829" s="12"/>
      <c r="H829" s="12"/>
      <c r="I829" s="12"/>
      <c r="J829" s="12"/>
      <c r="K829" s="12"/>
      <c r="L829" s="12"/>
      <c r="M829" s="12"/>
      <c r="N829" s="12"/>
      <c r="O829" s="12"/>
      <c r="P829" s="55">
        <f t="shared" si="47"/>
        <v>0</v>
      </c>
    </row>
    <row r="830" spans="1:16" ht="15" customHeight="1" x14ac:dyDescent="0.3">
      <c r="A830" s="553">
        <v>319</v>
      </c>
      <c r="B830" s="551" t="s">
        <v>130</v>
      </c>
      <c r="C830" s="110">
        <v>11</v>
      </c>
      <c r="D830" s="12"/>
      <c r="E830" s="12"/>
      <c r="F830" s="12"/>
      <c r="G830" s="12"/>
      <c r="H830" s="12"/>
      <c r="I830" s="12"/>
      <c r="J830" s="12"/>
      <c r="K830" s="12"/>
      <c r="L830" s="12"/>
      <c r="M830" s="12"/>
      <c r="N830" s="12"/>
      <c r="O830" s="12"/>
      <c r="P830" s="55">
        <f t="shared" si="47"/>
        <v>0</v>
      </c>
    </row>
    <row r="831" spans="1:16" ht="15" customHeight="1" x14ac:dyDescent="0.3">
      <c r="A831" s="554"/>
      <c r="B831" s="552"/>
      <c r="C831" s="110">
        <v>12</v>
      </c>
      <c r="D831" s="12"/>
      <c r="E831" s="12"/>
      <c r="F831" s="12"/>
      <c r="G831" s="12"/>
      <c r="H831" s="12"/>
      <c r="I831" s="12"/>
      <c r="J831" s="12"/>
      <c r="K831" s="12"/>
      <c r="L831" s="12"/>
      <c r="M831" s="12"/>
      <c r="N831" s="12"/>
      <c r="O831" s="12"/>
      <c r="P831" s="55">
        <f t="shared" si="47"/>
        <v>0</v>
      </c>
    </row>
    <row r="832" spans="1:16" ht="15" customHeight="1" x14ac:dyDescent="0.3">
      <c r="A832" s="554"/>
      <c r="B832" s="552"/>
      <c r="C832" s="110">
        <v>13</v>
      </c>
      <c r="D832" s="12"/>
      <c r="E832" s="12"/>
      <c r="F832" s="12"/>
      <c r="G832" s="12"/>
      <c r="H832" s="12"/>
      <c r="I832" s="12"/>
      <c r="J832" s="12"/>
      <c r="K832" s="12"/>
      <c r="L832" s="12"/>
      <c r="M832" s="12"/>
      <c r="N832" s="12"/>
      <c r="O832" s="12"/>
      <c r="P832" s="55">
        <f t="shared" si="47"/>
        <v>0</v>
      </c>
    </row>
    <row r="833" spans="1:16" ht="15" customHeight="1" x14ac:dyDescent="0.3">
      <c r="A833" s="554"/>
      <c r="B833" s="552"/>
      <c r="C833" s="110">
        <v>14</v>
      </c>
      <c r="D833" s="12"/>
      <c r="E833" s="12"/>
      <c r="F833" s="12"/>
      <c r="G833" s="12"/>
      <c r="H833" s="12"/>
      <c r="I833" s="12"/>
      <c r="J833" s="12"/>
      <c r="K833" s="12"/>
      <c r="L833" s="12"/>
      <c r="M833" s="12"/>
      <c r="N833" s="12"/>
      <c r="O833" s="12"/>
      <c r="P833" s="55">
        <f t="shared" si="47"/>
        <v>0</v>
      </c>
    </row>
    <row r="834" spans="1:16" ht="15" customHeight="1" x14ac:dyDescent="0.3">
      <c r="A834" s="554"/>
      <c r="B834" s="552"/>
      <c r="C834" s="110">
        <v>15</v>
      </c>
      <c r="D834" s="12"/>
      <c r="E834" s="12"/>
      <c r="F834" s="12"/>
      <c r="G834" s="12"/>
      <c r="H834" s="12"/>
      <c r="I834" s="12"/>
      <c r="J834" s="12"/>
      <c r="K834" s="12"/>
      <c r="L834" s="12"/>
      <c r="M834" s="12"/>
      <c r="N834" s="12"/>
      <c r="O834" s="12"/>
      <c r="P834" s="55">
        <f t="shared" si="47"/>
        <v>0</v>
      </c>
    </row>
    <row r="835" spans="1:16" ht="15" customHeight="1" x14ac:dyDescent="0.3">
      <c r="A835" s="554"/>
      <c r="B835" s="552"/>
      <c r="C835" s="110">
        <v>16</v>
      </c>
      <c r="D835" s="12"/>
      <c r="E835" s="12"/>
      <c r="F835" s="12"/>
      <c r="G835" s="12"/>
      <c r="H835" s="12"/>
      <c r="I835" s="12"/>
      <c r="J835" s="12"/>
      <c r="K835" s="12"/>
      <c r="L835" s="12"/>
      <c r="M835" s="12"/>
      <c r="N835" s="12"/>
      <c r="O835" s="12"/>
      <c r="P835" s="55">
        <f t="shared" si="47"/>
        <v>0</v>
      </c>
    </row>
    <row r="836" spans="1:16" ht="15" customHeight="1" x14ac:dyDescent="0.3">
      <c r="A836" s="554"/>
      <c r="B836" s="552"/>
      <c r="C836" s="110">
        <v>17</v>
      </c>
      <c r="D836" s="12"/>
      <c r="E836" s="12"/>
      <c r="F836" s="12"/>
      <c r="G836" s="12"/>
      <c r="H836" s="12"/>
      <c r="I836" s="12"/>
      <c r="J836" s="12"/>
      <c r="K836" s="12"/>
      <c r="L836" s="12"/>
      <c r="M836" s="12"/>
      <c r="N836" s="12"/>
      <c r="O836" s="12"/>
      <c r="P836" s="55">
        <f t="shared" si="47"/>
        <v>0</v>
      </c>
    </row>
    <row r="837" spans="1:16" ht="15" customHeight="1" x14ac:dyDescent="0.3">
      <c r="A837" s="554"/>
      <c r="B837" s="552"/>
      <c r="C837" s="110">
        <v>25</v>
      </c>
      <c r="D837" s="66"/>
      <c r="E837" s="66"/>
      <c r="F837" s="66"/>
      <c r="G837" s="66"/>
      <c r="H837" s="66"/>
      <c r="I837" s="66"/>
      <c r="J837" s="66"/>
      <c r="K837" s="66"/>
      <c r="L837" s="66"/>
      <c r="M837" s="66"/>
      <c r="N837" s="66"/>
      <c r="O837" s="66"/>
      <c r="P837" s="55">
        <f t="shared" si="47"/>
        <v>0</v>
      </c>
    </row>
    <row r="838" spans="1:16" ht="15" customHeight="1" x14ac:dyDescent="0.3">
      <c r="A838" s="554"/>
      <c r="B838" s="552"/>
      <c r="C838" s="110">
        <v>26</v>
      </c>
      <c r="D838" s="66"/>
      <c r="E838" s="66"/>
      <c r="F838" s="66"/>
      <c r="G838" s="66"/>
      <c r="H838" s="66"/>
      <c r="I838" s="66"/>
      <c r="J838" s="66"/>
      <c r="K838" s="66"/>
      <c r="L838" s="66"/>
      <c r="M838" s="66"/>
      <c r="N838" s="66"/>
      <c r="O838" s="66"/>
      <c r="P838" s="55">
        <f t="shared" si="47"/>
        <v>0</v>
      </c>
    </row>
    <row r="839" spans="1:16" ht="15" customHeight="1" x14ac:dyDescent="0.3">
      <c r="A839" s="555"/>
      <c r="B839" s="552"/>
      <c r="C839" s="110">
        <v>27</v>
      </c>
      <c r="D839" s="66"/>
      <c r="E839" s="66"/>
      <c r="F839" s="66"/>
      <c r="G839" s="66"/>
      <c r="H839" s="66"/>
      <c r="I839" s="66"/>
      <c r="J839" s="66"/>
      <c r="K839" s="66"/>
      <c r="L839" s="66"/>
      <c r="M839" s="66"/>
      <c r="N839" s="66"/>
      <c r="O839" s="66"/>
      <c r="P839" s="55">
        <f t="shared" si="47"/>
        <v>0</v>
      </c>
    </row>
    <row r="840" spans="1:16" x14ac:dyDescent="0.3">
      <c r="A840" s="74">
        <v>3200</v>
      </c>
      <c r="B840" s="305" t="s">
        <v>2295</v>
      </c>
      <c r="C840" s="306"/>
      <c r="D840" s="72">
        <f>SUM(D841:D930)</f>
        <v>0</v>
      </c>
      <c r="E840" s="72">
        <f t="shared" ref="E840:O840" si="48">SUM(E841:E930)</f>
        <v>0</v>
      </c>
      <c r="F840" s="72">
        <f t="shared" si="48"/>
        <v>0</v>
      </c>
      <c r="G840" s="72">
        <f t="shared" si="48"/>
        <v>0</v>
      </c>
      <c r="H840" s="72">
        <f t="shared" si="48"/>
        <v>0</v>
      </c>
      <c r="I840" s="72">
        <f t="shared" si="48"/>
        <v>0</v>
      </c>
      <c r="J840" s="72">
        <f t="shared" si="48"/>
        <v>0</v>
      </c>
      <c r="K840" s="72">
        <f t="shared" si="48"/>
        <v>0</v>
      </c>
      <c r="L840" s="72">
        <f t="shared" si="48"/>
        <v>0</v>
      </c>
      <c r="M840" s="72">
        <f t="shared" si="48"/>
        <v>0</v>
      </c>
      <c r="N840" s="72">
        <f t="shared" si="48"/>
        <v>0</v>
      </c>
      <c r="O840" s="72">
        <f t="shared" si="48"/>
        <v>0</v>
      </c>
      <c r="P840" s="72">
        <f>SUM(P841:P930)</f>
        <v>0</v>
      </c>
    </row>
    <row r="841" spans="1:16" ht="15" customHeight="1" x14ac:dyDescent="0.3">
      <c r="A841" s="553">
        <v>321</v>
      </c>
      <c r="B841" s="551" t="s">
        <v>132</v>
      </c>
      <c r="C841" s="110">
        <v>11</v>
      </c>
      <c r="D841" s="12"/>
      <c r="E841" s="12"/>
      <c r="F841" s="12"/>
      <c r="G841" s="12"/>
      <c r="H841" s="12"/>
      <c r="I841" s="12"/>
      <c r="J841" s="12"/>
      <c r="K841" s="12"/>
      <c r="L841" s="12"/>
      <c r="M841" s="12"/>
      <c r="N841" s="12"/>
      <c r="O841" s="12"/>
      <c r="P841" s="55">
        <f t="shared" si="47"/>
        <v>0</v>
      </c>
    </row>
    <row r="842" spans="1:16" ht="15" customHeight="1" x14ac:dyDescent="0.3">
      <c r="A842" s="554"/>
      <c r="B842" s="552"/>
      <c r="C842" s="110">
        <v>12</v>
      </c>
      <c r="D842" s="12"/>
      <c r="E842" s="12"/>
      <c r="F842" s="12"/>
      <c r="G842" s="12"/>
      <c r="H842" s="12"/>
      <c r="I842" s="12"/>
      <c r="J842" s="12"/>
      <c r="K842" s="12"/>
      <c r="L842" s="12"/>
      <c r="M842" s="12"/>
      <c r="N842" s="12"/>
      <c r="O842" s="12"/>
      <c r="P842" s="55">
        <f t="shared" si="47"/>
        <v>0</v>
      </c>
    </row>
    <row r="843" spans="1:16" ht="15" customHeight="1" x14ac:dyDescent="0.3">
      <c r="A843" s="554"/>
      <c r="B843" s="552"/>
      <c r="C843" s="110">
        <v>13</v>
      </c>
      <c r="D843" s="12"/>
      <c r="E843" s="12"/>
      <c r="F843" s="12"/>
      <c r="G843" s="12"/>
      <c r="H843" s="12"/>
      <c r="I843" s="12"/>
      <c r="J843" s="12"/>
      <c r="K843" s="12"/>
      <c r="L843" s="12"/>
      <c r="M843" s="12"/>
      <c r="N843" s="12"/>
      <c r="O843" s="12"/>
      <c r="P843" s="55">
        <f t="shared" si="47"/>
        <v>0</v>
      </c>
    </row>
    <row r="844" spans="1:16" ht="15" customHeight="1" x14ac:dyDescent="0.3">
      <c r="A844" s="554"/>
      <c r="B844" s="552"/>
      <c r="C844" s="110">
        <v>14</v>
      </c>
      <c r="D844" s="12"/>
      <c r="E844" s="12"/>
      <c r="F844" s="12"/>
      <c r="G844" s="12"/>
      <c r="H844" s="12"/>
      <c r="I844" s="12"/>
      <c r="J844" s="12"/>
      <c r="K844" s="12"/>
      <c r="L844" s="12"/>
      <c r="M844" s="12"/>
      <c r="N844" s="12"/>
      <c r="O844" s="12"/>
      <c r="P844" s="55">
        <f t="shared" si="47"/>
        <v>0</v>
      </c>
    </row>
    <row r="845" spans="1:16" ht="15" customHeight="1" x14ac:dyDescent="0.3">
      <c r="A845" s="554"/>
      <c r="B845" s="552"/>
      <c r="C845" s="110">
        <v>15</v>
      </c>
      <c r="D845" s="12"/>
      <c r="E845" s="12"/>
      <c r="F845" s="12"/>
      <c r="G845" s="12"/>
      <c r="H845" s="12"/>
      <c r="I845" s="12"/>
      <c r="J845" s="12"/>
      <c r="K845" s="12"/>
      <c r="L845" s="12"/>
      <c r="M845" s="12"/>
      <c r="N845" s="12"/>
      <c r="O845" s="12"/>
      <c r="P845" s="55">
        <f t="shared" si="47"/>
        <v>0</v>
      </c>
    </row>
    <row r="846" spans="1:16" ht="15" customHeight="1" x14ac:dyDescent="0.3">
      <c r="A846" s="554"/>
      <c r="B846" s="552"/>
      <c r="C846" s="110">
        <v>16</v>
      </c>
      <c r="D846" s="12"/>
      <c r="E846" s="12"/>
      <c r="F846" s="12"/>
      <c r="G846" s="12"/>
      <c r="H846" s="12"/>
      <c r="I846" s="12"/>
      <c r="J846" s="12"/>
      <c r="K846" s="12"/>
      <c r="L846" s="12"/>
      <c r="M846" s="12"/>
      <c r="N846" s="12"/>
      <c r="O846" s="12"/>
      <c r="P846" s="55">
        <f t="shared" si="47"/>
        <v>0</v>
      </c>
    </row>
    <row r="847" spans="1:16" ht="15" customHeight="1" x14ac:dyDescent="0.3">
      <c r="A847" s="554"/>
      <c r="B847" s="552"/>
      <c r="C847" s="110">
        <v>17</v>
      </c>
      <c r="D847" s="12"/>
      <c r="E847" s="12"/>
      <c r="F847" s="12"/>
      <c r="G847" s="12"/>
      <c r="H847" s="12"/>
      <c r="I847" s="12"/>
      <c r="J847" s="12"/>
      <c r="K847" s="12"/>
      <c r="L847" s="12"/>
      <c r="M847" s="12"/>
      <c r="N847" s="12"/>
      <c r="O847" s="12"/>
      <c r="P847" s="55">
        <f t="shared" si="47"/>
        <v>0</v>
      </c>
    </row>
    <row r="848" spans="1:16" ht="15" customHeight="1" x14ac:dyDescent="0.3">
      <c r="A848" s="554"/>
      <c r="B848" s="552"/>
      <c r="C848" s="110">
        <v>25</v>
      </c>
      <c r="D848" s="12"/>
      <c r="E848" s="12"/>
      <c r="F848" s="12"/>
      <c r="G848" s="12"/>
      <c r="H848" s="12"/>
      <c r="I848" s="12"/>
      <c r="J848" s="12"/>
      <c r="K848" s="12"/>
      <c r="L848" s="12"/>
      <c r="M848" s="12"/>
      <c r="N848" s="12"/>
      <c r="O848" s="12"/>
      <c r="P848" s="55">
        <f t="shared" si="47"/>
        <v>0</v>
      </c>
    </row>
    <row r="849" spans="1:16" ht="15" customHeight="1" x14ac:dyDescent="0.3">
      <c r="A849" s="554"/>
      <c r="B849" s="552"/>
      <c r="C849" s="110">
        <v>26</v>
      </c>
      <c r="D849" s="12"/>
      <c r="E849" s="12"/>
      <c r="F849" s="12"/>
      <c r="G849" s="12"/>
      <c r="H849" s="12"/>
      <c r="I849" s="12"/>
      <c r="J849" s="12"/>
      <c r="K849" s="12"/>
      <c r="L849" s="12"/>
      <c r="M849" s="12"/>
      <c r="N849" s="12"/>
      <c r="O849" s="12"/>
      <c r="P849" s="55">
        <f t="shared" si="47"/>
        <v>0</v>
      </c>
    </row>
    <row r="850" spans="1:16" ht="15" customHeight="1" x14ac:dyDescent="0.3">
      <c r="A850" s="555"/>
      <c r="B850" s="552"/>
      <c r="C850" s="110">
        <v>27</v>
      </c>
      <c r="D850" s="12"/>
      <c r="E850" s="12"/>
      <c r="F850" s="12"/>
      <c r="G850" s="12"/>
      <c r="H850" s="12"/>
      <c r="I850" s="12"/>
      <c r="J850" s="12"/>
      <c r="K850" s="12"/>
      <c r="L850" s="12"/>
      <c r="M850" s="12"/>
      <c r="N850" s="12"/>
      <c r="O850" s="12"/>
      <c r="P850" s="55">
        <f t="shared" si="47"/>
        <v>0</v>
      </c>
    </row>
    <row r="851" spans="1:16" ht="15" customHeight="1" x14ac:dyDescent="0.3">
      <c r="A851" s="553">
        <v>322</v>
      </c>
      <c r="B851" s="551" t="s">
        <v>133</v>
      </c>
      <c r="C851" s="110">
        <v>11</v>
      </c>
      <c r="D851" s="12"/>
      <c r="E851" s="12"/>
      <c r="F851" s="12"/>
      <c r="G851" s="12"/>
      <c r="H851" s="12"/>
      <c r="I851" s="12"/>
      <c r="J851" s="12"/>
      <c r="K851" s="12"/>
      <c r="L851" s="12"/>
      <c r="M851" s="12"/>
      <c r="N851" s="12"/>
      <c r="O851" s="12"/>
      <c r="P851" s="55">
        <f t="shared" si="47"/>
        <v>0</v>
      </c>
    </row>
    <row r="852" spans="1:16" ht="15" customHeight="1" x14ac:dyDescent="0.3">
      <c r="A852" s="554"/>
      <c r="B852" s="552"/>
      <c r="C852" s="110">
        <v>12</v>
      </c>
      <c r="D852" s="12"/>
      <c r="E852" s="12"/>
      <c r="F852" s="12"/>
      <c r="G852" s="12"/>
      <c r="H852" s="12"/>
      <c r="I852" s="12"/>
      <c r="J852" s="12"/>
      <c r="K852" s="12"/>
      <c r="L852" s="12"/>
      <c r="M852" s="12"/>
      <c r="N852" s="12"/>
      <c r="O852" s="12"/>
      <c r="P852" s="55">
        <f t="shared" si="47"/>
        <v>0</v>
      </c>
    </row>
    <row r="853" spans="1:16" ht="15" customHeight="1" x14ac:dyDescent="0.3">
      <c r="A853" s="554"/>
      <c r="B853" s="552"/>
      <c r="C853" s="110">
        <v>13</v>
      </c>
      <c r="D853" s="12"/>
      <c r="E853" s="12"/>
      <c r="F853" s="12"/>
      <c r="G853" s="12"/>
      <c r="H853" s="12"/>
      <c r="I853" s="12"/>
      <c r="J853" s="12"/>
      <c r="K853" s="12"/>
      <c r="L853" s="12"/>
      <c r="M853" s="12"/>
      <c r="N853" s="12"/>
      <c r="O853" s="12"/>
      <c r="P853" s="55">
        <f t="shared" si="47"/>
        <v>0</v>
      </c>
    </row>
    <row r="854" spans="1:16" ht="15" customHeight="1" x14ac:dyDescent="0.3">
      <c r="A854" s="554"/>
      <c r="B854" s="552"/>
      <c r="C854" s="110">
        <v>14</v>
      </c>
      <c r="D854" s="12"/>
      <c r="E854" s="12"/>
      <c r="F854" s="12"/>
      <c r="G854" s="12"/>
      <c r="H854" s="12"/>
      <c r="I854" s="12"/>
      <c r="J854" s="12"/>
      <c r="K854" s="12"/>
      <c r="L854" s="12"/>
      <c r="M854" s="12"/>
      <c r="N854" s="12"/>
      <c r="O854" s="12"/>
      <c r="P854" s="55">
        <f t="shared" si="47"/>
        <v>0</v>
      </c>
    </row>
    <row r="855" spans="1:16" ht="15" customHeight="1" x14ac:dyDescent="0.3">
      <c r="A855" s="554"/>
      <c r="B855" s="552"/>
      <c r="C855" s="110">
        <v>15</v>
      </c>
      <c r="D855" s="12"/>
      <c r="E855" s="12"/>
      <c r="F855" s="12"/>
      <c r="G855" s="12"/>
      <c r="H855" s="12"/>
      <c r="I855" s="12"/>
      <c r="J855" s="12"/>
      <c r="K855" s="12"/>
      <c r="L855" s="12"/>
      <c r="M855" s="12"/>
      <c r="N855" s="12"/>
      <c r="O855" s="12"/>
      <c r="P855" s="55">
        <f t="shared" si="47"/>
        <v>0</v>
      </c>
    </row>
    <row r="856" spans="1:16" ht="15" customHeight="1" x14ac:dyDescent="0.3">
      <c r="A856" s="554"/>
      <c r="B856" s="552"/>
      <c r="C856" s="110">
        <v>16</v>
      </c>
      <c r="D856" s="12"/>
      <c r="E856" s="12"/>
      <c r="F856" s="12"/>
      <c r="G856" s="12"/>
      <c r="H856" s="12"/>
      <c r="I856" s="12"/>
      <c r="J856" s="12"/>
      <c r="K856" s="12"/>
      <c r="L856" s="12"/>
      <c r="M856" s="12"/>
      <c r="N856" s="12"/>
      <c r="O856" s="12"/>
      <c r="P856" s="55">
        <f t="shared" si="47"/>
        <v>0</v>
      </c>
    </row>
    <row r="857" spans="1:16" ht="15" customHeight="1" x14ac:dyDescent="0.3">
      <c r="A857" s="554"/>
      <c r="B857" s="552"/>
      <c r="C857" s="110">
        <v>17</v>
      </c>
      <c r="D857" s="12"/>
      <c r="E857" s="12"/>
      <c r="F857" s="12"/>
      <c r="G857" s="12"/>
      <c r="H857" s="12"/>
      <c r="I857" s="12"/>
      <c r="J857" s="12"/>
      <c r="K857" s="12"/>
      <c r="L857" s="12"/>
      <c r="M857" s="12"/>
      <c r="N857" s="12"/>
      <c r="O857" s="12"/>
      <c r="P857" s="55">
        <f t="shared" si="47"/>
        <v>0</v>
      </c>
    </row>
    <row r="858" spans="1:16" ht="15" customHeight="1" x14ac:dyDescent="0.3">
      <c r="A858" s="554"/>
      <c r="B858" s="552"/>
      <c r="C858" s="110">
        <v>25</v>
      </c>
      <c r="D858" s="12"/>
      <c r="E858" s="12"/>
      <c r="F858" s="12"/>
      <c r="G858" s="12"/>
      <c r="H858" s="12"/>
      <c r="I858" s="12"/>
      <c r="J858" s="12"/>
      <c r="K858" s="12"/>
      <c r="L858" s="12"/>
      <c r="M858" s="12"/>
      <c r="N858" s="12"/>
      <c r="O858" s="12"/>
      <c r="P858" s="55">
        <f t="shared" si="47"/>
        <v>0</v>
      </c>
    </row>
    <row r="859" spans="1:16" ht="15" customHeight="1" x14ac:dyDescent="0.3">
      <c r="A859" s="554"/>
      <c r="B859" s="552"/>
      <c r="C859" s="110">
        <v>26</v>
      </c>
      <c r="D859" s="12"/>
      <c r="E859" s="12"/>
      <c r="F859" s="12"/>
      <c r="G859" s="12"/>
      <c r="H859" s="12"/>
      <c r="I859" s="12"/>
      <c r="J859" s="12"/>
      <c r="K859" s="12"/>
      <c r="L859" s="12"/>
      <c r="M859" s="12"/>
      <c r="N859" s="12"/>
      <c r="O859" s="12"/>
      <c r="P859" s="55">
        <f t="shared" si="47"/>
        <v>0</v>
      </c>
    </row>
    <row r="860" spans="1:16" ht="15" customHeight="1" x14ac:dyDescent="0.3">
      <c r="A860" s="555"/>
      <c r="B860" s="552"/>
      <c r="C860" s="110">
        <v>27</v>
      </c>
      <c r="D860" s="12"/>
      <c r="E860" s="12"/>
      <c r="F860" s="12"/>
      <c r="G860" s="12"/>
      <c r="H860" s="12"/>
      <c r="I860" s="12"/>
      <c r="J860" s="12"/>
      <c r="K860" s="12"/>
      <c r="L860" s="12"/>
      <c r="M860" s="12"/>
      <c r="N860" s="12"/>
      <c r="O860" s="12"/>
      <c r="P860" s="55">
        <f t="shared" si="47"/>
        <v>0</v>
      </c>
    </row>
    <row r="861" spans="1:16" ht="15" customHeight="1" x14ac:dyDescent="0.3">
      <c r="A861" s="553">
        <v>323</v>
      </c>
      <c r="B861" s="551" t="s">
        <v>134</v>
      </c>
      <c r="C861" s="110">
        <v>11</v>
      </c>
      <c r="D861" s="12"/>
      <c r="E861" s="12"/>
      <c r="F861" s="12"/>
      <c r="G861" s="12"/>
      <c r="H861" s="12"/>
      <c r="I861" s="12"/>
      <c r="J861" s="12"/>
      <c r="K861" s="12"/>
      <c r="L861" s="12"/>
      <c r="M861" s="12"/>
      <c r="N861" s="12"/>
      <c r="O861" s="12"/>
      <c r="P861" s="55">
        <f t="shared" si="47"/>
        <v>0</v>
      </c>
    </row>
    <row r="862" spans="1:16" ht="15" customHeight="1" x14ac:dyDescent="0.3">
      <c r="A862" s="554"/>
      <c r="B862" s="552"/>
      <c r="C862" s="110">
        <v>12</v>
      </c>
      <c r="D862" s="12"/>
      <c r="E862" s="12"/>
      <c r="F862" s="12"/>
      <c r="G862" s="12"/>
      <c r="H862" s="12"/>
      <c r="I862" s="12"/>
      <c r="J862" s="12"/>
      <c r="K862" s="12"/>
      <c r="L862" s="12"/>
      <c r="M862" s="12"/>
      <c r="N862" s="12"/>
      <c r="O862" s="12"/>
      <c r="P862" s="55">
        <f t="shared" si="47"/>
        <v>0</v>
      </c>
    </row>
    <row r="863" spans="1:16" ht="15" customHeight="1" x14ac:dyDescent="0.3">
      <c r="A863" s="554"/>
      <c r="B863" s="552"/>
      <c r="C863" s="110">
        <v>13</v>
      </c>
      <c r="D863" s="12"/>
      <c r="E863" s="12"/>
      <c r="F863" s="12"/>
      <c r="G863" s="12"/>
      <c r="H863" s="12"/>
      <c r="I863" s="12"/>
      <c r="J863" s="12"/>
      <c r="K863" s="12"/>
      <c r="L863" s="12"/>
      <c r="M863" s="12"/>
      <c r="N863" s="12"/>
      <c r="O863" s="12"/>
      <c r="P863" s="55">
        <f t="shared" si="47"/>
        <v>0</v>
      </c>
    </row>
    <row r="864" spans="1:16" ht="15" customHeight="1" x14ac:dyDescent="0.3">
      <c r="A864" s="554"/>
      <c r="B864" s="552"/>
      <c r="C864" s="110">
        <v>14</v>
      </c>
      <c r="D864" s="12"/>
      <c r="E864" s="12"/>
      <c r="F864" s="12"/>
      <c r="G864" s="12"/>
      <c r="H864" s="12"/>
      <c r="I864" s="12"/>
      <c r="J864" s="12"/>
      <c r="K864" s="12"/>
      <c r="L864" s="12"/>
      <c r="M864" s="12"/>
      <c r="N864" s="12"/>
      <c r="O864" s="12"/>
      <c r="P864" s="55">
        <f t="shared" si="47"/>
        <v>0</v>
      </c>
    </row>
    <row r="865" spans="1:16" ht="15" customHeight="1" x14ac:dyDescent="0.3">
      <c r="A865" s="554"/>
      <c r="B865" s="552"/>
      <c r="C865" s="110">
        <v>15</v>
      </c>
      <c r="D865" s="12"/>
      <c r="E865" s="12"/>
      <c r="F865" s="12"/>
      <c r="G865" s="12"/>
      <c r="H865" s="12"/>
      <c r="I865" s="12"/>
      <c r="J865" s="12"/>
      <c r="K865" s="12"/>
      <c r="L865" s="12"/>
      <c r="M865" s="12"/>
      <c r="N865" s="12"/>
      <c r="O865" s="12"/>
      <c r="P865" s="55">
        <f t="shared" si="47"/>
        <v>0</v>
      </c>
    </row>
    <row r="866" spans="1:16" ht="15" customHeight="1" x14ac:dyDescent="0.3">
      <c r="A866" s="554"/>
      <c r="B866" s="552"/>
      <c r="C866" s="110">
        <v>16</v>
      </c>
      <c r="D866" s="12"/>
      <c r="E866" s="12"/>
      <c r="F866" s="12"/>
      <c r="G866" s="12"/>
      <c r="H866" s="12"/>
      <c r="I866" s="12"/>
      <c r="J866" s="12"/>
      <c r="K866" s="12"/>
      <c r="L866" s="12"/>
      <c r="M866" s="12"/>
      <c r="N866" s="12"/>
      <c r="O866" s="12"/>
      <c r="P866" s="55">
        <f t="shared" si="47"/>
        <v>0</v>
      </c>
    </row>
    <row r="867" spans="1:16" ht="15" customHeight="1" x14ac:dyDescent="0.3">
      <c r="A867" s="554"/>
      <c r="B867" s="552"/>
      <c r="C867" s="110">
        <v>17</v>
      </c>
      <c r="D867" s="12"/>
      <c r="E867" s="12"/>
      <c r="F867" s="12"/>
      <c r="G867" s="12"/>
      <c r="H867" s="12"/>
      <c r="I867" s="12"/>
      <c r="J867" s="12"/>
      <c r="K867" s="12"/>
      <c r="L867" s="12"/>
      <c r="M867" s="12"/>
      <c r="N867" s="12"/>
      <c r="O867" s="12"/>
      <c r="P867" s="55">
        <f t="shared" si="47"/>
        <v>0</v>
      </c>
    </row>
    <row r="868" spans="1:16" ht="15" customHeight="1" x14ac:dyDescent="0.3">
      <c r="A868" s="554"/>
      <c r="B868" s="552"/>
      <c r="C868" s="110">
        <v>25</v>
      </c>
      <c r="D868" s="12"/>
      <c r="E868" s="12"/>
      <c r="F868" s="12"/>
      <c r="G868" s="12"/>
      <c r="H868" s="12"/>
      <c r="I868" s="12"/>
      <c r="J868" s="12"/>
      <c r="K868" s="12"/>
      <c r="L868" s="12"/>
      <c r="M868" s="12"/>
      <c r="N868" s="12"/>
      <c r="O868" s="12"/>
      <c r="P868" s="55">
        <f t="shared" si="47"/>
        <v>0</v>
      </c>
    </row>
    <row r="869" spans="1:16" ht="15" customHeight="1" x14ac:dyDescent="0.3">
      <c r="A869" s="554"/>
      <c r="B869" s="552"/>
      <c r="C869" s="110">
        <v>26</v>
      </c>
      <c r="D869" s="12"/>
      <c r="E869" s="12"/>
      <c r="F869" s="12"/>
      <c r="G869" s="12"/>
      <c r="H869" s="12"/>
      <c r="I869" s="12"/>
      <c r="J869" s="12"/>
      <c r="K869" s="12"/>
      <c r="L869" s="12"/>
      <c r="M869" s="12"/>
      <c r="N869" s="12"/>
      <c r="O869" s="12"/>
      <c r="P869" s="55">
        <f t="shared" si="47"/>
        <v>0</v>
      </c>
    </row>
    <row r="870" spans="1:16" ht="15" customHeight="1" x14ac:dyDescent="0.3">
      <c r="A870" s="555"/>
      <c r="B870" s="552"/>
      <c r="C870" s="110">
        <v>27</v>
      </c>
      <c r="D870" s="12"/>
      <c r="E870" s="12"/>
      <c r="F870" s="12"/>
      <c r="G870" s="12"/>
      <c r="H870" s="12"/>
      <c r="I870" s="12"/>
      <c r="J870" s="12"/>
      <c r="K870" s="12"/>
      <c r="L870" s="12"/>
      <c r="M870" s="12"/>
      <c r="N870" s="12"/>
      <c r="O870" s="12"/>
      <c r="P870" s="55">
        <f t="shared" si="47"/>
        <v>0</v>
      </c>
    </row>
    <row r="871" spans="1:16" ht="15" customHeight="1" x14ac:dyDescent="0.3">
      <c r="A871" s="553">
        <v>324</v>
      </c>
      <c r="B871" s="551" t="s">
        <v>135</v>
      </c>
      <c r="C871" s="110">
        <v>11</v>
      </c>
      <c r="D871" s="12"/>
      <c r="E871" s="12"/>
      <c r="F871" s="12"/>
      <c r="G871" s="12"/>
      <c r="H871" s="12"/>
      <c r="I871" s="12"/>
      <c r="J871" s="12"/>
      <c r="K871" s="12"/>
      <c r="L871" s="12"/>
      <c r="M871" s="12"/>
      <c r="N871" s="12"/>
      <c r="O871" s="12"/>
      <c r="P871" s="55">
        <f t="shared" si="47"/>
        <v>0</v>
      </c>
    </row>
    <row r="872" spans="1:16" ht="15" customHeight="1" x14ac:dyDescent="0.3">
      <c r="A872" s="554"/>
      <c r="B872" s="552"/>
      <c r="C872" s="110">
        <v>12</v>
      </c>
      <c r="D872" s="12"/>
      <c r="E872" s="12"/>
      <c r="F872" s="12"/>
      <c r="G872" s="12"/>
      <c r="H872" s="12"/>
      <c r="I872" s="12"/>
      <c r="J872" s="12"/>
      <c r="K872" s="12"/>
      <c r="L872" s="12"/>
      <c r="M872" s="12"/>
      <c r="N872" s="12"/>
      <c r="O872" s="12"/>
      <c r="P872" s="55">
        <f t="shared" si="47"/>
        <v>0</v>
      </c>
    </row>
    <row r="873" spans="1:16" ht="15" customHeight="1" x14ac:dyDescent="0.3">
      <c r="A873" s="554"/>
      <c r="B873" s="552"/>
      <c r="C873" s="110">
        <v>13</v>
      </c>
      <c r="D873" s="12"/>
      <c r="E873" s="12"/>
      <c r="F873" s="12"/>
      <c r="G873" s="12"/>
      <c r="H873" s="12"/>
      <c r="I873" s="12"/>
      <c r="J873" s="12"/>
      <c r="K873" s="12"/>
      <c r="L873" s="12"/>
      <c r="M873" s="12"/>
      <c r="N873" s="12"/>
      <c r="O873" s="12"/>
      <c r="P873" s="55">
        <f t="shared" si="47"/>
        <v>0</v>
      </c>
    </row>
    <row r="874" spans="1:16" ht="15" customHeight="1" x14ac:dyDescent="0.3">
      <c r="A874" s="554"/>
      <c r="B874" s="552"/>
      <c r="C874" s="110">
        <v>14</v>
      </c>
      <c r="D874" s="12"/>
      <c r="E874" s="12"/>
      <c r="F874" s="12"/>
      <c r="G874" s="12"/>
      <c r="H874" s="12"/>
      <c r="I874" s="12"/>
      <c r="J874" s="12"/>
      <c r="K874" s="12"/>
      <c r="L874" s="12"/>
      <c r="M874" s="12"/>
      <c r="N874" s="12"/>
      <c r="O874" s="12"/>
      <c r="P874" s="55">
        <f t="shared" si="47"/>
        <v>0</v>
      </c>
    </row>
    <row r="875" spans="1:16" ht="15" customHeight="1" x14ac:dyDescent="0.3">
      <c r="A875" s="554"/>
      <c r="B875" s="552"/>
      <c r="C875" s="110">
        <v>15</v>
      </c>
      <c r="D875" s="12"/>
      <c r="E875" s="12"/>
      <c r="F875" s="12"/>
      <c r="G875" s="12"/>
      <c r="H875" s="12"/>
      <c r="I875" s="12"/>
      <c r="J875" s="12"/>
      <c r="K875" s="12"/>
      <c r="L875" s="12"/>
      <c r="M875" s="12"/>
      <c r="N875" s="12"/>
      <c r="O875" s="12"/>
      <c r="P875" s="55">
        <f t="shared" si="47"/>
        <v>0</v>
      </c>
    </row>
    <row r="876" spans="1:16" ht="15" customHeight="1" x14ac:dyDescent="0.3">
      <c r="A876" s="554"/>
      <c r="B876" s="552"/>
      <c r="C876" s="110">
        <v>16</v>
      </c>
      <c r="D876" s="12"/>
      <c r="E876" s="12"/>
      <c r="F876" s="12"/>
      <c r="G876" s="12"/>
      <c r="H876" s="12"/>
      <c r="I876" s="12"/>
      <c r="J876" s="12"/>
      <c r="K876" s="12"/>
      <c r="L876" s="12"/>
      <c r="M876" s="12"/>
      <c r="N876" s="12"/>
      <c r="O876" s="12"/>
      <c r="P876" s="55">
        <f t="shared" si="47"/>
        <v>0</v>
      </c>
    </row>
    <row r="877" spans="1:16" ht="15" customHeight="1" x14ac:dyDescent="0.3">
      <c r="A877" s="554"/>
      <c r="B877" s="552"/>
      <c r="C877" s="110">
        <v>17</v>
      </c>
      <c r="D877" s="12"/>
      <c r="E877" s="12"/>
      <c r="F877" s="12"/>
      <c r="G877" s="12"/>
      <c r="H877" s="12"/>
      <c r="I877" s="12"/>
      <c r="J877" s="12"/>
      <c r="K877" s="12"/>
      <c r="L877" s="12"/>
      <c r="M877" s="12"/>
      <c r="N877" s="12"/>
      <c r="O877" s="12"/>
      <c r="P877" s="55">
        <f t="shared" si="47"/>
        <v>0</v>
      </c>
    </row>
    <row r="878" spans="1:16" ht="15" customHeight="1" x14ac:dyDescent="0.3">
      <c r="A878" s="554"/>
      <c r="B878" s="552"/>
      <c r="C878" s="110">
        <v>25</v>
      </c>
      <c r="D878" s="12"/>
      <c r="E878" s="12"/>
      <c r="F878" s="12"/>
      <c r="G878" s="12"/>
      <c r="H878" s="12"/>
      <c r="I878" s="12"/>
      <c r="J878" s="12"/>
      <c r="K878" s="12"/>
      <c r="L878" s="12"/>
      <c r="M878" s="12"/>
      <c r="N878" s="12"/>
      <c r="O878" s="12"/>
      <c r="P878" s="55">
        <f t="shared" si="47"/>
        <v>0</v>
      </c>
    </row>
    <row r="879" spans="1:16" ht="15" customHeight="1" x14ac:dyDescent="0.3">
      <c r="A879" s="554"/>
      <c r="B879" s="552"/>
      <c r="C879" s="110">
        <v>26</v>
      </c>
      <c r="D879" s="12"/>
      <c r="E879" s="12"/>
      <c r="F879" s="12"/>
      <c r="G879" s="12"/>
      <c r="H879" s="12"/>
      <c r="I879" s="12"/>
      <c r="J879" s="12"/>
      <c r="K879" s="12"/>
      <c r="L879" s="12"/>
      <c r="M879" s="12"/>
      <c r="N879" s="12"/>
      <c r="O879" s="12"/>
      <c r="P879" s="55">
        <f t="shared" si="47"/>
        <v>0</v>
      </c>
    </row>
    <row r="880" spans="1:16" ht="15" customHeight="1" x14ac:dyDescent="0.3">
      <c r="A880" s="555"/>
      <c r="B880" s="552"/>
      <c r="C880" s="110">
        <v>27</v>
      </c>
      <c r="D880" s="12"/>
      <c r="E880" s="12"/>
      <c r="F880" s="12"/>
      <c r="G880" s="12"/>
      <c r="H880" s="12"/>
      <c r="I880" s="12"/>
      <c r="J880" s="12"/>
      <c r="K880" s="12"/>
      <c r="L880" s="12"/>
      <c r="M880" s="12"/>
      <c r="N880" s="12"/>
      <c r="O880" s="12"/>
      <c r="P880" s="55">
        <f t="shared" si="47"/>
        <v>0</v>
      </c>
    </row>
    <row r="881" spans="1:16" ht="15" customHeight="1" x14ac:dyDescent="0.3">
      <c r="A881" s="553">
        <v>325</v>
      </c>
      <c r="B881" s="551" t="s">
        <v>136</v>
      </c>
      <c r="C881" s="110">
        <v>11</v>
      </c>
      <c r="D881" s="12"/>
      <c r="E881" s="12"/>
      <c r="F881" s="12"/>
      <c r="G881" s="12"/>
      <c r="H881" s="12"/>
      <c r="I881" s="12"/>
      <c r="J881" s="12"/>
      <c r="K881" s="12"/>
      <c r="L881" s="12"/>
      <c r="M881" s="12"/>
      <c r="N881" s="12"/>
      <c r="O881" s="12"/>
      <c r="P881" s="55">
        <f t="shared" si="47"/>
        <v>0</v>
      </c>
    </row>
    <row r="882" spans="1:16" ht="15" customHeight="1" x14ac:dyDescent="0.3">
      <c r="A882" s="554"/>
      <c r="B882" s="552"/>
      <c r="C882" s="110">
        <v>12</v>
      </c>
      <c r="D882" s="12"/>
      <c r="E882" s="12"/>
      <c r="F882" s="12"/>
      <c r="G882" s="12"/>
      <c r="H882" s="12"/>
      <c r="I882" s="12"/>
      <c r="J882" s="12"/>
      <c r="K882" s="12"/>
      <c r="L882" s="12"/>
      <c r="M882" s="12"/>
      <c r="N882" s="12"/>
      <c r="O882" s="12"/>
      <c r="P882" s="55">
        <f t="shared" si="47"/>
        <v>0</v>
      </c>
    </row>
    <row r="883" spans="1:16" ht="15" customHeight="1" x14ac:dyDescent="0.3">
      <c r="A883" s="554"/>
      <c r="B883" s="552"/>
      <c r="C883" s="110">
        <v>13</v>
      </c>
      <c r="D883" s="12"/>
      <c r="E883" s="12"/>
      <c r="F883" s="12"/>
      <c r="G883" s="12"/>
      <c r="H883" s="12"/>
      <c r="I883" s="12"/>
      <c r="J883" s="12"/>
      <c r="K883" s="12"/>
      <c r="L883" s="12"/>
      <c r="M883" s="12"/>
      <c r="N883" s="12"/>
      <c r="O883" s="12"/>
      <c r="P883" s="55">
        <f t="shared" si="47"/>
        <v>0</v>
      </c>
    </row>
    <row r="884" spans="1:16" ht="15" customHeight="1" x14ac:dyDescent="0.3">
      <c r="A884" s="554"/>
      <c r="B884" s="552"/>
      <c r="C884" s="110">
        <v>14</v>
      </c>
      <c r="D884" s="12"/>
      <c r="E884" s="12"/>
      <c r="F884" s="12"/>
      <c r="G884" s="12"/>
      <c r="H884" s="12"/>
      <c r="I884" s="12"/>
      <c r="J884" s="12"/>
      <c r="K884" s="12"/>
      <c r="L884" s="12"/>
      <c r="M884" s="12"/>
      <c r="N884" s="12"/>
      <c r="O884" s="12"/>
      <c r="P884" s="55">
        <f t="shared" si="47"/>
        <v>0</v>
      </c>
    </row>
    <row r="885" spans="1:16" ht="15" customHeight="1" x14ac:dyDescent="0.3">
      <c r="A885" s="554"/>
      <c r="B885" s="552"/>
      <c r="C885" s="110">
        <v>15</v>
      </c>
      <c r="D885" s="12"/>
      <c r="E885" s="12"/>
      <c r="F885" s="12"/>
      <c r="G885" s="12"/>
      <c r="H885" s="12"/>
      <c r="I885" s="12"/>
      <c r="J885" s="12"/>
      <c r="K885" s="12"/>
      <c r="L885" s="12"/>
      <c r="M885" s="12"/>
      <c r="N885" s="12"/>
      <c r="O885" s="12"/>
      <c r="P885" s="55">
        <f t="shared" si="47"/>
        <v>0</v>
      </c>
    </row>
    <row r="886" spans="1:16" ht="15" customHeight="1" x14ac:dyDescent="0.3">
      <c r="A886" s="554"/>
      <c r="B886" s="552"/>
      <c r="C886" s="110">
        <v>16</v>
      </c>
      <c r="D886" s="12"/>
      <c r="E886" s="12"/>
      <c r="F886" s="12"/>
      <c r="G886" s="12"/>
      <c r="H886" s="12"/>
      <c r="I886" s="12"/>
      <c r="J886" s="12"/>
      <c r="K886" s="12"/>
      <c r="L886" s="12"/>
      <c r="M886" s="12"/>
      <c r="N886" s="12"/>
      <c r="O886" s="12"/>
      <c r="P886" s="55">
        <f t="shared" si="47"/>
        <v>0</v>
      </c>
    </row>
    <row r="887" spans="1:16" ht="15" customHeight="1" x14ac:dyDescent="0.3">
      <c r="A887" s="554"/>
      <c r="B887" s="552"/>
      <c r="C887" s="110">
        <v>17</v>
      </c>
      <c r="D887" s="12"/>
      <c r="E887" s="12"/>
      <c r="F887" s="12"/>
      <c r="G887" s="12"/>
      <c r="H887" s="12"/>
      <c r="I887" s="12"/>
      <c r="J887" s="12"/>
      <c r="K887" s="12"/>
      <c r="L887" s="12"/>
      <c r="M887" s="12"/>
      <c r="N887" s="12"/>
      <c r="O887" s="12"/>
      <c r="P887" s="55">
        <f t="shared" si="47"/>
        <v>0</v>
      </c>
    </row>
    <row r="888" spans="1:16" ht="15" customHeight="1" x14ac:dyDescent="0.3">
      <c r="A888" s="554"/>
      <c r="B888" s="552"/>
      <c r="C888" s="110">
        <v>25</v>
      </c>
      <c r="D888" s="12"/>
      <c r="E888" s="12"/>
      <c r="F888" s="12"/>
      <c r="G888" s="12"/>
      <c r="H888" s="12"/>
      <c r="I888" s="12"/>
      <c r="J888" s="12"/>
      <c r="K888" s="12"/>
      <c r="L888" s="12"/>
      <c r="M888" s="12"/>
      <c r="N888" s="12"/>
      <c r="O888" s="12"/>
      <c r="P888" s="55">
        <f t="shared" si="47"/>
        <v>0</v>
      </c>
    </row>
    <row r="889" spans="1:16" ht="15" customHeight="1" x14ac:dyDescent="0.3">
      <c r="A889" s="554"/>
      <c r="B889" s="552"/>
      <c r="C889" s="110">
        <v>26</v>
      </c>
      <c r="D889" s="12"/>
      <c r="E889" s="12"/>
      <c r="F889" s="12"/>
      <c r="G889" s="12"/>
      <c r="H889" s="12"/>
      <c r="I889" s="12"/>
      <c r="J889" s="12"/>
      <c r="K889" s="12"/>
      <c r="L889" s="12"/>
      <c r="M889" s="12"/>
      <c r="N889" s="12"/>
      <c r="O889" s="12"/>
      <c r="P889" s="55">
        <f t="shared" si="47"/>
        <v>0</v>
      </c>
    </row>
    <row r="890" spans="1:16" ht="15" customHeight="1" x14ac:dyDescent="0.3">
      <c r="A890" s="555"/>
      <c r="B890" s="552"/>
      <c r="C890" s="110">
        <v>27</v>
      </c>
      <c r="D890" s="12"/>
      <c r="E890" s="12"/>
      <c r="F890" s="12"/>
      <c r="G890" s="12"/>
      <c r="H890" s="12"/>
      <c r="I890" s="12"/>
      <c r="J890" s="12"/>
      <c r="K890" s="12"/>
      <c r="L890" s="12"/>
      <c r="M890" s="12"/>
      <c r="N890" s="12"/>
      <c r="O890" s="12"/>
      <c r="P890" s="55">
        <f t="shared" si="47"/>
        <v>0</v>
      </c>
    </row>
    <row r="891" spans="1:16" ht="15" customHeight="1" x14ac:dyDescent="0.3">
      <c r="A891" s="553">
        <v>326</v>
      </c>
      <c r="B891" s="551" t="s">
        <v>137</v>
      </c>
      <c r="C891" s="110">
        <v>11</v>
      </c>
      <c r="D891" s="12"/>
      <c r="E891" s="12"/>
      <c r="F891" s="12"/>
      <c r="G891" s="12"/>
      <c r="H891" s="12"/>
      <c r="I891" s="12"/>
      <c r="J891" s="12"/>
      <c r="K891" s="12"/>
      <c r="L891" s="12"/>
      <c r="M891" s="12"/>
      <c r="N891" s="12"/>
      <c r="O891" s="12"/>
      <c r="P891" s="55">
        <f t="shared" si="47"/>
        <v>0</v>
      </c>
    </row>
    <row r="892" spans="1:16" ht="15" customHeight="1" x14ac:dyDescent="0.3">
      <c r="A892" s="554"/>
      <c r="B892" s="552"/>
      <c r="C892" s="110">
        <v>12</v>
      </c>
      <c r="D892" s="12"/>
      <c r="E892" s="12"/>
      <c r="F892" s="12"/>
      <c r="G892" s="12"/>
      <c r="H892" s="12"/>
      <c r="I892" s="12"/>
      <c r="J892" s="12"/>
      <c r="K892" s="12"/>
      <c r="L892" s="12"/>
      <c r="M892" s="12"/>
      <c r="N892" s="12"/>
      <c r="O892" s="12"/>
      <c r="P892" s="55">
        <f t="shared" si="47"/>
        <v>0</v>
      </c>
    </row>
    <row r="893" spans="1:16" ht="15" customHeight="1" x14ac:dyDescent="0.3">
      <c r="A893" s="554"/>
      <c r="B893" s="552"/>
      <c r="C893" s="110">
        <v>13</v>
      </c>
      <c r="D893" s="12"/>
      <c r="E893" s="12"/>
      <c r="F893" s="12"/>
      <c r="G893" s="12"/>
      <c r="H893" s="12"/>
      <c r="I893" s="12"/>
      <c r="J893" s="12"/>
      <c r="K893" s="12"/>
      <c r="L893" s="12"/>
      <c r="M893" s="12"/>
      <c r="N893" s="12"/>
      <c r="O893" s="12"/>
      <c r="P893" s="55">
        <f t="shared" si="47"/>
        <v>0</v>
      </c>
    </row>
    <row r="894" spans="1:16" ht="15" customHeight="1" x14ac:dyDescent="0.3">
      <c r="A894" s="554"/>
      <c r="B894" s="552"/>
      <c r="C894" s="110">
        <v>14</v>
      </c>
      <c r="D894" s="12"/>
      <c r="E894" s="12"/>
      <c r="F894" s="12"/>
      <c r="G894" s="12"/>
      <c r="H894" s="12"/>
      <c r="I894" s="12"/>
      <c r="J894" s="12"/>
      <c r="K894" s="12"/>
      <c r="L894" s="12"/>
      <c r="M894" s="12"/>
      <c r="N894" s="12"/>
      <c r="O894" s="12"/>
      <c r="P894" s="55">
        <f t="shared" si="47"/>
        <v>0</v>
      </c>
    </row>
    <row r="895" spans="1:16" ht="15" customHeight="1" x14ac:dyDescent="0.3">
      <c r="A895" s="554"/>
      <c r="B895" s="552"/>
      <c r="C895" s="110">
        <v>15</v>
      </c>
      <c r="D895" s="12"/>
      <c r="E895" s="12"/>
      <c r="F895" s="12"/>
      <c r="G895" s="12"/>
      <c r="H895" s="12"/>
      <c r="I895" s="12"/>
      <c r="J895" s="12"/>
      <c r="K895" s="12"/>
      <c r="L895" s="12"/>
      <c r="M895" s="12"/>
      <c r="N895" s="12"/>
      <c r="O895" s="12"/>
      <c r="P895" s="55">
        <f t="shared" si="47"/>
        <v>0</v>
      </c>
    </row>
    <row r="896" spans="1:16" ht="15" customHeight="1" x14ac:dyDescent="0.3">
      <c r="A896" s="554"/>
      <c r="B896" s="552"/>
      <c r="C896" s="110">
        <v>16</v>
      </c>
      <c r="D896" s="12"/>
      <c r="E896" s="12"/>
      <c r="F896" s="12"/>
      <c r="G896" s="12"/>
      <c r="H896" s="12"/>
      <c r="I896" s="12"/>
      <c r="J896" s="12"/>
      <c r="K896" s="12"/>
      <c r="L896" s="12"/>
      <c r="M896" s="12"/>
      <c r="N896" s="12"/>
      <c r="O896" s="12"/>
      <c r="P896" s="55">
        <f t="shared" si="47"/>
        <v>0</v>
      </c>
    </row>
    <row r="897" spans="1:16" ht="15" customHeight="1" x14ac:dyDescent="0.3">
      <c r="A897" s="554"/>
      <c r="B897" s="552"/>
      <c r="C897" s="110">
        <v>17</v>
      </c>
      <c r="D897" s="12"/>
      <c r="E897" s="12"/>
      <c r="F897" s="12"/>
      <c r="G897" s="12"/>
      <c r="H897" s="12"/>
      <c r="I897" s="12"/>
      <c r="J897" s="12"/>
      <c r="K897" s="12"/>
      <c r="L897" s="12"/>
      <c r="M897" s="12"/>
      <c r="N897" s="12"/>
      <c r="O897" s="12"/>
      <c r="P897" s="55">
        <f t="shared" si="47"/>
        <v>0</v>
      </c>
    </row>
    <row r="898" spans="1:16" ht="15" customHeight="1" x14ac:dyDescent="0.3">
      <c r="A898" s="554"/>
      <c r="B898" s="552"/>
      <c r="C898" s="110">
        <v>25</v>
      </c>
      <c r="D898" s="12"/>
      <c r="E898" s="12"/>
      <c r="F898" s="12"/>
      <c r="G898" s="12"/>
      <c r="H898" s="12"/>
      <c r="I898" s="12"/>
      <c r="J898" s="12"/>
      <c r="K898" s="12"/>
      <c r="L898" s="12"/>
      <c r="M898" s="12"/>
      <c r="N898" s="12"/>
      <c r="O898" s="12"/>
      <c r="P898" s="55">
        <f t="shared" si="47"/>
        <v>0</v>
      </c>
    </row>
    <row r="899" spans="1:16" ht="15" customHeight="1" x14ac:dyDescent="0.3">
      <c r="A899" s="554"/>
      <c r="B899" s="552"/>
      <c r="C899" s="110">
        <v>26</v>
      </c>
      <c r="D899" s="12"/>
      <c r="E899" s="12"/>
      <c r="F899" s="12"/>
      <c r="G899" s="12"/>
      <c r="H899" s="12"/>
      <c r="I899" s="12"/>
      <c r="J899" s="12"/>
      <c r="K899" s="12"/>
      <c r="L899" s="12"/>
      <c r="M899" s="12"/>
      <c r="N899" s="12"/>
      <c r="O899" s="12"/>
      <c r="P899" s="55">
        <f t="shared" si="47"/>
        <v>0</v>
      </c>
    </row>
    <row r="900" spans="1:16" ht="15" customHeight="1" x14ac:dyDescent="0.3">
      <c r="A900" s="555"/>
      <c r="B900" s="552"/>
      <c r="C900" s="110">
        <v>27</v>
      </c>
      <c r="D900" s="12"/>
      <c r="E900" s="12"/>
      <c r="F900" s="12"/>
      <c r="G900" s="12"/>
      <c r="H900" s="12"/>
      <c r="I900" s="12"/>
      <c r="J900" s="12"/>
      <c r="K900" s="12"/>
      <c r="L900" s="12"/>
      <c r="M900" s="12"/>
      <c r="N900" s="12"/>
      <c r="O900" s="12"/>
      <c r="P900" s="55">
        <f t="shared" si="47"/>
        <v>0</v>
      </c>
    </row>
    <row r="901" spans="1:16" ht="15" customHeight="1" x14ac:dyDescent="0.3">
      <c r="A901" s="553">
        <v>327</v>
      </c>
      <c r="B901" s="551" t="s">
        <v>138</v>
      </c>
      <c r="C901" s="110">
        <v>11</v>
      </c>
      <c r="D901" s="12"/>
      <c r="E901" s="12"/>
      <c r="F901" s="12"/>
      <c r="G901" s="12"/>
      <c r="H901" s="12"/>
      <c r="I901" s="12"/>
      <c r="J901" s="12"/>
      <c r="K901" s="12"/>
      <c r="L901" s="12"/>
      <c r="M901" s="12"/>
      <c r="N901" s="12"/>
      <c r="O901" s="12"/>
      <c r="P901" s="55">
        <f t="shared" si="47"/>
        <v>0</v>
      </c>
    </row>
    <row r="902" spans="1:16" ht="15" customHeight="1" x14ac:dyDescent="0.3">
      <c r="A902" s="554"/>
      <c r="B902" s="552"/>
      <c r="C902" s="110">
        <v>12</v>
      </c>
      <c r="D902" s="12"/>
      <c r="E902" s="12"/>
      <c r="F902" s="12"/>
      <c r="G902" s="12"/>
      <c r="H902" s="12"/>
      <c r="I902" s="12"/>
      <c r="J902" s="12"/>
      <c r="K902" s="12"/>
      <c r="L902" s="12"/>
      <c r="M902" s="12"/>
      <c r="N902" s="12"/>
      <c r="O902" s="12"/>
      <c r="P902" s="55">
        <f t="shared" si="47"/>
        <v>0</v>
      </c>
    </row>
    <row r="903" spans="1:16" ht="15" customHeight="1" x14ac:dyDescent="0.3">
      <c r="A903" s="554"/>
      <c r="B903" s="552"/>
      <c r="C903" s="110">
        <v>13</v>
      </c>
      <c r="D903" s="12"/>
      <c r="E903" s="12"/>
      <c r="F903" s="12"/>
      <c r="G903" s="12"/>
      <c r="H903" s="12"/>
      <c r="I903" s="12"/>
      <c r="J903" s="12"/>
      <c r="K903" s="12"/>
      <c r="L903" s="12"/>
      <c r="M903" s="12"/>
      <c r="N903" s="12"/>
      <c r="O903" s="12"/>
      <c r="P903" s="55">
        <f t="shared" si="47"/>
        <v>0</v>
      </c>
    </row>
    <row r="904" spans="1:16" ht="15" customHeight="1" x14ac:dyDescent="0.3">
      <c r="A904" s="554"/>
      <c r="B904" s="552"/>
      <c r="C904" s="110">
        <v>14</v>
      </c>
      <c r="D904" s="12"/>
      <c r="E904" s="12"/>
      <c r="F904" s="12"/>
      <c r="G904" s="12"/>
      <c r="H904" s="12"/>
      <c r="I904" s="12"/>
      <c r="J904" s="12"/>
      <c r="K904" s="12"/>
      <c r="L904" s="12"/>
      <c r="M904" s="12"/>
      <c r="N904" s="12"/>
      <c r="O904" s="12"/>
      <c r="P904" s="55">
        <f t="shared" si="47"/>
        <v>0</v>
      </c>
    </row>
    <row r="905" spans="1:16" ht="15" customHeight="1" x14ac:dyDescent="0.3">
      <c r="A905" s="554"/>
      <c r="B905" s="552"/>
      <c r="C905" s="110">
        <v>15</v>
      </c>
      <c r="D905" s="12"/>
      <c r="E905" s="12"/>
      <c r="F905" s="12"/>
      <c r="G905" s="12"/>
      <c r="H905" s="12"/>
      <c r="I905" s="12"/>
      <c r="J905" s="12"/>
      <c r="K905" s="12"/>
      <c r="L905" s="12"/>
      <c r="M905" s="12"/>
      <c r="N905" s="12"/>
      <c r="O905" s="12"/>
      <c r="P905" s="55">
        <f t="shared" si="47"/>
        <v>0</v>
      </c>
    </row>
    <row r="906" spans="1:16" ht="15" customHeight="1" x14ac:dyDescent="0.3">
      <c r="A906" s="554"/>
      <c r="B906" s="552"/>
      <c r="C906" s="110">
        <v>16</v>
      </c>
      <c r="D906" s="12"/>
      <c r="E906" s="12"/>
      <c r="F906" s="12"/>
      <c r="G906" s="12"/>
      <c r="H906" s="12"/>
      <c r="I906" s="12"/>
      <c r="J906" s="12"/>
      <c r="K906" s="12"/>
      <c r="L906" s="12"/>
      <c r="M906" s="12"/>
      <c r="N906" s="12"/>
      <c r="O906" s="12"/>
      <c r="P906" s="55">
        <f t="shared" si="47"/>
        <v>0</v>
      </c>
    </row>
    <row r="907" spans="1:16" ht="15" customHeight="1" x14ac:dyDescent="0.3">
      <c r="A907" s="554"/>
      <c r="B907" s="552"/>
      <c r="C907" s="110">
        <v>17</v>
      </c>
      <c r="D907" s="12"/>
      <c r="E907" s="12"/>
      <c r="F907" s="12"/>
      <c r="G907" s="12"/>
      <c r="H907" s="12"/>
      <c r="I907" s="12"/>
      <c r="J907" s="12"/>
      <c r="K907" s="12"/>
      <c r="L907" s="12"/>
      <c r="M907" s="12"/>
      <c r="N907" s="12"/>
      <c r="O907" s="12"/>
      <c r="P907" s="55">
        <f t="shared" si="47"/>
        <v>0</v>
      </c>
    </row>
    <row r="908" spans="1:16" ht="15" customHeight="1" x14ac:dyDescent="0.3">
      <c r="A908" s="554"/>
      <c r="B908" s="552"/>
      <c r="C908" s="110">
        <v>25</v>
      </c>
      <c r="D908" s="12"/>
      <c r="E908" s="12"/>
      <c r="F908" s="12"/>
      <c r="G908" s="12"/>
      <c r="H908" s="12"/>
      <c r="I908" s="12"/>
      <c r="J908" s="12"/>
      <c r="K908" s="12"/>
      <c r="L908" s="12"/>
      <c r="M908" s="12"/>
      <c r="N908" s="12"/>
      <c r="O908" s="12"/>
      <c r="P908" s="55">
        <f t="shared" si="47"/>
        <v>0</v>
      </c>
    </row>
    <row r="909" spans="1:16" ht="15" customHeight="1" x14ac:dyDescent="0.3">
      <c r="A909" s="554"/>
      <c r="B909" s="552"/>
      <c r="C909" s="110">
        <v>26</v>
      </c>
      <c r="D909" s="12"/>
      <c r="E909" s="12"/>
      <c r="F909" s="12"/>
      <c r="G909" s="12"/>
      <c r="H909" s="12"/>
      <c r="I909" s="12"/>
      <c r="J909" s="12"/>
      <c r="K909" s="12"/>
      <c r="L909" s="12"/>
      <c r="M909" s="12"/>
      <c r="N909" s="12"/>
      <c r="O909" s="12"/>
      <c r="P909" s="55">
        <f t="shared" si="47"/>
        <v>0</v>
      </c>
    </row>
    <row r="910" spans="1:16" ht="15" customHeight="1" x14ac:dyDescent="0.3">
      <c r="A910" s="555"/>
      <c r="B910" s="552"/>
      <c r="C910" s="110">
        <v>27</v>
      </c>
      <c r="D910" s="12"/>
      <c r="E910" s="12"/>
      <c r="F910" s="12"/>
      <c r="G910" s="12"/>
      <c r="H910" s="12"/>
      <c r="I910" s="12"/>
      <c r="J910" s="12"/>
      <c r="K910" s="12"/>
      <c r="L910" s="12"/>
      <c r="M910" s="12"/>
      <c r="N910" s="12"/>
      <c r="O910" s="12"/>
      <c r="P910" s="55">
        <f t="shared" si="47"/>
        <v>0</v>
      </c>
    </row>
    <row r="911" spans="1:16" ht="15" customHeight="1" x14ac:dyDescent="0.3">
      <c r="A911" s="553">
        <v>328</v>
      </c>
      <c r="B911" s="551" t="s">
        <v>139</v>
      </c>
      <c r="C911" s="110">
        <v>11</v>
      </c>
      <c r="D911" s="12"/>
      <c r="E911" s="12"/>
      <c r="F911" s="12"/>
      <c r="G911" s="12"/>
      <c r="H911" s="12"/>
      <c r="I911" s="12"/>
      <c r="J911" s="12"/>
      <c r="K911" s="12"/>
      <c r="L911" s="12"/>
      <c r="M911" s="12"/>
      <c r="N911" s="12"/>
      <c r="O911" s="12"/>
      <c r="P911" s="55">
        <f t="shared" si="47"/>
        <v>0</v>
      </c>
    </row>
    <row r="912" spans="1:16" ht="15" customHeight="1" x14ac:dyDescent="0.3">
      <c r="A912" s="554"/>
      <c r="B912" s="552"/>
      <c r="C912" s="110">
        <v>12</v>
      </c>
      <c r="D912" s="12"/>
      <c r="E912" s="12"/>
      <c r="F912" s="12"/>
      <c r="G912" s="12"/>
      <c r="H912" s="12"/>
      <c r="I912" s="12"/>
      <c r="J912" s="12"/>
      <c r="K912" s="12"/>
      <c r="L912" s="12"/>
      <c r="M912" s="12"/>
      <c r="N912" s="12"/>
      <c r="O912" s="12"/>
      <c r="P912" s="55">
        <f t="shared" si="47"/>
        <v>0</v>
      </c>
    </row>
    <row r="913" spans="1:16" ht="15" customHeight="1" x14ac:dyDescent="0.3">
      <c r="A913" s="554"/>
      <c r="B913" s="552"/>
      <c r="C913" s="110">
        <v>13</v>
      </c>
      <c r="D913" s="12"/>
      <c r="E913" s="12"/>
      <c r="F913" s="12"/>
      <c r="G913" s="12"/>
      <c r="H913" s="12"/>
      <c r="I913" s="12"/>
      <c r="J913" s="12"/>
      <c r="K913" s="12"/>
      <c r="L913" s="12"/>
      <c r="M913" s="12"/>
      <c r="N913" s="12"/>
      <c r="O913" s="12"/>
      <c r="P913" s="55">
        <f t="shared" si="47"/>
        <v>0</v>
      </c>
    </row>
    <row r="914" spans="1:16" ht="15" customHeight="1" x14ac:dyDescent="0.3">
      <c r="A914" s="554"/>
      <c r="B914" s="552"/>
      <c r="C914" s="110">
        <v>14</v>
      </c>
      <c r="D914" s="12"/>
      <c r="E914" s="12"/>
      <c r="F914" s="12"/>
      <c r="G914" s="12"/>
      <c r="H914" s="12"/>
      <c r="I914" s="12"/>
      <c r="J914" s="12"/>
      <c r="K914" s="12"/>
      <c r="L914" s="12"/>
      <c r="M914" s="12"/>
      <c r="N914" s="12"/>
      <c r="O914" s="12"/>
      <c r="P914" s="55">
        <f t="shared" si="47"/>
        <v>0</v>
      </c>
    </row>
    <row r="915" spans="1:16" ht="15" customHeight="1" x14ac:dyDescent="0.3">
      <c r="A915" s="554"/>
      <c r="B915" s="552"/>
      <c r="C915" s="110">
        <v>15</v>
      </c>
      <c r="D915" s="12"/>
      <c r="E915" s="12"/>
      <c r="F915" s="12"/>
      <c r="G915" s="12"/>
      <c r="H915" s="12"/>
      <c r="I915" s="12"/>
      <c r="J915" s="12"/>
      <c r="K915" s="12"/>
      <c r="L915" s="12"/>
      <c r="M915" s="12"/>
      <c r="N915" s="12"/>
      <c r="O915" s="12"/>
      <c r="P915" s="55">
        <f t="shared" si="47"/>
        <v>0</v>
      </c>
    </row>
    <row r="916" spans="1:16" ht="15" customHeight="1" x14ac:dyDescent="0.3">
      <c r="A916" s="554"/>
      <c r="B916" s="552"/>
      <c r="C916" s="110">
        <v>16</v>
      </c>
      <c r="D916" s="12"/>
      <c r="E916" s="12"/>
      <c r="F916" s="12"/>
      <c r="G916" s="12"/>
      <c r="H916" s="12"/>
      <c r="I916" s="12"/>
      <c r="J916" s="12"/>
      <c r="K916" s="12"/>
      <c r="L916" s="12"/>
      <c r="M916" s="12"/>
      <c r="N916" s="12"/>
      <c r="O916" s="12"/>
      <c r="P916" s="55">
        <f t="shared" si="47"/>
        <v>0</v>
      </c>
    </row>
    <row r="917" spans="1:16" ht="15" customHeight="1" x14ac:dyDescent="0.3">
      <c r="A917" s="554"/>
      <c r="B917" s="552"/>
      <c r="C917" s="110">
        <v>17</v>
      </c>
      <c r="D917" s="12"/>
      <c r="E917" s="12"/>
      <c r="F917" s="12"/>
      <c r="G917" s="12"/>
      <c r="H917" s="12"/>
      <c r="I917" s="12"/>
      <c r="J917" s="12"/>
      <c r="K917" s="12"/>
      <c r="L917" s="12"/>
      <c r="M917" s="12"/>
      <c r="N917" s="12"/>
      <c r="O917" s="12"/>
      <c r="P917" s="55">
        <f t="shared" si="47"/>
        <v>0</v>
      </c>
    </row>
    <row r="918" spans="1:16" ht="15" customHeight="1" x14ac:dyDescent="0.3">
      <c r="A918" s="554"/>
      <c r="B918" s="552"/>
      <c r="C918" s="110">
        <v>25</v>
      </c>
      <c r="D918" s="12"/>
      <c r="E918" s="12"/>
      <c r="F918" s="12"/>
      <c r="G918" s="12"/>
      <c r="H918" s="12"/>
      <c r="I918" s="12"/>
      <c r="J918" s="12"/>
      <c r="K918" s="12"/>
      <c r="L918" s="12"/>
      <c r="M918" s="12"/>
      <c r="N918" s="12"/>
      <c r="O918" s="12"/>
      <c r="P918" s="55">
        <f t="shared" si="47"/>
        <v>0</v>
      </c>
    </row>
    <row r="919" spans="1:16" ht="15" customHeight="1" x14ac:dyDescent="0.3">
      <c r="A919" s="554"/>
      <c r="B919" s="552"/>
      <c r="C919" s="110">
        <v>26</v>
      </c>
      <c r="D919" s="12"/>
      <c r="E919" s="12"/>
      <c r="F919" s="12"/>
      <c r="G919" s="12"/>
      <c r="H919" s="12"/>
      <c r="I919" s="12"/>
      <c r="J919" s="12"/>
      <c r="K919" s="12"/>
      <c r="L919" s="12"/>
      <c r="M919" s="12"/>
      <c r="N919" s="12"/>
      <c r="O919" s="12"/>
      <c r="P919" s="55">
        <f t="shared" si="47"/>
        <v>0</v>
      </c>
    </row>
    <row r="920" spans="1:16" ht="15" customHeight="1" x14ac:dyDescent="0.3">
      <c r="A920" s="555"/>
      <c r="B920" s="552"/>
      <c r="C920" s="110">
        <v>27</v>
      </c>
      <c r="D920" s="12"/>
      <c r="E920" s="12"/>
      <c r="F920" s="12"/>
      <c r="G920" s="12"/>
      <c r="H920" s="12"/>
      <c r="I920" s="12"/>
      <c r="J920" s="12"/>
      <c r="K920" s="12"/>
      <c r="L920" s="12"/>
      <c r="M920" s="12"/>
      <c r="N920" s="12"/>
      <c r="O920" s="12"/>
      <c r="P920" s="55">
        <f t="shared" si="47"/>
        <v>0</v>
      </c>
    </row>
    <row r="921" spans="1:16" ht="15" customHeight="1" x14ac:dyDescent="0.3">
      <c r="A921" s="553">
        <v>329</v>
      </c>
      <c r="B921" s="551" t="s">
        <v>140</v>
      </c>
      <c r="C921" s="110">
        <v>11</v>
      </c>
      <c r="D921" s="12"/>
      <c r="E921" s="12"/>
      <c r="F921" s="12"/>
      <c r="G921" s="12"/>
      <c r="H921" s="12"/>
      <c r="I921" s="12"/>
      <c r="J921" s="12"/>
      <c r="K921" s="12"/>
      <c r="L921" s="12"/>
      <c r="M921" s="12"/>
      <c r="N921" s="12"/>
      <c r="O921" s="12"/>
      <c r="P921" s="55">
        <f t="shared" si="47"/>
        <v>0</v>
      </c>
    </row>
    <row r="922" spans="1:16" ht="15" customHeight="1" x14ac:dyDescent="0.3">
      <c r="A922" s="554"/>
      <c r="B922" s="552"/>
      <c r="C922" s="110">
        <v>12</v>
      </c>
      <c r="D922" s="12"/>
      <c r="E922" s="12"/>
      <c r="F922" s="12"/>
      <c r="G922" s="12"/>
      <c r="H922" s="12"/>
      <c r="I922" s="12"/>
      <c r="J922" s="12"/>
      <c r="K922" s="12"/>
      <c r="L922" s="12"/>
      <c r="M922" s="12"/>
      <c r="N922" s="12"/>
      <c r="O922" s="12"/>
      <c r="P922" s="55">
        <f t="shared" si="47"/>
        <v>0</v>
      </c>
    </row>
    <row r="923" spans="1:16" ht="15" customHeight="1" x14ac:dyDescent="0.3">
      <c r="A923" s="554"/>
      <c r="B923" s="552"/>
      <c r="C923" s="110">
        <v>13</v>
      </c>
      <c r="D923" s="12"/>
      <c r="E923" s="12"/>
      <c r="F923" s="12"/>
      <c r="G923" s="12"/>
      <c r="H923" s="12"/>
      <c r="I923" s="12"/>
      <c r="J923" s="12"/>
      <c r="K923" s="12"/>
      <c r="L923" s="12"/>
      <c r="M923" s="12"/>
      <c r="N923" s="12"/>
      <c r="O923" s="12"/>
      <c r="P923" s="55">
        <f t="shared" ref="P923:P930" si="49">SUM(D923:O923)</f>
        <v>0</v>
      </c>
    </row>
    <row r="924" spans="1:16" ht="15" customHeight="1" x14ac:dyDescent="0.3">
      <c r="A924" s="554"/>
      <c r="B924" s="552"/>
      <c r="C924" s="110">
        <v>14</v>
      </c>
      <c r="D924" s="12"/>
      <c r="E924" s="12"/>
      <c r="F924" s="12"/>
      <c r="G924" s="12"/>
      <c r="H924" s="12"/>
      <c r="I924" s="12"/>
      <c r="J924" s="12"/>
      <c r="K924" s="12"/>
      <c r="L924" s="12"/>
      <c r="M924" s="12"/>
      <c r="N924" s="12"/>
      <c r="O924" s="12"/>
      <c r="P924" s="55">
        <f t="shared" si="49"/>
        <v>0</v>
      </c>
    </row>
    <row r="925" spans="1:16" ht="15" customHeight="1" x14ac:dyDescent="0.3">
      <c r="A925" s="554"/>
      <c r="B925" s="552"/>
      <c r="C925" s="110">
        <v>15</v>
      </c>
      <c r="D925" s="12"/>
      <c r="E925" s="12"/>
      <c r="F925" s="12"/>
      <c r="G925" s="12"/>
      <c r="H925" s="12"/>
      <c r="I925" s="12"/>
      <c r="J925" s="12"/>
      <c r="K925" s="12"/>
      <c r="L925" s="12"/>
      <c r="M925" s="12"/>
      <c r="N925" s="12"/>
      <c r="O925" s="12"/>
      <c r="P925" s="55">
        <f t="shared" si="49"/>
        <v>0</v>
      </c>
    </row>
    <row r="926" spans="1:16" ht="15" customHeight="1" x14ac:dyDescent="0.3">
      <c r="A926" s="554"/>
      <c r="B926" s="552"/>
      <c r="C926" s="110">
        <v>16</v>
      </c>
      <c r="D926" s="12"/>
      <c r="E926" s="12"/>
      <c r="F926" s="12"/>
      <c r="G926" s="12"/>
      <c r="H926" s="12"/>
      <c r="I926" s="12"/>
      <c r="J926" s="12"/>
      <c r="K926" s="12"/>
      <c r="L926" s="12"/>
      <c r="M926" s="12"/>
      <c r="N926" s="12"/>
      <c r="O926" s="12"/>
      <c r="P926" s="55">
        <f t="shared" si="49"/>
        <v>0</v>
      </c>
    </row>
    <row r="927" spans="1:16" ht="15" customHeight="1" x14ac:dyDescent="0.3">
      <c r="A927" s="554"/>
      <c r="B927" s="552"/>
      <c r="C927" s="110">
        <v>17</v>
      </c>
      <c r="D927" s="12"/>
      <c r="E927" s="12"/>
      <c r="F927" s="12"/>
      <c r="G927" s="12"/>
      <c r="H927" s="12"/>
      <c r="I927" s="12"/>
      <c r="J927" s="12"/>
      <c r="K927" s="12"/>
      <c r="L927" s="12"/>
      <c r="M927" s="12"/>
      <c r="N927" s="12"/>
      <c r="O927" s="12"/>
      <c r="P927" s="55">
        <f t="shared" si="49"/>
        <v>0</v>
      </c>
    </row>
    <row r="928" spans="1:16" ht="15" customHeight="1" x14ac:dyDescent="0.3">
      <c r="A928" s="554"/>
      <c r="B928" s="552"/>
      <c r="C928" s="110">
        <v>25</v>
      </c>
      <c r="D928" s="66"/>
      <c r="E928" s="66"/>
      <c r="F928" s="66"/>
      <c r="G928" s="66"/>
      <c r="H928" s="66"/>
      <c r="I928" s="66"/>
      <c r="J928" s="66"/>
      <c r="K928" s="66"/>
      <c r="L928" s="66"/>
      <c r="M928" s="66"/>
      <c r="N928" s="66"/>
      <c r="O928" s="66"/>
      <c r="P928" s="55">
        <f t="shared" si="49"/>
        <v>0</v>
      </c>
    </row>
    <row r="929" spans="1:16" ht="15" customHeight="1" x14ac:dyDescent="0.3">
      <c r="A929" s="554"/>
      <c r="B929" s="552"/>
      <c r="C929" s="110">
        <v>26</v>
      </c>
      <c r="D929" s="66"/>
      <c r="E929" s="66"/>
      <c r="F929" s="66"/>
      <c r="G929" s="66"/>
      <c r="H929" s="66"/>
      <c r="I929" s="66"/>
      <c r="J929" s="66"/>
      <c r="K929" s="66"/>
      <c r="L929" s="66"/>
      <c r="M929" s="66"/>
      <c r="N929" s="66"/>
      <c r="O929" s="66"/>
      <c r="P929" s="55">
        <f t="shared" si="49"/>
        <v>0</v>
      </c>
    </row>
    <row r="930" spans="1:16" ht="15" customHeight="1" x14ac:dyDescent="0.3">
      <c r="A930" s="555"/>
      <c r="B930" s="552"/>
      <c r="C930" s="110">
        <v>27</v>
      </c>
      <c r="D930" s="66"/>
      <c r="E930" s="66"/>
      <c r="F930" s="66"/>
      <c r="G930" s="66"/>
      <c r="H930" s="66"/>
      <c r="I930" s="66"/>
      <c r="J930" s="66"/>
      <c r="K930" s="66"/>
      <c r="L930" s="66"/>
      <c r="M930" s="66"/>
      <c r="N930" s="66"/>
      <c r="O930" s="66"/>
      <c r="P930" s="55">
        <f t="shared" si="49"/>
        <v>0</v>
      </c>
    </row>
    <row r="931" spans="1:16" x14ac:dyDescent="0.3">
      <c r="A931" s="74">
        <v>3300</v>
      </c>
      <c r="B931" s="305" t="s">
        <v>2296</v>
      </c>
      <c r="C931" s="306"/>
      <c r="D931" s="72">
        <f>SUM(D932:D1021)</f>
        <v>0</v>
      </c>
      <c r="E931" s="72">
        <f t="shared" ref="E931:O931" si="50">SUM(E932:E1021)</f>
        <v>0</v>
      </c>
      <c r="F931" s="72">
        <f t="shared" si="50"/>
        <v>0</v>
      </c>
      <c r="G931" s="72">
        <f t="shared" si="50"/>
        <v>0</v>
      </c>
      <c r="H931" s="72">
        <f t="shared" si="50"/>
        <v>0</v>
      </c>
      <c r="I931" s="72">
        <f t="shared" si="50"/>
        <v>0</v>
      </c>
      <c r="J931" s="72">
        <f t="shared" si="50"/>
        <v>0</v>
      </c>
      <c r="K931" s="72">
        <f t="shared" si="50"/>
        <v>0</v>
      </c>
      <c r="L931" s="72">
        <f t="shared" si="50"/>
        <v>0</v>
      </c>
      <c r="M931" s="72">
        <f t="shared" si="50"/>
        <v>0</v>
      </c>
      <c r="N931" s="72">
        <f t="shared" si="50"/>
        <v>0</v>
      </c>
      <c r="O931" s="72">
        <f t="shared" si="50"/>
        <v>0</v>
      </c>
      <c r="P931" s="72">
        <f>SUM(P932:P1021)</f>
        <v>0</v>
      </c>
    </row>
    <row r="932" spans="1:16" ht="15" customHeight="1" x14ac:dyDescent="0.3">
      <c r="A932" s="553">
        <v>331</v>
      </c>
      <c r="B932" s="551" t="s">
        <v>142</v>
      </c>
      <c r="C932" s="110">
        <v>11</v>
      </c>
      <c r="D932" s="12"/>
      <c r="E932" s="12"/>
      <c r="F932" s="12"/>
      <c r="G932" s="12"/>
      <c r="H932" s="12"/>
      <c r="I932" s="12"/>
      <c r="J932" s="12"/>
      <c r="K932" s="12"/>
      <c r="L932" s="12"/>
      <c r="M932" s="12"/>
      <c r="N932" s="12"/>
      <c r="O932" s="12"/>
      <c r="P932" s="55">
        <f t="shared" ref="P932:P1019" si="51">SUM(D932:O932)</f>
        <v>0</v>
      </c>
    </row>
    <row r="933" spans="1:16" ht="15" customHeight="1" x14ac:dyDescent="0.3">
      <c r="A933" s="554"/>
      <c r="B933" s="552"/>
      <c r="C933" s="110">
        <v>12</v>
      </c>
      <c r="D933" s="12"/>
      <c r="E933" s="12"/>
      <c r="F933" s="12"/>
      <c r="G933" s="12"/>
      <c r="H933" s="12"/>
      <c r="I933" s="12"/>
      <c r="J933" s="12"/>
      <c r="K933" s="12"/>
      <c r="L933" s="12"/>
      <c r="M933" s="12"/>
      <c r="N933" s="12"/>
      <c r="O933" s="12"/>
      <c r="P933" s="55">
        <f t="shared" si="51"/>
        <v>0</v>
      </c>
    </row>
    <row r="934" spans="1:16" ht="15" customHeight="1" x14ac:dyDescent="0.3">
      <c r="A934" s="554"/>
      <c r="B934" s="552"/>
      <c r="C934" s="110">
        <v>13</v>
      </c>
      <c r="D934" s="12"/>
      <c r="E934" s="12"/>
      <c r="F934" s="12"/>
      <c r="G934" s="12"/>
      <c r="H934" s="12"/>
      <c r="I934" s="12"/>
      <c r="J934" s="12"/>
      <c r="K934" s="12"/>
      <c r="L934" s="12"/>
      <c r="M934" s="12"/>
      <c r="N934" s="12"/>
      <c r="O934" s="12"/>
      <c r="P934" s="55">
        <f t="shared" si="51"/>
        <v>0</v>
      </c>
    </row>
    <row r="935" spans="1:16" ht="15" customHeight="1" x14ac:dyDescent="0.3">
      <c r="A935" s="554"/>
      <c r="B935" s="552"/>
      <c r="C935" s="110">
        <v>14</v>
      </c>
      <c r="D935" s="12"/>
      <c r="E935" s="12"/>
      <c r="F935" s="12"/>
      <c r="G935" s="12"/>
      <c r="H935" s="12"/>
      <c r="I935" s="12"/>
      <c r="J935" s="12"/>
      <c r="K935" s="12"/>
      <c r="L935" s="12"/>
      <c r="M935" s="12"/>
      <c r="N935" s="12"/>
      <c r="O935" s="12"/>
      <c r="P935" s="55">
        <f t="shared" si="51"/>
        <v>0</v>
      </c>
    </row>
    <row r="936" spans="1:16" ht="15" customHeight="1" x14ac:dyDescent="0.3">
      <c r="A936" s="554"/>
      <c r="B936" s="552"/>
      <c r="C936" s="110">
        <v>15</v>
      </c>
      <c r="D936" s="12"/>
      <c r="E936" s="12"/>
      <c r="F936" s="12"/>
      <c r="G936" s="12"/>
      <c r="H936" s="12"/>
      <c r="I936" s="12"/>
      <c r="J936" s="12"/>
      <c r="K936" s="12"/>
      <c r="L936" s="12"/>
      <c r="M936" s="12"/>
      <c r="N936" s="12"/>
      <c r="O936" s="12"/>
      <c r="P936" s="55">
        <f t="shared" si="51"/>
        <v>0</v>
      </c>
    </row>
    <row r="937" spans="1:16" ht="15" customHeight="1" x14ac:dyDescent="0.3">
      <c r="A937" s="554"/>
      <c r="B937" s="552"/>
      <c r="C937" s="110">
        <v>16</v>
      </c>
      <c r="D937" s="12"/>
      <c r="E937" s="12"/>
      <c r="F937" s="12"/>
      <c r="G937" s="12"/>
      <c r="H937" s="12"/>
      <c r="I937" s="12"/>
      <c r="J937" s="12"/>
      <c r="K937" s="12"/>
      <c r="L937" s="12"/>
      <c r="M937" s="12"/>
      <c r="N937" s="12"/>
      <c r="O937" s="12"/>
      <c r="P937" s="55">
        <f t="shared" si="51"/>
        <v>0</v>
      </c>
    </row>
    <row r="938" spans="1:16" ht="15" customHeight="1" x14ac:dyDescent="0.3">
      <c r="A938" s="554"/>
      <c r="B938" s="552"/>
      <c r="C938" s="110">
        <v>17</v>
      </c>
      <c r="D938" s="12"/>
      <c r="E938" s="12"/>
      <c r="F938" s="12"/>
      <c r="G938" s="12"/>
      <c r="H938" s="12"/>
      <c r="I938" s="12"/>
      <c r="J938" s="12"/>
      <c r="K938" s="12"/>
      <c r="L938" s="12"/>
      <c r="M938" s="12"/>
      <c r="N938" s="12"/>
      <c r="O938" s="12"/>
      <c r="P938" s="55">
        <f t="shared" si="51"/>
        <v>0</v>
      </c>
    </row>
    <row r="939" spans="1:16" ht="15" customHeight="1" x14ac:dyDescent="0.3">
      <c r="A939" s="554"/>
      <c r="B939" s="552"/>
      <c r="C939" s="110">
        <v>25</v>
      </c>
      <c r="D939" s="12"/>
      <c r="E939" s="12"/>
      <c r="F939" s="12"/>
      <c r="G939" s="12"/>
      <c r="H939" s="12"/>
      <c r="I939" s="12"/>
      <c r="J939" s="12"/>
      <c r="K939" s="12"/>
      <c r="L939" s="12"/>
      <c r="M939" s="12"/>
      <c r="N939" s="12"/>
      <c r="O939" s="12"/>
      <c r="P939" s="55">
        <f t="shared" si="51"/>
        <v>0</v>
      </c>
    </row>
    <row r="940" spans="1:16" ht="15" customHeight="1" x14ac:dyDescent="0.3">
      <c r="A940" s="554"/>
      <c r="B940" s="552"/>
      <c r="C940" s="110">
        <v>26</v>
      </c>
      <c r="D940" s="12"/>
      <c r="E940" s="12"/>
      <c r="F940" s="12"/>
      <c r="G940" s="12"/>
      <c r="H940" s="12"/>
      <c r="I940" s="12"/>
      <c r="J940" s="12"/>
      <c r="K940" s="12"/>
      <c r="L940" s="12"/>
      <c r="M940" s="12"/>
      <c r="N940" s="12"/>
      <c r="O940" s="12"/>
      <c r="P940" s="55">
        <f t="shared" si="51"/>
        <v>0</v>
      </c>
    </row>
    <row r="941" spans="1:16" ht="15" customHeight="1" x14ac:dyDescent="0.3">
      <c r="A941" s="555"/>
      <c r="B941" s="552"/>
      <c r="C941" s="110">
        <v>27</v>
      </c>
      <c r="D941" s="12"/>
      <c r="E941" s="12"/>
      <c r="F941" s="12"/>
      <c r="G941" s="12"/>
      <c r="H941" s="12"/>
      <c r="I941" s="12"/>
      <c r="J941" s="12"/>
      <c r="K941" s="12"/>
      <c r="L941" s="12"/>
      <c r="M941" s="12"/>
      <c r="N941" s="12"/>
      <c r="O941" s="12"/>
      <c r="P941" s="55">
        <f t="shared" si="51"/>
        <v>0</v>
      </c>
    </row>
    <row r="942" spans="1:16" ht="15" customHeight="1" x14ac:dyDescent="0.3">
      <c r="A942" s="553">
        <v>332</v>
      </c>
      <c r="B942" s="551" t="s">
        <v>143</v>
      </c>
      <c r="C942" s="110">
        <v>11</v>
      </c>
      <c r="D942" s="12"/>
      <c r="E942" s="12"/>
      <c r="F942" s="12"/>
      <c r="G942" s="12"/>
      <c r="H942" s="12"/>
      <c r="I942" s="12"/>
      <c r="J942" s="12"/>
      <c r="K942" s="12"/>
      <c r="L942" s="12"/>
      <c r="M942" s="12"/>
      <c r="N942" s="12"/>
      <c r="O942" s="12"/>
      <c r="P942" s="55">
        <f t="shared" si="51"/>
        <v>0</v>
      </c>
    </row>
    <row r="943" spans="1:16" ht="15" customHeight="1" x14ac:dyDescent="0.3">
      <c r="A943" s="554"/>
      <c r="B943" s="552"/>
      <c r="C943" s="110">
        <v>12</v>
      </c>
      <c r="D943" s="12"/>
      <c r="E943" s="12"/>
      <c r="F943" s="12"/>
      <c r="G943" s="12"/>
      <c r="H943" s="12"/>
      <c r="I943" s="12"/>
      <c r="J943" s="12"/>
      <c r="K943" s="12"/>
      <c r="L943" s="12"/>
      <c r="M943" s="12"/>
      <c r="N943" s="12"/>
      <c r="O943" s="12"/>
      <c r="P943" s="55">
        <f t="shared" si="51"/>
        <v>0</v>
      </c>
    </row>
    <row r="944" spans="1:16" ht="15" customHeight="1" x14ac:dyDescent="0.3">
      <c r="A944" s="554"/>
      <c r="B944" s="552"/>
      <c r="C944" s="110">
        <v>13</v>
      </c>
      <c r="D944" s="12"/>
      <c r="E944" s="12"/>
      <c r="F944" s="12"/>
      <c r="G944" s="12"/>
      <c r="H944" s="12"/>
      <c r="I944" s="12"/>
      <c r="J944" s="12"/>
      <c r="K944" s="12"/>
      <c r="L944" s="12"/>
      <c r="M944" s="12"/>
      <c r="N944" s="12"/>
      <c r="O944" s="12"/>
      <c r="P944" s="55">
        <f t="shared" si="51"/>
        <v>0</v>
      </c>
    </row>
    <row r="945" spans="1:16" ht="15" customHeight="1" x14ac:dyDescent="0.3">
      <c r="A945" s="554"/>
      <c r="B945" s="552"/>
      <c r="C945" s="110">
        <v>14</v>
      </c>
      <c r="D945" s="12"/>
      <c r="E945" s="12"/>
      <c r="F945" s="12"/>
      <c r="G945" s="12"/>
      <c r="H945" s="12"/>
      <c r="I945" s="12"/>
      <c r="J945" s="12"/>
      <c r="K945" s="12"/>
      <c r="L945" s="12"/>
      <c r="M945" s="12"/>
      <c r="N945" s="12"/>
      <c r="O945" s="12"/>
      <c r="P945" s="55">
        <f t="shared" si="51"/>
        <v>0</v>
      </c>
    </row>
    <row r="946" spans="1:16" ht="15" customHeight="1" x14ac:dyDescent="0.3">
      <c r="A946" s="554"/>
      <c r="B946" s="552"/>
      <c r="C946" s="110">
        <v>15</v>
      </c>
      <c r="D946" s="12"/>
      <c r="E946" s="12"/>
      <c r="F946" s="12"/>
      <c r="G946" s="12"/>
      <c r="H946" s="12"/>
      <c r="I946" s="12"/>
      <c r="J946" s="12"/>
      <c r="K946" s="12"/>
      <c r="L946" s="12"/>
      <c r="M946" s="12"/>
      <c r="N946" s="12"/>
      <c r="O946" s="12"/>
      <c r="P946" s="55">
        <f t="shared" si="51"/>
        <v>0</v>
      </c>
    </row>
    <row r="947" spans="1:16" ht="15" customHeight="1" x14ac:dyDescent="0.3">
      <c r="A947" s="554"/>
      <c r="B947" s="552"/>
      <c r="C947" s="110">
        <v>16</v>
      </c>
      <c r="D947" s="12"/>
      <c r="E947" s="12"/>
      <c r="F947" s="12"/>
      <c r="G947" s="12"/>
      <c r="H947" s="12"/>
      <c r="I947" s="12"/>
      <c r="J947" s="12"/>
      <c r="K947" s="12"/>
      <c r="L947" s="12"/>
      <c r="M947" s="12"/>
      <c r="N947" s="12"/>
      <c r="O947" s="12"/>
      <c r="P947" s="55">
        <f t="shared" si="51"/>
        <v>0</v>
      </c>
    </row>
    <row r="948" spans="1:16" ht="15" customHeight="1" x14ac:dyDescent="0.3">
      <c r="A948" s="554"/>
      <c r="B948" s="552"/>
      <c r="C948" s="110">
        <v>17</v>
      </c>
      <c r="D948" s="12"/>
      <c r="E948" s="12"/>
      <c r="F948" s="12"/>
      <c r="G948" s="12"/>
      <c r="H948" s="12"/>
      <c r="I948" s="12"/>
      <c r="J948" s="12"/>
      <c r="K948" s="12"/>
      <c r="L948" s="12"/>
      <c r="M948" s="12"/>
      <c r="N948" s="12"/>
      <c r="O948" s="12"/>
      <c r="P948" s="55">
        <f t="shared" si="51"/>
        <v>0</v>
      </c>
    </row>
    <row r="949" spans="1:16" ht="15" customHeight="1" x14ac:dyDescent="0.3">
      <c r="A949" s="554"/>
      <c r="B949" s="552"/>
      <c r="C949" s="110">
        <v>25</v>
      </c>
      <c r="D949" s="12"/>
      <c r="E949" s="12"/>
      <c r="F949" s="12"/>
      <c r="G949" s="12"/>
      <c r="H949" s="12"/>
      <c r="I949" s="12"/>
      <c r="J949" s="12"/>
      <c r="K949" s="12"/>
      <c r="L949" s="12"/>
      <c r="M949" s="12"/>
      <c r="N949" s="12"/>
      <c r="O949" s="12"/>
      <c r="P949" s="55">
        <f t="shared" si="51"/>
        <v>0</v>
      </c>
    </row>
    <row r="950" spans="1:16" ht="15" customHeight="1" x14ac:dyDescent="0.3">
      <c r="A950" s="554"/>
      <c r="B950" s="552"/>
      <c r="C950" s="110">
        <v>26</v>
      </c>
      <c r="D950" s="12"/>
      <c r="E950" s="12"/>
      <c r="F950" s="12"/>
      <c r="G950" s="12"/>
      <c r="H950" s="12"/>
      <c r="I950" s="12"/>
      <c r="J950" s="12"/>
      <c r="K950" s="12"/>
      <c r="L950" s="12"/>
      <c r="M950" s="12"/>
      <c r="N950" s="12"/>
      <c r="O950" s="12"/>
      <c r="P950" s="55">
        <f t="shared" si="51"/>
        <v>0</v>
      </c>
    </row>
    <row r="951" spans="1:16" ht="15" customHeight="1" x14ac:dyDescent="0.3">
      <c r="A951" s="555"/>
      <c r="B951" s="552"/>
      <c r="C951" s="110">
        <v>27</v>
      </c>
      <c r="D951" s="12"/>
      <c r="E951" s="12"/>
      <c r="F951" s="12"/>
      <c r="G951" s="12"/>
      <c r="H951" s="12"/>
      <c r="I951" s="12"/>
      <c r="J951" s="12"/>
      <c r="K951" s="12"/>
      <c r="L951" s="12"/>
      <c r="M951" s="12"/>
      <c r="N951" s="12"/>
      <c r="O951" s="12"/>
      <c r="P951" s="55">
        <f t="shared" si="51"/>
        <v>0</v>
      </c>
    </row>
    <row r="952" spans="1:16" ht="15" customHeight="1" x14ac:dyDescent="0.3">
      <c r="A952" s="553">
        <v>333</v>
      </c>
      <c r="B952" s="551" t="s">
        <v>144</v>
      </c>
      <c r="C952" s="110">
        <v>11</v>
      </c>
      <c r="D952" s="12"/>
      <c r="E952" s="12"/>
      <c r="F952" s="12"/>
      <c r="G952" s="12"/>
      <c r="H952" s="12"/>
      <c r="I952" s="12"/>
      <c r="J952" s="12"/>
      <c r="K952" s="12"/>
      <c r="L952" s="12"/>
      <c r="M952" s="12"/>
      <c r="N952" s="12"/>
      <c r="O952" s="12"/>
      <c r="P952" s="55">
        <f t="shared" si="51"/>
        <v>0</v>
      </c>
    </row>
    <row r="953" spans="1:16" ht="15" customHeight="1" x14ac:dyDescent="0.3">
      <c r="A953" s="554"/>
      <c r="B953" s="552"/>
      <c r="C953" s="110">
        <v>12</v>
      </c>
      <c r="D953" s="12"/>
      <c r="E953" s="12"/>
      <c r="F953" s="12"/>
      <c r="G953" s="12"/>
      <c r="H953" s="12"/>
      <c r="I953" s="12"/>
      <c r="J953" s="12"/>
      <c r="K953" s="12"/>
      <c r="L953" s="12"/>
      <c r="M953" s="12"/>
      <c r="N953" s="12"/>
      <c r="O953" s="12"/>
      <c r="P953" s="55">
        <f t="shared" si="51"/>
        <v>0</v>
      </c>
    </row>
    <row r="954" spans="1:16" ht="15" customHeight="1" x14ac:dyDescent="0.3">
      <c r="A954" s="554"/>
      <c r="B954" s="552"/>
      <c r="C954" s="110">
        <v>13</v>
      </c>
      <c r="D954" s="12"/>
      <c r="E954" s="12"/>
      <c r="F954" s="12"/>
      <c r="G954" s="12"/>
      <c r="H954" s="12"/>
      <c r="I954" s="12"/>
      <c r="J954" s="12"/>
      <c r="K954" s="12"/>
      <c r="L954" s="12"/>
      <c r="M954" s="12"/>
      <c r="N954" s="12"/>
      <c r="O954" s="12"/>
      <c r="P954" s="55">
        <f t="shared" si="51"/>
        <v>0</v>
      </c>
    </row>
    <row r="955" spans="1:16" ht="15" customHeight="1" x14ac:dyDescent="0.3">
      <c r="A955" s="554"/>
      <c r="B955" s="552"/>
      <c r="C955" s="110">
        <v>14</v>
      </c>
      <c r="D955" s="12"/>
      <c r="E955" s="12"/>
      <c r="F955" s="12"/>
      <c r="G955" s="12"/>
      <c r="H955" s="12"/>
      <c r="I955" s="12"/>
      <c r="J955" s="12"/>
      <c r="K955" s="12"/>
      <c r="L955" s="12"/>
      <c r="M955" s="12"/>
      <c r="N955" s="12"/>
      <c r="O955" s="12"/>
      <c r="P955" s="55">
        <f t="shared" si="51"/>
        <v>0</v>
      </c>
    </row>
    <row r="956" spans="1:16" ht="15" customHeight="1" x14ac:dyDescent="0.3">
      <c r="A956" s="554"/>
      <c r="B956" s="552"/>
      <c r="C956" s="110">
        <v>15</v>
      </c>
      <c r="D956" s="12"/>
      <c r="E956" s="12"/>
      <c r="F956" s="12"/>
      <c r="G956" s="12"/>
      <c r="H956" s="12"/>
      <c r="I956" s="12"/>
      <c r="J956" s="12"/>
      <c r="K956" s="12"/>
      <c r="L956" s="12"/>
      <c r="M956" s="12"/>
      <c r="N956" s="12"/>
      <c r="O956" s="12"/>
      <c r="P956" s="55">
        <f t="shared" si="51"/>
        <v>0</v>
      </c>
    </row>
    <row r="957" spans="1:16" ht="15" customHeight="1" x14ac:dyDescent="0.3">
      <c r="A957" s="554"/>
      <c r="B957" s="552"/>
      <c r="C957" s="110">
        <v>16</v>
      </c>
      <c r="D957" s="12"/>
      <c r="E957" s="12"/>
      <c r="F957" s="12"/>
      <c r="G957" s="12"/>
      <c r="H957" s="12"/>
      <c r="I957" s="12"/>
      <c r="J957" s="12"/>
      <c r="K957" s="12"/>
      <c r="L957" s="12"/>
      <c r="M957" s="12"/>
      <c r="N957" s="12"/>
      <c r="O957" s="12"/>
      <c r="P957" s="55">
        <f t="shared" si="51"/>
        <v>0</v>
      </c>
    </row>
    <row r="958" spans="1:16" ht="15" customHeight="1" x14ac:dyDescent="0.3">
      <c r="A958" s="554"/>
      <c r="B958" s="552"/>
      <c r="C958" s="110">
        <v>17</v>
      </c>
      <c r="D958" s="12"/>
      <c r="E958" s="12"/>
      <c r="F958" s="12"/>
      <c r="G958" s="12"/>
      <c r="H958" s="12"/>
      <c r="I958" s="12"/>
      <c r="J958" s="12"/>
      <c r="K958" s="12"/>
      <c r="L958" s="12"/>
      <c r="M958" s="12"/>
      <c r="N958" s="12"/>
      <c r="O958" s="12"/>
      <c r="P958" s="55">
        <f t="shared" si="51"/>
        <v>0</v>
      </c>
    </row>
    <row r="959" spans="1:16" ht="15" customHeight="1" x14ac:dyDescent="0.3">
      <c r="A959" s="554"/>
      <c r="B959" s="552"/>
      <c r="C959" s="110">
        <v>25</v>
      </c>
      <c r="D959" s="12"/>
      <c r="E959" s="12"/>
      <c r="F959" s="12"/>
      <c r="G959" s="12"/>
      <c r="H959" s="12"/>
      <c r="I959" s="12"/>
      <c r="J959" s="12"/>
      <c r="K959" s="12"/>
      <c r="L959" s="12"/>
      <c r="M959" s="12"/>
      <c r="N959" s="12"/>
      <c r="O959" s="12"/>
      <c r="P959" s="55">
        <f t="shared" si="51"/>
        <v>0</v>
      </c>
    </row>
    <row r="960" spans="1:16" ht="15" customHeight="1" x14ac:dyDescent="0.3">
      <c r="A960" s="554"/>
      <c r="B960" s="552"/>
      <c r="C960" s="110">
        <v>26</v>
      </c>
      <c r="D960" s="12"/>
      <c r="E960" s="12"/>
      <c r="F960" s="12"/>
      <c r="G960" s="12"/>
      <c r="H960" s="12"/>
      <c r="I960" s="12"/>
      <c r="J960" s="12"/>
      <c r="K960" s="12"/>
      <c r="L960" s="12"/>
      <c r="M960" s="12"/>
      <c r="N960" s="12"/>
      <c r="O960" s="12"/>
      <c r="P960" s="55">
        <f t="shared" si="51"/>
        <v>0</v>
      </c>
    </row>
    <row r="961" spans="1:16" ht="15" customHeight="1" x14ac:dyDescent="0.3">
      <c r="A961" s="555"/>
      <c r="B961" s="552"/>
      <c r="C961" s="110">
        <v>27</v>
      </c>
      <c r="D961" s="12"/>
      <c r="E961" s="12"/>
      <c r="F961" s="12"/>
      <c r="G961" s="12"/>
      <c r="H961" s="12"/>
      <c r="I961" s="12"/>
      <c r="J961" s="12"/>
      <c r="K961" s="12"/>
      <c r="L961" s="12"/>
      <c r="M961" s="12"/>
      <c r="N961" s="12"/>
      <c r="O961" s="12"/>
      <c r="P961" s="55">
        <f t="shared" si="51"/>
        <v>0</v>
      </c>
    </row>
    <row r="962" spans="1:16" ht="15" customHeight="1" x14ac:dyDescent="0.3">
      <c r="A962" s="553">
        <v>334</v>
      </c>
      <c r="B962" s="551" t="s">
        <v>145</v>
      </c>
      <c r="C962" s="110">
        <v>11</v>
      </c>
      <c r="D962" s="12"/>
      <c r="E962" s="12"/>
      <c r="F962" s="12"/>
      <c r="G962" s="12"/>
      <c r="H962" s="12"/>
      <c r="I962" s="12"/>
      <c r="J962" s="12"/>
      <c r="K962" s="12"/>
      <c r="L962" s="12"/>
      <c r="M962" s="12"/>
      <c r="N962" s="12"/>
      <c r="O962" s="12"/>
      <c r="P962" s="55">
        <f t="shared" si="51"/>
        <v>0</v>
      </c>
    </row>
    <row r="963" spans="1:16" ht="15" customHeight="1" x14ac:dyDescent="0.3">
      <c r="A963" s="554"/>
      <c r="B963" s="552"/>
      <c r="C963" s="110">
        <v>12</v>
      </c>
      <c r="D963" s="12"/>
      <c r="E963" s="12"/>
      <c r="F963" s="12"/>
      <c r="G963" s="12"/>
      <c r="H963" s="12"/>
      <c r="I963" s="12"/>
      <c r="J963" s="12"/>
      <c r="K963" s="12"/>
      <c r="L963" s="12"/>
      <c r="M963" s="12"/>
      <c r="N963" s="12"/>
      <c r="O963" s="12"/>
      <c r="P963" s="55">
        <f t="shared" si="51"/>
        <v>0</v>
      </c>
    </row>
    <row r="964" spans="1:16" ht="15" customHeight="1" x14ac:dyDescent="0.3">
      <c r="A964" s="554"/>
      <c r="B964" s="552"/>
      <c r="C964" s="110">
        <v>13</v>
      </c>
      <c r="D964" s="12"/>
      <c r="E964" s="12"/>
      <c r="F964" s="12"/>
      <c r="G964" s="12"/>
      <c r="H964" s="12"/>
      <c r="I964" s="12"/>
      <c r="J964" s="12"/>
      <c r="K964" s="12"/>
      <c r="L964" s="12"/>
      <c r="M964" s="12"/>
      <c r="N964" s="12"/>
      <c r="O964" s="12"/>
      <c r="P964" s="55">
        <f t="shared" si="51"/>
        <v>0</v>
      </c>
    </row>
    <row r="965" spans="1:16" ht="15" customHeight="1" x14ac:dyDescent="0.3">
      <c r="A965" s="554"/>
      <c r="B965" s="552"/>
      <c r="C965" s="110">
        <v>14</v>
      </c>
      <c r="D965" s="12"/>
      <c r="E965" s="12"/>
      <c r="F965" s="12"/>
      <c r="G965" s="12"/>
      <c r="H965" s="12"/>
      <c r="I965" s="12"/>
      <c r="J965" s="12"/>
      <c r="K965" s="12"/>
      <c r="L965" s="12"/>
      <c r="M965" s="12"/>
      <c r="N965" s="12"/>
      <c r="O965" s="12"/>
      <c r="P965" s="55">
        <f t="shared" si="51"/>
        <v>0</v>
      </c>
    </row>
    <row r="966" spans="1:16" ht="15" customHeight="1" x14ac:dyDescent="0.3">
      <c r="A966" s="554"/>
      <c r="B966" s="552"/>
      <c r="C966" s="110">
        <v>15</v>
      </c>
      <c r="D966" s="12"/>
      <c r="E966" s="12"/>
      <c r="F966" s="12"/>
      <c r="G966" s="12"/>
      <c r="H966" s="12"/>
      <c r="I966" s="12"/>
      <c r="J966" s="12"/>
      <c r="K966" s="12"/>
      <c r="L966" s="12"/>
      <c r="M966" s="12"/>
      <c r="N966" s="12"/>
      <c r="O966" s="12"/>
      <c r="P966" s="55">
        <f t="shared" si="51"/>
        <v>0</v>
      </c>
    </row>
    <row r="967" spans="1:16" ht="15" customHeight="1" x14ac:dyDescent="0.3">
      <c r="A967" s="554"/>
      <c r="B967" s="552"/>
      <c r="C967" s="110">
        <v>16</v>
      </c>
      <c r="D967" s="12"/>
      <c r="E967" s="12"/>
      <c r="F967" s="12"/>
      <c r="G967" s="12"/>
      <c r="H967" s="12"/>
      <c r="I967" s="12"/>
      <c r="J967" s="12"/>
      <c r="K967" s="12"/>
      <c r="L967" s="12"/>
      <c r="M967" s="12"/>
      <c r="N967" s="12"/>
      <c r="O967" s="12"/>
      <c r="P967" s="55">
        <f t="shared" si="51"/>
        <v>0</v>
      </c>
    </row>
    <row r="968" spans="1:16" ht="15" customHeight="1" x14ac:dyDescent="0.3">
      <c r="A968" s="554"/>
      <c r="B968" s="552"/>
      <c r="C968" s="110">
        <v>17</v>
      </c>
      <c r="D968" s="12"/>
      <c r="E968" s="12"/>
      <c r="F968" s="12"/>
      <c r="G968" s="12"/>
      <c r="H968" s="12"/>
      <c r="I968" s="12"/>
      <c r="J968" s="12"/>
      <c r="K968" s="12"/>
      <c r="L968" s="12"/>
      <c r="M968" s="12"/>
      <c r="N968" s="12"/>
      <c r="O968" s="12"/>
      <c r="P968" s="55">
        <f t="shared" si="51"/>
        <v>0</v>
      </c>
    </row>
    <row r="969" spans="1:16" ht="15" customHeight="1" x14ac:dyDescent="0.3">
      <c r="A969" s="554"/>
      <c r="B969" s="552"/>
      <c r="C969" s="110">
        <v>25</v>
      </c>
      <c r="D969" s="12"/>
      <c r="E969" s="12"/>
      <c r="F969" s="12"/>
      <c r="G969" s="12"/>
      <c r="H969" s="12"/>
      <c r="I969" s="12"/>
      <c r="J969" s="12"/>
      <c r="K969" s="12"/>
      <c r="L969" s="12"/>
      <c r="M969" s="12"/>
      <c r="N969" s="12"/>
      <c r="O969" s="12"/>
      <c r="P969" s="55">
        <f t="shared" si="51"/>
        <v>0</v>
      </c>
    </row>
    <row r="970" spans="1:16" ht="15" customHeight="1" x14ac:dyDescent="0.3">
      <c r="A970" s="554"/>
      <c r="B970" s="552"/>
      <c r="C970" s="110">
        <v>26</v>
      </c>
      <c r="D970" s="12"/>
      <c r="E970" s="12"/>
      <c r="F970" s="12"/>
      <c r="G970" s="12"/>
      <c r="H970" s="12"/>
      <c r="I970" s="12"/>
      <c r="J970" s="12"/>
      <c r="K970" s="12"/>
      <c r="L970" s="12"/>
      <c r="M970" s="12"/>
      <c r="N970" s="12"/>
      <c r="O970" s="12"/>
      <c r="P970" s="55">
        <f t="shared" si="51"/>
        <v>0</v>
      </c>
    </row>
    <row r="971" spans="1:16" ht="15" customHeight="1" x14ac:dyDescent="0.3">
      <c r="A971" s="555"/>
      <c r="B971" s="552"/>
      <c r="C971" s="110">
        <v>27</v>
      </c>
      <c r="D971" s="12"/>
      <c r="E971" s="12"/>
      <c r="F971" s="12"/>
      <c r="G971" s="12"/>
      <c r="H971" s="12"/>
      <c r="I971" s="12"/>
      <c r="J971" s="12"/>
      <c r="K971" s="12"/>
      <c r="L971" s="12"/>
      <c r="M971" s="12"/>
      <c r="N971" s="12"/>
      <c r="O971" s="12"/>
      <c r="P971" s="55">
        <f t="shared" si="51"/>
        <v>0</v>
      </c>
    </row>
    <row r="972" spans="1:16" ht="15" customHeight="1" x14ac:dyDescent="0.3">
      <c r="A972" s="553">
        <v>335</v>
      </c>
      <c r="B972" s="551" t="s">
        <v>146</v>
      </c>
      <c r="C972" s="110">
        <v>11</v>
      </c>
      <c r="D972" s="12"/>
      <c r="E972" s="12"/>
      <c r="F972" s="12"/>
      <c r="G972" s="12"/>
      <c r="H972" s="12"/>
      <c r="I972" s="12"/>
      <c r="J972" s="12"/>
      <c r="K972" s="12"/>
      <c r="L972" s="12"/>
      <c r="M972" s="12"/>
      <c r="N972" s="12"/>
      <c r="O972" s="12"/>
      <c r="P972" s="55">
        <f t="shared" si="51"/>
        <v>0</v>
      </c>
    </row>
    <row r="973" spans="1:16" ht="15" customHeight="1" x14ac:dyDescent="0.3">
      <c r="A973" s="554"/>
      <c r="B973" s="552"/>
      <c r="C973" s="110">
        <v>12</v>
      </c>
      <c r="D973" s="12"/>
      <c r="E973" s="12"/>
      <c r="F973" s="12"/>
      <c r="G973" s="12"/>
      <c r="H973" s="12"/>
      <c r="I973" s="12"/>
      <c r="J973" s="12"/>
      <c r="K973" s="12"/>
      <c r="L973" s="12"/>
      <c r="M973" s="12"/>
      <c r="N973" s="12"/>
      <c r="O973" s="12"/>
      <c r="P973" s="55">
        <f t="shared" si="51"/>
        <v>0</v>
      </c>
    </row>
    <row r="974" spans="1:16" ht="15" customHeight="1" x14ac:dyDescent="0.3">
      <c r="A974" s="554"/>
      <c r="B974" s="552"/>
      <c r="C974" s="110">
        <v>13</v>
      </c>
      <c r="D974" s="12"/>
      <c r="E974" s="12"/>
      <c r="F974" s="12"/>
      <c r="G974" s="12"/>
      <c r="H974" s="12"/>
      <c r="I974" s="12"/>
      <c r="J974" s="12"/>
      <c r="K974" s="12"/>
      <c r="L974" s="12"/>
      <c r="M974" s="12"/>
      <c r="N974" s="12"/>
      <c r="O974" s="12"/>
      <c r="P974" s="55">
        <f t="shared" si="51"/>
        <v>0</v>
      </c>
    </row>
    <row r="975" spans="1:16" ht="15" customHeight="1" x14ac:dyDescent="0.3">
      <c r="A975" s="554"/>
      <c r="B975" s="552"/>
      <c r="C975" s="110">
        <v>14</v>
      </c>
      <c r="D975" s="12"/>
      <c r="E975" s="12"/>
      <c r="F975" s="12"/>
      <c r="G975" s="12"/>
      <c r="H975" s="12"/>
      <c r="I975" s="12"/>
      <c r="J975" s="12"/>
      <c r="K975" s="12"/>
      <c r="L975" s="12"/>
      <c r="M975" s="12"/>
      <c r="N975" s="12"/>
      <c r="O975" s="12"/>
      <c r="P975" s="55">
        <f t="shared" si="51"/>
        <v>0</v>
      </c>
    </row>
    <row r="976" spans="1:16" ht="15" customHeight="1" x14ac:dyDescent="0.3">
      <c r="A976" s="554"/>
      <c r="B976" s="552"/>
      <c r="C976" s="110">
        <v>15</v>
      </c>
      <c r="D976" s="12"/>
      <c r="E976" s="12"/>
      <c r="F976" s="12"/>
      <c r="G976" s="12"/>
      <c r="H976" s="12"/>
      <c r="I976" s="12"/>
      <c r="J976" s="12"/>
      <c r="K976" s="12"/>
      <c r="L976" s="12"/>
      <c r="M976" s="12"/>
      <c r="N976" s="12"/>
      <c r="O976" s="12"/>
      <c r="P976" s="55">
        <f t="shared" si="51"/>
        <v>0</v>
      </c>
    </row>
    <row r="977" spans="1:16" ht="15" customHeight="1" x14ac:dyDescent="0.3">
      <c r="A977" s="554"/>
      <c r="B977" s="552"/>
      <c r="C977" s="110">
        <v>16</v>
      </c>
      <c r="D977" s="12"/>
      <c r="E977" s="12"/>
      <c r="F977" s="12"/>
      <c r="G977" s="12"/>
      <c r="H977" s="12"/>
      <c r="I977" s="12"/>
      <c r="J977" s="12"/>
      <c r="K977" s="12"/>
      <c r="L977" s="12"/>
      <c r="M977" s="12"/>
      <c r="N977" s="12"/>
      <c r="O977" s="12"/>
      <c r="P977" s="55">
        <f t="shared" si="51"/>
        <v>0</v>
      </c>
    </row>
    <row r="978" spans="1:16" ht="15" customHeight="1" x14ac:dyDescent="0.3">
      <c r="A978" s="554"/>
      <c r="B978" s="552"/>
      <c r="C978" s="110">
        <v>17</v>
      </c>
      <c r="D978" s="12"/>
      <c r="E978" s="12"/>
      <c r="F978" s="12"/>
      <c r="G978" s="12"/>
      <c r="H978" s="12"/>
      <c r="I978" s="12"/>
      <c r="J978" s="12"/>
      <c r="K978" s="12"/>
      <c r="L978" s="12"/>
      <c r="M978" s="12"/>
      <c r="N978" s="12"/>
      <c r="O978" s="12"/>
      <c r="P978" s="55">
        <f t="shared" si="51"/>
        <v>0</v>
      </c>
    </row>
    <row r="979" spans="1:16" ht="15" customHeight="1" x14ac:dyDescent="0.3">
      <c r="A979" s="554"/>
      <c r="B979" s="552"/>
      <c r="C979" s="110">
        <v>25</v>
      </c>
      <c r="D979" s="12"/>
      <c r="E979" s="12"/>
      <c r="F979" s="12"/>
      <c r="G979" s="12"/>
      <c r="H979" s="12"/>
      <c r="I979" s="12"/>
      <c r="J979" s="12"/>
      <c r="K979" s="12"/>
      <c r="L979" s="12"/>
      <c r="M979" s="12"/>
      <c r="N979" s="12"/>
      <c r="O979" s="12"/>
      <c r="P979" s="55">
        <f t="shared" si="51"/>
        <v>0</v>
      </c>
    </row>
    <row r="980" spans="1:16" ht="15" customHeight="1" x14ac:dyDescent="0.3">
      <c r="A980" s="554"/>
      <c r="B980" s="552"/>
      <c r="C980" s="110">
        <v>26</v>
      </c>
      <c r="D980" s="12"/>
      <c r="E980" s="12"/>
      <c r="F980" s="12"/>
      <c r="G980" s="12"/>
      <c r="H980" s="12"/>
      <c r="I980" s="12"/>
      <c r="J980" s="12"/>
      <c r="K980" s="12"/>
      <c r="L980" s="12"/>
      <c r="M980" s="12"/>
      <c r="N980" s="12"/>
      <c r="O980" s="12"/>
      <c r="P980" s="55">
        <f t="shared" si="51"/>
        <v>0</v>
      </c>
    </row>
    <row r="981" spans="1:16" ht="15" customHeight="1" x14ac:dyDescent="0.3">
      <c r="A981" s="555"/>
      <c r="B981" s="552"/>
      <c r="C981" s="110">
        <v>27</v>
      </c>
      <c r="D981" s="12"/>
      <c r="E981" s="12"/>
      <c r="F981" s="12"/>
      <c r="G981" s="12"/>
      <c r="H981" s="12"/>
      <c r="I981" s="12"/>
      <c r="J981" s="12"/>
      <c r="K981" s="12"/>
      <c r="L981" s="12"/>
      <c r="M981" s="12"/>
      <c r="N981" s="12"/>
      <c r="O981" s="12"/>
      <c r="P981" s="55">
        <f t="shared" si="51"/>
        <v>0</v>
      </c>
    </row>
    <row r="982" spans="1:16" ht="15" customHeight="1" x14ac:dyDescent="0.3">
      <c r="A982" s="553">
        <v>336</v>
      </c>
      <c r="B982" s="551" t="s">
        <v>147</v>
      </c>
      <c r="C982" s="110">
        <v>11</v>
      </c>
      <c r="D982" s="12"/>
      <c r="E982" s="12"/>
      <c r="F982" s="12"/>
      <c r="G982" s="12"/>
      <c r="H982" s="12"/>
      <c r="I982" s="12"/>
      <c r="J982" s="12"/>
      <c r="K982" s="12"/>
      <c r="L982" s="12"/>
      <c r="M982" s="12"/>
      <c r="N982" s="12"/>
      <c r="O982" s="12"/>
      <c r="P982" s="55">
        <f t="shared" si="51"/>
        <v>0</v>
      </c>
    </row>
    <row r="983" spans="1:16" ht="15" customHeight="1" x14ac:dyDescent="0.3">
      <c r="A983" s="554"/>
      <c r="B983" s="552"/>
      <c r="C983" s="110">
        <v>12</v>
      </c>
      <c r="D983" s="12"/>
      <c r="E983" s="12"/>
      <c r="F983" s="12"/>
      <c r="G983" s="12"/>
      <c r="H983" s="12"/>
      <c r="I983" s="12"/>
      <c r="J983" s="12"/>
      <c r="K983" s="12"/>
      <c r="L983" s="12"/>
      <c r="M983" s="12"/>
      <c r="N983" s="12"/>
      <c r="O983" s="12"/>
      <c r="P983" s="55">
        <f t="shared" si="51"/>
        <v>0</v>
      </c>
    </row>
    <row r="984" spans="1:16" ht="15" customHeight="1" x14ac:dyDescent="0.3">
      <c r="A984" s="554"/>
      <c r="B984" s="552"/>
      <c r="C984" s="110">
        <v>13</v>
      </c>
      <c r="D984" s="12"/>
      <c r="E984" s="12"/>
      <c r="F984" s="12"/>
      <c r="G984" s="12"/>
      <c r="H984" s="12"/>
      <c r="I984" s="12"/>
      <c r="J984" s="12"/>
      <c r="K984" s="12"/>
      <c r="L984" s="12"/>
      <c r="M984" s="12"/>
      <c r="N984" s="12"/>
      <c r="O984" s="12"/>
      <c r="P984" s="55">
        <f t="shared" si="51"/>
        <v>0</v>
      </c>
    </row>
    <row r="985" spans="1:16" ht="15" customHeight="1" x14ac:dyDescent="0.3">
      <c r="A985" s="554"/>
      <c r="B985" s="552"/>
      <c r="C985" s="110">
        <v>14</v>
      </c>
      <c r="D985" s="12"/>
      <c r="E985" s="12"/>
      <c r="F985" s="12"/>
      <c r="G985" s="12"/>
      <c r="H985" s="12"/>
      <c r="I985" s="12"/>
      <c r="J985" s="12"/>
      <c r="K985" s="12"/>
      <c r="L985" s="12"/>
      <c r="M985" s="12"/>
      <c r="N985" s="12"/>
      <c r="O985" s="12"/>
      <c r="P985" s="55">
        <f t="shared" si="51"/>
        <v>0</v>
      </c>
    </row>
    <row r="986" spans="1:16" ht="15" customHeight="1" x14ac:dyDescent="0.3">
      <c r="A986" s="554"/>
      <c r="B986" s="552"/>
      <c r="C986" s="110">
        <v>15</v>
      </c>
      <c r="D986" s="12"/>
      <c r="E986" s="12"/>
      <c r="F986" s="12"/>
      <c r="G986" s="12"/>
      <c r="H986" s="12"/>
      <c r="I986" s="12"/>
      <c r="J986" s="12"/>
      <c r="K986" s="12"/>
      <c r="L986" s="12"/>
      <c r="M986" s="12"/>
      <c r="N986" s="12"/>
      <c r="O986" s="12"/>
      <c r="P986" s="55">
        <f t="shared" si="51"/>
        <v>0</v>
      </c>
    </row>
    <row r="987" spans="1:16" ht="15" customHeight="1" x14ac:dyDescent="0.3">
      <c r="A987" s="554"/>
      <c r="B987" s="552"/>
      <c r="C987" s="110">
        <v>16</v>
      </c>
      <c r="D987" s="12"/>
      <c r="E987" s="12"/>
      <c r="F987" s="12"/>
      <c r="G987" s="12"/>
      <c r="H987" s="12"/>
      <c r="I987" s="12"/>
      <c r="J987" s="12"/>
      <c r="K987" s="12"/>
      <c r="L987" s="12"/>
      <c r="M987" s="12"/>
      <c r="N987" s="12"/>
      <c r="O987" s="12"/>
      <c r="P987" s="55">
        <f t="shared" si="51"/>
        <v>0</v>
      </c>
    </row>
    <row r="988" spans="1:16" ht="15" customHeight="1" x14ac:dyDescent="0.3">
      <c r="A988" s="554"/>
      <c r="B988" s="552"/>
      <c r="C988" s="110">
        <v>17</v>
      </c>
      <c r="D988" s="12"/>
      <c r="E988" s="12"/>
      <c r="F988" s="12"/>
      <c r="G988" s="12"/>
      <c r="H988" s="12"/>
      <c r="I988" s="12"/>
      <c r="J988" s="12"/>
      <c r="K988" s="12"/>
      <c r="L988" s="12"/>
      <c r="M988" s="12"/>
      <c r="N988" s="12"/>
      <c r="O988" s="12"/>
      <c r="P988" s="55">
        <f t="shared" si="51"/>
        <v>0</v>
      </c>
    </row>
    <row r="989" spans="1:16" ht="15" customHeight="1" x14ac:dyDescent="0.3">
      <c r="A989" s="554"/>
      <c r="B989" s="552"/>
      <c r="C989" s="110">
        <v>25</v>
      </c>
      <c r="D989" s="12"/>
      <c r="E989" s="12"/>
      <c r="F989" s="12"/>
      <c r="G989" s="12"/>
      <c r="H989" s="12"/>
      <c r="I989" s="12"/>
      <c r="J989" s="12"/>
      <c r="K989" s="12"/>
      <c r="L989" s="12"/>
      <c r="M989" s="12"/>
      <c r="N989" s="12"/>
      <c r="O989" s="12"/>
      <c r="P989" s="55">
        <f t="shared" si="51"/>
        <v>0</v>
      </c>
    </row>
    <row r="990" spans="1:16" ht="15" customHeight="1" x14ac:dyDescent="0.3">
      <c r="A990" s="554"/>
      <c r="B990" s="552"/>
      <c r="C990" s="110">
        <v>26</v>
      </c>
      <c r="D990" s="12"/>
      <c r="E990" s="12"/>
      <c r="F990" s="12"/>
      <c r="G990" s="12"/>
      <c r="H990" s="12"/>
      <c r="I990" s="12"/>
      <c r="J990" s="12"/>
      <c r="K990" s="12"/>
      <c r="L990" s="12"/>
      <c r="M990" s="12"/>
      <c r="N990" s="12"/>
      <c r="O990" s="12"/>
      <c r="P990" s="55">
        <f t="shared" si="51"/>
        <v>0</v>
      </c>
    </row>
    <row r="991" spans="1:16" ht="15" customHeight="1" x14ac:dyDescent="0.3">
      <c r="A991" s="555"/>
      <c r="B991" s="552"/>
      <c r="C991" s="110">
        <v>27</v>
      </c>
      <c r="D991" s="12"/>
      <c r="E991" s="12"/>
      <c r="F991" s="12"/>
      <c r="G991" s="12"/>
      <c r="H991" s="12"/>
      <c r="I991" s="12"/>
      <c r="J991" s="12"/>
      <c r="K991" s="12"/>
      <c r="L991" s="12"/>
      <c r="M991" s="12"/>
      <c r="N991" s="12"/>
      <c r="O991" s="12"/>
      <c r="P991" s="55">
        <f t="shared" si="51"/>
        <v>0</v>
      </c>
    </row>
    <row r="992" spans="1:16" ht="15" customHeight="1" x14ac:dyDescent="0.3">
      <c r="A992" s="553">
        <v>337</v>
      </c>
      <c r="B992" s="551" t="s">
        <v>148</v>
      </c>
      <c r="C992" s="110">
        <v>11</v>
      </c>
      <c r="D992" s="12"/>
      <c r="E992" s="12"/>
      <c r="F992" s="12"/>
      <c r="G992" s="12"/>
      <c r="H992" s="12"/>
      <c r="I992" s="12"/>
      <c r="J992" s="12"/>
      <c r="K992" s="12"/>
      <c r="L992" s="12"/>
      <c r="M992" s="12"/>
      <c r="N992" s="12"/>
      <c r="O992" s="12"/>
      <c r="P992" s="55">
        <f t="shared" si="51"/>
        <v>0</v>
      </c>
    </row>
    <row r="993" spans="1:16" ht="15" customHeight="1" x14ac:dyDescent="0.3">
      <c r="A993" s="554"/>
      <c r="B993" s="552"/>
      <c r="C993" s="110">
        <v>12</v>
      </c>
      <c r="D993" s="12"/>
      <c r="E993" s="12"/>
      <c r="F993" s="12"/>
      <c r="G993" s="12"/>
      <c r="H993" s="12"/>
      <c r="I993" s="12"/>
      <c r="J993" s="12"/>
      <c r="K993" s="12"/>
      <c r="L993" s="12"/>
      <c r="M993" s="12"/>
      <c r="N993" s="12"/>
      <c r="O993" s="12"/>
      <c r="P993" s="55">
        <f t="shared" si="51"/>
        <v>0</v>
      </c>
    </row>
    <row r="994" spans="1:16" ht="15" customHeight="1" x14ac:dyDescent="0.3">
      <c r="A994" s="554"/>
      <c r="B994" s="552"/>
      <c r="C994" s="110">
        <v>13</v>
      </c>
      <c r="D994" s="12"/>
      <c r="E994" s="12"/>
      <c r="F994" s="12"/>
      <c r="G994" s="12"/>
      <c r="H994" s="12"/>
      <c r="I994" s="12"/>
      <c r="J994" s="12"/>
      <c r="K994" s="12"/>
      <c r="L994" s="12"/>
      <c r="M994" s="12"/>
      <c r="N994" s="12"/>
      <c r="O994" s="12"/>
      <c r="P994" s="55">
        <f t="shared" si="51"/>
        <v>0</v>
      </c>
    </row>
    <row r="995" spans="1:16" ht="15" customHeight="1" x14ac:dyDescent="0.3">
      <c r="A995" s="554"/>
      <c r="B995" s="552"/>
      <c r="C995" s="110">
        <v>14</v>
      </c>
      <c r="D995" s="12"/>
      <c r="E995" s="12"/>
      <c r="F995" s="12"/>
      <c r="G995" s="12"/>
      <c r="H995" s="12"/>
      <c r="I995" s="12"/>
      <c r="J995" s="12"/>
      <c r="K995" s="12"/>
      <c r="L995" s="12"/>
      <c r="M995" s="12"/>
      <c r="N995" s="12"/>
      <c r="O995" s="12"/>
      <c r="P995" s="55">
        <f t="shared" si="51"/>
        <v>0</v>
      </c>
    </row>
    <row r="996" spans="1:16" ht="15" customHeight="1" x14ac:dyDescent="0.3">
      <c r="A996" s="554"/>
      <c r="B996" s="552"/>
      <c r="C996" s="110">
        <v>15</v>
      </c>
      <c r="D996" s="12"/>
      <c r="E996" s="12"/>
      <c r="F996" s="12"/>
      <c r="G996" s="12"/>
      <c r="H996" s="12"/>
      <c r="I996" s="12"/>
      <c r="J996" s="12"/>
      <c r="K996" s="12"/>
      <c r="L996" s="12"/>
      <c r="M996" s="12"/>
      <c r="N996" s="12"/>
      <c r="O996" s="12"/>
      <c r="P996" s="55">
        <f t="shared" si="51"/>
        <v>0</v>
      </c>
    </row>
    <row r="997" spans="1:16" ht="15" customHeight="1" x14ac:dyDescent="0.3">
      <c r="A997" s="554"/>
      <c r="B997" s="552"/>
      <c r="C997" s="110">
        <v>16</v>
      </c>
      <c r="D997" s="12"/>
      <c r="E997" s="12"/>
      <c r="F997" s="12"/>
      <c r="G997" s="12"/>
      <c r="H997" s="12"/>
      <c r="I997" s="12"/>
      <c r="J997" s="12"/>
      <c r="K997" s="12"/>
      <c r="L997" s="12"/>
      <c r="M997" s="12"/>
      <c r="N997" s="12"/>
      <c r="O997" s="12"/>
      <c r="P997" s="55">
        <f t="shared" si="51"/>
        <v>0</v>
      </c>
    </row>
    <row r="998" spans="1:16" ht="15" customHeight="1" x14ac:dyDescent="0.3">
      <c r="A998" s="554"/>
      <c r="B998" s="552"/>
      <c r="C998" s="110">
        <v>17</v>
      </c>
      <c r="D998" s="12"/>
      <c r="E998" s="12"/>
      <c r="F998" s="12"/>
      <c r="G998" s="12"/>
      <c r="H998" s="12"/>
      <c r="I998" s="12"/>
      <c r="J998" s="12"/>
      <c r="K998" s="12"/>
      <c r="L998" s="12"/>
      <c r="M998" s="12"/>
      <c r="N998" s="12"/>
      <c r="O998" s="12"/>
      <c r="P998" s="55">
        <f t="shared" si="51"/>
        <v>0</v>
      </c>
    </row>
    <row r="999" spans="1:16" ht="15" customHeight="1" x14ac:dyDescent="0.3">
      <c r="A999" s="554"/>
      <c r="B999" s="552"/>
      <c r="C999" s="110">
        <v>25</v>
      </c>
      <c r="D999" s="12"/>
      <c r="E999" s="12"/>
      <c r="F999" s="12"/>
      <c r="G999" s="12"/>
      <c r="H999" s="12"/>
      <c r="I999" s="12"/>
      <c r="J999" s="12"/>
      <c r="K999" s="12"/>
      <c r="L999" s="12"/>
      <c r="M999" s="12"/>
      <c r="N999" s="12"/>
      <c r="O999" s="12"/>
      <c r="P999" s="55">
        <f t="shared" si="51"/>
        <v>0</v>
      </c>
    </row>
    <row r="1000" spans="1:16" ht="15" customHeight="1" x14ac:dyDescent="0.3">
      <c r="A1000" s="554"/>
      <c r="B1000" s="552"/>
      <c r="C1000" s="110">
        <v>26</v>
      </c>
      <c r="D1000" s="12"/>
      <c r="E1000" s="12"/>
      <c r="F1000" s="12"/>
      <c r="G1000" s="12"/>
      <c r="H1000" s="12"/>
      <c r="I1000" s="12"/>
      <c r="J1000" s="12"/>
      <c r="K1000" s="12"/>
      <c r="L1000" s="12"/>
      <c r="M1000" s="12"/>
      <c r="N1000" s="12"/>
      <c r="O1000" s="12"/>
      <c r="P1000" s="55">
        <f t="shared" si="51"/>
        <v>0</v>
      </c>
    </row>
    <row r="1001" spans="1:16" ht="15" customHeight="1" x14ac:dyDescent="0.3">
      <c r="A1001" s="555"/>
      <c r="B1001" s="552"/>
      <c r="C1001" s="110">
        <v>27</v>
      </c>
      <c r="D1001" s="12"/>
      <c r="E1001" s="12"/>
      <c r="F1001" s="12"/>
      <c r="G1001" s="12"/>
      <c r="H1001" s="12"/>
      <c r="I1001" s="12"/>
      <c r="J1001" s="12"/>
      <c r="K1001" s="12"/>
      <c r="L1001" s="12"/>
      <c r="M1001" s="12"/>
      <c r="N1001" s="12"/>
      <c r="O1001" s="12"/>
      <c r="P1001" s="55">
        <f t="shared" si="51"/>
        <v>0</v>
      </c>
    </row>
    <row r="1002" spans="1:16" ht="15" customHeight="1" x14ac:dyDescent="0.3">
      <c r="A1002" s="553">
        <v>338</v>
      </c>
      <c r="B1002" s="551" t="s">
        <v>149</v>
      </c>
      <c r="C1002" s="110">
        <v>11</v>
      </c>
      <c r="D1002" s="12"/>
      <c r="E1002" s="12"/>
      <c r="F1002" s="12"/>
      <c r="G1002" s="12"/>
      <c r="H1002" s="12"/>
      <c r="I1002" s="12"/>
      <c r="J1002" s="12"/>
      <c r="K1002" s="12"/>
      <c r="L1002" s="12"/>
      <c r="M1002" s="12"/>
      <c r="N1002" s="12"/>
      <c r="O1002" s="12"/>
      <c r="P1002" s="55">
        <f t="shared" si="51"/>
        <v>0</v>
      </c>
    </row>
    <row r="1003" spans="1:16" ht="15" customHeight="1" x14ac:dyDescent="0.3">
      <c r="A1003" s="554"/>
      <c r="B1003" s="552"/>
      <c r="C1003" s="110">
        <v>12</v>
      </c>
      <c r="D1003" s="12"/>
      <c r="E1003" s="12"/>
      <c r="F1003" s="12"/>
      <c r="G1003" s="12"/>
      <c r="H1003" s="12"/>
      <c r="I1003" s="12"/>
      <c r="J1003" s="12"/>
      <c r="K1003" s="12"/>
      <c r="L1003" s="12"/>
      <c r="M1003" s="12"/>
      <c r="N1003" s="12"/>
      <c r="O1003" s="12"/>
      <c r="P1003" s="55">
        <f t="shared" si="51"/>
        <v>0</v>
      </c>
    </row>
    <row r="1004" spans="1:16" ht="15" customHeight="1" x14ac:dyDescent="0.3">
      <c r="A1004" s="554"/>
      <c r="B1004" s="552"/>
      <c r="C1004" s="110">
        <v>13</v>
      </c>
      <c r="D1004" s="12"/>
      <c r="E1004" s="12"/>
      <c r="F1004" s="12"/>
      <c r="G1004" s="12"/>
      <c r="H1004" s="12"/>
      <c r="I1004" s="12"/>
      <c r="J1004" s="12"/>
      <c r="K1004" s="12"/>
      <c r="L1004" s="12"/>
      <c r="M1004" s="12"/>
      <c r="N1004" s="12"/>
      <c r="O1004" s="12"/>
      <c r="P1004" s="55">
        <f t="shared" si="51"/>
        <v>0</v>
      </c>
    </row>
    <row r="1005" spans="1:16" ht="15" customHeight="1" x14ac:dyDescent="0.3">
      <c r="A1005" s="554"/>
      <c r="B1005" s="552"/>
      <c r="C1005" s="110">
        <v>14</v>
      </c>
      <c r="D1005" s="12"/>
      <c r="E1005" s="12"/>
      <c r="F1005" s="12"/>
      <c r="G1005" s="12"/>
      <c r="H1005" s="12"/>
      <c r="I1005" s="12"/>
      <c r="J1005" s="12"/>
      <c r="K1005" s="12"/>
      <c r="L1005" s="12"/>
      <c r="M1005" s="12"/>
      <c r="N1005" s="12"/>
      <c r="O1005" s="12"/>
      <c r="P1005" s="55">
        <f t="shared" si="51"/>
        <v>0</v>
      </c>
    </row>
    <row r="1006" spans="1:16" ht="15" customHeight="1" x14ac:dyDescent="0.3">
      <c r="A1006" s="554"/>
      <c r="B1006" s="552"/>
      <c r="C1006" s="110">
        <v>15</v>
      </c>
      <c r="D1006" s="12"/>
      <c r="E1006" s="12"/>
      <c r="F1006" s="12"/>
      <c r="G1006" s="12"/>
      <c r="H1006" s="12"/>
      <c r="I1006" s="12"/>
      <c r="J1006" s="12"/>
      <c r="K1006" s="12"/>
      <c r="L1006" s="12"/>
      <c r="M1006" s="12"/>
      <c r="N1006" s="12"/>
      <c r="O1006" s="12"/>
      <c r="P1006" s="55">
        <f t="shared" si="51"/>
        <v>0</v>
      </c>
    </row>
    <row r="1007" spans="1:16" ht="15" customHeight="1" x14ac:dyDescent="0.3">
      <c r="A1007" s="554"/>
      <c r="B1007" s="552"/>
      <c r="C1007" s="110">
        <v>16</v>
      </c>
      <c r="D1007" s="12"/>
      <c r="E1007" s="12"/>
      <c r="F1007" s="12"/>
      <c r="G1007" s="12"/>
      <c r="H1007" s="12"/>
      <c r="I1007" s="12"/>
      <c r="J1007" s="12"/>
      <c r="K1007" s="12"/>
      <c r="L1007" s="12"/>
      <c r="M1007" s="12"/>
      <c r="N1007" s="12"/>
      <c r="O1007" s="12"/>
      <c r="P1007" s="55">
        <f t="shared" si="51"/>
        <v>0</v>
      </c>
    </row>
    <row r="1008" spans="1:16" ht="15" customHeight="1" x14ac:dyDescent="0.3">
      <c r="A1008" s="554"/>
      <c r="B1008" s="552"/>
      <c r="C1008" s="110">
        <v>17</v>
      </c>
      <c r="D1008" s="12"/>
      <c r="E1008" s="12"/>
      <c r="F1008" s="12"/>
      <c r="G1008" s="12"/>
      <c r="H1008" s="12"/>
      <c r="I1008" s="12"/>
      <c r="J1008" s="12"/>
      <c r="K1008" s="12"/>
      <c r="L1008" s="12"/>
      <c r="M1008" s="12"/>
      <c r="N1008" s="12"/>
      <c r="O1008" s="12"/>
      <c r="P1008" s="55">
        <f t="shared" si="51"/>
        <v>0</v>
      </c>
    </row>
    <row r="1009" spans="1:16" ht="15" customHeight="1" x14ac:dyDescent="0.3">
      <c r="A1009" s="554"/>
      <c r="B1009" s="552"/>
      <c r="C1009" s="110">
        <v>25</v>
      </c>
      <c r="D1009" s="12"/>
      <c r="E1009" s="12"/>
      <c r="F1009" s="12"/>
      <c r="G1009" s="12"/>
      <c r="H1009" s="12"/>
      <c r="I1009" s="12"/>
      <c r="J1009" s="12"/>
      <c r="K1009" s="12"/>
      <c r="L1009" s="12"/>
      <c r="M1009" s="12"/>
      <c r="N1009" s="12"/>
      <c r="O1009" s="12"/>
      <c r="P1009" s="55">
        <f t="shared" si="51"/>
        <v>0</v>
      </c>
    </row>
    <row r="1010" spans="1:16" ht="15" customHeight="1" x14ac:dyDescent="0.3">
      <c r="A1010" s="554"/>
      <c r="B1010" s="552"/>
      <c r="C1010" s="110">
        <v>26</v>
      </c>
      <c r="D1010" s="12"/>
      <c r="E1010" s="12"/>
      <c r="F1010" s="12"/>
      <c r="G1010" s="12"/>
      <c r="H1010" s="12"/>
      <c r="I1010" s="12"/>
      <c r="J1010" s="12"/>
      <c r="K1010" s="12"/>
      <c r="L1010" s="12"/>
      <c r="M1010" s="12"/>
      <c r="N1010" s="12"/>
      <c r="O1010" s="12"/>
      <c r="P1010" s="55">
        <f t="shared" si="51"/>
        <v>0</v>
      </c>
    </row>
    <row r="1011" spans="1:16" ht="15" customHeight="1" x14ac:dyDescent="0.3">
      <c r="A1011" s="555"/>
      <c r="B1011" s="552"/>
      <c r="C1011" s="110">
        <v>27</v>
      </c>
      <c r="D1011" s="12"/>
      <c r="E1011" s="12"/>
      <c r="F1011" s="12"/>
      <c r="G1011" s="12"/>
      <c r="H1011" s="12"/>
      <c r="I1011" s="12"/>
      <c r="J1011" s="12"/>
      <c r="K1011" s="12"/>
      <c r="L1011" s="12"/>
      <c r="M1011" s="12"/>
      <c r="N1011" s="12"/>
      <c r="O1011" s="12"/>
      <c r="P1011" s="55">
        <f t="shared" si="51"/>
        <v>0</v>
      </c>
    </row>
    <row r="1012" spans="1:16" ht="15" customHeight="1" x14ac:dyDescent="0.3">
      <c r="A1012" s="553">
        <v>339</v>
      </c>
      <c r="B1012" s="551" t="s">
        <v>150</v>
      </c>
      <c r="C1012" s="110">
        <v>11</v>
      </c>
      <c r="D1012" s="12"/>
      <c r="E1012" s="12"/>
      <c r="F1012" s="12"/>
      <c r="G1012" s="12"/>
      <c r="H1012" s="12"/>
      <c r="I1012" s="12"/>
      <c r="J1012" s="12"/>
      <c r="K1012" s="12"/>
      <c r="L1012" s="12"/>
      <c r="M1012" s="12"/>
      <c r="N1012" s="12"/>
      <c r="O1012" s="12"/>
      <c r="P1012" s="55">
        <f t="shared" si="51"/>
        <v>0</v>
      </c>
    </row>
    <row r="1013" spans="1:16" ht="15" customHeight="1" x14ac:dyDescent="0.3">
      <c r="A1013" s="554"/>
      <c r="B1013" s="552"/>
      <c r="C1013" s="110">
        <v>12</v>
      </c>
      <c r="D1013" s="12"/>
      <c r="E1013" s="12"/>
      <c r="F1013" s="12"/>
      <c r="G1013" s="12"/>
      <c r="H1013" s="12"/>
      <c r="I1013" s="12"/>
      <c r="J1013" s="12"/>
      <c r="K1013" s="12"/>
      <c r="L1013" s="12"/>
      <c r="M1013" s="12"/>
      <c r="N1013" s="12"/>
      <c r="O1013" s="12"/>
      <c r="P1013" s="55">
        <f t="shared" si="51"/>
        <v>0</v>
      </c>
    </row>
    <row r="1014" spans="1:16" ht="15" customHeight="1" x14ac:dyDescent="0.3">
      <c r="A1014" s="554"/>
      <c r="B1014" s="552"/>
      <c r="C1014" s="110">
        <v>13</v>
      </c>
      <c r="D1014" s="12"/>
      <c r="E1014" s="12"/>
      <c r="F1014" s="12"/>
      <c r="G1014" s="12"/>
      <c r="H1014" s="12"/>
      <c r="I1014" s="12"/>
      <c r="J1014" s="12"/>
      <c r="K1014" s="12"/>
      <c r="L1014" s="12"/>
      <c r="M1014" s="12"/>
      <c r="N1014" s="12"/>
      <c r="O1014" s="12"/>
      <c r="P1014" s="55">
        <f t="shared" si="51"/>
        <v>0</v>
      </c>
    </row>
    <row r="1015" spans="1:16" ht="15" customHeight="1" x14ac:dyDescent="0.3">
      <c r="A1015" s="554"/>
      <c r="B1015" s="552"/>
      <c r="C1015" s="110">
        <v>14</v>
      </c>
      <c r="D1015" s="12"/>
      <c r="E1015" s="12"/>
      <c r="F1015" s="12"/>
      <c r="G1015" s="12"/>
      <c r="H1015" s="12"/>
      <c r="I1015" s="12"/>
      <c r="J1015" s="12"/>
      <c r="K1015" s="12"/>
      <c r="L1015" s="12"/>
      <c r="M1015" s="12"/>
      <c r="N1015" s="12"/>
      <c r="O1015" s="12"/>
      <c r="P1015" s="55">
        <f t="shared" si="51"/>
        <v>0</v>
      </c>
    </row>
    <row r="1016" spans="1:16" ht="15" customHeight="1" x14ac:dyDescent="0.3">
      <c r="A1016" s="554"/>
      <c r="B1016" s="552"/>
      <c r="C1016" s="110">
        <v>15</v>
      </c>
      <c r="D1016" s="12"/>
      <c r="E1016" s="12"/>
      <c r="F1016" s="12"/>
      <c r="G1016" s="12"/>
      <c r="H1016" s="12"/>
      <c r="I1016" s="12"/>
      <c r="J1016" s="12"/>
      <c r="K1016" s="12"/>
      <c r="L1016" s="12"/>
      <c r="M1016" s="12"/>
      <c r="N1016" s="12"/>
      <c r="O1016" s="12"/>
      <c r="P1016" s="55">
        <f t="shared" si="51"/>
        <v>0</v>
      </c>
    </row>
    <row r="1017" spans="1:16" ht="15" customHeight="1" x14ac:dyDescent="0.3">
      <c r="A1017" s="554"/>
      <c r="B1017" s="552"/>
      <c r="C1017" s="110">
        <v>16</v>
      </c>
      <c r="D1017" s="12"/>
      <c r="E1017" s="12"/>
      <c r="F1017" s="12"/>
      <c r="G1017" s="12"/>
      <c r="H1017" s="12"/>
      <c r="I1017" s="12"/>
      <c r="J1017" s="12"/>
      <c r="K1017" s="12"/>
      <c r="L1017" s="12"/>
      <c r="M1017" s="12"/>
      <c r="N1017" s="12"/>
      <c r="O1017" s="12"/>
      <c r="P1017" s="55">
        <f t="shared" si="51"/>
        <v>0</v>
      </c>
    </row>
    <row r="1018" spans="1:16" ht="15" customHeight="1" x14ac:dyDescent="0.3">
      <c r="A1018" s="554"/>
      <c r="B1018" s="552"/>
      <c r="C1018" s="110">
        <v>17</v>
      </c>
      <c r="D1018" s="12"/>
      <c r="E1018" s="12"/>
      <c r="F1018" s="12"/>
      <c r="G1018" s="12"/>
      <c r="H1018" s="12"/>
      <c r="I1018" s="12"/>
      <c r="J1018" s="12"/>
      <c r="K1018" s="12"/>
      <c r="L1018" s="12"/>
      <c r="M1018" s="12"/>
      <c r="N1018" s="12"/>
      <c r="O1018" s="12"/>
      <c r="P1018" s="55">
        <f t="shared" si="51"/>
        <v>0</v>
      </c>
    </row>
    <row r="1019" spans="1:16" ht="15" customHeight="1" x14ac:dyDescent="0.3">
      <c r="A1019" s="554"/>
      <c r="B1019" s="552"/>
      <c r="C1019" s="110">
        <v>25</v>
      </c>
      <c r="D1019" s="66"/>
      <c r="E1019" s="66"/>
      <c r="F1019" s="66"/>
      <c r="G1019" s="66"/>
      <c r="H1019" s="66"/>
      <c r="I1019" s="66"/>
      <c r="J1019" s="66"/>
      <c r="K1019" s="66"/>
      <c r="L1019" s="66"/>
      <c r="M1019" s="66"/>
      <c r="N1019" s="66"/>
      <c r="O1019" s="66"/>
      <c r="P1019" s="55">
        <f t="shared" si="51"/>
        <v>0</v>
      </c>
    </row>
    <row r="1020" spans="1:16" ht="15" customHeight="1" x14ac:dyDescent="0.3">
      <c r="A1020" s="554"/>
      <c r="B1020" s="552"/>
      <c r="C1020" s="110">
        <v>26</v>
      </c>
      <c r="D1020" s="66"/>
      <c r="E1020" s="66"/>
      <c r="F1020" s="66"/>
      <c r="G1020" s="66"/>
      <c r="H1020" s="66"/>
      <c r="I1020" s="66"/>
      <c r="J1020" s="66"/>
      <c r="K1020" s="66"/>
      <c r="L1020" s="66"/>
      <c r="M1020" s="66"/>
      <c r="N1020" s="66"/>
      <c r="O1020" s="66"/>
      <c r="P1020" s="55">
        <f t="shared" ref="P1020:P1021" si="52">SUM(D1020:O1020)</f>
        <v>0</v>
      </c>
    </row>
    <row r="1021" spans="1:16" ht="15" customHeight="1" x14ac:dyDescent="0.3">
      <c r="A1021" s="555"/>
      <c r="B1021" s="552"/>
      <c r="C1021" s="110">
        <v>27</v>
      </c>
      <c r="D1021" s="66"/>
      <c r="E1021" s="66"/>
      <c r="F1021" s="66"/>
      <c r="G1021" s="66"/>
      <c r="H1021" s="66"/>
      <c r="I1021" s="66"/>
      <c r="J1021" s="66"/>
      <c r="K1021" s="66"/>
      <c r="L1021" s="66"/>
      <c r="M1021" s="66"/>
      <c r="N1021" s="66"/>
      <c r="O1021" s="66"/>
      <c r="P1021" s="55">
        <f t="shared" si="52"/>
        <v>0</v>
      </c>
    </row>
    <row r="1022" spans="1:16" x14ac:dyDescent="0.3">
      <c r="A1022" s="74">
        <v>3400</v>
      </c>
      <c r="B1022" s="305" t="s">
        <v>160</v>
      </c>
      <c r="C1022" s="306"/>
      <c r="D1022" s="72">
        <f>SUM(D1023:D1112)</f>
        <v>0</v>
      </c>
      <c r="E1022" s="72">
        <f t="shared" ref="E1022:O1022" si="53">SUM(E1023:E1112)</f>
        <v>0</v>
      </c>
      <c r="F1022" s="72">
        <f t="shared" si="53"/>
        <v>0</v>
      </c>
      <c r="G1022" s="72">
        <f t="shared" si="53"/>
        <v>0</v>
      </c>
      <c r="H1022" s="72">
        <f t="shared" si="53"/>
        <v>0</v>
      </c>
      <c r="I1022" s="72">
        <f t="shared" si="53"/>
        <v>0</v>
      </c>
      <c r="J1022" s="72">
        <f t="shared" si="53"/>
        <v>0</v>
      </c>
      <c r="K1022" s="72">
        <f t="shared" si="53"/>
        <v>0</v>
      </c>
      <c r="L1022" s="72">
        <f t="shared" si="53"/>
        <v>0</v>
      </c>
      <c r="M1022" s="72">
        <f t="shared" si="53"/>
        <v>0</v>
      </c>
      <c r="N1022" s="72">
        <f t="shared" si="53"/>
        <v>0</v>
      </c>
      <c r="O1022" s="72">
        <f t="shared" si="53"/>
        <v>0</v>
      </c>
      <c r="P1022" s="72">
        <f>SUM(P1023:P1112)</f>
        <v>0</v>
      </c>
    </row>
    <row r="1023" spans="1:16" ht="15" customHeight="1" x14ac:dyDescent="0.3">
      <c r="A1023" s="553">
        <v>341</v>
      </c>
      <c r="B1023" s="551" t="s">
        <v>152</v>
      </c>
      <c r="C1023" s="110">
        <v>11</v>
      </c>
      <c r="D1023" s="12"/>
      <c r="E1023" s="12"/>
      <c r="F1023" s="12"/>
      <c r="G1023" s="12"/>
      <c r="H1023" s="12"/>
      <c r="I1023" s="12"/>
      <c r="J1023" s="12"/>
      <c r="K1023" s="12"/>
      <c r="L1023" s="12"/>
      <c r="M1023" s="12"/>
      <c r="N1023" s="12"/>
      <c r="O1023" s="12"/>
      <c r="P1023" s="55">
        <f t="shared" ref="P1023:P1110" si="54">SUM(D1023:O1023)</f>
        <v>0</v>
      </c>
    </row>
    <row r="1024" spans="1:16" ht="15" customHeight="1" x14ac:dyDescent="0.3">
      <c r="A1024" s="554"/>
      <c r="B1024" s="552"/>
      <c r="C1024" s="110">
        <v>12</v>
      </c>
      <c r="D1024" s="12"/>
      <c r="E1024" s="12"/>
      <c r="F1024" s="12"/>
      <c r="G1024" s="12"/>
      <c r="H1024" s="12"/>
      <c r="I1024" s="12"/>
      <c r="J1024" s="12"/>
      <c r="K1024" s="12"/>
      <c r="L1024" s="12"/>
      <c r="M1024" s="12"/>
      <c r="N1024" s="12"/>
      <c r="O1024" s="12"/>
      <c r="P1024" s="55">
        <f t="shared" si="54"/>
        <v>0</v>
      </c>
    </row>
    <row r="1025" spans="1:16" ht="15" customHeight="1" x14ac:dyDescent="0.3">
      <c r="A1025" s="554"/>
      <c r="B1025" s="552"/>
      <c r="C1025" s="110">
        <v>13</v>
      </c>
      <c r="D1025" s="12"/>
      <c r="E1025" s="12"/>
      <c r="F1025" s="12"/>
      <c r="G1025" s="12"/>
      <c r="H1025" s="12"/>
      <c r="I1025" s="12"/>
      <c r="J1025" s="12"/>
      <c r="K1025" s="12"/>
      <c r="L1025" s="12"/>
      <c r="M1025" s="12"/>
      <c r="N1025" s="12"/>
      <c r="O1025" s="12"/>
      <c r="P1025" s="55">
        <f t="shared" si="54"/>
        <v>0</v>
      </c>
    </row>
    <row r="1026" spans="1:16" ht="15" customHeight="1" x14ac:dyDescent="0.3">
      <c r="A1026" s="554"/>
      <c r="B1026" s="552"/>
      <c r="C1026" s="110">
        <v>14</v>
      </c>
      <c r="D1026" s="12"/>
      <c r="E1026" s="12"/>
      <c r="F1026" s="12"/>
      <c r="G1026" s="12"/>
      <c r="H1026" s="12"/>
      <c r="I1026" s="12"/>
      <c r="J1026" s="12"/>
      <c r="K1026" s="12"/>
      <c r="L1026" s="12"/>
      <c r="M1026" s="12"/>
      <c r="N1026" s="12"/>
      <c r="O1026" s="12"/>
      <c r="P1026" s="55">
        <f t="shared" si="54"/>
        <v>0</v>
      </c>
    </row>
    <row r="1027" spans="1:16" ht="15" customHeight="1" x14ac:dyDescent="0.3">
      <c r="A1027" s="554"/>
      <c r="B1027" s="552"/>
      <c r="C1027" s="110">
        <v>15</v>
      </c>
      <c r="D1027" s="12"/>
      <c r="E1027" s="12"/>
      <c r="F1027" s="12"/>
      <c r="G1027" s="12"/>
      <c r="H1027" s="12"/>
      <c r="I1027" s="12"/>
      <c r="J1027" s="12"/>
      <c r="K1027" s="12"/>
      <c r="L1027" s="12"/>
      <c r="M1027" s="12"/>
      <c r="N1027" s="12"/>
      <c r="O1027" s="12"/>
      <c r="P1027" s="55">
        <f t="shared" si="54"/>
        <v>0</v>
      </c>
    </row>
    <row r="1028" spans="1:16" ht="15" customHeight="1" x14ac:dyDescent="0.3">
      <c r="A1028" s="554"/>
      <c r="B1028" s="552"/>
      <c r="C1028" s="110">
        <v>16</v>
      </c>
      <c r="D1028" s="12"/>
      <c r="E1028" s="12"/>
      <c r="F1028" s="12"/>
      <c r="G1028" s="12"/>
      <c r="H1028" s="12"/>
      <c r="I1028" s="12"/>
      <c r="J1028" s="12"/>
      <c r="K1028" s="12"/>
      <c r="L1028" s="12"/>
      <c r="M1028" s="12"/>
      <c r="N1028" s="12"/>
      <c r="O1028" s="12"/>
      <c r="P1028" s="55">
        <f t="shared" si="54"/>
        <v>0</v>
      </c>
    </row>
    <row r="1029" spans="1:16" ht="15" customHeight="1" x14ac:dyDescent="0.3">
      <c r="A1029" s="554"/>
      <c r="B1029" s="552"/>
      <c r="C1029" s="110">
        <v>17</v>
      </c>
      <c r="D1029" s="12"/>
      <c r="E1029" s="12"/>
      <c r="F1029" s="12"/>
      <c r="G1029" s="12"/>
      <c r="H1029" s="12"/>
      <c r="I1029" s="12"/>
      <c r="J1029" s="12"/>
      <c r="K1029" s="12"/>
      <c r="L1029" s="12"/>
      <c r="M1029" s="12"/>
      <c r="N1029" s="12"/>
      <c r="O1029" s="12"/>
      <c r="P1029" s="55">
        <f t="shared" si="54"/>
        <v>0</v>
      </c>
    </row>
    <row r="1030" spans="1:16" ht="15" customHeight="1" x14ac:dyDescent="0.3">
      <c r="A1030" s="554"/>
      <c r="B1030" s="552"/>
      <c r="C1030" s="110">
        <v>25</v>
      </c>
      <c r="D1030" s="12"/>
      <c r="E1030" s="12"/>
      <c r="F1030" s="12"/>
      <c r="G1030" s="12"/>
      <c r="H1030" s="12"/>
      <c r="I1030" s="12"/>
      <c r="J1030" s="12"/>
      <c r="K1030" s="12"/>
      <c r="L1030" s="12"/>
      <c r="M1030" s="12"/>
      <c r="N1030" s="12"/>
      <c r="O1030" s="12"/>
      <c r="P1030" s="55">
        <f t="shared" si="54"/>
        <v>0</v>
      </c>
    </row>
    <row r="1031" spans="1:16" ht="15" customHeight="1" x14ac:dyDescent="0.3">
      <c r="A1031" s="554"/>
      <c r="B1031" s="552"/>
      <c r="C1031" s="110">
        <v>26</v>
      </c>
      <c r="D1031" s="12"/>
      <c r="E1031" s="12"/>
      <c r="F1031" s="12"/>
      <c r="G1031" s="12"/>
      <c r="H1031" s="12"/>
      <c r="I1031" s="12"/>
      <c r="J1031" s="12"/>
      <c r="K1031" s="12"/>
      <c r="L1031" s="12"/>
      <c r="M1031" s="12"/>
      <c r="N1031" s="12"/>
      <c r="O1031" s="12"/>
      <c r="P1031" s="55">
        <f t="shared" si="54"/>
        <v>0</v>
      </c>
    </row>
    <row r="1032" spans="1:16" ht="15" customHeight="1" x14ac:dyDescent="0.3">
      <c r="A1032" s="555"/>
      <c r="B1032" s="552"/>
      <c r="C1032" s="110">
        <v>27</v>
      </c>
      <c r="D1032" s="12"/>
      <c r="E1032" s="12"/>
      <c r="F1032" s="12"/>
      <c r="G1032" s="12"/>
      <c r="H1032" s="12"/>
      <c r="I1032" s="12"/>
      <c r="J1032" s="12"/>
      <c r="K1032" s="12"/>
      <c r="L1032" s="12"/>
      <c r="M1032" s="12"/>
      <c r="N1032" s="12"/>
      <c r="O1032" s="12"/>
      <c r="P1032" s="55">
        <f t="shared" si="54"/>
        <v>0</v>
      </c>
    </row>
    <row r="1033" spans="1:16" ht="15" customHeight="1" x14ac:dyDescent="0.3">
      <c r="A1033" s="553">
        <v>342</v>
      </c>
      <c r="B1033" s="551" t="s">
        <v>153</v>
      </c>
      <c r="C1033" s="110">
        <v>11</v>
      </c>
      <c r="D1033" s="12"/>
      <c r="E1033" s="12"/>
      <c r="F1033" s="12"/>
      <c r="G1033" s="12"/>
      <c r="H1033" s="12"/>
      <c r="I1033" s="12"/>
      <c r="J1033" s="12"/>
      <c r="K1033" s="12"/>
      <c r="L1033" s="12"/>
      <c r="M1033" s="12"/>
      <c r="N1033" s="12"/>
      <c r="O1033" s="12"/>
      <c r="P1033" s="55">
        <f t="shared" si="54"/>
        <v>0</v>
      </c>
    </row>
    <row r="1034" spans="1:16" ht="15" customHeight="1" x14ac:dyDescent="0.3">
      <c r="A1034" s="554"/>
      <c r="B1034" s="552"/>
      <c r="C1034" s="110">
        <v>12</v>
      </c>
      <c r="D1034" s="12"/>
      <c r="E1034" s="12"/>
      <c r="F1034" s="12"/>
      <c r="G1034" s="12"/>
      <c r="H1034" s="12"/>
      <c r="I1034" s="12"/>
      <c r="J1034" s="12"/>
      <c r="K1034" s="12"/>
      <c r="L1034" s="12"/>
      <c r="M1034" s="12"/>
      <c r="N1034" s="12"/>
      <c r="O1034" s="12"/>
      <c r="P1034" s="55">
        <f t="shared" si="54"/>
        <v>0</v>
      </c>
    </row>
    <row r="1035" spans="1:16" ht="15" customHeight="1" x14ac:dyDescent="0.3">
      <c r="A1035" s="554"/>
      <c r="B1035" s="552"/>
      <c r="C1035" s="110">
        <v>13</v>
      </c>
      <c r="D1035" s="12"/>
      <c r="E1035" s="12"/>
      <c r="F1035" s="12"/>
      <c r="G1035" s="12"/>
      <c r="H1035" s="12"/>
      <c r="I1035" s="12"/>
      <c r="J1035" s="12"/>
      <c r="K1035" s="12"/>
      <c r="L1035" s="12"/>
      <c r="M1035" s="12"/>
      <c r="N1035" s="12"/>
      <c r="O1035" s="12"/>
      <c r="P1035" s="55">
        <f t="shared" si="54"/>
        <v>0</v>
      </c>
    </row>
    <row r="1036" spans="1:16" ht="15" customHeight="1" x14ac:dyDescent="0.3">
      <c r="A1036" s="554"/>
      <c r="B1036" s="552"/>
      <c r="C1036" s="110">
        <v>14</v>
      </c>
      <c r="D1036" s="12"/>
      <c r="E1036" s="12"/>
      <c r="F1036" s="12"/>
      <c r="G1036" s="12"/>
      <c r="H1036" s="12"/>
      <c r="I1036" s="12"/>
      <c r="J1036" s="12"/>
      <c r="K1036" s="12"/>
      <c r="L1036" s="12"/>
      <c r="M1036" s="12"/>
      <c r="N1036" s="12"/>
      <c r="O1036" s="12"/>
      <c r="P1036" s="55">
        <f t="shared" si="54"/>
        <v>0</v>
      </c>
    </row>
    <row r="1037" spans="1:16" ht="15" customHeight="1" x14ac:dyDescent="0.3">
      <c r="A1037" s="554"/>
      <c r="B1037" s="552"/>
      <c r="C1037" s="110">
        <v>15</v>
      </c>
      <c r="D1037" s="12"/>
      <c r="E1037" s="12"/>
      <c r="F1037" s="12"/>
      <c r="G1037" s="12"/>
      <c r="H1037" s="12"/>
      <c r="I1037" s="12"/>
      <c r="J1037" s="12"/>
      <c r="K1037" s="12"/>
      <c r="L1037" s="12"/>
      <c r="M1037" s="12"/>
      <c r="N1037" s="12"/>
      <c r="O1037" s="12"/>
      <c r="P1037" s="55">
        <f t="shared" si="54"/>
        <v>0</v>
      </c>
    </row>
    <row r="1038" spans="1:16" ht="15" customHeight="1" x14ac:dyDescent="0.3">
      <c r="A1038" s="554"/>
      <c r="B1038" s="552"/>
      <c r="C1038" s="110">
        <v>16</v>
      </c>
      <c r="D1038" s="12"/>
      <c r="E1038" s="12"/>
      <c r="F1038" s="12"/>
      <c r="G1038" s="12"/>
      <c r="H1038" s="12"/>
      <c r="I1038" s="12"/>
      <c r="J1038" s="12"/>
      <c r="K1038" s="12"/>
      <c r="L1038" s="12"/>
      <c r="M1038" s="12"/>
      <c r="N1038" s="12"/>
      <c r="O1038" s="12"/>
      <c r="P1038" s="55">
        <f t="shared" si="54"/>
        <v>0</v>
      </c>
    </row>
    <row r="1039" spans="1:16" ht="15" customHeight="1" x14ac:dyDescent="0.3">
      <c r="A1039" s="554"/>
      <c r="B1039" s="552"/>
      <c r="C1039" s="110">
        <v>17</v>
      </c>
      <c r="D1039" s="12"/>
      <c r="E1039" s="12"/>
      <c r="F1039" s="12"/>
      <c r="G1039" s="12"/>
      <c r="H1039" s="12"/>
      <c r="I1039" s="12"/>
      <c r="J1039" s="12"/>
      <c r="K1039" s="12"/>
      <c r="L1039" s="12"/>
      <c r="M1039" s="12"/>
      <c r="N1039" s="12"/>
      <c r="O1039" s="12"/>
      <c r="P1039" s="55">
        <f t="shared" si="54"/>
        <v>0</v>
      </c>
    </row>
    <row r="1040" spans="1:16" ht="15" customHeight="1" x14ac:dyDescent="0.3">
      <c r="A1040" s="554"/>
      <c r="B1040" s="552"/>
      <c r="C1040" s="110">
        <v>25</v>
      </c>
      <c r="D1040" s="12"/>
      <c r="E1040" s="12"/>
      <c r="F1040" s="12"/>
      <c r="G1040" s="12"/>
      <c r="H1040" s="12"/>
      <c r="I1040" s="12"/>
      <c r="J1040" s="12"/>
      <c r="K1040" s="12"/>
      <c r="L1040" s="12"/>
      <c r="M1040" s="12"/>
      <c r="N1040" s="12"/>
      <c r="O1040" s="12"/>
      <c r="P1040" s="55">
        <f t="shared" si="54"/>
        <v>0</v>
      </c>
    </row>
    <row r="1041" spans="1:16" ht="15" customHeight="1" x14ac:dyDescent="0.3">
      <c r="A1041" s="554"/>
      <c r="B1041" s="552"/>
      <c r="C1041" s="110">
        <v>26</v>
      </c>
      <c r="D1041" s="12"/>
      <c r="E1041" s="12"/>
      <c r="F1041" s="12"/>
      <c r="G1041" s="12"/>
      <c r="H1041" s="12"/>
      <c r="I1041" s="12"/>
      <c r="J1041" s="12"/>
      <c r="K1041" s="12"/>
      <c r="L1041" s="12"/>
      <c r="M1041" s="12"/>
      <c r="N1041" s="12"/>
      <c r="O1041" s="12"/>
      <c r="P1041" s="55">
        <f t="shared" si="54"/>
        <v>0</v>
      </c>
    </row>
    <row r="1042" spans="1:16" ht="15" customHeight="1" x14ac:dyDescent="0.3">
      <c r="A1042" s="555"/>
      <c r="B1042" s="552"/>
      <c r="C1042" s="110">
        <v>27</v>
      </c>
      <c r="D1042" s="12"/>
      <c r="E1042" s="12"/>
      <c r="F1042" s="12"/>
      <c r="G1042" s="12"/>
      <c r="H1042" s="12"/>
      <c r="I1042" s="12"/>
      <c r="J1042" s="12"/>
      <c r="K1042" s="12"/>
      <c r="L1042" s="12"/>
      <c r="M1042" s="12"/>
      <c r="N1042" s="12"/>
      <c r="O1042" s="12"/>
      <c r="P1042" s="55">
        <f t="shared" si="54"/>
        <v>0</v>
      </c>
    </row>
    <row r="1043" spans="1:16" ht="15" customHeight="1" x14ac:dyDescent="0.3">
      <c r="A1043" s="553">
        <v>343</v>
      </c>
      <c r="B1043" s="551" t="s">
        <v>154</v>
      </c>
      <c r="C1043" s="110">
        <v>11</v>
      </c>
      <c r="D1043" s="12"/>
      <c r="E1043" s="12"/>
      <c r="F1043" s="12"/>
      <c r="G1043" s="12"/>
      <c r="H1043" s="12"/>
      <c r="I1043" s="12"/>
      <c r="J1043" s="12"/>
      <c r="K1043" s="12"/>
      <c r="L1043" s="12"/>
      <c r="M1043" s="12"/>
      <c r="N1043" s="12"/>
      <c r="O1043" s="12"/>
      <c r="P1043" s="55">
        <f t="shared" si="54"/>
        <v>0</v>
      </c>
    </row>
    <row r="1044" spans="1:16" ht="15" customHeight="1" x14ac:dyDescent="0.3">
      <c r="A1044" s="554"/>
      <c r="B1044" s="552"/>
      <c r="C1044" s="110">
        <v>12</v>
      </c>
      <c r="D1044" s="12"/>
      <c r="E1044" s="12"/>
      <c r="F1044" s="12"/>
      <c r="G1044" s="12"/>
      <c r="H1044" s="12"/>
      <c r="I1044" s="12"/>
      <c r="J1044" s="12"/>
      <c r="K1044" s="12"/>
      <c r="L1044" s="12"/>
      <c r="M1044" s="12"/>
      <c r="N1044" s="12"/>
      <c r="O1044" s="12"/>
      <c r="P1044" s="55">
        <f t="shared" si="54"/>
        <v>0</v>
      </c>
    </row>
    <row r="1045" spans="1:16" ht="15" customHeight="1" x14ac:dyDescent="0.3">
      <c r="A1045" s="554"/>
      <c r="B1045" s="552"/>
      <c r="C1045" s="110">
        <v>13</v>
      </c>
      <c r="D1045" s="12"/>
      <c r="E1045" s="12"/>
      <c r="F1045" s="12"/>
      <c r="G1045" s="12"/>
      <c r="H1045" s="12"/>
      <c r="I1045" s="12"/>
      <c r="J1045" s="12"/>
      <c r="K1045" s="12"/>
      <c r="L1045" s="12"/>
      <c r="M1045" s="12"/>
      <c r="N1045" s="12"/>
      <c r="O1045" s="12"/>
      <c r="P1045" s="55">
        <f t="shared" si="54"/>
        <v>0</v>
      </c>
    </row>
    <row r="1046" spans="1:16" ht="15" customHeight="1" x14ac:dyDescent="0.3">
      <c r="A1046" s="554"/>
      <c r="B1046" s="552"/>
      <c r="C1046" s="110">
        <v>14</v>
      </c>
      <c r="D1046" s="12"/>
      <c r="E1046" s="12"/>
      <c r="F1046" s="12"/>
      <c r="G1046" s="12"/>
      <c r="H1046" s="12"/>
      <c r="I1046" s="12"/>
      <c r="J1046" s="12"/>
      <c r="K1046" s="12"/>
      <c r="L1046" s="12"/>
      <c r="M1046" s="12"/>
      <c r="N1046" s="12"/>
      <c r="O1046" s="12"/>
      <c r="P1046" s="55">
        <f t="shared" si="54"/>
        <v>0</v>
      </c>
    </row>
    <row r="1047" spans="1:16" ht="15" customHeight="1" x14ac:dyDescent="0.3">
      <c r="A1047" s="554"/>
      <c r="B1047" s="552"/>
      <c r="C1047" s="110">
        <v>15</v>
      </c>
      <c r="D1047" s="12"/>
      <c r="E1047" s="12"/>
      <c r="F1047" s="12"/>
      <c r="G1047" s="12"/>
      <c r="H1047" s="12"/>
      <c r="I1047" s="12"/>
      <c r="J1047" s="12"/>
      <c r="K1047" s="12"/>
      <c r="L1047" s="12"/>
      <c r="M1047" s="12"/>
      <c r="N1047" s="12"/>
      <c r="O1047" s="12"/>
      <c r="P1047" s="55">
        <f t="shared" si="54"/>
        <v>0</v>
      </c>
    </row>
    <row r="1048" spans="1:16" ht="15" customHeight="1" x14ac:dyDescent="0.3">
      <c r="A1048" s="554"/>
      <c r="B1048" s="552"/>
      <c r="C1048" s="110">
        <v>16</v>
      </c>
      <c r="D1048" s="12"/>
      <c r="E1048" s="12"/>
      <c r="F1048" s="12"/>
      <c r="G1048" s="12"/>
      <c r="H1048" s="12"/>
      <c r="I1048" s="12"/>
      <c r="J1048" s="12"/>
      <c r="K1048" s="12"/>
      <c r="L1048" s="12"/>
      <c r="M1048" s="12"/>
      <c r="N1048" s="12"/>
      <c r="O1048" s="12"/>
      <c r="P1048" s="55">
        <f t="shared" si="54"/>
        <v>0</v>
      </c>
    </row>
    <row r="1049" spans="1:16" ht="15" customHeight="1" x14ac:dyDescent="0.3">
      <c r="A1049" s="554"/>
      <c r="B1049" s="552"/>
      <c r="C1049" s="110">
        <v>17</v>
      </c>
      <c r="D1049" s="12"/>
      <c r="E1049" s="12"/>
      <c r="F1049" s="12"/>
      <c r="G1049" s="12"/>
      <c r="H1049" s="12"/>
      <c r="I1049" s="12"/>
      <c r="J1049" s="12"/>
      <c r="K1049" s="12"/>
      <c r="L1049" s="12"/>
      <c r="M1049" s="12"/>
      <c r="N1049" s="12"/>
      <c r="O1049" s="12"/>
      <c r="P1049" s="55">
        <f t="shared" si="54"/>
        <v>0</v>
      </c>
    </row>
    <row r="1050" spans="1:16" ht="15" customHeight="1" x14ac:dyDescent="0.3">
      <c r="A1050" s="554"/>
      <c r="B1050" s="552"/>
      <c r="C1050" s="110">
        <v>25</v>
      </c>
      <c r="D1050" s="12"/>
      <c r="E1050" s="12"/>
      <c r="F1050" s="12"/>
      <c r="G1050" s="12"/>
      <c r="H1050" s="12"/>
      <c r="I1050" s="12"/>
      <c r="J1050" s="12"/>
      <c r="K1050" s="12"/>
      <c r="L1050" s="12"/>
      <c r="M1050" s="12"/>
      <c r="N1050" s="12"/>
      <c r="O1050" s="12"/>
      <c r="P1050" s="55">
        <f t="shared" si="54"/>
        <v>0</v>
      </c>
    </row>
    <row r="1051" spans="1:16" ht="15" customHeight="1" x14ac:dyDescent="0.3">
      <c r="A1051" s="554"/>
      <c r="B1051" s="552"/>
      <c r="C1051" s="110">
        <v>26</v>
      </c>
      <c r="D1051" s="12"/>
      <c r="E1051" s="12"/>
      <c r="F1051" s="12"/>
      <c r="G1051" s="12"/>
      <c r="H1051" s="12"/>
      <c r="I1051" s="12"/>
      <c r="J1051" s="12"/>
      <c r="K1051" s="12"/>
      <c r="L1051" s="12"/>
      <c r="M1051" s="12"/>
      <c r="N1051" s="12"/>
      <c r="O1051" s="12"/>
      <c r="P1051" s="55">
        <f t="shared" si="54"/>
        <v>0</v>
      </c>
    </row>
    <row r="1052" spans="1:16" ht="15" customHeight="1" x14ac:dyDescent="0.3">
      <c r="A1052" s="555"/>
      <c r="B1052" s="552"/>
      <c r="C1052" s="110">
        <v>27</v>
      </c>
      <c r="D1052" s="12"/>
      <c r="E1052" s="12"/>
      <c r="F1052" s="12"/>
      <c r="G1052" s="12"/>
      <c r="H1052" s="12"/>
      <c r="I1052" s="12"/>
      <c r="J1052" s="12"/>
      <c r="K1052" s="12"/>
      <c r="L1052" s="12"/>
      <c r="M1052" s="12"/>
      <c r="N1052" s="12"/>
      <c r="O1052" s="12"/>
      <c r="P1052" s="55">
        <f t="shared" si="54"/>
        <v>0</v>
      </c>
    </row>
    <row r="1053" spans="1:16" ht="15" customHeight="1" x14ac:dyDescent="0.3">
      <c r="A1053" s="553">
        <v>344</v>
      </c>
      <c r="B1053" s="551" t="s">
        <v>155</v>
      </c>
      <c r="C1053" s="110">
        <v>11</v>
      </c>
      <c r="D1053" s="12"/>
      <c r="E1053" s="12"/>
      <c r="F1053" s="12"/>
      <c r="G1053" s="12"/>
      <c r="H1053" s="12"/>
      <c r="I1053" s="12"/>
      <c r="J1053" s="12"/>
      <c r="K1053" s="12"/>
      <c r="L1053" s="12"/>
      <c r="M1053" s="12"/>
      <c r="N1053" s="12"/>
      <c r="O1053" s="12"/>
      <c r="P1053" s="55">
        <f t="shared" si="54"/>
        <v>0</v>
      </c>
    </row>
    <row r="1054" spans="1:16" ht="15" customHeight="1" x14ac:dyDescent="0.3">
      <c r="A1054" s="554"/>
      <c r="B1054" s="552"/>
      <c r="C1054" s="110">
        <v>12</v>
      </c>
      <c r="D1054" s="12"/>
      <c r="E1054" s="12"/>
      <c r="F1054" s="12"/>
      <c r="G1054" s="12"/>
      <c r="H1054" s="12"/>
      <c r="I1054" s="12"/>
      <c r="J1054" s="12"/>
      <c r="K1054" s="12"/>
      <c r="L1054" s="12"/>
      <c r="M1054" s="12"/>
      <c r="N1054" s="12"/>
      <c r="O1054" s="12"/>
      <c r="P1054" s="55">
        <f t="shared" si="54"/>
        <v>0</v>
      </c>
    </row>
    <row r="1055" spans="1:16" ht="15" customHeight="1" x14ac:dyDescent="0.3">
      <c r="A1055" s="554"/>
      <c r="B1055" s="552"/>
      <c r="C1055" s="110">
        <v>13</v>
      </c>
      <c r="D1055" s="12"/>
      <c r="E1055" s="12"/>
      <c r="F1055" s="12"/>
      <c r="G1055" s="12"/>
      <c r="H1055" s="12"/>
      <c r="I1055" s="12"/>
      <c r="J1055" s="12"/>
      <c r="K1055" s="12"/>
      <c r="L1055" s="12"/>
      <c r="M1055" s="12"/>
      <c r="N1055" s="12"/>
      <c r="O1055" s="12"/>
      <c r="P1055" s="55">
        <f t="shared" si="54"/>
        <v>0</v>
      </c>
    </row>
    <row r="1056" spans="1:16" ht="15" customHeight="1" x14ac:dyDescent="0.3">
      <c r="A1056" s="554"/>
      <c r="B1056" s="552"/>
      <c r="C1056" s="110">
        <v>14</v>
      </c>
      <c r="D1056" s="12"/>
      <c r="E1056" s="12"/>
      <c r="F1056" s="12"/>
      <c r="G1056" s="12"/>
      <c r="H1056" s="12"/>
      <c r="I1056" s="12"/>
      <c r="J1056" s="12"/>
      <c r="K1056" s="12"/>
      <c r="L1056" s="12"/>
      <c r="M1056" s="12"/>
      <c r="N1056" s="12"/>
      <c r="O1056" s="12"/>
      <c r="P1056" s="55">
        <f t="shared" si="54"/>
        <v>0</v>
      </c>
    </row>
    <row r="1057" spans="1:16" ht="15" customHeight="1" x14ac:dyDescent="0.3">
      <c r="A1057" s="554"/>
      <c r="B1057" s="552"/>
      <c r="C1057" s="110">
        <v>15</v>
      </c>
      <c r="D1057" s="12"/>
      <c r="E1057" s="12"/>
      <c r="F1057" s="12"/>
      <c r="G1057" s="12"/>
      <c r="H1057" s="12"/>
      <c r="I1057" s="12"/>
      <c r="J1057" s="12"/>
      <c r="K1057" s="12"/>
      <c r="L1057" s="12"/>
      <c r="M1057" s="12"/>
      <c r="N1057" s="12"/>
      <c r="O1057" s="12"/>
      <c r="P1057" s="55">
        <f t="shared" si="54"/>
        <v>0</v>
      </c>
    </row>
    <row r="1058" spans="1:16" ht="15" customHeight="1" x14ac:dyDescent="0.3">
      <c r="A1058" s="554"/>
      <c r="B1058" s="552"/>
      <c r="C1058" s="110">
        <v>16</v>
      </c>
      <c r="D1058" s="12"/>
      <c r="E1058" s="12"/>
      <c r="F1058" s="12"/>
      <c r="G1058" s="12"/>
      <c r="H1058" s="12"/>
      <c r="I1058" s="12"/>
      <c r="J1058" s="12"/>
      <c r="K1058" s="12"/>
      <c r="L1058" s="12"/>
      <c r="M1058" s="12"/>
      <c r="N1058" s="12"/>
      <c r="O1058" s="12"/>
      <c r="P1058" s="55">
        <f t="shared" si="54"/>
        <v>0</v>
      </c>
    </row>
    <row r="1059" spans="1:16" ht="15" customHeight="1" x14ac:dyDescent="0.3">
      <c r="A1059" s="554"/>
      <c r="B1059" s="552"/>
      <c r="C1059" s="110">
        <v>17</v>
      </c>
      <c r="D1059" s="12"/>
      <c r="E1059" s="12"/>
      <c r="F1059" s="12"/>
      <c r="G1059" s="12"/>
      <c r="H1059" s="12"/>
      <c r="I1059" s="12"/>
      <c r="J1059" s="12"/>
      <c r="K1059" s="12"/>
      <c r="L1059" s="12"/>
      <c r="M1059" s="12"/>
      <c r="N1059" s="12"/>
      <c r="O1059" s="12"/>
      <c r="P1059" s="55">
        <f t="shared" si="54"/>
        <v>0</v>
      </c>
    </row>
    <row r="1060" spans="1:16" ht="15" customHeight="1" x14ac:dyDescent="0.3">
      <c r="A1060" s="554"/>
      <c r="B1060" s="552"/>
      <c r="C1060" s="110">
        <v>25</v>
      </c>
      <c r="D1060" s="12"/>
      <c r="E1060" s="12"/>
      <c r="F1060" s="12"/>
      <c r="G1060" s="12"/>
      <c r="H1060" s="12"/>
      <c r="I1060" s="12"/>
      <c r="J1060" s="12"/>
      <c r="K1060" s="12"/>
      <c r="L1060" s="12"/>
      <c r="M1060" s="12"/>
      <c r="N1060" s="12"/>
      <c r="O1060" s="12"/>
      <c r="P1060" s="55">
        <f t="shared" si="54"/>
        <v>0</v>
      </c>
    </row>
    <row r="1061" spans="1:16" ht="15" customHeight="1" x14ac:dyDescent="0.3">
      <c r="A1061" s="554"/>
      <c r="B1061" s="552"/>
      <c r="C1061" s="110">
        <v>26</v>
      </c>
      <c r="D1061" s="12"/>
      <c r="E1061" s="12"/>
      <c r="F1061" s="12"/>
      <c r="G1061" s="12"/>
      <c r="H1061" s="12"/>
      <c r="I1061" s="12"/>
      <c r="J1061" s="12"/>
      <c r="K1061" s="12"/>
      <c r="L1061" s="12"/>
      <c r="M1061" s="12"/>
      <c r="N1061" s="12"/>
      <c r="O1061" s="12"/>
      <c r="P1061" s="55">
        <f t="shared" si="54"/>
        <v>0</v>
      </c>
    </row>
    <row r="1062" spans="1:16" ht="15" customHeight="1" x14ac:dyDescent="0.3">
      <c r="A1062" s="555"/>
      <c r="B1062" s="552"/>
      <c r="C1062" s="110">
        <v>27</v>
      </c>
      <c r="D1062" s="12"/>
      <c r="E1062" s="12"/>
      <c r="F1062" s="12"/>
      <c r="G1062" s="12"/>
      <c r="H1062" s="12"/>
      <c r="I1062" s="12"/>
      <c r="J1062" s="12"/>
      <c r="K1062" s="12"/>
      <c r="L1062" s="12"/>
      <c r="M1062" s="12"/>
      <c r="N1062" s="12"/>
      <c r="O1062" s="12"/>
      <c r="P1062" s="55">
        <f t="shared" si="54"/>
        <v>0</v>
      </c>
    </row>
    <row r="1063" spans="1:16" ht="15" customHeight="1" x14ac:dyDescent="0.3">
      <c r="A1063" s="553">
        <v>345</v>
      </c>
      <c r="B1063" s="551" t="s">
        <v>156</v>
      </c>
      <c r="C1063" s="110">
        <v>11</v>
      </c>
      <c r="D1063" s="12"/>
      <c r="E1063" s="12"/>
      <c r="F1063" s="12"/>
      <c r="G1063" s="12"/>
      <c r="H1063" s="12"/>
      <c r="I1063" s="12"/>
      <c r="J1063" s="12"/>
      <c r="K1063" s="12"/>
      <c r="L1063" s="12"/>
      <c r="M1063" s="12"/>
      <c r="N1063" s="12"/>
      <c r="O1063" s="12"/>
      <c r="P1063" s="55">
        <f t="shared" si="54"/>
        <v>0</v>
      </c>
    </row>
    <row r="1064" spans="1:16" ht="15" customHeight="1" x14ac:dyDescent="0.3">
      <c r="A1064" s="554"/>
      <c r="B1064" s="552"/>
      <c r="C1064" s="110">
        <v>12</v>
      </c>
      <c r="D1064" s="12"/>
      <c r="E1064" s="12"/>
      <c r="F1064" s="12"/>
      <c r="G1064" s="12"/>
      <c r="H1064" s="12"/>
      <c r="I1064" s="12"/>
      <c r="J1064" s="12"/>
      <c r="K1064" s="12"/>
      <c r="L1064" s="12"/>
      <c r="M1064" s="12"/>
      <c r="N1064" s="12"/>
      <c r="O1064" s="12"/>
      <c r="P1064" s="55">
        <f t="shared" si="54"/>
        <v>0</v>
      </c>
    </row>
    <row r="1065" spans="1:16" ht="15" customHeight="1" x14ac:dyDescent="0.3">
      <c r="A1065" s="554"/>
      <c r="B1065" s="552"/>
      <c r="C1065" s="110">
        <v>13</v>
      </c>
      <c r="D1065" s="12"/>
      <c r="E1065" s="12"/>
      <c r="F1065" s="12"/>
      <c r="G1065" s="12"/>
      <c r="H1065" s="12"/>
      <c r="I1065" s="12"/>
      <c r="J1065" s="12"/>
      <c r="K1065" s="12"/>
      <c r="L1065" s="12"/>
      <c r="M1065" s="12"/>
      <c r="N1065" s="12"/>
      <c r="O1065" s="12"/>
      <c r="P1065" s="55">
        <f t="shared" si="54"/>
        <v>0</v>
      </c>
    </row>
    <row r="1066" spans="1:16" ht="15" customHeight="1" x14ac:dyDescent="0.3">
      <c r="A1066" s="554"/>
      <c r="B1066" s="552"/>
      <c r="C1066" s="110">
        <v>14</v>
      </c>
      <c r="D1066" s="12"/>
      <c r="E1066" s="12"/>
      <c r="F1066" s="12"/>
      <c r="G1066" s="12"/>
      <c r="H1066" s="12"/>
      <c r="I1066" s="12"/>
      <c r="J1066" s="12"/>
      <c r="K1066" s="12"/>
      <c r="L1066" s="12"/>
      <c r="M1066" s="12"/>
      <c r="N1066" s="12"/>
      <c r="O1066" s="12"/>
      <c r="P1066" s="55">
        <f t="shared" si="54"/>
        <v>0</v>
      </c>
    </row>
    <row r="1067" spans="1:16" ht="15" customHeight="1" x14ac:dyDescent="0.3">
      <c r="A1067" s="554"/>
      <c r="B1067" s="552"/>
      <c r="C1067" s="110">
        <v>15</v>
      </c>
      <c r="D1067" s="12"/>
      <c r="E1067" s="12"/>
      <c r="F1067" s="12"/>
      <c r="G1067" s="12"/>
      <c r="H1067" s="12"/>
      <c r="I1067" s="12"/>
      <c r="J1067" s="12"/>
      <c r="K1067" s="12"/>
      <c r="L1067" s="12"/>
      <c r="M1067" s="12"/>
      <c r="N1067" s="12"/>
      <c r="O1067" s="12"/>
      <c r="P1067" s="55">
        <f t="shared" si="54"/>
        <v>0</v>
      </c>
    </row>
    <row r="1068" spans="1:16" ht="15" customHeight="1" x14ac:dyDescent="0.3">
      <c r="A1068" s="554"/>
      <c r="B1068" s="552"/>
      <c r="C1068" s="110">
        <v>16</v>
      </c>
      <c r="D1068" s="12"/>
      <c r="E1068" s="12"/>
      <c r="F1068" s="12"/>
      <c r="G1068" s="12"/>
      <c r="H1068" s="12"/>
      <c r="I1068" s="12"/>
      <c r="J1068" s="12"/>
      <c r="K1068" s="12"/>
      <c r="L1068" s="12"/>
      <c r="M1068" s="12"/>
      <c r="N1068" s="12"/>
      <c r="O1068" s="12"/>
      <c r="P1068" s="55">
        <f t="shared" si="54"/>
        <v>0</v>
      </c>
    </row>
    <row r="1069" spans="1:16" ht="15" customHeight="1" x14ac:dyDescent="0.3">
      <c r="A1069" s="554"/>
      <c r="B1069" s="552"/>
      <c r="C1069" s="110">
        <v>17</v>
      </c>
      <c r="D1069" s="12"/>
      <c r="E1069" s="12"/>
      <c r="F1069" s="12"/>
      <c r="G1069" s="12"/>
      <c r="H1069" s="12"/>
      <c r="I1069" s="12"/>
      <c r="J1069" s="12"/>
      <c r="K1069" s="12"/>
      <c r="L1069" s="12"/>
      <c r="M1069" s="12"/>
      <c r="N1069" s="12"/>
      <c r="O1069" s="12"/>
      <c r="P1069" s="55">
        <f t="shared" si="54"/>
        <v>0</v>
      </c>
    </row>
    <row r="1070" spans="1:16" ht="15" customHeight="1" x14ac:dyDescent="0.3">
      <c r="A1070" s="554"/>
      <c r="B1070" s="552"/>
      <c r="C1070" s="110">
        <v>25</v>
      </c>
      <c r="D1070" s="12"/>
      <c r="E1070" s="12"/>
      <c r="F1070" s="12"/>
      <c r="G1070" s="12"/>
      <c r="H1070" s="12"/>
      <c r="I1070" s="12"/>
      <c r="J1070" s="12"/>
      <c r="K1070" s="12"/>
      <c r="L1070" s="12"/>
      <c r="M1070" s="12"/>
      <c r="N1070" s="12"/>
      <c r="O1070" s="12"/>
      <c r="P1070" s="55">
        <f t="shared" si="54"/>
        <v>0</v>
      </c>
    </row>
    <row r="1071" spans="1:16" ht="15" customHeight="1" x14ac:dyDescent="0.3">
      <c r="A1071" s="554"/>
      <c r="B1071" s="552"/>
      <c r="C1071" s="110">
        <v>26</v>
      </c>
      <c r="D1071" s="12"/>
      <c r="E1071" s="12"/>
      <c r="F1071" s="12"/>
      <c r="G1071" s="12"/>
      <c r="H1071" s="12"/>
      <c r="I1071" s="12"/>
      <c r="J1071" s="12"/>
      <c r="K1071" s="12"/>
      <c r="L1071" s="12"/>
      <c r="M1071" s="12"/>
      <c r="N1071" s="12"/>
      <c r="O1071" s="12"/>
      <c r="P1071" s="55">
        <f t="shared" si="54"/>
        <v>0</v>
      </c>
    </row>
    <row r="1072" spans="1:16" ht="15" customHeight="1" x14ac:dyDescent="0.3">
      <c r="A1072" s="555"/>
      <c r="B1072" s="552"/>
      <c r="C1072" s="110">
        <v>27</v>
      </c>
      <c r="D1072" s="12"/>
      <c r="E1072" s="12"/>
      <c r="F1072" s="12"/>
      <c r="G1072" s="12"/>
      <c r="H1072" s="12"/>
      <c r="I1072" s="12"/>
      <c r="J1072" s="12"/>
      <c r="K1072" s="12"/>
      <c r="L1072" s="12"/>
      <c r="M1072" s="12"/>
      <c r="N1072" s="12"/>
      <c r="O1072" s="12"/>
      <c r="P1072" s="55">
        <f t="shared" si="54"/>
        <v>0</v>
      </c>
    </row>
    <row r="1073" spans="1:16" ht="15" customHeight="1" x14ac:dyDescent="0.3">
      <c r="A1073" s="553">
        <v>346</v>
      </c>
      <c r="B1073" s="551" t="s">
        <v>157</v>
      </c>
      <c r="C1073" s="110">
        <v>11</v>
      </c>
      <c r="D1073" s="12"/>
      <c r="E1073" s="12"/>
      <c r="F1073" s="12"/>
      <c r="G1073" s="12"/>
      <c r="H1073" s="12"/>
      <c r="I1073" s="12"/>
      <c r="J1073" s="12"/>
      <c r="K1073" s="12"/>
      <c r="L1073" s="12"/>
      <c r="M1073" s="12"/>
      <c r="N1073" s="12"/>
      <c r="O1073" s="12"/>
      <c r="P1073" s="55">
        <f t="shared" si="54"/>
        <v>0</v>
      </c>
    </row>
    <row r="1074" spans="1:16" ht="15" customHeight="1" x14ac:dyDescent="0.3">
      <c r="A1074" s="554"/>
      <c r="B1074" s="552"/>
      <c r="C1074" s="110">
        <v>12</v>
      </c>
      <c r="D1074" s="12"/>
      <c r="E1074" s="12"/>
      <c r="F1074" s="12"/>
      <c r="G1074" s="12"/>
      <c r="H1074" s="12"/>
      <c r="I1074" s="12"/>
      <c r="J1074" s="12"/>
      <c r="K1074" s="12"/>
      <c r="L1074" s="12"/>
      <c r="M1074" s="12"/>
      <c r="N1074" s="12"/>
      <c r="O1074" s="12"/>
      <c r="P1074" s="55">
        <f t="shared" si="54"/>
        <v>0</v>
      </c>
    </row>
    <row r="1075" spans="1:16" ht="15" customHeight="1" x14ac:dyDescent="0.3">
      <c r="A1075" s="554"/>
      <c r="B1075" s="552"/>
      <c r="C1075" s="110">
        <v>13</v>
      </c>
      <c r="D1075" s="12"/>
      <c r="E1075" s="12"/>
      <c r="F1075" s="12"/>
      <c r="G1075" s="12"/>
      <c r="H1075" s="12"/>
      <c r="I1075" s="12"/>
      <c r="J1075" s="12"/>
      <c r="K1075" s="12"/>
      <c r="L1075" s="12"/>
      <c r="M1075" s="12"/>
      <c r="N1075" s="12"/>
      <c r="O1075" s="12"/>
      <c r="P1075" s="55">
        <f t="shared" si="54"/>
        <v>0</v>
      </c>
    </row>
    <row r="1076" spans="1:16" ht="15" customHeight="1" x14ac:dyDescent="0.3">
      <c r="A1076" s="554"/>
      <c r="B1076" s="552"/>
      <c r="C1076" s="110">
        <v>14</v>
      </c>
      <c r="D1076" s="12"/>
      <c r="E1076" s="12"/>
      <c r="F1076" s="12"/>
      <c r="G1076" s="12"/>
      <c r="H1076" s="12"/>
      <c r="I1076" s="12"/>
      <c r="J1076" s="12"/>
      <c r="K1076" s="12"/>
      <c r="L1076" s="12"/>
      <c r="M1076" s="12"/>
      <c r="N1076" s="12"/>
      <c r="O1076" s="12"/>
      <c r="P1076" s="55">
        <f t="shared" si="54"/>
        <v>0</v>
      </c>
    </row>
    <row r="1077" spans="1:16" ht="15" customHeight="1" x14ac:dyDescent="0.3">
      <c r="A1077" s="554"/>
      <c r="B1077" s="552"/>
      <c r="C1077" s="110">
        <v>15</v>
      </c>
      <c r="D1077" s="12"/>
      <c r="E1077" s="12"/>
      <c r="F1077" s="12"/>
      <c r="G1077" s="12"/>
      <c r="H1077" s="12"/>
      <c r="I1077" s="12"/>
      <c r="J1077" s="12"/>
      <c r="K1077" s="12"/>
      <c r="L1077" s="12"/>
      <c r="M1077" s="12"/>
      <c r="N1077" s="12"/>
      <c r="O1077" s="12"/>
      <c r="P1077" s="55">
        <f t="shared" si="54"/>
        <v>0</v>
      </c>
    </row>
    <row r="1078" spans="1:16" ht="15" customHeight="1" x14ac:dyDescent="0.3">
      <c r="A1078" s="554"/>
      <c r="B1078" s="552"/>
      <c r="C1078" s="110">
        <v>16</v>
      </c>
      <c r="D1078" s="12"/>
      <c r="E1078" s="12"/>
      <c r="F1078" s="12"/>
      <c r="G1078" s="12"/>
      <c r="H1078" s="12"/>
      <c r="I1078" s="12"/>
      <c r="J1078" s="12"/>
      <c r="K1078" s="12"/>
      <c r="L1078" s="12"/>
      <c r="M1078" s="12"/>
      <c r="N1078" s="12"/>
      <c r="O1078" s="12"/>
      <c r="P1078" s="55">
        <f t="shared" si="54"/>
        <v>0</v>
      </c>
    </row>
    <row r="1079" spans="1:16" ht="15" customHeight="1" x14ac:dyDescent="0.3">
      <c r="A1079" s="554"/>
      <c r="B1079" s="552"/>
      <c r="C1079" s="110">
        <v>17</v>
      </c>
      <c r="D1079" s="12"/>
      <c r="E1079" s="12"/>
      <c r="F1079" s="12"/>
      <c r="G1079" s="12"/>
      <c r="H1079" s="12"/>
      <c r="I1079" s="12"/>
      <c r="J1079" s="12"/>
      <c r="K1079" s="12"/>
      <c r="L1079" s="12"/>
      <c r="M1079" s="12"/>
      <c r="N1079" s="12"/>
      <c r="O1079" s="12"/>
      <c r="P1079" s="55">
        <f t="shared" si="54"/>
        <v>0</v>
      </c>
    </row>
    <row r="1080" spans="1:16" ht="15" customHeight="1" x14ac:dyDescent="0.3">
      <c r="A1080" s="554"/>
      <c r="B1080" s="552"/>
      <c r="C1080" s="110">
        <v>25</v>
      </c>
      <c r="D1080" s="12"/>
      <c r="E1080" s="12"/>
      <c r="F1080" s="12"/>
      <c r="G1080" s="12"/>
      <c r="H1080" s="12"/>
      <c r="I1080" s="12"/>
      <c r="J1080" s="12"/>
      <c r="K1080" s="12"/>
      <c r="L1080" s="12"/>
      <c r="M1080" s="12"/>
      <c r="N1080" s="12"/>
      <c r="O1080" s="12"/>
      <c r="P1080" s="55">
        <f t="shared" si="54"/>
        <v>0</v>
      </c>
    </row>
    <row r="1081" spans="1:16" ht="15" customHeight="1" x14ac:dyDescent="0.3">
      <c r="A1081" s="554"/>
      <c r="B1081" s="552"/>
      <c r="C1081" s="110">
        <v>26</v>
      </c>
      <c r="D1081" s="12"/>
      <c r="E1081" s="12"/>
      <c r="F1081" s="12"/>
      <c r="G1081" s="12"/>
      <c r="H1081" s="12"/>
      <c r="I1081" s="12"/>
      <c r="J1081" s="12"/>
      <c r="K1081" s="12"/>
      <c r="L1081" s="12"/>
      <c r="M1081" s="12"/>
      <c r="N1081" s="12"/>
      <c r="O1081" s="12"/>
      <c r="P1081" s="55">
        <f t="shared" si="54"/>
        <v>0</v>
      </c>
    </row>
    <row r="1082" spans="1:16" ht="15" customHeight="1" x14ac:dyDescent="0.3">
      <c r="A1082" s="555"/>
      <c r="B1082" s="552"/>
      <c r="C1082" s="110">
        <v>27</v>
      </c>
      <c r="D1082" s="12"/>
      <c r="E1082" s="12"/>
      <c r="F1082" s="12"/>
      <c r="G1082" s="12"/>
      <c r="H1082" s="12"/>
      <c r="I1082" s="12"/>
      <c r="J1082" s="12"/>
      <c r="K1082" s="12"/>
      <c r="L1082" s="12"/>
      <c r="M1082" s="12"/>
      <c r="N1082" s="12"/>
      <c r="O1082" s="12"/>
      <c r="P1082" s="55">
        <f t="shared" si="54"/>
        <v>0</v>
      </c>
    </row>
    <row r="1083" spans="1:16" ht="15" customHeight="1" x14ac:dyDescent="0.3">
      <c r="A1083" s="553">
        <v>347</v>
      </c>
      <c r="B1083" s="551" t="s">
        <v>158</v>
      </c>
      <c r="C1083" s="110">
        <v>11</v>
      </c>
      <c r="D1083" s="12"/>
      <c r="E1083" s="12"/>
      <c r="F1083" s="12"/>
      <c r="G1083" s="12"/>
      <c r="H1083" s="12"/>
      <c r="I1083" s="12"/>
      <c r="J1083" s="12"/>
      <c r="K1083" s="12"/>
      <c r="L1083" s="12"/>
      <c r="M1083" s="12"/>
      <c r="N1083" s="12"/>
      <c r="O1083" s="12"/>
      <c r="P1083" s="55">
        <f t="shared" si="54"/>
        <v>0</v>
      </c>
    </row>
    <row r="1084" spans="1:16" ht="15" customHeight="1" x14ac:dyDescent="0.3">
      <c r="A1084" s="554"/>
      <c r="B1084" s="552"/>
      <c r="C1084" s="110">
        <v>12</v>
      </c>
      <c r="D1084" s="12"/>
      <c r="E1084" s="12"/>
      <c r="F1084" s="12"/>
      <c r="G1084" s="12"/>
      <c r="H1084" s="12"/>
      <c r="I1084" s="12"/>
      <c r="J1084" s="12"/>
      <c r="K1084" s="12"/>
      <c r="L1084" s="12"/>
      <c r="M1084" s="12"/>
      <c r="N1084" s="12"/>
      <c r="O1084" s="12"/>
      <c r="P1084" s="55">
        <f t="shared" si="54"/>
        <v>0</v>
      </c>
    </row>
    <row r="1085" spans="1:16" ht="15" customHeight="1" x14ac:dyDescent="0.3">
      <c r="A1085" s="554"/>
      <c r="B1085" s="552"/>
      <c r="C1085" s="110">
        <v>13</v>
      </c>
      <c r="D1085" s="12"/>
      <c r="E1085" s="12"/>
      <c r="F1085" s="12"/>
      <c r="G1085" s="12"/>
      <c r="H1085" s="12"/>
      <c r="I1085" s="12"/>
      <c r="J1085" s="12"/>
      <c r="K1085" s="12"/>
      <c r="L1085" s="12"/>
      <c r="M1085" s="12"/>
      <c r="N1085" s="12"/>
      <c r="O1085" s="12"/>
      <c r="P1085" s="55">
        <f t="shared" si="54"/>
        <v>0</v>
      </c>
    </row>
    <row r="1086" spans="1:16" ht="15" customHeight="1" x14ac:dyDescent="0.3">
      <c r="A1086" s="554"/>
      <c r="B1086" s="552"/>
      <c r="C1086" s="110">
        <v>14</v>
      </c>
      <c r="D1086" s="12"/>
      <c r="E1086" s="12"/>
      <c r="F1086" s="12"/>
      <c r="G1086" s="12"/>
      <c r="H1086" s="12"/>
      <c r="I1086" s="12"/>
      <c r="J1086" s="12"/>
      <c r="K1086" s="12"/>
      <c r="L1086" s="12"/>
      <c r="M1086" s="12"/>
      <c r="N1086" s="12"/>
      <c r="O1086" s="12"/>
      <c r="P1086" s="55">
        <f t="shared" si="54"/>
        <v>0</v>
      </c>
    </row>
    <row r="1087" spans="1:16" ht="15" customHeight="1" x14ac:dyDescent="0.3">
      <c r="A1087" s="554"/>
      <c r="B1087" s="552"/>
      <c r="C1087" s="110">
        <v>15</v>
      </c>
      <c r="D1087" s="12"/>
      <c r="E1087" s="12"/>
      <c r="F1087" s="12"/>
      <c r="G1087" s="12"/>
      <c r="H1087" s="12"/>
      <c r="I1087" s="12"/>
      <c r="J1087" s="12"/>
      <c r="K1087" s="12"/>
      <c r="L1087" s="12"/>
      <c r="M1087" s="12"/>
      <c r="N1087" s="12"/>
      <c r="O1087" s="12"/>
      <c r="P1087" s="55">
        <f t="shared" si="54"/>
        <v>0</v>
      </c>
    </row>
    <row r="1088" spans="1:16" ht="15" customHeight="1" x14ac:dyDescent="0.3">
      <c r="A1088" s="554"/>
      <c r="B1088" s="552"/>
      <c r="C1088" s="110">
        <v>16</v>
      </c>
      <c r="D1088" s="12"/>
      <c r="E1088" s="12"/>
      <c r="F1088" s="12"/>
      <c r="G1088" s="12"/>
      <c r="H1088" s="12"/>
      <c r="I1088" s="12"/>
      <c r="J1088" s="12"/>
      <c r="K1088" s="12"/>
      <c r="L1088" s="12"/>
      <c r="M1088" s="12"/>
      <c r="N1088" s="12"/>
      <c r="O1088" s="12"/>
      <c r="P1088" s="55">
        <f t="shared" si="54"/>
        <v>0</v>
      </c>
    </row>
    <row r="1089" spans="1:16" ht="15" customHeight="1" x14ac:dyDescent="0.3">
      <c r="A1089" s="554"/>
      <c r="B1089" s="552"/>
      <c r="C1089" s="110">
        <v>17</v>
      </c>
      <c r="D1089" s="12"/>
      <c r="E1089" s="12"/>
      <c r="F1089" s="12"/>
      <c r="G1089" s="12"/>
      <c r="H1089" s="12"/>
      <c r="I1089" s="12"/>
      <c r="J1089" s="12"/>
      <c r="K1089" s="12"/>
      <c r="L1089" s="12"/>
      <c r="M1089" s="12"/>
      <c r="N1089" s="12"/>
      <c r="O1089" s="12"/>
      <c r="P1089" s="55">
        <f t="shared" si="54"/>
        <v>0</v>
      </c>
    </row>
    <row r="1090" spans="1:16" ht="15" customHeight="1" x14ac:dyDescent="0.3">
      <c r="A1090" s="554"/>
      <c r="B1090" s="552"/>
      <c r="C1090" s="110">
        <v>25</v>
      </c>
      <c r="D1090" s="12"/>
      <c r="E1090" s="12"/>
      <c r="F1090" s="12"/>
      <c r="G1090" s="12"/>
      <c r="H1090" s="12"/>
      <c r="I1090" s="12"/>
      <c r="J1090" s="12"/>
      <c r="K1090" s="12"/>
      <c r="L1090" s="12"/>
      <c r="M1090" s="12"/>
      <c r="N1090" s="12"/>
      <c r="O1090" s="12"/>
      <c r="P1090" s="55">
        <f t="shared" si="54"/>
        <v>0</v>
      </c>
    </row>
    <row r="1091" spans="1:16" ht="15" customHeight="1" x14ac:dyDescent="0.3">
      <c r="A1091" s="554"/>
      <c r="B1091" s="552"/>
      <c r="C1091" s="110">
        <v>26</v>
      </c>
      <c r="D1091" s="12"/>
      <c r="E1091" s="12"/>
      <c r="F1091" s="12"/>
      <c r="G1091" s="12"/>
      <c r="H1091" s="12"/>
      <c r="I1091" s="12"/>
      <c r="J1091" s="12"/>
      <c r="K1091" s="12"/>
      <c r="L1091" s="12"/>
      <c r="M1091" s="12"/>
      <c r="N1091" s="12"/>
      <c r="O1091" s="12"/>
      <c r="P1091" s="55">
        <f t="shared" si="54"/>
        <v>0</v>
      </c>
    </row>
    <row r="1092" spans="1:16" ht="15" customHeight="1" x14ac:dyDescent="0.3">
      <c r="A1092" s="555"/>
      <c r="B1092" s="552"/>
      <c r="C1092" s="110">
        <v>27</v>
      </c>
      <c r="D1092" s="12"/>
      <c r="E1092" s="12"/>
      <c r="F1092" s="12"/>
      <c r="G1092" s="12"/>
      <c r="H1092" s="12"/>
      <c r="I1092" s="12"/>
      <c r="J1092" s="12"/>
      <c r="K1092" s="12"/>
      <c r="L1092" s="12"/>
      <c r="M1092" s="12"/>
      <c r="N1092" s="12"/>
      <c r="O1092" s="12"/>
      <c r="P1092" s="55">
        <f t="shared" si="54"/>
        <v>0</v>
      </c>
    </row>
    <row r="1093" spans="1:16" ht="15" customHeight="1" x14ac:dyDescent="0.3">
      <c r="A1093" s="553">
        <v>348</v>
      </c>
      <c r="B1093" s="551" t="s">
        <v>159</v>
      </c>
      <c r="C1093" s="110">
        <v>11</v>
      </c>
      <c r="D1093" s="12"/>
      <c r="E1093" s="12"/>
      <c r="F1093" s="12"/>
      <c r="G1093" s="12"/>
      <c r="H1093" s="12"/>
      <c r="I1093" s="12"/>
      <c r="J1093" s="12"/>
      <c r="K1093" s="12"/>
      <c r="L1093" s="12"/>
      <c r="M1093" s="12"/>
      <c r="N1093" s="12"/>
      <c r="O1093" s="12"/>
      <c r="P1093" s="55">
        <f t="shared" si="54"/>
        <v>0</v>
      </c>
    </row>
    <row r="1094" spans="1:16" ht="15" customHeight="1" x14ac:dyDescent="0.3">
      <c r="A1094" s="554"/>
      <c r="B1094" s="552"/>
      <c r="C1094" s="110">
        <v>12</v>
      </c>
      <c r="D1094" s="12"/>
      <c r="E1094" s="12"/>
      <c r="F1094" s="12"/>
      <c r="G1094" s="12"/>
      <c r="H1094" s="12"/>
      <c r="I1094" s="12"/>
      <c r="J1094" s="12"/>
      <c r="K1094" s="12"/>
      <c r="L1094" s="12"/>
      <c r="M1094" s="12"/>
      <c r="N1094" s="12"/>
      <c r="O1094" s="12"/>
      <c r="P1094" s="55">
        <f t="shared" si="54"/>
        <v>0</v>
      </c>
    </row>
    <row r="1095" spans="1:16" ht="15" customHeight="1" x14ac:dyDescent="0.3">
      <c r="A1095" s="554"/>
      <c r="B1095" s="552"/>
      <c r="C1095" s="110">
        <v>13</v>
      </c>
      <c r="D1095" s="12"/>
      <c r="E1095" s="12"/>
      <c r="F1095" s="12"/>
      <c r="G1095" s="12"/>
      <c r="H1095" s="12"/>
      <c r="I1095" s="12"/>
      <c r="J1095" s="12"/>
      <c r="K1095" s="12"/>
      <c r="L1095" s="12"/>
      <c r="M1095" s="12"/>
      <c r="N1095" s="12"/>
      <c r="O1095" s="12"/>
      <c r="P1095" s="55">
        <f t="shared" si="54"/>
        <v>0</v>
      </c>
    </row>
    <row r="1096" spans="1:16" ht="15" customHeight="1" x14ac:dyDescent="0.3">
      <c r="A1096" s="554"/>
      <c r="B1096" s="552"/>
      <c r="C1096" s="110">
        <v>14</v>
      </c>
      <c r="D1096" s="12"/>
      <c r="E1096" s="12"/>
      <c r="F1096" s="12"/>
      <c r="G1096" s="12"/>
      <c r="H1096" s="12"/>
      <c r="I1096" s="12"/>
      <c r="J1096" s="12"/>
      <c r="K1096" s="12"/>
      <c r="L1096" s="12"/>
      <c r="M1096" s="12"/>
      <c r="N1096" s="12"/>
      <c r="O1096" s="12"/>
      <c r="P1096" s="55">
        <f t="shared" si="54"/>
        <v>0</v>
      </c>
    </row>
    <row r="1097" spans="1:16" ht="15" customHeight="1" x14ac:dyDescent="0.3">
      <c r="A1097" s="554"/>
      <c r="B1097" s="552"/>
      <c r="C1097" s="110">
        <v>15</v>
      </c>
      <c r="D1097" s="12"/>
      <c r="E1097" s="12"/>
      <c r="F1097" s="12"/>
      <c r="G1097" s="12"/>
      <c r="H1097" s="12"/>
      <c r="I1097" s="12"/>
      <c r="J1097" s="12"/>
      <c r="K1097" s="12"/>
      <c r="L1097" s="12"/>
      <c r="M1097" s="12"/>
      <c r="N1097" s="12"/>
      <c r="O1097" s="12"/>
      <c r="P1097" s="55">
        <f t="shared" si="54"/>
        <v>0</v>
      </c>
    </row>
    <row r="1098" spans="1:16" ht="15" customHeight="1" x14ac:dyDescent="0.3">
      <c r="A1098" s="554"/>
      <c r="B1098" s="552"/>
      <c r="C1098" s="110">
        <v>16</v>
      </c>
      <c r="D1098" s="12"/>
      <c r="E1098" s="12"/>
      <c r="F1098" s="12"/>
      <c r="G1098" s="12"/>
      <c r="H1098" s="12"/>
      <c r="I1098" s="12"/>
      <c r="J1098" s="12"/>
      <c r="K1098" s="12"/>
      <c r="L1098" s="12"/>
      <c r="M1098" s="12"/>
      <c r="N1098" s="12"/>
      <c r="O1098" s="12"/>
      <c r="P1098" s="55">
        <f t="shared" si="54"/>
        <v>0</v>
      </c>
    </row>
    <row r="1099" spans="1:16" ht="15" customHeight="1" x14ac:dyDescent="0.3">
      <c r="A1099" s="554"/>
      <c r="B1099" s="552"/>
      <c r="C1099" s="110">
        <v>17</v>
      </c>
      <c r="D1099" s="12"/>
      <c r="E1099" s="12"/>
      <c r="F1099" s="12"/>
      <c r="G1099" s="12"/>
      <c r="H1099" s="12"/>
      <c r="I1099" s="12"/>
      <c r="J1099" s="12"/>
      <c r="K1099" s="12"/>
      <c r="L1099" s="12"/>
      <c r="M1099" s="12"/>
      <c r="N1099" s="12"/>
      <c r="O1099" s="12"/>
      <c r="P1099" s="55">
        <f t="shared" si="54"/>
        <v>0</v>
      </c>
    </row>
    <row r="1100" spans="1:16" ht="15" customHeight="1" x14ac:dyDescent="0.3">
      <c r="A1100" s="554"/>
      <c r="B1100" s="552"/>
      <c r="C1100" s="110">
        <v>25</v>
      </c>
      <c r="D1100" s="12"/>
      <c r="E1100" s="12"/>
      <c r="F1100" s="12"/>
      <c r="G1100" s="12"/>
      <c r="H1100" s="12"/>
      <c r="I1100" s="12"/>
      <c r="J1100" s="12"/>
      <c r="K1100" s="12"/>
      <c r="L1100" s="12"/>
      <c r="M1100" s="12"/>
      <c r="N1100" s="12"/>
      <c r="O1100" s="12"/>
      <c r="P1100" s="55">
        <f t="shared" si="54"/>
        <v>0</v>
      </c>
    </row>
    <row r="1101" spans="1:16" ht="15" customHeight="1" x14ac:dyDescent="0.3">
      <c r="A1101" s="554"/>
      <c r="B1101" s="552"/>
      <c r="C1101" s="110">
        <v>26</v>
      </c>
      <c r="D1101" s="12"/>
      <c r="E1101" s="12"/>
      <c r="F1101" s="12"/>
      <c r="G1101" s="12"/>
      <c r="H1101" s="12"/>
      <c r="I1101" s="12"/>
      <c r="J1101" s="12"/>
      <c r="K1101" s="12"/>
      <c r="L1101" s="12"/>
      <c r="M1101" s="12"/>
      <c r="N1101" s="12"/>
      <c r="O1101" s="12"/>
      <c r="P1101" s="55">
        <f t="shared" si="54"/>
        <v>0</v>
      </c>
    </row>
    <row r="1102" spans="1:16" ht="15" customHeight="1" x14ac:dyDescent="0.3">
      <c r="A1102" s="555"/>
      <c r="B1102" s="552"/>
      <c r="C1102" s="110">
        <v>27</v>
      </c>
      <c r="D1102" s="12"/>
      <c r="E1102" s="12"/>
      <c r="F1102" s="12"/>
      <c r="G1102" s="12"/>
      <c r="H1102" s="12"/>
      <c r="I1102" s="12"/>
      <c r="J1102" s="12"/>
      <c r="K1102" s="12"/>
      <c r="L1102" s="12"/>
      <c r="M1102" s="12"/>
      <c r="N1102" s="12"/>
      <c r="O1102" s="12"/>
      <c r="P1102" s="55">
        <f t="shared" si="54"/>
        <v>0</v>
      </c>
    </row>
    <row r="1103" spans="1:16" ht="15" customHeight="1" x14ac:dyDescent="0.3">
      <c r="A1103" s="553">
        <v>349</v>
      </c>
      <c r="B1103" s="551" t="s">
        <v>160</v>
      </c>
      <c r="C1103" s="110">
        <v>11</v>
      </c>
      <c r="D1103" s="12"/>
      <c r="E1103" s="12"/>
      <c r="F1103" s="12"/>
      <c r="G1103" s="12"/>
      <c r="H1103" s="12"/>
      <c r="I1103" s="12"/>
      <c r="J1103" s="12"/>
      <c r="K1103" s="12"/>
      <c r="L1103" s="12"/>
      <c r="M1103" s="12"/>
      <c r="N1103" s="12"/>
      <c r="O1103" s="12"/>
      <c r="P1103" s="55">
        <f t="shared" si="54"/>
        <v>0</v>
      </c>
    </row>
    <row r="1104" spans="1:16" ht="15" customHeight="1" x14ac:dyDescent="0.3">
      <c r="A1104" s="554"/>
      <c r="B1104" s="552"/>
      <c r="C1104" s="110">
        <v>12</v>
      </c>
      <c r="D1104" s="12"/>
      <c r="E1104" s="12"/>
      <c r="F1104" s="12"/>
      <c r="G1104" s="12"/>
      <c r="H1104" s="12"/>
      <c r="I1104" s="12"/>
      <c r="J1104" s="12"/>
      <c r="K1104" s="12"/>
      <c r="L1104" s="12"/>
      <c r="M1104" s="12"/>
      <c r="N1104" s="12"/>
      <c r="O1104" s="12"/>
      <c r="P1104" s="55">
        <f t="shared" si="54"/>
        <v>0</v>
      </c>
    </row>
    <row r="1105" spans="1:16" ht="15" customHeight="1" x14ac:dyDescent="0.3">
      <c r="A1105" s="554"/>
      <c r="B1105" s="552"/>
      <c r="C1105" s="110">
        <v>13</v>
      </c>
      <c r="D1105" s="12"/>
      <c r="E1105" s="12"/>
      <c r="F1105" s="12"/>
      <c r="G1105" s="12"/>
      <c r="H1105" s="12"/>
      <c r="I1105" s="12"/>
      <c r="J1105" s="12"/>
      <c r="K1105" s="12"/>
      <c r="L1105" s="12"/>
      <c r="M1105" s="12"/>
      <c r="N1105" s="12"/>
      <c r="O1105" s="12"/>
      <c r="P1105" s="55">
        <f t="shared" si="54"/>
        <v>0</v>
      </c>
    </row>
    <row r="1106" spans="1:16" ht="15" customHeight="1" x14ac:dyDescent="0.3">
      <c r="A1106" s="554"/>
      <c r="B1106" s="552"/>
      <c r="C1106" s="110">
        <v>14</v>
      </c>
      <c r="D1106" s="12"/>
      <c r="E1106" s="12"/>
      <c r="F1106" s="12"/>
      <c r="G1106" s="12"/>
      <c r="H1106" s="12"/>
      <c r="I1106" s="12"/>
      <c r="J1106" s="12"/>
      <c r="K1106" s="12"/>
      <c r="L1106" s="12"/>
      <c r="M1106" s="12"/>
      <c r="N1106" s="12"/>
      <c r="O1106" s="12"/>
      <c r="P1106" s="55">
        <f t="shared" si="54"/>
        <v>0</v>
      </c>
    </row>
    <row r="1107" spans="1:16" ht="15" customHeight="1" x14ac:dyDescent="0.3">
      <c r="A1107" s="554"/>
      <c r="B1107" s="552"/>
      <c r="C1107" s="110">
        <v>15</v>
      </c>
      <c r="D1107" s="12"/>
      <c r="E1107" s="12"/>
      <c r="F1107" s="12"/>
      <c r="G1107" s="12"/>
      <c r="H1107" s="12"/>
      <c r="I1107" s="12"/>
      <c r="J1107" s="12"/>
      <c r="K1107" s="12"/>
      <c r="L1107" s="12"/>
      <c r="M1107" s="12"/>
      <c r="N1107" s="12"/>
      <c r="O1107" s="12"/>
      <c r="P1107" s="55">
        <f t="shared" si="54"/>
        <v>0</v>
      </c>
    </row>
    <row r="1108" spans="1:16" ht="15" customHeight="1" x14ac:dyDescent="0.3">
      <c r="A1108" s="554"/>
      <c r="B1108" s="552"/>
      <c r="C1108" s="110">
        <v>16</v>
      </c>
      <c r="D1108" s="12"/>
      <c r="E1108" s="12"/>
      <c r="F1108" s="12"/>
      <c r="G1108" s="12"/>
      <c r="H1108" s="12"/>
      <c r="I1108" s="12"/>
      <c r="J1108" s="12"/>
      <c r="K1108" s="12"/>
      <c r="L1108" s="12"/>
      <c r="M1108" s="12"/>
      <c r="N1108" s="12"/>
      <c r="O1108" s="12"/>
      <c r="P1108" s="55">
        <f t="shared" si="54"/>
        <v>0</v>
      </c>
    </row>
    <row r="1109" spans="1:16" ht="15" customHeight="1" x14ac:dyDescent="0.3">
      <c r="A1109" s="554"/>
      <c r="B1109" s="552"/>
      <c r="C1109" s="110">
        <v>17</v>
      </c>
      <c r="D1109" s="12"/>
      <c r="E1109" s="12"/>
      <c r="F1109" s="12"/>
      <c r="G1109" s="12"/>
      <c r="H1109" s="12"/>
      <c r="I1109" s="12"/>
      <c r="J1109" s="12"/>
      <c r="K1109" s="12"/>
      <c r="L1109" s="12"/>
      <c r="M1109" s="12"/>
      <c r="N1109" s="12"/>
      <c r="O1109" s="12"/>
      <c r="P1109" s="55">
        <f t="shared" si="54"/>
        <v>0</v>
      </c>
    </row>
    <row r="1110" spans="1:16" ht="15" customHeight="1" x14ac:dyDescent="0.3">
      <c r="A1110" s="554"/>
      <c r="B1110" s="552"/>
      <c r="C1110" s="110">
        <v>25</v>
      </c>
      <c r="D1110" s="66"/>
      <c r="E1110" s="66"/>
      <c r="F1110" s="66"/>
      <c r="G1110" s="66"/>
      <c r="H1110" s="66"/>
      <c r="I1110" s="66"/>
      <c r="J1110" s="66"/>
      <c r="K1110" s="66"/>
      <c r="L1110" s="66"/>
      <c r="M1110" s="66"/>
      <c r="N1110" s="66"/>
      <c r="O1110" s="66"/>
      <c r="P1110" s="55">
        <f t="shared" si="54"/>
        <v>0</v>
      </c>
    </row>
    <row r="1111" spans="1:16" ht="15" customHeight="1" x14ac:dyDescent="0.3">
      <c r="A1111" s="554"/>
      <c r="B1111" s="552"/>
      <c r="C1111" s="110">
        <v>26</v>
      </c>
      <c r="D1111" s="66"/>
      <c r="E1111" s="66"/>
      <c r="F1111" s="66"/>
      <c r="G1111" s="66"/>
      <c r="H1111" s="66"/>
      <c r="I1111" s="66"/>
      <c r="J1111" s="66"/>
      <c r="K1111" s="66"/>
      <c r="L1111" s="66"/>
      <c r="M1111" s="66"/>
      <c r="N1111" s="66"/>
      <c r="O1111" s="66"/>
      <c r="P1111" s="55">
        <f t="shared" ref="P1111:P1112" si="55">SUM(D1111:O1111)</f>
        <v>0</v>
      </c>
    </row>
    <row r="1112" spans="1:16" ht="15" customHeight="1" x14ac:dyDescent="0.3">
      <c r="A1112" s="555"/>
      <c r="B1112" s="552"/>
      <c r="C1112" s="110">
        <v>27</v>
      </c>
      <c r="D1112" s="66"/>
      <c r="E1112" s="66"/>
      <c r="F1112" s="66"/>
      <c r="G1112" s="66"/>
      <c r="H1112" s="66"/>
      <c r="I1112" s="66"/>
      <c r="J1112" s="66"/>
      <c r="K1112" s="66"/>
      <c r="L1112" s="66"/>
      <c r="M1112" s="66"/>
      <c r="N1112" s="66"/>
      <c r="O1112" s="66"/>
      <c r="P1112" s="55">
        <f t="shared" si="55"/>
        <v>0</v>
      </c>
    </row>
    <row r="1113" spans="1:16" ht="30" customHeight="1" x14ac:dyDescent="0.3">
      <c r="A1113" s="74">
        <v>3500</v>
      </c>
      <c r="B1113" s="305" t="s">
        <v>2297</v>
      </c>
      <c r="C1113" s="306"/>
      <c r="D1113" s="72">
        <f>SUM(D1114:D1203)</f>
        <v>5000</v>
      </c>
      <c r="E1113" s="72">
        <f t="shared" ref="E1113:O1113" si="56">SUM(E1114:E1203)</f>
        <v>5000</v>
      </c>
      <c r="F1113" s="72">
        <f t="shared" si="56"/>
        <v>5000</v>
      </c>
      <c r="G1113" s="72">
        <f t="shared" si="56"/>
        <v>5000</v>
      </c>
      <c r="H1113" s="72">
        <f t="shared" si="56"/>
        <v>5000</v>
      </c>
      <c r="I1113" s="72">
        <f t="shared" si="56"/>
        <v>5000</v>
      </c>
      <c r="J1113" s="72">
        <f t="shared" si="56"/>
        <v>5000</v>
      </c>
      <c r="K1113" s="72">
        <f t="shared" si="56"/>
        <v>5000</v>
      </c>
      <c r="L1113" s="72">
        <f t="shared" si="56"/>
        <v>5000</v>
      </c>
      <c r="M1113" s="72">
        <f t="shared" si="56"/>
        <v>5000</v>
      </c>
      <c r="N1113" s="72">
        <f t="shared" si="56"/>
        <v>5000</v>
      </c>
      <c r="O1113" s="72">
        <f t="shared" si="56"/>
        <v>5000</v>
      </c>
      <c r="P1113" s="72">
        <f>SUM(P1114:P1203)</f>
        <v>60000</v>
      </c>
    </row>
    <row r="1114" spans="1:16" ht="15" customHeight="1" x14ac:dyDescent="0.3">
      <c r="A1114" s="553">
        <v>351</v>
      </c>
      <c r="B1114" s="551" t="s">
        <v>162</v>
      </c>
      <c r="C1114" s="110">
        <v>11</v>
      </c>
      <c r="D1114" s="12"/>
      <c r="E1114" s="12"/>
      <c r="F1114" s="12"/>
      <c r="G1114" s="12"/>
      <c r="H1114" s="12"/>
      <c r="I1114" s="12"/>
      <c r="J1114" s="12"/>
      <c r="K1114" s="12"/>
      <c r="L1114" s="12"/>
      <c r="M1114" s="12"/>
      <c r="N1114" s="12"/>
      <c r="O1114" s="12"/>
      <c r="P1114" s="55">
        <f t="shared" ref="P1114:P1201" si="57">SUM(D1114:O1114)</f>
        <v>0</v>
      </c>
    </row>
    <row r="1115" spans="1:16" ht="15" customHeight="1" x14ac:dyDescent="0.3">
      <c r="A1115" s="554"/>
      <c r="B1115" s="552"/>
      <c r="C1115" s="110">
        <v>12</v>
      </c>
      <c r="D1115" s="12"/>
      <c r="E1115" s="12"/>
      <c r="F1115" s="12"/>
      <c r="G1115" s="12"/>
      <c r="H1115" s="12"/>
      <c r="I1115" s="12"/>
      <c r="J1115" s="12"/>
      <c r="K1115" s="12"/>
      <c r="L1115" s="12"/>
      <c r="M1115" s="12"/>
      <c r="N1115" s="12"/>
      <c r="O1115" s="12"/>
      <c r="P1115" s="55">
        <f t="shared" si="57"/>
        <v>0</v>
      </c>
    </row>
    <row r="1116" spans="1:16" ht="15" customHeight="1" x14ac:dyDescent="0.3">
      <c r="A1116" s="554"/>
      <c r="B1116" s="552"/>
      <c r="C1116" s="110">
        <v>13</v>
      </c>
      <c r="D1116" s="12"/>
      <c r="E1116" s="12"/>
      <c r="F1116" s="12"/>
      <c r="G1116" s="12"/>
      <c r="H1116" s="12"/>
      <c r="I1116" s="12"/>
      <c r="J1116" s="12"/>
      <c r="K1116" s="12"/>
      <c r="L1116" s="12"/>
      <c r="M1116" s="12"/>
      <c r="N1116" s="12"/>
      <c r="O1116" s="12"/>
      <c r="P1116" s="55">
        <f t="shared" si="57"/>
        <v>0</v>
      </c>
    </row>
    <row r="1117" spans="1:16" ht="15" customHeight="1" x14ac:dyDescent="0.3">
      <c r="A1117" s="554"/>
      <c r="B1117" s="552"/>
      <c r="C1117" s="110">
        <v>14</v>
      </c>
      <c r="D1117" s="12"/>
      <c r="E1117" s="12"/>
      <c r="F1117" s="12"/>
      <c r="G1117" s="12"/>
      <c r="H1117" s="12"/>
      <c r="I1117" s="12"/>
      <c r="J1117" s="12"/>
      <c r="K1117" s="12"/>
      <c r="L1117" s="12"/>
      <c r="M1117" s="12"/>
      <c r="N1117" s="12"/>
      <c r="O1117" s="12"/>
      <c r="P1117" s="55">
        <f t="shared" si="57"/>
        <v>0</v>
      </c>
    </row>
    <row r="1118" spans="1:16" ht="15" customHeight="1" x14ac:dyDescent="0.3">
      <c r="A1118" s="554"/>
      <c r="B1118" s="552"/>
      <c r="C1118" s="110">
        <v>15</v>
      </c>
      <c r="D1118" s="12"/>
      <c r="E1118" s="12"/>
      <c r="F1118" s="12"/>
      <c r="G1118" s="12"/>
      <c r="H1118" s="12"/>
      <c r="I1118" s="12"/>
      <c r="J1118" s="12"/>
      <c r="K1118" s="12"/>
      <c r="L1118" s="12"/>
      <c r="M1118" s="12"/>
      <c r="N1118" s="12"/>
      <c r="O1118" s="12"/>
      <c r="P1118" s="55">
        <f t="shared" si="57"/>
        <v>0</v>
      </c>
    </row>
    <row r="1119" spans="1:16" ht="15" customHeight="1" x14ac:dyDescent="0.3">
      <c r="A1119" s="554"/>
      <c r="B1119" s="552"/>
      <c r="C1119" s="110">
        <v>16</v>
      </c>
      <c r="D1119" s="12"/>
      <c r="E1119" s="12"/>
      <c r="F1119" s="12"/>
      <c r="G1119" s="12"/>
      <c r="H1119" s="12"/>
      <c r="I1119" s="12"/>
      <c r="J1119" s="12"/>
      <c r="K1119" s="12"/>
      <c r="L1119" s="12"/>
      <c r="M1119" s="12"/>
      <c r="N1119" s="12"/>
      <c r="O1119" s="12"/>
      <c r="P1119" s="55">
        <f t="shared" si="57"/>
        <v>0</v>
      </c>
    </row>
    <row r="1120" spans="1:16" ht="15" customHeight="1" x14ac:dyDescent="0.3">
      <c r="A1120" s="554"/>
      <c r="B1120" s="552"/>
      <c r="C1120" s="110">
        <v>17</v>
      </c>
      <c r="D1120" s="12"/>
      <c r="E1120" s="12"/>
      <c r="F1120" s="12"/>
      <c r="G1120" s="12"/>
      <c r="H1120" s="12"/>
      <c r="I1120" s="12"/>
      <c r="J1120" s="12"/>
      <c r="K1120" s="12"/>
      <c r="L1120" s="12"/>
      <c r="M1120" s="12"/>
      <c r="N1120" s="12"/>
      <c r="O1120" s="12"/>
      <c r="P1120" s="55">
        <f t="shared" si="57"/>
        <v>0</v>
      </c>
    </row>
    <row r="1121" spans="1:16" ht="15" customHeight="1" x14ac:dyDescent="0.3">
      <c r="A1121" s="554"/>
      <c r="B1121" s="552"/>
      <c r="C1121" s="110">
        <v>25</v>
      </c>
      <c r="D1121" s="12"/>
      <c r="E1121" s="12"/>
      <c r="F1121" s="12"/>
      <c r="G1121" s="12"/>
      <c r="H1121" s="12"/>
      <c r="I1121" s="12"/>
      <c r="J1121" s="12"/>
      <c r="K1121" s="12"/>
      <c r="L1121" s="12"/>
      <c r="M1121" s="12"/>
      <c r="N1121" s="12"/>
      <c r="O1121" s="12"/>
      <c r="P1121" s="55">
        <f t="shared" si="57"/>
        <v>0</v>
      </c>
    </row>
    <row r="1122" spans="1:16" ht="15" customHeight="1" x14ac:dyDescent="0.3">
      <c r="A1122" s="554"/>
      <c r="B1122" s="552"/>
      <c r="C1122" s="110">
        <v>26</v>
      </c>
      <c r="D1122" s="12"/>
      <c r="E1122" s="12"/>
      <c r="F1122" s="12"/>
      <c r="G1122" s="12"/>
      <c r="H1122" s="12"/>
      <c r="I1122" s="12"/>
      <c r="J1122" s="12"/>
      <c r="K1122" s="12"/>
      <c r="L1122" s="12"/>
      <c r="M1122" s="12"/>
      <c r="N1122" s="12"/>
      <c r="O1122" s="12"/>
      <c r="P1122" s="55">
        <f t="shared" si="57"/>
        <v>0</v>
      </c>
    </row>
    <row r="1123" spans="1:16" ht="15" customHeight="1" x14ac:dyDescent="0.3">
      <c r="A1123" s="555"/>
      <c r="B1123" s="552"/>
      <c r="C1123" s="110">
        <v>27</v>
      </c>
      <c r="D1123" s="12"/>
      <c r="E1123" s="12"/>
      <c r="F1123" s="12"/>
      <c r="G1123" s="12"/>
      <c r="H1123" s="12"/>
      <c r="I1123" s="12"/>
      <c r="J1123" s="12"/>
      <c r="K1123" s="12"/>
      <c r="L1123" s="12"/>
      <c r="M1123" s="12"/>
      <c r="N1123" s="12"/>
      <c r="O1123" s="12"/>
      <c r="P1123" s="55">
        <f t="shared" si="57"/>
        <v>0</v>
      </c>
    </row>
    <row r="1124" spans="1:16" ht="15" customHeight="1" x14ac:dyDescent="0.3">
      <c r="A1124" s="553">
        <v>352</v>
      </c>
      <c r="B1124" s="551" t="s">
        <v>163</v>
      </c>
      <c r="C1124" s="110">
        <v>11</v>
      </c>
      <c r="D1124" s="12"/>
      <c r="E1124" s="12"/>
      <c r="F1124" s="12"/>
      <c r="G1124" s="12"/>
      <c r="H1124" s="12"/>
      <c r="I1124" s="12"/>
      <c r="J1124" s="12"/>
      <c r="K1124" s="12"/>
      <c r="L1124" s="12"/>
      <c r="M1124" s="12"/>
      <c r="N1124" s="12"/>
      <c r="O1124" s="12"/>
      <c r="P1124" s="55">
        <f t="shared" si="57"/>
        <v>0</v>
      </c>
    </row>
    <row r="1125" spans="1:16" ht="15" customHeight="1" x14ac:dyDescent="0.3">
      <c r="A1125" s="554"/>
      <c r="B1125" s="552"/>
      <c r="C1125" s="110">
        <v>12</v>
      </c>
      <c r="D1125" s="12"/>
      <c r="E1125" s="12"/>
      <c r="F1125" s="12"/>
      <c r="G1125" s="12"/>
      <c r="H1125" s="12"/>
      <c r="I1125" s="12"/>
      <c r="J1125" s="12"/>
      <c r="K1125" s="12"/>
      <c r="L1125" s="12"/>
      <c r="M1125" s="12"/>
      <c r="N1125" s="12"/>
      <c r="O1125" s="12"/>
      <c r="P1125" s="55">
        <f t="shared" si="57"/>
        <v>0</v>
      </c>
    </row>
    <row r="1126" spans="1:16" ht="15" customHeight="1" x14ac:dyDescent="0.3">
      <c r="A1126" s="554"/>
      <c r="B1126" s="552"/>
      <c r="C1126" s="110">
        <v>13</v>
      </c>
      <c r="D1126" s="12"/>
      <c r="E1126" s="12"/>
      <c r="F1126" s="12"/>
      <c r="G1126" s="12"/>
      <c r="H1126" s="12"/>
      <c r="I1126" s="12"/>
      <c r="J1126" s="12"/>
      <c r="K1126" s="12"/>
      <c r="L1126" s="12"/>
      <c r="M1126" s="12"/>
      <c r="N1126" s="12"/>
      <c r="O1126" s="12"/>
      <c r="P1126" s="55">
        <f t="shared" si="57"/>
        <v>0</v>
      </c>
    </row>
    <row r="1127" spans="1:16" ht="15" customHeight="1" x14ac:dyDescent="0.3">
      <c r="A1127" s="554"/>
      <c r="B1127" s="552"/>
      <c r="C1127" s="110">
        <v>14</v>
      </c>
      <c r="D1127" s="12"/>
      <c r="E1127" s="12"/>
      <c r="F1127" s="12"/>
      <c r="G1127" s="12"/>
      <c r="H1127" s="12"/>
      <c r="I1127" s="12"/>
      <c r="J1127" s="12"/>
      <c r="K1127" s="12"/>
      <c r="L1127" s="12"/>
      <c r="M1127" s="12"/>
      <c r="N1127" s="12"/>
      <c r="O1127" s="12"/>
      <c r="P1127" s="55">
        <f t="shared" si="57"/>
        <v>0</v>
      </c>
    </row>
    <row r="1128" spans="1:16" ht="15" customHeight="1" x14ac:dyDescent="0.3">
      <c r="A1128" s="554"/>
      <c r="B1128" s="552"/>
      <c r="C1128" s="110">
        <v>15</v>
      </c>
      <c r="D1128" s="12"/>
      <c r="E1128" s="12"/>
      <c r="F1128" s="12"/>
      <c r="G1128" s="12"/>
      <c r="H1128" s="12"/>
      <c r="I1128" s="12"/>
      <c r="J1128" s="12"/>
      <c r="K1128" s="12"/>
      <c r="L1128" s="12"/>
      <c r="M1128" s="12"/>
      <c r="N1128" s="12"/>
      <c r="O1128" s="12"/>
      <c r="P1128" s="55">
        <f t="shared" si="57"/>
        <v>0</v>
      </c>
    </row>
    <row r="1129" spans="1:16" ht="15" customHeight="1" x14ac:dyDescent="0.3">
      <c r="A1129" s="554"/>
      <c r="B1129" s="552"/>
      <c r="C1129" s="110">
        <v>16</v>
      </c>
      <c r="D1129" s="12"/>
      <c r="E1129" s="12"/>
      <c r="F1129" s="12"/>
      <c r="G1129" s="12"/>
      <c r="H1129" s="12"/>
      <c r="I1129" s="12"/>
      <c r="J1129" s="12"/>
      <c r="K1129" s="12"/>
      <c r="L1129" s="12"/>
      <c r="M1129" s="12"/>
      <c r="N1129" s="12"/>
      <c r="O1129" s="12"/>
      <c r="P1129" s="55">
        <f t="shared" si="57"/>
        <v>0</v>
      </c>
    </row>
    <row r="1130" spans="1:16" ht="15" customHeight="1" x14ac:dyDescent="0.3">
      <c r="A1130" s="554"/>
      <c r="B1130" s="552"/>
      <c r="C1130" s="110">
        <v>17</v>
      </c>
      <c r="D1130" s="12"/>
      <c r="E1130" s="12"/>
      <c r="F1130" s="12"/>
      <c r="G1130" s="12"/>
      <c r="H1130" s="12"/>
      <c r="I1130" s="12"/>
      <c r="J1130" s="12"/>
      <c r="K1130" s="12"/>
      <c r="L1130" s="12"/>
      <c r="M1130" s="12"/>
      <c r="N1130" s="12"/>
      <c r="O1130" s="12"/>
      <c r="P1130" s="55">
        <f t="shared" si="57"/>
        <v>0</v>
      </c>
    </row>
    <row r="1131" spans="1:16" ht="15" customHeight="1" x14ac:dyDescent="0.3">
      <c r="A1131" s="554"/>
      <c r="B1131" s="552"/>
      <c r="C1131" s="110">
        <v>25</v>
      </c>
      <c r="D1131" s="12"/>
      <c r="E1131" s="12"/>
      <c r="F1131" s="12"/>
      <c r="G1131" s="12"/>
      <c r="H1131" s="12"/>
      <c r="I1131" s="12"/>
      <c r="J1131" s="12"/>
      <c r="K1131" s="12"/>
      <c r="L1131" s="12"/>
      <c r="M1131" s="12"/>
      <c r="N1131" s="12"/>
      <c r="O1131" s="12"/>
      <c r="P1131" s="55">
        <f t="shared" si="57"/>
        <v>0</v>
      </c>
    </row>
    <row r="1132" spans="1:16" ht="15" customHeight="1" x14ac:dyDescent="0.3">
      <c r="A1132" s="554"/>
      <c r="B1132" s="552"/>
      <c r="C1132" s="110">
        <v>26</v>
      </c>
      <c r="D1132" s="12"/>
      <c r="E1132" s="12"/>
      <c r="F1132" s="12"/>
      <c r="G1132" s="12"/>
      <c r="H1132" s="12"/>
      <c r="I1132" s="12"/>
      <c r="J1132" s="12"/>
      <c r="K1132" s="12"/>
      <c r="L1132" s="12"/>
      <c r="M1132" s="12"/>
      <c r="N1132" s="12"/>
      <c r="O1132" s="12"/>
      <c r="P1132" s="55">
        <f t="shared" si="57"/>
        <v>0</v>
      </c>
    </row>
    <row r="1133" spans="1:16" ht="15" customHeight="1" x14ac:dyDescent="0.3">
      <c r="A1133" s="555"/>
      <c r="B1133" s="552"/>
      <c r="C1133" s="110">
        <v>27</v>
      </c>
      <c r="D1133" s="12"/>
      <c r="E1133" s="12"/>
      <c r="F1133" s="12"/>
      <c r="G1133" s="12"/>
      <c r="H1133" s="12"/>
      <c r="I1133" s="12"/>
      <c r="J1133" s="12"/>
      <c r="K1133" s="12"/>
      <c r="L1133" s="12"/>
      <c r="M1133" s="12"/>
      <c r="N1133" s="12"/>
      <c r="O1133" s="12"/>
      <c r="P1133" s="55">
        <f t="shared" si="57"/>
        <v>0</v>
      </c>
    </row>
    <row r="1134" spans="1:16" ht="15" customHeight="1" x14ac:dyDescent="0.3">
      <c r="A1134" s="553">
        <v>353</v>
      </c>
      <c r="B1134" s="551" t="s">
        <v>164</v>
      </c>
      <c r="C1134" s="110">
        <v>11</v>
      </c>
      <c r="D1134" s="12"/>
      <c r="E1134" s="12"/>
      <c r="F1134" s="12"/>
      <c r="G1134" s="12"/>
      <c r="H1134" s="12"/>
      <c r="I1134" s="12"/>
      <c r="J1134" s="12"/>
      <c r="K1134" s="12"/>
      <c r="L1134" s="12"/>
      <c r="M1134" s="12"/>
      <c r="N1134" s="12"/>
      <c r="O1134" s="12"/>
      <c r="P1134" s="55">
        <f t="shared" si="57"/>
        <v>0</v>
      </c>
    </row>
    <row r="1135" spans="1:16" ht="15" customHeight="1" x14ac:dyDescent="0.3">
      <c r="A1135" s="554"/>
      <c r="B1135" s="552"/>
      <c r="C1135" s="110">
        <v>12</v>
      </c>
      <c r="D1135" s="12"/>
      <c r="E1135" s="12"/>
      <c r="F1135" s="12"/>
      <c r="G1135" s="12"/>
      <c r="H1135" s="12"/>
      <c r="I1135" s="12"/>
      <c r="J1135" s="12"/>
      <c r="K1135" s="12"/>
      <c r="L1135" s="12"/>
      <c r="M1135" s="12"/>
      <c r="N1135" s="12"/>
      <c r="O1135" s="12"/>
      <c r="P1135" s="55">
        <f t="shared" si="57"/>
        <v>0</v>
      </c>
    </row>
    <row r="1136" spans="1:16" ht="15" customHeight="1" x14ac:dyDescent="0.3">
      <c r="A1136" s="554"/>
      <c r="B1136" s="552"/>
      <c r="C1136" s="110">
        <v>13</v>
      </c>
      <c r="D1136" s="12"/>
      <c r="E1136" s="12"/>
      <c r="F1136" s="12"/>
      <c r="G1136" s="12"/>
      <c r="H1136" s="12"/>
      <c r="I1136" s="12"/>
      <c r="J1136" s="12"/>
      <c r="K1136" s="12"/>
      <c r="L1136" s="12"/>
      <c r="M1136" s="12"/>
      <c r="N1136" s="12"/>
      <c r="O1136" s="12"/>
      <c r="P1136" s="55">
        <f t="shared" si="57"/>
        <v>0</v>
      </c>
    </row>
    <row r="1137" spans="1:16" ht="15" customHeight="1" x14ac:dyDescent="0.3">
      <c r="A1137" s="554"/>
      <c r="B1137" s="552"/>
      <c r="C1137" s="110">
        <v>14</v>
      </c>
      <c r="D1137" s="12"/>
      <c r="E1137" s="12"/>
      <c r="F1137" s="12"/>
      <c r="G1137" s="12"/>
      <c r="H1137" s="12"/>
      <c r="I1137" s="12"/>
      <c r="J1137" s="12"/>
      <c r="K1137" s="12"/>
      <c r="L1137" s="12"/>
      <c r="M1137" s="12"/>
      <c r="N1137" s="12"/>
      <c r="O1137" s="12"/>
      <c r="P1137" s="55">
        <f t="shared" si="57"/>
        <v>0</v>
      </c>
    </row>
    <row r="1138" spans="1:16" ht="15" customHeight="1" x14ac:dyDescent="0.3">
      <c r="A1138" s="554"/>
      <c r="B1138" s="552"/>
      <c r="C1138" s="110">
        <v>15</v>
      </c>
      <c r="D1138" s="12"/>
      <c r="E1138" s="12"/>
      <c r="F1138" s="12"/>
      <c r="G1138" s="12"/>
      <c r="H1138" s="12"/>
      <c r="I1138" s="12"/>
      <c r="J1138" s="12"/>
      <c r="K1138" s="12"/>
      <c r="L1138" s="12"/>
      <c r="M1138" s="12"/>
      <c r="N1138" s="12"/>
      <c r="O1138" s="12"/>
      <c r="P1138" s="55">
        <f t="shared" si="57"/>
        <v>0</v>
      </c>
    </row>
    <row r="1139" spans="1:16" ht="15" customHeight="1" x14ac:dyDescent="0.3">
      <c r="A1139" s="554"/>
      <c r="B1139" s="552"/>
      <c r="C1139" s="110">
        <v>16</v>
      </c>
      <c r="D1139" s="12"/>
      <c r="E1139" s="12"/>
      <c r="F1139" s="12"/>
      <c r="G1139" s="12"/>
      <c r="H1139" s="12"/>
      <c r="I1139" s="12"/>
      <c r="J1139" s="12"/>
      <c r="K1139" s="12"/>
      <c r="L1139" s="12"/>
      <c r="M1139" s="12"/>
      <c r="N1139" s="12"/>
      <c r="O1139" s="12"/>
      <c r="P1139" s="55">
        <f t="shared" si="57"/>
        <v>0</v>
      </c>
    </row>
    <row r="1140" spans="1:16" ht="15" customHeight="1" x14ac:dyDescent="0.3">
      <c r="A1140" s="554"/>
      <c r="B1140" s="552"/>
      <c r="C1140" s="110">
        <v>17</v>
      </c>
      <c r="D1140" s="12"/>
      <c r="E1140" s="12"/>
      <c r="F1140" s="12"/>
      <c r="G1140" s="12"/>
      <c r="H1140" s="12"/>
      <c r="I1140" s="12"/>
      <c r="J1140" s="12"/>
      <c r="K1140" s="12"/>
      <c r="L1140" s="12"/>
      <c r="M1140" s="12"/>
      <c r="N1140" s="12"/>
      <c r="O1140" s="12"/>
      <c r="P1140" s="55">
        <f t="shared" si="57"/>
        <v>0</v>
      </c>
    </row>
    <row r="1141" spans="1:16" ht="15" customHeight="1" x14ac:dyDescent="0.3">
      <c r="A1141" s="554"/>
      <c r="B1141" s="552"/>
      <c r="C1141" s="110">
        <v>25</v>
      </c>
      <c r="D1141" s="12"/>
      <c r="E1141" s="12"/>
      <c r="F1141" s="12"/>
      <c r="G1141" s="12"/>
      <c r="H1141" s="12"/>
      <c r="I1141" s="12"/>
      <c r="J1141" s="12"/>
      <c r="K1141" s="12"/>
      <c r="L1141" s="12"/>
      <c r="M1141" s="12"/>
      <c r="N1141" s="12"/>
      <c r="O1141" s="12"/>
      <c r="P1141" s="55">
        <f t="shared" si="57"/>
        <v>0</v>
      </c>
    </row>
    <row r="1142" spans="1:16" ht="15" customHeight="1" x14ac:dyDescent="0.3">
      <c r="A1142" s="554"/>
      <c r="B1142" s="552"/>
      <c r="C1142" s="110">
        <v>26</v>
      </c>
      <c r="D1142" s="12"/>
      <c r="E1142" s="12"/>
      <c r="F1142" s="12"/>
      <c r="G1142" s="12"/>
      <c r="H1142" s="12"/>
      <c r="I1142" s="12"/>
      <c r="J1142" s="12"/>
      <c r="K1142" s="12"/>
      <c r="L1142" s="12"/>
      <c r="M1142" s="12"/>
      <c r="N1142" s="12"/>
      <c r="O1142" s="12"/>
      <c r="P1142" s="55">
        <f t="shared" si="57"/>
        <v>0</v>
      </c>
    </row>
    <row r="1143" spans="1:16" ht="15" customHeight="1" x14ac:dyDescent="0.3">
      <c r="A1143" s="555"/>
      <c r="B1143" s="552"/>
      <c r="C1143" s="110">
        <v>27</v>
      </c>
      <c r="D1143" s="12"/>
      <c r="E1143" s="12"/>
      <c r="F1143" s="12"/>
      <c r="G1143" s="12"/>
      <c r="H1143" s="12"/>
      <c r="I1143" s="12"/>
      <c r="J1143" s="12"/>
      <c r="K1143" s="12"/>
      <c r="L1143" s="12"/>
      <c r="M1143" s="12"/>
      <c r="N1143" s="12"/>
      <c r="O1143" s="12"/>
      <c r="P1143" s="55">
        <f t="shared" si="57"/>
        <v>0</v>
      </c>
    </row>
    <row r="1144" spans="1:16" ht="15" customHeight="1" x14ac:dyDescent="0.3">
      <c r="A1144" s="553">
        <v>354</v>
      </c>
      <c r="B1144" s="551" t="s">
        <v>165</v>
      </c>
      <c r="C1144" s="110">
        <v>11</v>
      </c>
      <c r="D1144" s="12"/>
      <c r="E1144" s="12"/>
      <c r="F1144" s="12"/>
      <c r="G1144" s="12"/>
      <c r="H1144" s="12"/>
      <c r="I1144" s="12"/>
      <c r="J1144" s="12"/>
      <c r="K1144" s="12"/>
      <c r="L1144" s="12"/>
      <c r="M1144" s="12"/>
      <c r="N1144" s="12"/>
      <c r="O1144" s="12"/>
      <c r="P1144" s="55">
        <f t="shared" si="57"/>
        <v>0</v>
      </c>
    </row>
    <row r="1145" spans="1:16" ht="15" customHeight="1" x14ac:dyDescent="0.3">
      <c r="A1145" s="554"/>
      <c r="B1145" s="552"/>
      <c r="C1145" s="110">
        <v>12</v>
      </c>
      <c r="D1145" s="12"/>
      <c r="E1145" s="12"/>
      <c r="F1145" s="12"/>
      <c r="G1145" s="12"/>
      <c r="H1145" s="12"/>
      <c r="I1145" s="12"/>
      <c r="J1145" s="12"/>
      <c r="K1145" s="12"/>
      <c r="L1145" s="12"/>
      <c r="M1145" s="12"/>
      <c r="N1145" s="12"/>
      <c r="O1145" s="12"/>
      <c r="P1145" s="55">
        <f t="shared" si="57"/>
        <v>0</v>
      </c>
    </row>
    <row r="1146" spans="1:16" ht="15" customHeight="1" x14ac:dyDescent="0.3">
      <c r="A1146" s="554"/>
      <c r="B1146" s="552"/>
      <c r="C1146" s="110">
        <v>13</v>
      </c>
      <c r="D1146" s="12"/>
      <c r="E1146" s="12"/>
      <c r="F1146" s="12"/>
      <c r="G1146" s="12"/>
      <c r="H1146" s="12"/>
      <c r="I1146" s="12"/>
      <c r="J1146" s="12"/>
      <c r="K1146" s="12"/>
      <c r="L1146" s="12"/>
      <c r="M1146" s="12"/>
      <c r="N1146" s="12"/>
      <c r="O1146" s="12"/>
      <c r="P1146" s="55">
        <f t="shared" si="57"/>
        <v>0</v>
      </c>
    </row>
    <row r="1147" spans="1:16" ht="15" customHeight="1" x14ac:dyDescent="0.3">
      <c r="A1147" s="554"/>
      <c r="B1147" s="552"/>
      <c r="C1147" s="110">
        <v>14</v>
      </c>
      <c r="D1147" s="12"/>
      <c r="E1147" s="12"/>
      <c r="F1147" s="12"/>
      <c r="G1147" s="12"/>
      <c r="H1147" s="12"/>
      <c r="I1147" s="12"/>
      <c r="J1147" s="12"/>
      <c r="K1147" s="12"/>
      <c r="L1147" s="12"/>
      <c r="M1147" s="12"/>
      <c r="N1147" s="12"/>
      <c r="O1147" s="12"/>
      <c r="P1147" s="55">
        <f t="shared" si="57"/>
        <v>0</v>
      </c>
    </row>
    <row r="1148" spans="1:16" ht="15" customHeight="1" x14ac:dyDescent="0.3">
      <c r="A1148" s="554"/>
      <c r="B1148" s="552"/>
      <c r="C1148" s="110">
        <v>15</v>
      </c>
      <c r="D1148" s="12"/>
      <c r="E1148" s="12"/>
      <c r="F1148" s="12"/>
      <c r="G1148" s="12"/>
      <c r="H1148" s="12"/>
      <c r="I1148" s="12"/>
      <c r="J1148" s="12"/>
      <c r="K1148" s="12"/>
      <c r="L1148" s="12"/>
      <c r="M1148" s="12"/>
      <c r="N1148" s="12"/>
      <c r="O1148" s="12"/>
      <c r="P1148" s="55">
        <f t="shared" si="57"/>
        <v>0</v>
      </c>
    </row>
    <row r="1149" spans="1:16" ht="15" customHeight="1" x14ac:dyDescent="0.3">
      <c r="A1149" s="554"/>
      <c r="B1149" s="552"/>
      <c r="C1149" s="110">
        <v>16</v>
      </c>
      <c r="D1149" s="12"/>
      <c r="E1149" s="12"/>
      <c r="F1149" s="12"/>
      <c r="G1149" s="12"/>
      <c r="H1149" s="12"/>
      <c r="I1149" s="12"/>
      <c r="J1149" s="12"/>
      <c r="K1149" s="12"/>
      <c r="L1149" s="12"/>
      <c r="M1149" s="12"/>
      <c r="N1149" s="12"/>
      <c r="O1149" s="12"/>
      <c r="P1149" s="55">
        <f t="shared" si="57"/>
        <v>0</v>
      </c>
    </row>
    <row r="1150" spans="1:16" ht="15" customHeight="1" x14ac:dyDescent="0.3">
      <c r="A1150" s="554"/>
      <c r="B1150" s="552"/>
      <c r="C1150" s="110">
        <v>17</v>
      </c>
      <c r="D1150" s="12"/>
      <c r="E1150" s="12"/>
      <c r="F1150" s="12"/>
      <c r="G1150" s="12"/>
      <c r="H1150" s="12"/>
      <c r="I1150" s="12"/>
      <c r="J1150" s="12"/>
      <c r="K1150" s="12"/>
      <c r="L1150" s="12"/>
      <c r="M1150" s="12"/>
      <c r="N1150" s="12"/>
      <c r="O1150" s="12"/>
      <c r="P1150" s="55">
        <f t="shared" si="57"/>
        <v>0</v>
      </c>
    </row>
    <row r="1151" spans="1:16" ht="15" customHeight="1" x14ac:dyDescent="0.3">
      <c r="A1151" s="554"/>
      <c r="B1151" s="552"/>
      <c r="C1151" s="110">
        <v>25</v>
      </c>
      <c r="D1151" s="12"/>
      <c r="E1151" s="12"/>
      <c r="F1151" s="12"/>
      <c r="G1151" s="12"/>
      <c r="H1151" s="12"/>
      <c r="I1151" s="12"/>
      <c r="J1151" s="12"/>
      <c r="K1151" s="12"/>
      <c r="L1151" s="12"/>
      <c r="M1151" s="12"/>
      <c r="N1151" s="12"/>
      <c r="O1151" s="12"/>
      <c r="P1151" s="55">
        <f t="shared" si="57"/>
        <v>0</v>
      </c>
    </row>
    <row r="1152" spans="1:16" ht="15" customHeight="1" x14ac:dyDescent="0.3">
      <c r="A1152" s="554"/>
      <c r="B1152" s="552"/>
      <c r="C1152" s="110">
        <v>26</v>
      </c>
      <c r="D1152" s="12"/>
      <c r="E1152" s="12"/>
      <c r="F1152" s="12"/>
      <c r="G1152" s="12"/>
      <c r="H1152" s="12"/>
      <c r="I1152" s="12"/>
      <c r="J1152" s="12"/>
      <c r="K1152" s="12"/>
      <c r="L1152" s="12"/>
      <c r="M1152" s="12"/>
      <c r="N1152" s="12"/>
      <c r="O1152" s="12"/>
      <c r="P1152" s="55">
        <f t="shared" si="57"/>
        <v>0</v>
      </c>
    </row>
    <row r="1153" spans="1:16" ht="15" customHeight="1" x14ac:dyDescent="0.3">
      <c r="A1153" s="555"/>
      <c r="B1153" s="552"/>
      <c r="C1153" s="110">
        <v>27</v>
      </c>
      <c r="D1153" s="12"/>
      <c r="E1153" s="12"/>
      <c r="F1153" s="12"/>
      <c r="G1153" s="12"/>
      <c r="H1153" s="12"/>
      <c r="I1153" s="12"/>
      <c r="J1153" s="12"/>
      <c r="K1153" s="12"/>
      <c r="L1153" s="12"/>
      <c r="M1153" s="12"/>
      <c r="N1153" s="12"/>
      <c r="O1153" s="12"/>
      <c r="P1153" s="55">
        <f t="shared" si="57"/>
        <v>0</v>
      </c>
    </row>
    <row r="1154" spans="1:16" ht="15" customHeight="1" x14ac:dyDescent="0.3">
      <c r="A1154" s="553">
        <v>355</v>
      </c>
      <c r="B1154" s="551" t="s">
        <v>166</v>
      </c>
      <c r="C1154" s="110">
        <v>11</v>
      </c>
      <c r="D1154" s="12"/>
      <c r="E1154" s="12"/>
      <c r="F1154" s="12"/>
      <c r="G1154" s="12"/>
      <c r="H1154" s="12"/>
      <c r="I1154" s="12"/>
      <c r="J1154" s="12"/>
      <c r="K1154" s="12"/>
      <c r="L1154" s="12"/>
      <c r="M1154" s="12"/>
      <c r="N1154" s="12"/>
      <c r="O1154" s="12"/>
      <c r="P1154" s="55">
        <f t="shared" si="57"/>
        <v>0</v>
      </c>
    </row>
    <row r="1155" spans="1:16" ht="15" customHeight="1" x14ac:dyDescent="0.3">
      <c r="A1155" s="554"/>
      <c r="B1155" s="552"/>
      <c r="C1155" s="110">
        <v>12</v>
      </c>
      <c r="D1155" s="12"/>
      <c r="E1155" s="12"/>
      <c r="F1155" s="12"/>
      <c r="G1155" s="12"/>
      <c r="H1155" s="12"/>
      <c r="I1155" s="12"/>
      <c r="J1155" s="12"/>
      <c r="K1155" s="12"/>
      <c r="L1155" s="12"/>
      <c r="M1155" s="12"/>
      <c r="N1155" s="12"/>
      <c r="O1155" s="12"/>
      <c r="P1155" s="55">
        <f t="shared" si="57"/>
        <v>0</v>
      </c>
    </row>
    <row r="1156" spans="1:16" ht="15" customHeight="1" x14ac:dyDescent="0.3">
      <c r="A1156" s="554"/>
      <c r="B1156" s="552"/>
      <c r="C1156" s="110">
        <v>13</v>
      </c>
      <c r="D1156" s="12"/>
      <c r="E1156" s="12"/>
      <c r="F1156" s="12"/>
      <c r="G1156" s="12"/>
      <c r="H1156" s="12"/>
      <c r="I1156" s="12"/>
      <c r="J1156" s="12"/>
      <c r="K1156" s="12"/>
      <c r="L1156" s="12"/>
      <c r="M1156" s="12"/>
      <c r="N1156" s="12"/>
      <c r="O1156" s="12"/>
      <c r="P1156" s="55">
        <f t="shared" si="57"/>
        <v>0</v>
      </c>
    </row>
    <row r="1157" spans="1:16" ht="15" customHeight="1" x14ac:dyDescent="0.3">
      <c r="A1157" s="554"/>
      <c r="B1157" s="552"/>
      <c r="C1157" s="110">
        <v>14</v>
      </c>
      <c r="D1157" s="12"/>
      <c r="E1157" s="12"/>
      <c r="F1157" s="12"/>
      <c r="G1157" s="12"/>
      <c r="H1157" s="12"/>
      <c r="I1157" s="12"/>
      <c r="J1157" s="12"/>
      <c r="K1157" s="12"/>
      <c r="L1157" s="12"/>
      <c r="M1157" s="12"/>
      <c r="N1157" s="12"/>
      <c r="O1157" s="12"/>
      <c r="P1157" s="55">
        <f t="shared" si="57"/>
        <v>0</v>
      </c>
    </row>
    <row r="1158" spans="1:16" ht="15" customHeight="1" x14ac:dyDescent="0.3">
      <c r="A1158" s="554"/>
      <c r="B1158" s="552"/>
      <c r="C1158" s="110">
        <v>15</v>
      </c>
      <c r="D1158" s="12"/>
      <c r="E1158" s="12"/>
      <c r="F1158" s="12"/>
      <c r="G1158" s="12"/>
      <c r="H1158" s="12"/>
      <c r="I1158" s="12"/>
      <c r="J1158" s="12"/>
      <c r="K1158" s="12"/>
      <c r="L1158" s="12"/>
      <c r="M1158" s="12"/>
      <c r="N1158" s="12"/>
      <c r="O1158" s="12"/>
      <c r="P1158" s="55">
        <f t="shared" si="57"/>
        <v>0</v>
      </c>
    </row>
    <row r="1159" spans="1:16" ht="15" customHeight="1" x14ac:dyDescent="0.3">
      <c r="A1159" s="554"/>
      <c r="B1159" s="552"/>
      <c r="C1159" s="110">
        <v>16</v>
      </c>
      <c r="D1159" s="12"/>
      <c r="E1159" s="12"/>
      <c r="F1159" s="12"/>
      <c r="G1159" s="12"/>
      <c r="H1159" s="12"/>
      <c r="I1159" s="12"/>
      <c r="J1159" s="12"/>
      <c r="K1159" s="12"/>
      <c r="L1159" s="12"/>
      <c r="M1159" s="12"/>
      <c r="N1159" s="12"/>
      <c r="O1159" s="12"/>
      <c r="P1159" s="55">
        <f t="shared" si="57"/>
        <v>0</v>
      </c>
    </row>
    <row r="1160" spans="1:16" ht="15" customHeight="1" x14ac:dyDescent="0.3">
      <c r="A1160" s="554"/>
      <c r="B1160" s="552"/>
      <c r="C1160" s="110">
        <v>17</v>
      </c>
      <c r="D1160" s="12">
        <v>5000</v>
      </c>
      <c r="E1160" s="12">
        <v>5000</v>
      </c>
      <c r="F1160" s="12">
        <v>5000</v>
      </c>
      <c r="G1160" s="12">
        <v>5000</v>
      </c>
      <c r="H1160" s="12">
        <v>5000</v>
      </c>
      <c r="I1160" s="12">
        <v>5000</v>
      </c>
      <c r="J1160" s="12">
        <v>5000</v>
      </c>
      <c r="K1160" s="12">
        <v>5000</v>
      </c>
      <c r="L1160" s="12">
        <v>5000</v>
      </c>
      <c r="M1160" s="12">
        <v>5000</v>
      </c>
      <c r="N1160" s="12">
        <v>5000</v>
      </c>
      <c r="O1160" s="12">
        <v>5000</v>
      </c>
      <c r="P1160" s="55">
        <f t="shared" si="57"/>
        <v>60000</v>
      </c>
    </row>
    <row r="1161" spans="1:16" ht="15" customHeight="1" x14ac:dyDescent="0.3">
      <c r="A1161" s="554"/>
      <c r="B1161" s="552"/>
      <c r="C1161" s="110">
        <v>25</v>
      </c>
      <c r="D1161" s="12"/>
      <c r="E1161" s="12"/>
      <c r="F1161" s="12"/>
      <c r="G1161" s="12"/>
      <c r="H1161" s="12"/>
      <c r="I1161" s="12"/>
      <c r="J1161" s="12"/>
      <c r="K1161" s="12"/>
      <c r="L1161" s="12"/>
      <c r="M1161" s="12"/>
      <c r="N1161" s="12"/>
      <c r="O1161" s="12"/>
      <c r="P1161" s="55">
        <f t="shared" si="57"/>
        <v>0</v>
      </c>
    </row>
    <row r="1162" spans="1:16" ht="15" customHeight="1" x14ac:dyDescent="0.3">
      <c r="A1162" s="554"/>
      <c r="B1162" s="552"/>
      <c r="C1162" s="110">
        <v>26</v>
      </c>
      <c r="D1162" s="12"/>
      <c r="E1162" s="12"/>
      <c r="F1162" s="12"/>
      <c r="G1162" s="12"/>
      <c r="H1162" s="12"/>
      <c r="I1162" s="12"/>
      <c r="J1162" s="12"/>
      <c r="K1162" s="12"/>
      <c r="L1162" s="12"/>
      <c r="M1162" s="12"/>
      <c r="N1162" s="12"/>
      <c r="O1162" s="12"/>
      <c r="P1162" s="55">
        <f t="shared" si="57"/>
        <v>0</v>
      </c>
    </row>
    <row r="1163" spans="1:16" ht="15" customHeight="1" x14ac:dyDescent="0.3">
      <c r="A1163" s="555"/>
      <c r="B1163" s="552"/>
      <c r="C1163" s="110">
        <v>27</v>
      </c>
      <c r="D1163" s="12"/>
      <c r="E1163" s="12"/>
      <c r="F1163" s="12"/>
      <c r="G1163" s="12"/>
      <c r="H1163" s="12"/>
      <c r="I1163" s="12"/>
      <c r="J1163" s="12"/>
      <c r="K1163" s="12"/>
      <c r="L1163" s="12"/>
      <c r="M1163" s="12"/>
      <c r="N1163" s="12"/>
      <c r="O1163" s="12"/>
      <c r="P1163" s="55">
        <f t="shared" si="57"/>
        <v>0</v>
      </c>
    </row>
    <row r="1164" spans="1:16" ht="15" customHeight="1" x14ac:dyDescent="0.3">
      <c r="A1164" s="553">
        <v>356</v>
      </c>
      <c r="B1164" s="551" t="s">
        <v>167</v>
      </c>
      <c r="C1164" s="110">
        <v>11</v>
      </c>
      <c r="D1164" s="12"/>
      <c r="E1164" s="12"/>
      <c r="F1164" s="12"/>
      <c r="G1164" s="12"/>
      <c r="H1164" s="12"/>
      <c r="I1164" s="12"/>
      <c r="J1164" s="12"/>
      <c r="K1164" s="12"/>
      <c r="L1164" s="12"/>
      <c r="M1164" s="12"/>
      <c r="N1164" s="12"/>
      <c r="O1164" s="12"/>
      <c r="P1164" s="55">
        <f t="shared" si="57"/>
        <v>0</v>
      </c>
    </row>
    <row r="1165" spans="1:16" ht="15" customHeight="1" x14ac:dyDescent="0.3">
      <c r="A1165" s="554"/>
      <c r="B1165" s="552"/>
      <c r="C1165" s="110">
        <v>12</v>
      </c>
      <c r="D1165" s="12"/>
      <c r="E1165" s="12"/>
      <c r="F1165" s="12"/>
      <c r="G1165" s="12"/>
      <c r="H1165" s="12"/>
      <c r="I1165" s="12"/>
      <c r="J1165" s="12"/>
      <c r="K1165" s="12"/>
      <c r="L1165" s="12"/>
      <c r="M1165" s="12"/>
      <c r="N1165" s="12"/>
      <c r="O1165" s="12"/>
      <c r="P1165" s="55">
        <f t="shared" si="57"/>
        <v>0</v>
      </c>
    </row>
    <row r="1166" spans="1:16" ht="15" customHeight="1" x14ac:dyDescent="0.3">
      <c r="A1166" s="554"/>
      <c r="B1166" s="552"/>
      <c r="C1166" s="110">
        <v>13</v>
      </c>
      <c r="D1166" s="12"/>
      <c r="E1166" s="12"/>
      <c r="F1166" s="12"/>
      <c r="G1166" s="12"/>
      <c r="H1166" s="12"/>
      <c r="I1166" s="12"/>
      <c r="J1166" s="12"/>
      <c r="K1166" s="12"/>
      <c r="L1166" s="12"/>
      <c r="M1166" s="12"/>
      <c r="N1166" s="12"/>
      <c r="O1166" s="12"/>
      <c r="P1166" s="55">
        <f t="shared" si="57"/>
        <v>0</v>
      </c>
    </row>
    <row r="1167" spans="1:16" ht="15" customHeight="1" x14ac:dyDescent="0.3">
      <c r="A1167" s="554"/>
      <c r="B1167" s="552"/>
      <c r="C1167" s="110">
        <v>14</v>
      </c>
      <c r="D1167" s="12"/>
      <c r="E1167" s="12"/>
      <c r="F1167" s="12"/>
      <c r="G1167" s="12"/>
      <c r="H1167" s="12"/>
      <c r="I1167" s="12"/>
      <c r="J1167" s="12"/>
      <c r="K1167" s="12"/>
      <c r="L1167" s="12"/>
      <c r="M1167" s="12"/>
      <c r="N1167" s="12"/>
      <c r="O1167" s="12"/>
      <c r="P1167" s="55">
        <f t="shared" si="57"/>
        <v>0</v>
      </c>
    </row>
    <row r="1168" spans="1:16" ht="15" customHeight="1" x14ac:dyDescent="0.3">
      <c r="A1168" s="554"/>
      <c r="B1168" s="552"/>
      <c r="C1168" s="110">
        <v>15</v>
      </c>
      <c r="D1168" s="12"/>
      <c r="E1168" s="12"/>
      <c r="F1168" s="12"/>
      <c r="G1168" s="12"/>
      <c r="H1168" s="12"/>
      <c r="I1168" s="12"/>
      <c r="J1168" s="12"/>
      <c r="K1168" s="12"/>
      <c r="L1168" s="12"/>
      <c r="M1168" s="12"/>
      <c r="N1168" s="12"/>
      <c r="O1168" s="12"/>
      <c r="P1168" s="55">
        <f t="shared" si="57"/>
        <v>0</v>
      </c>
    </row>
    <row r="1169" spans="1:16" ht="15" customHeight="1" x14ac:dyDescent="0.3">
      <c r="A1169" s="554"/>
      <c r="B1169" s="552"/>
      <c r="C1169" s="110">
        <v>16</v>
      </c>
      <c r="D1169" s="12"/>
      <c r="E1169" s="12"/>
      <c r="F1169" s="12"/>
      <c r="G1169" s="12"/>
      <c r="H1169" s="12"/>
      <c r="I1169" s="12"/>
      <c r="J1169" s="12"/>
      <c r="K1169" s="12"/>
      <c r="L1169" s="12"/>
      <c r="M1169" s="12"/>
      <c r="N1169" s="12"/>
      <c r="O1169" s="12"/>
      <c r="P1169" s="55">
        <f t="shared" si="57"/>
        <v>0</v>
      </c>
    </row>
    <row r="1170" spans="1:16" ht="15" customHeight="1" x14ac:dyDescent="0.3">
      <c r="A1170" s="554"/>
      <c r="B1170" s="552"/>
      <c r="C1170" s="110">
        <v>17</v>
      </c>
      <c r="D1170" s="12"/>
      <c r="E1170" s="12"/>
      <c r="F1170" s="12"/>
      <c r="G1170" s="12"/>
      <c r="H1170" s="12"/>
      <c r="I1170" s="12"/>
      <c r="J1170" s="12"/>
      <c r="K1170" s="12"/>
      <c r="L1170" s="12"/>
      <c r="M1170" s="12"/>
      <c r="N1170" s="12"/>
      <c r="O1170" s="12"/>
      <c r="P1170" s="55">
        <f t="shared" si="57"/>
        <v>0</v>
      </c>
    </row>
    <row r="1171" spans="1:16" ht="15" customHeight="1" x14ac:dyDescent="0.3">
      <c r="A1171" s="554"/>
      <c r="B1171" s="552"/>
      <c r="C1171" s="110">
        <v>25</v>
      </c>
      <c r="D1171" s="12"/>
      <c r="E1171" s="12"/>
      <c r="F1171" s="12"/>
      <c r="G1171" s="12"/>
      <c r="H1171" s="12"/>
      <c r="I1171" s="12"/>
      <c r="J1171" s="12"/>
      <c r="K1171" s="12"/>
      <c r="L1171" s="12"/>
      <c r="M1171" s="12"/>
      <c r="N1171" s="12"/>
      <c r="O1171" s="12"/>
      <c r="P1171" s="55">
        <f t="shared" si="57"/>
        <v>0</v>
      </c>
    </row>
    <row r="1172" spans="1:16" ht="15" customHeight="1" x14ac:dyDescent="0.3">
      <c r="A1172" s="554"/>
      <c r="B1172" s="552"/>
      <c r="C1172" s="110">
        <v>26</v>
      </c>
      <c r="D1172" s="12"/>
      <c r="E1172" s="12"/>
      <c r="F1172" s="12"/>
      <c r="G1172" s="12"/>
      <c r="H1172" s="12"/>
      <c r="I1172" s="12"/>
      <c r="J1172" s="12"/>
      <c r="K1172" s="12"/>
      <c r="L1172" s="12"/>
      <c r="M1172" s="12"/>
      <c r="N1172" s="12"/>
      <c r="O1172" s="12"/>
      <c r="P1172" s="55">
        <f t="shared" si="57"/>
        <v>0</v>
      </c>
    </row>
    <row r="1173" spans="1:16" ht="15" customHeight="1" x14ac:dyDescent="0.3">
      <c r="A1173" s="555"/>
      <c r="B1173" s="552"/>
      <c r="C1173" s="110">
        <v>27</v>
      </c>
      <c r="D1173" s="12"/>
      <c r="E1173" s="12"/>
      <c r="F1173" s="12"/>
      <c r="G1173" s="12"/>
      <c r="H1173" s="12"/>
      <c r="I1173" s="12"/>
      <c r="J1173" s="12"/>
      <c r="K1173" s="12"/>
      <c r="L1173" s="12"/>
      <c r="M1173" s="12"/>
      <c r="N1173" s="12"/>
      <c r="O1173" s="12"/>
      <c r="P1173" s="55">
        <f t="shared" si="57"/>
        <v>0</v>
      </c>
    </row>
    <row r="1174" spans="1:16" ht="15" customHeight="1" x14ac:dyDescent="0.3">
      <c r="A1174" s="553">
        <v>357</v>
      </c>
      <c r="B1174" s="551" t="s">
        <v>168</v>
      </c>
      <c r="C1174" s="110">
        <v>11</v>
      </c>
      <c r="D1174" s="12"/>
      <c r="E1174" s="12"/>
      <c r="F1174" s="12"/>
      <c r="G1174" s="12"/>
      <c r="H1174" s="12"/>
      <c r="I1174" s="12"/>
      <c r="J1174" s="12"/>
      <c r="K1174" s="12"/>
      <c r="L1174" s="12"/>
      <c r="M1174" s="12"/>
      <c r="N1174" s="12"/>
      <c r="O1174" s="12"/>
      <c r="P1174" s="55">
        <f t="shared" si="57"/>
        <v>0</v>
      </c>
    </row>
    <row r="1175" spans="1:16" ht="15" customHeight="1" x14ac:dyDescent="0.3">
      <c r="A1175" s="554"/>
      <c r="B1175" s="552"/>
      <c r="C1175" s="110">
        <v>12</v>
      </c>
      <c r="D1175" s="12"/>
      <c r="E1175" s="12"/>
      <c r="F1175" s="12"/>
      <c r="G1175" s="12"/>
      <c r="H1175" s="12"/>
      <c r="I1175" s="12"/>
      <c r="J1175" s="12"/>
      <c r="K1175" s="12"/>
      <c r="L1175" s="12"/>
      <c r="M1175" s="12"/>
      <c r="N1175" s="12"/>
      <c r="O1175" s="12"/>
      <c r="P1175" s="55">
        <f t="shared" si="57"/>
        <v>0</v>
      </c>
    </row>
    <row r="1176" spans="1:16" ht="15" customHeight="1" x14ac:dyDescent="0.3">
      <c r="A1176" s="554"/>
      <c r="B1176" s="552"/>
      <c r="C1176" s="110">
        <v>13</v>
      </c>
      <c r="D1176" s="12"/>
      <c r="E1176" s="12"/>
      <c r="F1176" s="12"/>
      <c r="G1176" s="12"/>
      <c r="H1176" s="12"/>
      <c r="I1176" s="12"/>
      <c r="J1176" s="12"/>
      <c r="K1176" s="12"/>
      <c r="L1176" s="12"/>
      <c r="M1176" s="12"/>
      <c r="N1176" s="12"/>
      <c r="O1176" s="12"/>
      <c r="P1176" s="55">
        <f t="shared" si="57"/>
        <v>0</v>
      </c>
    </row>
    <row r="1177" spans="1:16" ht="15" customHeight="1" x14ac:dyDescent="0.3">
      <c r="A1177" s="554"/>
      <c r="B1177" s="552"/>
      <c r="C1177" s="110">
        <v>14</v>
      </c>
      <c r="D1177" s="12"/>
      <c r="E1177" s="12"/>
      <c r="F1177" s="12"/>
      <c r="G1177" s="12"/>
      <c r="H1177" s="12"/>
      <c r="I1177" s="12"/>
      <c r="J1177" s="12"/>
      <c r="K1177" s="12"/>
      <c r="L1177" s="12"/>
      <c r="M1177" s="12"/>
      <c r="N1177" s="12"/>
      <c r="O1177" s="12"/>
      <c r="P1177" s="55">
        <f t="shared" si="57"/>
        <v>0</v>
      </c>
    </row>
    <row r="1178" spans="1:16" ht="15" customHeight="1" x14ac:dyDescent="0.3">
      <c r="A1178" s="554"/>
      <c r="B1178" s="552"/>
      <c r="C1178" s="110">
        <v>15</v>
      </c>
      <c r="D1178" s="12"/>
      <c r="E1178" s="12"/>
      <c r="F1178" s="12"/>
      <c r="G1178" s="12"/>
      <c r="H1178" s="12"/>
      <c r="I1178" s="12"/>
      <c r="J1178" s="12"/>
      <c r="K1178" s="12"/>
      <c r="L1178" s="12"/>
      <c r="M1178" s="12"/>
      <c r="N1178" s="12"/>
      <c r="O1178" s="12"/>
      <c r="P1178" s="55">
        <f t="shared" si="57"/>
        <v>0</v>
      </c>
    </row>
    <row r="1179" spans="1:16" ht="15" customHeight="1" x14ac:dyDescent="0.3">
      <c r="A1179" s="554"/>
      <c r="B1179" s="552"/>
      <c r="C1179" s="110">
        <v>16</v>
      </c>
      <c r="D1179" s="12"/>
      <c r="E1179" s="12"/>
      <c r="F1179" s="12"/>
      <c r="G1179" s="12"/>
      <c r="H1179" s="12"/>
      <c r="I1179" s="12"/>
      <c r="J1179" s="12"/>
      <c r="K1179" s="12"/>
      <c r="L1179" s="12"/>
      <c r="M1179" s="12"/>
      <c r="N1179" s="12"/>
      <c r="O1179" s="12"/>
      <c r="P1179" s="55">
        <f t="shared" si="57"/>
        <v>0</v>
      </c>
    </row>
    <row r="1180" spans="1:16" ht="15" customHeight="1" x14ac:dyDescent="0.3">
      <c r="A1180" s="554"/>
      <c r="B1180" s="552"/>
      <c r="C1180" s="110">
        <v>17</v>
      </c>
      <c r="D1180" s="12"/>
      <c r="E1180" s="12"/>
      <c r="F1180" s="12"/>
      <c r="G1180" s="12"/>
      <c r="H1180" s="12"/>
      <c r="I1180" s="12"/>
      <c r="J1180" s="12"/>
      <c r="K1180" s="12"/>
      <c r="L1180" s="12"/>
      <c r="M1180" s="12"/>
      <c r="N1180" s="12"/>
      <c r="O1180" s="12"/>
      <c r="P1180" s="55">
        <f t="shared" si="57"/>
        <v>0</v>
      </c>
    </row>
    <row r="1181" spans="1:16" ht="15" customHeight="1" x14ac:dyDescent="0.3">
      <c r="A1181" s="554"/>
      <c r="B1181" s="552"/>
      <c r="C1181" s="110">
        <v>25</v>
      </c>
      <c r="D1181" s="12"/>
      <c r="E1181" s="12"/>
      <c r="F1181" s="12"/>
      <c r="G1181" s="12"/>
      <c r="H1181" s="12"/>
      <c r="I1181" s="12"/>
      <c r="J1181" s="12"/>
      <c r="K1181" s="12"/>
      <c r="L1181" s="12"/>
      <c r="M1181" s="12"/>
      <c r="N1181" s="12"/>
      <c r="O1181" s="12"/>
      <c r="P1181" s="55">
        <f t="shared" si="57"/>
        <v>0</v>
      </c>
    </row>
    <row r="1182" spans="1:16" ht="15" customHeight="1" x14ac:dyDescent="0.3">
      <c r="A1182" s="554"/>
      <c r="B1182" s="552"/>
      <c r="C1182" s="110">
        <v>26</v>
      </c>
      <c r="D1182" s="12"/>
      <c r="E1182" s="12"/>
      <c r="F1182" s="12"/>
      <c r="G1182" s="12"/>
      <c r="H1182" s="12"/>
      <c r="I1182" s="12"/>
      <c r="J1182" s="12"/>
      <c r="K1182" s="12"/>
      <c r="L1182" s="12"/>
      <c r="M1182" s="12"/>
      <c r="N1182" s="12"/>
      <c r="O1182" s="12"/>
      <c r="P1182" s="55">
        <f t="shared" si="57"/>
        <v>0</v>
      </c>
    </row>
    <row r="1183" spans="1:16" ht="15" customHeight="1" x14ac:dyDescent="0.3">
      <c r="A1183" s="555"/>
      <c r="B1183" s="552"/>
      <c r="C1183" s="110">
        <v>27</v>
      </c>
      <c r="D1183" s="12"/>
      <c r="E1183" s="12"/>
      <c r="F1183" s="12"/>
      <c r="G1183" s="12"/>
      <c r="H1183" s="12"/>
      <c r="I1183" s="12"/>
      <c r="J1183" s="12"/>
      <c r="K1183" s="12"/>
      <c r="L1183" s="12"/>
      <c r="M1183" s="12"/>
      <c r="N1183" s="12"/>
      <c r="O1183" s="12"/>
      <c r="P1183" s="55">
        <f t="shared" si="57"/>
        <v>0</v>
      </c>
    </row>
    <row r="1184" spans="1:16" ht="15" customHeight="1" x14ac:dyDescent="0.3">
      <c r="A1184" s="553">
        <v>358</v>
      </c>
      <c r="B1184" s="551" t="s">
        <v>169</v>
      </c>
      <c r="C1184" s="110">
        <v>11</v>
      </c>
      <c r="D1184" s="12"/>
      <c r="E1184" s="12"/>
      <c r="F1184" s="12"/>
      <c r="G1184" s="12"/>
      <c r="H1184" s="12"/>
      <c r="I1184" s="12"/>
      <c r="J1184" s="12"/>
      <c r="K1184" s="12"/>
      <c r="L1184" s="12"/>
      <c r="M1184" s="12"/>
      <c r="N1184" s="12"/>
      <c r="O1184" s="12"/>
      <c r="P1184" s="55">
        <f t="shared" si="57"/>
        <v>0</v>
      </c>
    </row>
    <row r="1185" spans="1:16" ht="15" customHeight="1" x14ac:dyDescent="0.3">
      <c r="A1185" s="554"/>
      <c r="B1185" s="552"/>
      <c r="C1185" s="110">
        <v>12</v>
      </c>
      <c r="D1185" s="12"/>
      <c r="E1185" s="12"/>
      <c r="F1185" s="12"/>
      <c r="G1185" s="12"/>
      <c r="H1185" s="12"/>
      <c r="I1185" s="12"/>
      <c r="J1185" s="12"/>
      <c r="K1185" s="12"/>
      <c r="L1185" s="12"/>
      <c r="M1185" s="12"/>
      <c r="N1185" s="12"/>
      <c r="O1185" s="12"/>
      <c r="P1185" s="55">
        <f t="shared" si="57"/>
        <v>0</v>
      </c>
    </row>
    <row r="1186" spans="1:16" ht="15" customHeight="1" x14ac:dyDescent="0.3">
      <c r="A1186" s="554"/>
      <c r="B1186" s="552"/>
      <c r="C1186" s="110">
        <v>13</v>
      </c>
      <c r="D1186" s="12"/>
      <c r="E1186" s="12"/>
      <c r="F1186" s="12"/>
      <c r="G1186" s="12"/>
      <c r="H1186" s="12"/>
      <c r="I1186" s="12"/>
      <c r="J1186" s="12"/>
      <c r="K1186" s="12"/>
      <c r="L1186" s="12"/>
      <c r="M1186" s="12"/>
      <c r="N1186" s="12"/>
      <c r="O1186" s="12"/>
      <c r="P1186" s="55">
        <f t="shared" si="57"/>
        <v>0</v>
      </c>
    </row>
    <row r="1187" spans="1:16" ht="15" customHeight="1" x14ac:dyDescent="0.3">
      <c r="A1187" s="554"/>
      <c r="B1187" s="552"/>
      <c r="C1187" s="110">
        <v>14</v>
      </c>
      <c r="D1187" s="12"/>
      <c r="E1187" s="12"/>
      <c r="F1187" s="12"/>
      <c r="G1187" s="12"/>
      <c r="H1187" s="12"/>
      <c r="I1187" s="12"/>
      <c r="J1187" s="12"/>
      <c r="K1187" s="12"/>
      <c r="L1187" s="12"/>
      <c r="M1187" s="12"/>
      <c r="N1187" s="12"/>
      <c r="O1187" s="12"/>
      <c r="P1187" s="55">
        <f t="shared" si="57"/>
        <v>0</v>
      </c>
    </row>
    <row r="1188" spans="1:16" ht="15" customHeight="1" x14ac:dyDescent="0.3">
      <c r="A1188" s="554"/>
      <c r="B1188" s="552"/>
      <c r="C1188" s="110">
        <v>15</v>
      </c>
      <c r="D1188" s="12"/>
      <c r="E1188" s="12"/>
      <c r="F1188" s="12"/>
      <c r="G1188" s="12"/>
      <c r="H1188" s="12"/>
      <c r="I1188" s="12"/>
      <c r="J1188" s="12"/>
      <c r="K1188" s="12"/>
      <c r="L1188" s="12"/>
      <c r="M1188" s="12"/>
      <c r="N1188" s="12"/>
      <c r="O1188" s="12"/>
      <c r="P1188" s="55">
        <f t="shared" si="57"/>
        <v>0</v>
      </c>
    </row>
    <row r="1189" spans="1:16" ht="15" customHeight="1" x14ac:dyDescent="0.3">
      <c r="A1189" s="554"/>
      <c r="B1189" s="552"/>
      <c r="C1189" s="110">
        <v>16</v>
      </c>
      <c r="D1189" s="12"/>
      <c r="E1189" s="12"/>
      <c r="F1189" s="12"/>
      <c r="G1189" s="12"/>
      <c r="H1189" s="12"/>
      <c r="I1189" s="12"/>
      <c r="J1189" s="12"/>
      <c r="K1189" s="12"/>
      <c r="L1189" s="12"/>
      <c r="M1189" s="12"/>
      <c r="N1189" s="12"/>
      <c r="O1189" s="12"/>
      <c r="P1189" s="55">
        <f t="shared" si="57"/>
        <v>0</v>
      </c>
    </row>
    <row r="1190" spans="1:16" ht="15" customHeight="1" x14ac:dyDescent="0.3">
      <c r="A1190" s="554"/>
      <c r="B1190" s="552"/>
      <c r="C1190" s="110">
        <v>17</v>
      </c>
      <c r="D1190" s="12"/>
      <c r="E1190" s="12"/>
      <c r="F1190" s="12"/>
      <c r="G1190" s="12"/>
      <c r="H1190" s="12"/>
      <c r="I1190" s="12"/>
      <c r="J1190" s="12"/>
      <c r="K1190" s="12"/>
      <c r="L1190" s="12"/>
      <c r="M1190" s="12"/>
      <c r="N1190" s="12"/>
      <c r="O1190" s="12"/>
      <c r="P1190" s="55">
        <f t="shared" si="57"/>
        <v>0</v>
      </c>
    </row>
    <row r="1191" spans="1:16" ht="15" customHeight="1" x14ac:dyDescent="0.3">
      <c r="A1191" s="554"/>
      <c r="B1191" s="552"/>
      <c r="C1191" s="110">
        <v>25</v>
      </c>
      <c r="D1191" s="12"/>
      <c r="E1191" s="12"/>
      <c r="F1191" s="12"/>
      <c r="G1191" s="12"/>
      <c r="H1191" s="12"/>
      <c r="I1191" s="12"/>
      <c r="J1191" s="12"/>
      <c r="K1191" s="12"/>
      <c r="L1191" s="12"/>
      <c r="M1191" s="12"/>
      <c r="N1191" s="12"/>
      <c r="O1191" s="12"/>
      <c r="P1191" s="55">
        <f t="shared" si="57"/>
        <v>0</v>
      </c>
    </row>
    <row r="1192" spans="1:16" ht="15" customHeight="1" x14ac:dyDescent="0.3">
      <c r="A1192" s="554"/>
      <c r="B1192" s="552"/>
      <c r="C1192" s="110">
        <v>26</v>
      </c>
      <c r="D1192" s="12"/>
      <c r="E1192" s="12"/>
      <c r="F1192" s="12"/>
      <c r="G1192" s="12"/>
      <c r="H1192" s="12"/>
      <c r="I1192" s="12"/>
      <c r="J1192" s="12"/>
      <c r="K1192" s="12"/>
      <c r="L1192" s="12"/>
      <c r="M1192" s="12"/>
      <c r="N1192" s="12"/>
      <c r="O1192" s="12"/>
      <c r="P1192" s="55">
        <f t="shared" si="57"/>
        <v>0</v>
      </c>
    </row>
    <row r="1193" spans="1:16" ht="15" customHeight="1" x14ac:dyDescent="0.3">
      <c r="A1193" s="555"/>
      <c r="B1193" s="552"/>
      <c r="C1193" s="110">
        <v>27</v>
      </c>
      <c r="D1193" s="12"/>
      <c r="E1193" s="12"/>
      <c r="F1193" s="12"/>
      <c r="G1193" s="12"/>
      <c r="H1193" s="12"/>
      <c r="I1193" s="12"/>
      <c r="J1193" s="12"/>
      <c r="K1193" s="12"/>
      <c r="L1193" s="12"/>
      <c r="M1193" s="12"/>
      <c r="N1193" s="12"/>
      <c r="O1193" s="12"/>
      <c r="P1193" s="55">
        <f t="shared" si="57"/>
        <v>0</v>
      </c>
    </row>
    <row r="1194" spans="1:16" ht="15" customHeight="1" x14ac:dyDescent="0.3">
      <c r="A1194" s="553">
        <v>359</v>
      </c>
      <c r="B1194" s="551" t="s">
        <v>170</v>
      </c>
      <c r="C1194" s="110">
        <v>11</v>
      </c>
      <c r="D1194" s="12"/>
      <c r="E1194" s="12"/>
      <c r="F1194" s="12"/>
      <c r="G1194" s="12"/>
      <c r="H1194" s="12"/>
      <c r="I1194" s="12"/>
      <c r="J1194" s="12"/>
      <c r="K1194" s="12"/>
      <c r="L1194" s="12"/>
      <c r="M1194" s="12"/>
      <c r="N1194" s="12"/>
      <c r="O1194" s="12"/>
      <c r="P1194" s="55">
        <f t="shared" si="57"/>
        <v>0</v>
      </c>
    </row>
    <row r="1195" spans="1:16" ht="15" customHeight="1" x14ac:dyDescent="0.3">
      <c r="A1195" s="554"/>
      <c r="B1195" s="552"/>
      <c r="C1195" s="110">
        <v>12</v>
      </c>
      <c r="D1195" s="12"/>
      <c r="E1195" s="12"/>
      <c r="F1195" s="12"/>
      <c r="G1195" s="12"/>
      <c r="H1195" s="12"/>
      <c r="I1195" s="12"/>
      <c r="J1195" s="12"/>
      <c r="K1195" s="12"/>
      <c r="L1195" s="12"/>
      <c r="M1195" s="12"/>
      <c r="N1195" s="12"/>
      <c r="O1195" s="12"/>
      <c r="P1195" s="55">
        <f t="shared" si="57"/>
        <v>0</v>
      </c>
    </row>
    <row r="1196" spans="1:16" ht="15" customHeight="1" x14ac:dyDescent="0.3">
      <c r="A1196" s="554"/>
      <c r="B1196" s="552"/>
      <c r="C1196" s="110">
        <v>13</v>
      </c>
      <c r="D1196" s="12"/>
      <c r="E1196" s="12"/>
      <c r="F1196" s="12"/>
      <c r="G1196" s="12"/>
      <c r="H1196" s="12"/>
      <c r="I1196" s="12"/>
      <c r="J1196" s="12"/>
      <c r="K1196" s="12"/>
      <c r="L1196" s="12"/>
      <c r="M1196" s="12"/>
      <c r="N1196" s="12"/>
      <c r="O1196" s="12"/>
      <c r="P1196" s="55">
        <f t="shared" si="57"/>
        <v>0</v>
      </c>
    </row>
    <row r="1197" spans="1:16" ht="15" customHeight="1" x14ac:dyDescent="0.3">
      <c r="A1197" s="554"/>
      <c r="B1197" s="552"/>
      <c r="C1197" s="110">
        <v>14</v>
      </c>
      <c r="D1197" s="12"/>
      <c r="E1197" s="12"/>
      <c r="F1197" s="12"/>
      <c r="G1197" s="12"/>
      <c r="H1197" s="12"/>
      <c r="I1197" s="12"/>
      <c r="J1197" s="12"/>
      <c r="K1197" s="12"/>
      <c r="L1197" s="12"/>
      <c r="M1197" s="12"/>
      <c r="N1197" s="12"/>
      <c r="O1197" s="12"/>
      <c r="P1197" s="55">
        <f t="shared" si="57"/>
        <v>0</v>
      </c>
    </row>
    <row r="1198" spans="1:16" ht="15" customHeight="1" x14ac:dyDescent="0.3">
      <c r="A1198" s="554"/>
      <c r="B1198" s="552"/>
      <c r="C1198" s="110">
        <v>15</v>
      </c>
      <c r="D1198" s="12"/>
      <c r="E1198" s="12"/>
      <c r="F1198" s="12"/>
      <c r="G1198" s="12"/>
      <c r="H1198" s="12"/>
      <c r="I1198" s="12"/>
      <c r="J1198" s="12"/>
      <c r="K1198" s="12"/>
      <c r="L1198" s="12"/>
      <c r="M1198" s="12"/>
      <c r="N1198" s="12"/>
      <c r="O1198" s="12"/>
      <c r="P1198" s="55">
        <f t="shared" si="57"/>
        <v>0</v>
      </c>
    </row>
    <row r="1199" spans="1:16" ht="15" customHeight="1" x14ac:dyDescent="0.3">
      <c r="A1199" s="554"/>
      <c r="B1199" s="552"/>
      <c r="C1199" s="110">
        <v>16</v>
      </c>
      <c r="D1199" s="12"/>
      <c r="E1199" s="12"/>
      <c r="F1199" s="12"/>
      <c r="G1199" s="12"/>
      <c r="H1199" s="12"/>
      <c r="I1199" s="12"/>
      <c r="J1199" s="12"/>
      <c r="K1199" s="12"/>
      <c r="L1199" s="12"/>
      <c r="M1199" s="12"/>
      <c r="N1199" s="12"/>
      <c r="O1199" s="12"/>
      <c r="P1199" s="55">
        <f t="shared" si="57"/>
        <v>0</v>
      </c>
    </row>
    <row r="1200" spans="1:16" ht="15" customHeight="1" x14ac:dyDescent="0.3">
      <c r="A1200" s="554"/>
      <c r="B1200" s="552"/>
      <c r="C1200" s="110">
        <v>17</v>
      </c>
      <c r="D1200" s="12"/>
      <c r="E1200" s="12"/>
      <c r="F1200" s="12"/>
      <c r="G1200" s="12"/>
      <c r="H1200" s="12"/>
      <c r="I1200" s="12"/>
      <c r="J1200" s="12"/>
      <c r="K1200" s="12"/>
      <c r="L1200" s="12"/>
      <c r="M1200" s="12"/>
      <c r="N1200" s="12"/>
      <c r="O1200" s="12"/>
      <c r="P1200" s="55">
        <f t="shared" si="57"/>
        <v>0</v>
      </c>
    </row>
    <row r="1201" spans="1:16" ht="15" customHeight="1" x14ac:dyDescent="0.3">
      <c r="A1201" s="554"/>
      <c r="B1201" s="552"/>
      <c r="C1201" s="110">
        <v>25</v>
      </c>
      <c r="D1201" s="66"/>
      <c r="E1201" s="66"/>
      <c r="F1201" s="66"/>
      <c r="G1201" s="66"/>
      <c r="H1201" s="66"/>
      <c r="I1201" s="66"/>
      <c r="J1201" s="66"/>
      <c r="K1201" s="66"/>
      <c r="L1201" s="66"/>
      <c r="M1201" s="66"/>
      <c r="N1201" s="66"/>
      <c r="O1201" s="66"/>
      <c r="P1201" s="55">
        <f t="shared" si="57"/>
        <v>0</v>
      </c>
    </row>
    <row r="1202" spans="1:16" ht="15" customHeight="1" x14ac:dyDescent="0.3">
      <c r="A1202" s="554"/>
      <c r="B1202" s="552"/>
      <c r="C1202" s="110">
        <v>26</v>
      </c>
      <c r="D1202" s="66"/>
      <c r="E1202" s="66"/>
      <c r="F1202" s="66"/>
      <c r="G1202" s="66"/>
      <c r="H1202" s="66"/>
      <c r="I1202" s="66"/>
      <c r="J1202" s="66"/>
      <c r="K1202" s="66"/>
      <c r="L1202" s="66"/>
      <c r="M1202" s="66"/>
      <c r="N1202" s="66"/>
      <c r="O1202" s="66"/>
      <c r="P1202" s="55">
        <f t="shared" ref="P1202:P1203" si="58">SUM(D1202:O1202)</f>
        <v>0</v>
      </c>
    </row>
    <row r="1203" spans="1:16" ht="15" customHeight="1" x14ac:dyDescent="0.3">
      <c r="A1203" s="555"/>
      <c r="B1203" s="552"/>
      <c r="C1203" s="110">
        <v>27</v>
      </c>
      <c r="D1203" s="66"/>
      <c r="E1203" s="66"/>
      <c r="F1203" s="66"/>
      <c r="G1203" s="66"/>
      <c r="H1203" s="66"/>
      <c r="I1203" s="66"/>
      <c r="J1203" s="66"/>
      <c r="K1203" s="66"/>
      <c r="L1203" s="66"/>
      <c r="M1203" s="66"/>
      <c r="N1203" s="66"/>
      <c r="O1203" s="66"/>
      <c r="P1203" s="55">
        <f t="shared" si="58"/>
        <v>0</v>
      </c>
    </row>
    <row r="1204" spans="1:16" x14ac:dyDescent="0.3">
      <c r="A1204" s="74">
        <v>3600</v>
      </c>
      <c r="B1204" s="305" t="s">
        <v>2298</v>
      </c>
      <c r="C1204" s="306"/>
      <c r="D1204" s="72">
        <f>SUM(D1205:D1274)</f>
        <v>0</v>
      </c>
      <c r="E1204" s="72">
        <f t="shared" ref="E1204:O1204" si="59">SUM(E1205:E1274)</f>
        <v>0</v>
      </c>
      <c r="F1204" s="72">
        <f t="shared" si="59"/>
        <v>0</v>
      </c>
      <c r="G1204" s="72">
        <f t="shared" si="59"/>
        <v>0</v>
      </c>
      <c r="H1204" s="72">
        <f t="shared" si="59"/>
        <v>0</v>
      </c>
      <c r="I1204" s="72">
        <f t="shared" si="59"/>
        <v>0</v>
      </c>
      <c r="J1204" s="72">
        <f t="shared" si="59"/>
        <v>0</v>
      </c>
      <c r="K1204" s="72">
        <f t="shared" si="59"/>
        <v>0</v>
      </c>
      <c r="L1204" s="72">
        <f t="shared" si="59"/>
        <v>0</v>
      </c>
      <c r="M1204" s="72">
        <f t="shared" si="59"/>
        <v>0</v>
      </c>
      <c r="N1204" s="72">
        <f t="shared" si="59"/>
        <v>0</v>
      </c>
      <c r="O1204" s="72">
        <f t="shared" si="59"/>
        <v>0</v>
      </c>
      <c r="P1204" s="72">
        <f>SUM(P1205:P1274)</f>
        <v>0</v>
      </c>
    </row>
    <row r="1205" spans="1:16" ht="15" customHeight="1" x14ac:dyDescent="0.3">
      <c r="A1205" s="553">
        <v>361</v>
      </c>
      <c r="B1205" s="551" t="s">
        <v>172</v>
      </c>
      <c r="C1205" s="110">
        <v>11</v>
      </c>
      <c r="D1205" s="12"/>
      <c r="E1205" s="12"/>
      <c r="F1205" s="12"/>
      <c r="G1205" s="12"/>
      <c r="H1205" s="12"/>
      <c r="I1205" s="12"/>
      <c r="J1205" s="12"/>
      <c r="K1205" s="12"/>
      <c r="L1205" s="12"/>
      <c r="M1205" s="12"/>
      <c r="N1205" s="12"/>
      <c r="O1205" s="12"/>
      <c r="P1205" s="55">
        <f t="shared" ref="P1205:P1272" si="60">SUM(D1205:O1205)</f>
        <v>0</v>
      </c>
    </row>
    <row r="1206" spans="1:16" ht="15" customHeight="1" x14ac:dyDescent="0.3">
      <c r="A1206" s="554"/>
      <c r="B1206" s="552"/>
      <c r="C1206" s="110">
        <v>12</v>
      </c>
      <c r="D1206" s="12"/>
      <c r="E1206" s="12"/>
      <c r="F1206" s="12"/>
      <c r="G1206" s="12"/>
      <c r="H1206" s="12"/>
      <c r="I1206" s="12"/>
      <c r="J1206" s="12"/>
      <c r="K1206" s="12"/>
      <c r="L1206" s="12"/>
      <c r="M1206" s="12"/>
      <c r="N1206" s="12"/>
      <c r="O1206" s="12"/>
      <c r="P1206" s="55">
        <f t="shared" si="60"/>
        <v>0</v>
      </c>
    </row>
    <row r="1207" spans="1:16" ht="15" customHeight="1" x14ac:dyDescent="0.3">
      <c r="A1207" s="554"/>
      <c r="B1207" s="552"/>
      <c r="C1207" s="110">
        <v>13</v>
      </c>
      <c r="D1207" s="12"/>
      <c r="E1207" s="12"/>
      <c r="F1207" s="12"/>
      <c r="G1207" s="12"/>
      <c r="H1207" s="12"/>
      <c r="I1207" s="12"/>
      <c r="J1207" s="12"/>
      <c r="K1207" s="12"/>
      <c r="L1207" s="12"/>
      <c r="M1207" s="12"/>
      <c r="N1207" s="12"/>
      <c r="O1207" s="12"/>
      <c r="P1207" s="55">
        <f t="shared" si="60"/>
        <v>0</v>
      </c>
    </row>
    <row r="1208" spans="1:16" ht="15" customHeight="1" x14ac:dyDescent="0.3">
      <c r="A1208" s="554"/>
      <c r="B1208" s="552"/>
      <c r="C1208" s="110">
        <v>14</v>
      </c>
      <c r="D1208" s="12"/>
      <c r="E1208" s="12"/>
      <c r="F1208" s="12"/>
      <c r="G1208" s="12"/>
      <c r="H1208" s="12"/>
      <c r="I1208" s="12"/>
      <c r="J1208" s="12"/>
      <c r="K1208" s="12"/>
      <c r="L1208" s="12"/>
      <c r="M1208" s="12"/>
      <c r="N1208" s="12"/>
      <c r="O1208" s="12"/>
      <c r="P1208" s="55">
        <f t="shared" si="60"/>
        <v>0</v>
      </c>
    </row>
    <row r="1209" spans="1:16" ht="15" customHeight="1" x14ac:dyDescent="0.3">
      <c r="A1209" s="554"/>
      <c r="B1209" s="552"/>
      <c r="C1209" s="110">
        <v>15</v>
      </c>
      <c r="D1209" s="12"/>
      <c r="E1209" s="12"/>
      <c r="F1209" s="12"/>
      <c r="G1209" s="12"/>
      <c r="H1209" s="12"/>
      <c r="I1209" s="12"/>
      <c r="J1209" s="12"/>
      <c r="K1209" s="12"/>
      <c r="L1209" s="12"/>
      <c r="M1209" s="12"/>
      <c r="N1209" s="12"/>
      <c r="O1209" s="12"/>
      <c r="P1209" s="55">
        <f t="shared" si="60"/>
        <v>0</v>
      </c>
    </row>
    <row r="1210" spans="1:16" ht="15" customHeight="1" x14ac:dyDescent="0.3">
      <c r="A1210" s="554"/>
      <c r="B1210" s="552"/>
      <c r="C1210" s="110">
        <v>16</v>
      </c>
      <c r="D1210" s="12"/>
      <c r="E1210" s="12"/>
      <c r="F1210" s="12"/>
      <c r="G1210" s="12"/>
      <c r="H1210" s="12"/>
      <c r="I1210" s="12"/>
      <c r="J1210" s="12"/>
      <c r="K1210" s="12"/>
      <c r="L1210" s="12"/>
      <c r="M1210" s="12"/>
      <c r="N1210" s="12"/>
      <c r="O1210" s="12"/>
      <c r="P1210" s="55">
        <f t="shared" si="60"/>
        <v>0</v>
      </c>
    </row>
    <row r="1211" spans="1:16" ht="15" customHeight="1" x14ac:dyDescent="0.3">
      <c r="A1211" s="554"/>
      <c r="B1211" s="552"/>
      <c r="C1211" s="110">
        <v>17</v>
      </c>
      <c r="D1211" s="12"/>
      <c r="E1211" s="12"/>
      <c r="F1211" s="12"/>
      <c r="G1211" s="12"/>
      <c r="H1211" s="12"/>
      <c r="I1211" s="12"/>
      <c r="J1211" s="12"/>
      <c r="K1211" s="12"/>
      <c r="L1211" s="12"/>
      <c r="M1211" s="12"/>
      <c r="N1211" s="12"/>
      <c r="O1211" s="12"/>
      <c r="P1211" s="55">
        <f t="shared" si="60"/>
        <v>0</v>
      </c>
    </row>
    <row r="1212" spans="1:16" ht="15" customHeight="1" x14ac:dyDescent="0.3">
      <c r="A1212" s="554"/>
      <c r="B1212" s="552"/>
      <c r="C1212" s="110">
        <v>25</v>
      </c>
      <c r="D1212" s="12"/>
      <c r="E1212" s="12"/>
      <c r="F1212" s="12"/>
      <c r="G1212" s="12"/>
      <c r="H1212" s="12"/>
      <c r="I1212" s="12"/>
      <c r="J1212" s="12"/>
      <c r="K1212" s="12"/>
      <c r="L1212" s="12"/>
      <c r="M1212" s="12"/>
      <c r="N1212" s="12"/>
      <c r="O1212" s="12"/>
      <c r="P1212" s="55">
        <f t="shared" si="60"/>
        <v>0</v>
      </c>
    </row>
    <row r="1213" spans="1:16" ht="15" customHeight="1" x14ac:dyDescent="0.3">
      <c r="A1213" s="554"/>
      <c r="B1213" s="552"/>
      <c r="C1213" s="110">
        <v>26</v>
      </c>
      <c r="D1213" s="12"/>
      <c r="E1213" s="12"/>
      <c r="F1213" s="12"/>
      <c r="G1213" s="12"/>
      <c r="H1213" s="12"/>
      <c r="I1213" s="12"/>
      <c r="J1213" s="12"/>
      <c r="K1213" s="12"/>
      <c r="L1213" s="12"/>
      <c r="M1213" s="12"/>
      <c r="N1213" s="12"/>
      <c r="O1213" s="12"/>
      <c r="P1213" s="55">
        <f t="shared" si="60"/>
        <v>0</v>
      </c>
    </row>
    <row r="1214" spans="1:16" ht="15" customHeight="1" x14ac:dyDescent="0.3">
      <c r="A1214" s="555"/>
      <c r="B1214" s="552"/>
      <c r="C1214" s="110">
        <v>27</v>
      </c>
      <c r="D1214" s="12"/>
      <c r="E1214" s="12"/>
      <c r="F1214" s="12"/>
      <c r="G1214" s="12"/>
      <c r="H1214" s="12"/>
      <c r="I1214" s="12"/>
      <c r="J1214" s="12"/>
      <c r="K1214" s="12"/>
      <c r="L1214" s="12"/>
      <c r="M1214" s="12"/>
      <c r="N1214" s="12"/>
      <c r="O1214" s="12"/>
      <c r="P1214" s="55">
        <f t="shared" si="60"/>
        <v>0</v>
      </c>
    </row>
    <row r="1215" spans="1:16" ht="15" customHeight="1" x14ac:dyDescent="0.3">
      <c r="A1215" s="553">
        <v>362</v>
      </c>
      <c r="B1215" s="551" t="s">
        <v>173</v>
      </c>
      <c r="C1215" s="110">
        <v>11</v>
      </c>
      <c r="D1215" s="12"/>
      <c r="E1215" s="12"/>
      <c r="F1215" s="12"/>
      <c r="G1215" s="12"/>
      <c r="H1215" s="12"/>
      <c r="I1215" s="12"/>
      <c r="J1215" s="12"/>
      <c r="K1215" s="12"/>
      <c r="L1215" s="12"/>
      <c r="M1215" s="12"/>
      <c r="N1215" s="12"/>
      <c r="O1215" s="12"/>
      <c r="P1215" s="55">
        <f t="shared" si="60"/>
        <v>0</v>
      </c>
    </row>
    <row r="1216" spans="1:16" ht="15" customHeight="1" x14ac:dyDescent="0.3">
      <c r="A1216" s="554"/>
      <c r="B1216" s="552"/>
      <c r="C1216" s="110">
        <v>12</v>
      </c>
      <c r="D1216" s="12"/>
      <c r="E1216" s="12"/>
      <c r="F1216" s="12"/>
      <c r="G1216" s="12"/>
      <c r="H1216" s="12"/>
      <c r="I1216" s="12"/>
      <c r="J1216" s="12"/>
      <c r="K1216" s="12"/>
      <c r="L1216" s="12"/>
      <c r="M1216" s="12"/>
      <c r="N1216" s="12"/>
      <c r="O1216" s="12"/>
      <c r="P1216" s="55">
        <f t="shared" si="60"/>
        <v>0</v>
      </c>
    </row>
    <row r="1217" spans="1:16" ht="15" customHeight="1" x14ac:dyDescent="0.3">
      <c r="A1217" s="554"/>
      <c r="B1217" s="552"/>
      <c r="C1217" s="110">
        <v>13</v>
      </c>
      <c r="D1217" s="12"/>
      <c r="E1217" s="12"/>
      <c r="F1217" s="12"/>
      <c r="G1217" s="12"/>
      <c r="H1217" s="12"/>
      <c r="I1217" s="12"/>
      <c r="J1217" s="12"/>
      <c r="K1217" s="12"/>
      <c r="L1217" s="12"/>
      <c r="M1217" s="12"/>
      <c r="N1217" s="12"/>
      <c r="O1217" s="12"/>
      <c r="P1217" s="55">
        <f t="shared" si="60"/>
        <v>0</v>
      </c>
    </row>
    <row r="1218" spans="1:16" ht="15" customHeight="1" x14ac:dyDescent="0.3">
      <c r="A1218" s="554"/>
      <c r="B1218" s="552"/>
      <c r="C1218" s="110">
        <v>14</v>
      </c>
      <c r="D1218" s="12"/>
      <c r="E1218" s="12"/>
      <c r="F1218" s="12"/>
      <c r="G1218" s="12"/>
      <c r="H1218" s="12"/>
      <c r="I1218" s="12"/>
      <c r="J1218" s="12"/>
      <c r="K1218" s="12"/>
      <c r="L1218" s="12"/>
      <c r="M1218" s="12"/>
      <c r="N1218" s="12"/>
      <c r="O1218" s="12"/>
      <c r="P1218" s="55">
        <f t="shared" si="60"/>
        <v>0</v>
      </c>
    </row>
    <row r="1219" spans="1:16" ht="15" customHeight="1" x14ac:dyDescent="0.3">
      <c r="A1219" s="554"/>
      <c r="B1219" s="552"/>
      <c r="C1219" s="110">
        <v>15</v>
      </c>
      <c r="D1219" s="12"/>
      <c r="E1219" s="12"/>
      <c r="F1219" s="12"/>
      <c r="G1219" s="12"/>
      <c r="H1219" s="12"/>
      <c r="I1219" s="12"/>
      <c r="J1219" s="12"/>
      <c r="K1219" s="12"/>
      <c r="L1219" s="12"/>
      <c r="M1219" s="12"/>
      <c r="N1219" s="12"/>
      <c r="O1219" s="12"/>
      <c r="P1219" s="55">
        <f t="shared" si="60"/>
        <v>0</v>
      </c>
    </row>
    <row r="1220" spans="1:16" ht="15" customHeight="1" x14ac:dyDescent="0.3">
      <c r="A1220" s="554"/>
      <c r="B1220" s="552"/>
      <c r="C1220" s="110">
        <v>16</v>
      </c>
      <c r="D1220" s="12"/>
      <c r="E1220" s="12"/>
      <c r="F1220" s="12"/>
      <c r="G1220" s="12"/>
      <c r="H1220" s="12"/>
      <c r="I1220" s="12"/>
      <c r="J1220" s="12"/>
      <c r="K1220" s="12"/>
      <c r="L1220" s="12"/>
      <c r="M1220" s="12"/>
      <c r="N1220" s="12"/>
      <c r="O1220" s="12"/>
      <c r="P1220" s="55">
        <f t="shared" si="60"/>
        <v>0</v>
      </c>
    </row>
    <row r="1221" spans="1:16" ht="15" customHeight="1" x14ac:dyDescent="0.3">
      <c r="A1221" s="554"/>
      <c r="B1221" s="552"/>
      <c r="C1221" s="110">
        <v>17</v>
      </c>
      <c r="D1221" s="12"/>
      <c r="E1221" s="12"/>
      <c r="F1221" s="12"/>
      <c r="G1221" s="12"/>
      <c r="H1221" s="12"/>
      <c r="I1221" s="12"/>
      <c r="J1221" s="12"/>
      <c r="K1221" s="12"/>
      <c r="L1221" s="12"/>
      <c r="M1221" s="12"/>
      <c r="N1221" s="12"/>
      <c r="O1221" s="12"/>
      <c r="P1221" s="55">
        <f t="shared" si="60"/>
        <v>0</v>
      </c>
    </row>
    <row r="1222" spans="1:16" ht="15" customHeight="1" x14ac:dyDescent="0.3">
      <c r="A1222" s="554"/>
      <c r="B1222" s="552"/>
      <c r="C1222" s="110">
        <v>25</v>
      </c>
      <c r="D1222" s="12"/>
      <c r="E1222" s="12"/>
      <c r="F1222" s="12"/>
      <c r="G1222" s="12"/>
      <c r="H1222" s="12"/>
      <c r="I1222" s="12"/>
      <c r="J1222" s="12"/>
      <c r="K1222" s="12"/>
      <c r="L1222" s="12"/>
      <c r="M1222" s="12"/>
      <c r="N1222" s="12"/>
      <c r="O1222" s="12"/>
      <c r="P1222" s="55">
        <f t="shared" si="60"/>
        <v>0</v>
      </c>
    </row>
    <row r="1223" spans="1:16" ht="15" customHeight="1" x14ac:dyDescent="0.3">
      <c r="A1223" s="554"/>
      <c r="B1223" s="552"/>
      <c r="C1223" s="110">
        <v>26</v>
      </c>
      <c r="D1223" s="12"/>
      <c r="E1223" s="12"/>
      <c r="F1223" s="12"/>
      <c r="G1223" s="12"/>
      <c r="H1223" s="12"/>
      <c r="I1223" s="12"/>
      <c r="J1223" s="12"/>
      <c r="K1223" s="12"/>
      <c r="L1223" s="12"/>
      <c r="M1223" s="12"/>
      <c r="N1223" s="12"/>
      <c r="O1223" s="12"/>
      <c r="P1223" s="55">
        <f t="shared" si="60"/>
        <v>0</v>
      </c>
    </row>
    <row r="1224" spans="1:16" ht="15" customHeight="1" x14ac:dyDescent="0.3">
      <c r="A1224" s="555"/>
      <c r="B1224" s="552"/>
      <c r="C1224" s="110">
        <v>27</v>
      </c>
      <c r="D1224" s="12"/>
      <c r="E1224" s="12"/>
      <c r="F1224" s="12"/>
      <c r="G1224" s="12"/>
      <c r="H1224" s="12"/>
      <c r="I1224" s="12"/>
      <c r="J1224" s="12"/>
      <c r="K1224" s="12"/>
      <c r="L1224" s="12"/>
      <c r="M1224" s="12"/>
      <c r="N1224" s="12"/>
      <c r="O1224" s="12"/>
      <c r="P1224" s="55">
        <f t="shared" si="60"/>
        <v>0</v>
      </c>
    </row>
    <row r="1225" spans="1:16" ht="15" customHeight="1" x14ac:dyDescent="0.3">
      <c r="A1225" s="553">
        <v>363</v>
      </c>
      <c r="B1225" s="551" t="s">
        <v>174</v>
      </c>
      <c r="C1225" s="110">
        <v>11</v>
      </c>
      <c r="D1225" s="12"/>
      <c r="E1225" s="12"/>
      <c r="F1225" s="12"/>
      <c r="G1225" s="12"/>
      <c r="H1225" s="12"/>
      <c r="I1225" s="12"/>
      <c r="J1225" s="12"/>
      <c r="K1225" s="12"/>
      <c r="L1225" s="12"/>
      <c r="M1225" s="12"/>
      <c r="N1225" s="12"/>
      <c r="O1225" s="12"/>
      <c r="P1225" s="55">
        <f t="shared" si="60"/>
        <v>0</v>
      </c>
    </row>
    <row r="1226" spans="1:16" ht="15" customHeight="1" x14ac:dyDescent="0.3">
      <c r="A1226" s="554"/>
      <c r="B1226" s="552"/>
      <c r="C1226" s="110">
        <v>12</v>
      </c>
      <c r="D1226" s="12"/>
      <c r="E1226" s="12"/>
      <c r="F1226" s="12"/>
      <c r="G1226" s="12"/>
      <c r="H1226" s="12"/>
      <c r="I1226" s="12"/>
      <c r="J1226" s="12"/>
      <c r="K1226" s="12"/>
      <c r="L1226" s="12"/>
      <c r="M1226" s="12"/>
      <c r="N1226" s="12"/>
      <c r="O1226" s="12"/>
      <c r="P1226" s="55">
        <f t="shared" si="60"/>
        <v>0</v>
      </c>
    </row>
    <row r="1227" spans="1:16" ht="15" customHeight="1" x14ac:dyDescent="0.3">
      <c r="A1227" s="554"/>
      <c r="B1227" s="552"/>
      <c r="C1227" s="110">
        <v>13</v>
      </c>
      <c r="D1227" s="12"/>
      <c r="E1227" s="12"/>
      <c r="F1227" s="12"/>
      <c r="G1227" s="12"/>
      <c r="H1227" s="12"/>
      <c r="I1227" s="12"/>
      <c r="J1227" s="12"/>
      <c r="K1227" s="12"/>
      <c r="L1227" s="12"/>
      <c r="M1227" s="12"/>
      <c r="N1227" s="12"/>
      <c r="O1227" s="12"/>
      <c r="P1227" s="55">
        <f t="shared" si="60"/>
        <v>0</v>
      </c>
    </row>
    <row r="1228" spans="1:16" ht="15" customHeight="1" x14ac:dyDescent="0.3">
      <c r="A1228" s="554"/>
      <c r="B1228" s="552"/>
      <c r="C1228" s="110">
        <v>14</v>
      </c>
      <c r="D1228" s="12"/>
      <c r="E1228" s="12"/>
      <c r="F1228" s="12"/>
      <c r="G1228" s="12"/>
      <c r="H1228" s="12"/>
      <c r="I1228" s="12"/>
      <c r="J1228" s="12"/>
      <c r="K1228" s="12"/>
      <c r="L1228" s="12"/>
      <c r="M1228" s="12"/>
      <c r="N1228" s="12"/>
      <c r="O1228" s="12"/>
      <c r="P1228" s="55">
        <f t="shared" si="60"/>
        <v>0</v>
      </c>
    </row>
    <row r="1229" spans="1:16" ht="15" customHeight="1" x14ac:dyDescent="0.3">
      <c r="A1229" s="554"/>
      <c r="B1229" s="552"/>
      <c r="C1229" s="110">
        <v>15</v>
      </c>
      <c r="D1229" s="12"/>
      <c r="E1229" s="12"/>
      <c r="F1229" s="12"/>
      <c r="G1229" s="12"/>
      <c r="H1229" s="12"/>
      <c r="I1229" s="12"/>
      <c r="J1229" s="12"/>
      <c r="K1229" s="12"/>
      <c r="L1229" s="12"/>
      <c r="M1229" s="12"/>
      <c r="N1229" s="12"/>
      <c r="O1229" s="12"/>
      <c r="P1229" s="55">
        <f t="shared" si="60"/>
        <v>0</v>
      </c>
    </row>
    <row r="1230" spans="1:16" ht="15" customHeight="1" x14ac:dyDescent="0.3">
      <c r="A1230" s="554"/>
      <c r="B1230" s="552"/>
      <c r="C1230" s="110">
        <v>16</v>
      </c>
      <c r="D1230" s="12"/>
      <c r="E1230" s="12"/>
      <c r="F1230" s="12"/>
      <c r="G1230" s="12"/>
      <c r="H1230" s="12"/>
      <c r="I1230" s="12"/>
      <c r="J1230" s="12"/>
      <c r="K1230" s="12"/>
      <c r="L1230" s="12"/>
      <c r="M1230" s="12"/>
      <c r="N1230" s="12"/>
      <c r="O1230" s="12"/>
      <c r="P1230" s="55">
        <f t="shared" si="60"/>
        <v>0</v>
      </c>
    </row>
    <row r="1231" spans="1:16" ht="15" customHeight="1" x14ac:dyDescent="0.3">
      <c r="A1231" s="554"/>
      <c r="B1231" s="552"/>
      <c r="C1231" s="110">
        <v>17</v>
      </c>
      <c r="D1231" s="12"/>
      <c r="E1231" s="12"/>
      <c r="F1231" s="12"/>
      <c r="G1231" s="12"/>
      <c r="H1231" s="12"/>
      <c r="I1231" s="12"/>
      <c r="J1231" s="12"/>
      <c r="K1231" s="12"/>
      <c r="L1231" s="12"/>
      <c r="M1231" s="12"/>
      <c r="N1231" s="12"/>
      <c r="O1231" s="12"/>
      <c r="P1231" s="55">
        <f t="shared" si="60"/>
        <v>0</v>
      </c>
    </row>
    <row r="1232" spans="1:16" ht="15" customHeight="1" x14ac:dyDescent="0.3">
      <c r="A1232" s="554"/>
      <c r="B1232" s="552"/>
      <c r="C1232" s="110">
        <v>25</v>
      </c>
      <c r="D1232" s="12"/>
      <c r="E1232" s="12"/>
      <c r="F1232" s="12"/>
      <c r="G1232" s="12"/>
      <c r="H1232" s="12"/>
      <c r="I1232" s="12"/>
      <c r="J1232" s="12"/>
      <c r="K1232" s="12"/>
      <c r="L1232" s="12"/>
      <c r="M1232" s="12"/>
      <c r="N1232" s="12"/>
      <c r="O1232" s="12"/>
      <c r="P1232" s="55">
        <f t="shared" si="60"/>
        <v>0</v>
      </c>
    </row>
    <row r="1233" spans="1:16" ht="15" customHeight="1" x14ac:dyDescent="0.3">
      <c r="A1233" s="554"/>
      <c r="B1233" s="552"/>
      <c r="C1233" s="110">
        <v>26</v>
      </c>
      <c r="D1233" s="12"/>
      <c r="E1233" s="12"/>
      <c r="F1233" s="12"/>
      <c r="G1233" s="12"/>
      <c r="H1233" s="12"/>
      <c r="I1233" s="12"/>
      <c r="J1233" s="12"/>
      <c r="K1233" s="12"/>
      <c r="L1233" s="12"/>
      <c r="M1233" s="12"/>
      <c r="N1233" s="12"/>
      <c r="O1233" s="12"/>
      <c r="P1233" s="55">
        <f t="shared" si="60"/>
        <v>0</v>
      </c>
    </row>
    <row r="1234" spans="1:16" ht="15" customHeight="1" x14ac:dyDescent="0.3">
      <c r="A1234" s="555"/>
      <c r="B1234" s="552"/>
      <c r="C1234" s="110">
        <v>27</v>
      </c>
      <c r="D1234" s="12"/>
      <c r="E1234" s="12"/>
      <c r="F1234" s="12"/>
      <c r="G1234" s="12"/>
      <c r="H1234" s="12"/>
      <c r="I1234" s="12"/>
      <c r="J1234" s="12"/>
      <c r="K1234" s="12"/>
      <c r="L1234" s="12"/>
      <c r="M1234" s="12"/>
      <c r="N1234" s="12"/>
      <c r="O1234" s="12"/>
      <c r="P1234" s="55">
        <f t="shared" si="60"/>
        <v>0</v>
      </c>
    </row>
    <row r="1235" spans="1:16" ht="15" customHeight="1" x14ac:dyDescent="0.3">
      <c r="A1235" s="553">
        <v>364</v>
      </c>
      <c r="B1235" s="551" t="s">
        <v>175</v>
      </c>
      <c r="C1235" s="110">
        <v>11</v>
      </c>
      <c r="D1235" s="12"/>
      <c r="E1235" s="12"/>
      <c r="F1235" s="12"/>
      <c r="G1235" s="12"/>
      <c r="H1235" s="12"/>
      <c r="I1235" s="12"/>
      <c r="J1235" s="12"/>
      <c r="K1235" s="12"/>
      <c r="L1235" s="12"/>
      <c r="M1235" s="12"/>
      <c r="N1235" s="12"/>
      <c r="O1235" s="12"/>
      <c r="P1235" s="55">
        <f t="shared" si="60"/>
        <v>0</v>
      </c>
    </row>
    <row r="1236" spans="1:16" ht="15" customHeight="1" x14ac:dyDescent="0.3">
      <c r="A1236" s="554"/>
      <c r="B1236" s="552"/>
      <c r="C1236" s="110">
        <v>12</v>
      </c>
      <c r="D1236" s="12"/>
      <c r="E1236" s="12"/>
      <c r="F1236" s="12"/>
      <c r="G1236" s="12"/>
      <c r="H1236" s="12"/>
      <c r="I1236" s="12"/>
      <c r="J1236" s="12"/>
      <c r="K1236" s="12"/>
      <c r="L1236" s="12"/>
      <c r="M1236" s="12"/>
      <c r="N1236" s="12"/>
      <c r="O1236" s="12"/>
      <c r="P1236" s="55">
        <f t="shared" si="60"/>
        <v>0</v>
      </c>
    </row>
    <row r="1237" spans="1:16" ht="15" customHeight="1" x14ac:dyDescent="0.3">
      <c r="A1237" s="554"/>
      <c r="B1237" s="552"/>
      <c r="C1237" s="110">
        <v>13</v>
      </c>
      <c r="D1237" s="12"/>
      <c r="E1237" s="12"/>
      <c r="F1237" s="12"/>
      <c r="G1237" s="12"/>
      <c r="H1237" s="12"/>
      <c r="I1237" s="12"/>
      <c r="J1237" s="12"/>
      <c r="K1237" s="12"/>
      <c r="L1237" s="12"/>
      <c r="M1237" s="12"/>
      <c r="N1237" s="12"/>
      <c r="O1237" s="12"/>
      <c r="P1237" s="55">
        <f t="shared" si="60"/>
        <v>0</v>
      </c>
    </row>
    <row r="1238" spans="1:16" ht="15" customHeight="1" x14ac:dyDescent="0.3">
      <c r="A1238" s="554"/>
      <c r="B1238" s="552"/>
      <c r="C1238" s="110">
        <v>14</v>
      </c>
      <c r="D1238" s="12"/>
      <c r="E1238" s="12"/>
      <c r="F1238" s="12"/>
      <c r="G1238" s="12"/>
      <c r="H1238" s="12"/>
      <c r="I1238" s="12"/>
      <c r="J1238" s="12"/>
      <c r="K1238" s="12"/>
      <c r="L1238" s="12"/>
      <c r="M1238" s="12"/>
      <c r="N1238" s="12"/>
      <c r="O1238" s="12"/>
      <c r="P1238" s="55">
        <f t="shared" si="60"/>
        <v>0</v>
      </c>
    </row>
    <row r="1239" spans="1:16" ht="15" customHeight="1" x14ac:dyDescent="0.3">
      <c r="A1239" s="554"/>
      <c r="B1239" s="552"/>
      <c r="C1239" s="110">
        <v>15</v>
      </c>
      <c r="D1239" s="12"/>
      <c r="E1239" s="12"/>
      <c r="F1239" s="12"/>
      <c r="G1239" s="12"/>
      <c r="H1239" s="12"/>
      <c r="I1239" s="12"/>
      <c r="J1239" s="12"/>
      <c r="K1239" s="12"/>
      <c r="L1239" s="12"/>
      <c r="M1239" s="12"/>
      <c r="N1239" s="12"/>
      <c r="O1239" s="12"/>
      <c r="P1239" s="55">
        <f t="shared" si="60"/>
        <v>0</v>
      </c>
    </row>
    <row r="1240" spans="1:16" ht="15" customHeight="1" x14ac:dyDescent="0.3">
      <c r="A1240" s="554"/>
      <c r="B1240" s="552"/>
      <c r="C1240" s="110">
        <v>16</v>
      </c>
      <c r="D1240" s="12"/>
      <c r="E1240" s="12"/>
      <c r="F1240" s="12"/>
      <c r="G1240" s="12"/>
      <c r="H1240" s="12"/>
      <c r="I1240" s="12"/>
      <c r="J1240" s="12"/>
      <c r="K1240" s="12"/>
      <c r="L1240" s="12"/>
      <c r="M1240" s="12"/>
      <c r="N1240" s="12"/>
      <c r="O1240" s="12"/>
      <c r="P1240" s="55">
        <f t="shared" si="60"/>
        <v>0</v>
      </c>
    </row>
    <row r="1241" spans="1:16" ht="15" customHeight="1" x14ac:dyDescent="0.3">
      <c r="A1241" s="554"/>
      <c r="B1241" s="552"/>
      <c r="C1241" s="110">
        <v>17</v>
      </c>
      <c r="D1241" s="12"/>
      <c r="E1241" s="12"/>
      <c r="F1241" s="12"/>
      <c r="G1241" s="12"/>
      <c r="H1241" s="12"/>
      <c r="I1241" s="12"/>
      <c r="J1241" s="12"/>
      <c r="K1241" s="12"/>
      <c r="L1241" s="12"/>
      <c r="M1241" s="12"/>
      <c r="N1241" s="12"/>
      <c r="O1241" s="12"/>
      <c r="P1241" s="55">
        <f t="shared" si="60"/>
        <v>0</v>
      </c>
    </row>
    <row r="1242" spans="1:16" ht="15" customHeight="1" x14ac:dyDescent="0.3">
      <c r="A1242" s="554"/>
      <c r="B1242" s="552"/>
      <c r="C1242" s="110">
        <v>25</v>
      </c>
      <c r="D1242" s="12"/>
      <c r="E1242" s="12"/>
      <c r="F1242" s="12"/>
      <c r="G1242" s="12"/>
      <c r="H1242" s="12"/>
      <c r="I1242" s="12"/>
      <c r="J1242" s="12"/>
      <c r="K1242" s="12"/>
      <c r="L1242" s="12"/>
      <c r="M1242" s="12"/>
      <c r="N1242" s="12"/>
      <c r="O1242" s="12"/>
      <c r="P1242" s="55">
        <f t="shared" si="60"/>
        <v>0</v>
      </c>
    </row>
    <row r="1243" spans="1:16" ht="15" customHeight="1" x14ac:dyDescent="0.3">
      <c r="A1243" s="554"/>
      <c r="B1243" s="552"/>
      <c r="C1243" s="110">
        <v>26</v>
      </c>
      <c r="D1243" s="12"/>
      <c r="E1243" s="12"/>
      <c r="F1243" s="12"/>
      <c r="G1243" s="12"/>
      <c r="H1243" s="12"/>
      <c r="I1243" s="12"/>
      <c r="J1243" s="12"/>
      <c r="K1243" s="12"/>
      <c r="L1243" s="12"/>
      <c r="M1243" s="12"/>
      <c r="N1243" s="12"/>
      <c r="O1243" s="12"/>
      <c r="P1243" s="55">
        <f t="shared" si="60"/>
        <v>0</v>
      </c>
    </row>
    <row r="1244" spans="1:16" ht="15" customHeight="1" x14ac:dyDescent="0.3">
      <c r="A1244" s="555"/>
      <c r="B1244" s="552"/>
      <c r="C1244" s="110">
        <v>27</v>
      </c>
      <c r="D1244" s="12"/>
      <c r="E1244" s="12"/>
      <c r="F1244" s="12"/>
      <c r="G1244" s="12"/>
      <c r="H1244" s="12"/>
      <c r="I1244" s="12"/>
      <c r="J1244" s="12"/>
      <c r="K1244" s="12"/>
      <c r="L1244" s="12"/>
      <c r="M1244" s="12"/>
      <c r="N1244" s="12"/>
      <c r="O1244" s="12"/>
      <c r="P1244" s="55">
        <f t="shared" si="60"/>
        <v>0</v>
      </c>
    </row>
    <row r="1245" spans="1:16" ht="15" customHeight="1" x14ac:dyDescent="0.3">
      <c r="A1245" s="553">
        <v>365</v>
      </c>
      <c r="B1245" s="551" t="s">
        <v>176</v>
      </c>
      <c r="C1245" s="110">
        <v>11</v>
      </c>
      <c r="D1245" s="12"/>
      <c r="E1245" s="12"/>
      <c r="F1245" s="12"/>
      <c r="G1245" s="12"/>
      <c r="H1245" s="12"/>
      <c r="I1245" s="12"/>
      <c r="J1245" s="12"/>
      <c r="K1245" s="12"/>
      <c r="L1245" s="12"/>
      <c r="M1245" s="12"/>
      <c r="N1245" s="12"/>
      <c r="O1245" s="12"/>
      <c r="P1245" s="55">
        <f t="shared" si="60"/>
        <v>0</v>
      </c>
    </row>
    <row r="1246" spans="1:16" ht="15" customHeight="1" x14ac:dyDescent="0.3">
      <c r="A1246" s="554"/>
      <c r="B1246" s="552"/>
      <c r="C1246" s="110">
        <v>12</v>
      </c>
      <c r="D1246" s="12"/>
      <c r="E1246" s="12"/>
      <c r="F1246" s="12"/>
      <c r="G1246" s="12"/>
      <c r="H1246" s="12"/>
      <c r="I1246" s="12"/>
      <c r="J1246" s="12"/>
      <c r="K1246" s="12"/>
      <c r="L1246" s="12"/>
      <c r="M1246" s="12"/>
      <c r="N1246" s="12"/>
      <c r="O1246" s="12"/>
      <c r="P1246" s="55">
        <f t="shared" si="60"/>
        <v>0</v>
      </c>
    </row>
    <row r="1247" spans="1:16" ht="15" customHeight="1" x14ac:dyDescent="0.3">
      <c r="A1247" s="554"/>
      <c r="B1247" s="552"/>
      <c r="C1247" s="110">
        <v>13</v>
      </c>
      <c r="D1247" s="12"/>
      <c r="E1247" s="12"/>
      <c r="F1247" s="12"/>
      <c r="G1247" s="12"/>
      <c r="H1247" s="12"/>
      <c r="I1247" s="12"/>
      <c r="J1247" s="12"/>
      <c r="K1247" s="12"/>
      <c r="L1247" s="12"/>
      <c r="M1247" s="12"/>
      <c r="N1247" s="12"/>
      <c r="O1247" s="12"/>
      <c r="P1247" s="55">
        <f t="shared" si="60"/>
        <v>0</v>
      </c>
    </row>
    <row r="1248" spans="1:16" ht="15" customHeight="1" x14ac:dyDescent="0.3">
      <c r="A1248" s="554"/>
      <c r="B1248" s="552"/>
      <c r="C1248" s="110">
        <v>14</v>
      </c>
      <c r="D1248" s="12"/>
      <c r="E1248" s="12"/>
      <c r="F1248" s="12"/>
      <c r="G1248" s="12"/>
      <c r="H1248" s="12"/>
      <c r="I1248" s="12"/>
      <c r="J1248" s="12"/>
      <c r="K1248" s="12"/>
      <c r="L1248" s="12"/>
      <c r="M1248" s="12"/>
      <c r="N1248" s="12"/>
      <c r="O1248" s="12"/>
      <c r="P1248" s="55">
        <f t="shared" si="60"/>
        <v>0</v>
      </c>
    </row>
    <row r="1249" spans="1:16" ht="15" customHeight="1" x14ac:dyDescent="0.3">
      <c r="A1249" s="554"/>
      <c r="B1249" s="552"/>
      <c r="C1249" s="110">
        <v>15</v>
      </c>
      <c r="D1249" s="12"/>
      <c r="E1249" s="12"/>
      <c r="F1249" s="12"/>
      <c r="G1249" s="12"/>
      <c r="H1249" s="12"/>
      <c r="I1249" s="12"/>
      <c r="J1249" s="12"/>
      <c r="K1249" s="12"/>
      <c r="L1249" s="12"/>
      <c r="M1249" s="12"/>
      <c r="N1249" s="12"/>
      <c r="O1249" s="12"/>
      <c r="P1249" s="55">
        <f t="shared" si="60"/>
        <v>0</v>
      </c>
    </row>
    <row r="1250" spans="1:16" ht="15" customHeight="1" x14ac:dyDescent="0.3">
      <c r="A1250" s="554"/>
      <c r="B1250" s="552"/>
      <c r="C1250" s="110">
        <v>16</v>
      </c>
      <c r="D1250" s="12"/>
      <c r="E1250" s="12"/>
      <c r="F1250" s="12"/>
      <c r="G1250" s="12"/>
      <c r="H1250" s="12"/>
      <c r="I1250" s="12"/>
      <c r="J1250" s="12"/>
      <c r="K1250" s="12"/>
      <c r="L1250" s="12"/>
      <c r="M1250" s="12"/>
      <c r="N1250" s="12"/>
      <c r="O1250" s="12"/>
      <c r="P1250" s="55">
        <f t="shared" si="60"/>
        <v>0</v>
      </c>
    </row>
    <row r="1251" spans="1:16" ht="15" customHeight="1" x14ac:dyDescent="0.3">
      <c r="A1251" s="554"/>
      <c r="B1251" s="552"/>
      <c r="C1251" s="110">
        <v>17</v>
      </c>
      <c r="D1251" s="12"/>
      <c r="E1251" s="12"/>
      <c r="F1251" s="12"/>
      <c r="G1251" s="12"/>
      <c r="H1251" s="12"/>
      <c r="I1251" s="12"/>
      <c r="J1251" s="12"/>
      <c r="K1251" s="12"/>
      <c r="L1251" s="12"/>
      <c r="M1251" s="12"/>
      <c r="N1251" s="12"/>
      <c r="O1251" s="12"/>
      <c r="P1251" s="55">
        <f t="shared" si="60"/>
        <v>0</v>
      </c>
    </row>
    <row r="1252" spans="1:16" ht="15" customHeight="1" x14ac:dyDescent="0.3">
      <c r="A1252" s="554"/>
      <c r="B1252" s="552"/>
      <c r="C1252" s="110">
        <v>25</v>
      </c>
      <c r="D1252" s="12"/>
      <c r="E1252" s="12"/>
      <c r="F1252" s="12"/>
      <c r="G1252" s="12"/>
      <c r="H1252" s="12"/>
      <c r="I1252" s="12"/>
      <c r="J1252" s="12"/>
      <c r="K1252" s="12"/>
      <c r="L1252" s="12"/>
      <c r="M1252" s="12"/>
      <c r="N1252" s="12"/>
      <c r="O1252" s="12"/>
      <c r="P1252" s="55">
        <f t="shared" si="60"/>
        <v>0</v>
      </c>
    </row>
    <row r="1253" spans="1:16" ht="15" customHeight="1" x14ac:dyDescent="0.3">
      <c r="A1253" s="554"/>
      <c r="B1253" s="552"/>
      <c r="C1253" s="110">
        <v>26</v>
      </c>
      <c r="D1253" s="12"/>
      <c r="E1253" s="12"/>
      <c r="F1253" s="12"/>
      <c r="G1253" s="12"/>
      <c r="H1253" s="12"/>
      <c r="I1253" s="12"/>
      <c r="J1253" s="12"/>
      <c r="K1253" s="12"/>
      <c r="L1253" s="12"/>
      <c r="M1253" s="12"/>
      <c r="N1253" s="12"/>
      <c r="O1253" s="12"/>
      <c r="P1253" s="55">
        <f t="shared" si="60"/>
        <v>0</v>
      </c>
    </row>
    <row r="1254" spans="1:16" ht="15" customHeight="1" x14ac:dyDescent="0.3">
      <c r="A1254" s="555"/>
      <c r="B1254" s="552"/>
      <c r="C1254" s="110">
        <v>27</v>
      </c>
      <c r="D1254" s="12"/>
      <c r="E1254" s="12"/>
      <c r="F1254" s="12"/>
      <c r="G1254" s="12"/>
      <c r="H1254" s="12"/>
      <c r="I1254" s="12"/>
      <c r="J1254" s="12"/>
      <c r="K1254" s="12"/>
      <c r="L1254" s="12"/>
      <c r="M1254" s="12"/>
      <c r="N1254" s="12"/>
      <c r="O1254" s="12"/>
      <c r="P1254" s="55">
        <f t="shared" si="60"/>
        <v>0</v>
      </c>
    </row>
    <row r="1255" spans="1:16" ht="15" customHeight="1" x14ac:dyDescent="0.3">
      <c r="A1255" s="553">
        <v>366</v>
      </c>
      <c r="B1255" s="551" t="s">
        <v>617</v>
      </c>
      <c r="C1255" s="110">
        <v>11</v>
      </c>
      <c r="D1255" s="12"/>
      <c r="E1255" s="12"/>
      <c r="F1255" s="12"/>
      <c r="G1255" s="12"/>
      <c r="H1255" s="12"/>
      <c r="I1255" s="12"/>
      <c r="J1255" s="12"/>
      <c r="K1255" s="12"/>
      <c r="L1255" s="12"/>
      <c r="M1255" s="12"/>
      <c r="N1255" s="12"/>
      <c r="O1255" s="12"/>
      <c r="P1255" s="55">
        <f t="shared" si="60"/>
        <v>0</v>
      </c>
    </row>
    <row r="1256" spans="1:16" ht="15" customHeight="1" x14ac:dyDescent="0.3">
      <c r="A1256" s="554"/>
      <c r="B1256" s="552"/>
      <c r="C1256" s="110">
        <v>12</v>
      </c>
      <c r="D1256" s="12"/>
      <c r="E1256" s="12"/>
      <c r="F1256" s="12"/>
      <c r="G1256" s="12"/>
      <c r="H1256" s="12"/>
      <c r="I1256" s="12"/>
      <c r="J1256" s="12"/>
      <c r="K1256" s="12"/>
      <c r="L1256" s="12"/>
      <c r="M1256" s="12"/>
      <c r="N1256" s="12"/>
      <c r="O1256" s="12"/>
      <c r="P1256" s="55">
        <f t="shared" si="60"/>
        <v>0</v>
      </c>
    </row>
    <row r="1257" spans="1:16" ht="15" customHeight="1" x14ac:dyDescent="0.3">
      <c r="A1257" s="554"/>
      <c r="B1257" s="552"/>
      <c r="C1257" s="110">
        <v>13</v>
      </c>
      <c r="D1257" s="12"/>
      <c r="E1257" s="12"/>
      <c r="F1257" s="12"/>
      <c r="G1257" s="12"/>
      <c r="H1257" s="12"/>
      <c r="I1257" s="12"/>
      <c r="J1257" s="12"/>
      <c r="K1257" s="12"/>
      <c r="L1257" s="12"/>
      <c r="M1257" s="12"/>
      <c r="N1257" s="12"/>
      <c r="O1257" s="12"/>
      <c r="P1257" s="55">
        <f t="shared" si="60"/>
        <v>0</v>
      </c>
    </row>
    <row r="1258" spans="1:16" ht="15" customHeight="1" x14ac:dyDescent="0.3">
      <c r="A1258" s="554"/>
      <c r="B1258" s="552"/>
      <c r="C1258" s="110">
        <v>14</v>
      </c>
      <c r="D1258" s="12"/>
      <c r="E1258" s="12"/>
      <c r="F1258" s="12"/>
      <c r="G1258" s="12"/>
      <c r="H1258" s="12"/>
      <c r="I1258" s="12"/>
      <c r="J1258" s="12"/>
      <c r="K1258" s="12"/>
      <c r="L1258" s="12"/>
      <c r="M1258" s="12"/>
      <c r="N1258" s="12"/>
      <c r="O1258" s="12"/>
      <c r="P1258" s="55">
        <f t="shared" si="60"/>
        <v>0</v>
      </c>
    </row>
    <row r="1259" spans="1:16" ht="15" customHeight="1" x14ac:dyDescent="0.3">
      <c r="A1259" s="554"/>
      <c r="B1259" s="552"/>
      <c r="C1259" s="110">
        <v>15</v>
      </c>
      <c r="D1259" s="12"/>
      <c r="E1259" s="12"/>
      <c r="F1259" s="12"/>
      <c r="G1259" s="12"/>
      <c r="H1259" s="12"/>
      <c r="I1259" s="12"/>
      <c r="J1259" s="12"/>
      <c r="K1259" s="12"/>
      <c r="L1259" s="12"/>
      <c r="M1259" s="12"/>
      <c r="N1259" s="12"/>
      <c r="O1259" s="12"/>
      <c r="P1259" s="55">
        <f t="shared" si="60"/>
        <v>0</v>
      </c>
    </row>
    <row r="1260" spans="1:16" ht="15" customHeight="1" x14ac:dyDescent="0.3">
      <c r="A1260" s="554"/>
      <c r="B1260" s="552"/>
      <c r="C1260" s="110">
        <v>16</v>
      </c>
      <c r="D1260" s="12"/>
      <c r="E1260" s="12"/>
      <c r="F1260" s="12"/>
      <c r="G1260" s="12"/>
      <c r="H1260" s="12"/>
      <c r="I1260" s="12"/>
      <c r="J1260" s="12"/>
      <c r="K1260" s="12"/>
      <c r="L1260" s="12"/>
      <c r="M1260" s="12"/>
      <c r="N1260" s="12"/>
      <c r="O1260" s="12"/>
      <c r="P1260" s="55">
        <f t="shared" si="60"/>
        <v>0</v>
      </c>
    </row>
    <row r="1261" spans="1:16" ht="15" customHeight="1" x14ac:dyDescent="0.3">
      <c r="A1261" s="554"/>
      <c r="B1261" s="552"/>
      <c r="C1261" s="110">
        <v>17</v>
      </c>
      <c r="D1261" s="12"/>
      <c r="E1261" s="12"/>
      <c r="F1261" s="12"/>
      <c r="G1261" s="12"/>
      <c r="H1261" s="12"/>
      <c r="I1261" s="12"/>
      <c r="J1261" s="12"/>
      <c r="K1261" s="12"/>
      <c r="L1261" s="12"/>
      <c r="M1261" s="12"/>
      <c r="N1261" s="12"/>
      <c r="O1261" s="12"/>
      <c r="P1261" s="55">
        <f t="shared" si="60"/>
        <v>0</v>
      </c>
    </row>
    <row r="1262" spans="1:16" ht="15" customHeight="1" x14ac:dyDescent="0.3">
      <c r="A1262" s="554"/>
      <c r="B1262" s="552"/>
      <c r="C1262" s="110">
        <v>25</v>
      </c>
      <c r="D1262" s="12"/>
      <c r="E1262" s="12"/>
      <c r="F1262" s="12"/>
      <c r="G1262" s="12"/>
      <c r="H1262" s="12"/>
      <c r="I1262" s="12"/>
      <c r="J1262" s="12"/>
      <c r="K1262" s="12"/>
      <c r="L1262" s="12"/>
      <c r="M1262" s="12"/>
      <c r="N1262" s="12"/>
      <c r="O1262" s="12"/>
      <c r="P1262" s="55">
        <f t="shared" si="60"/>
        <v>0</v>
      </c>
    </row>
    <row r="1263" spans="1:16" ht="15" customHeight="1" x14ac:dyDescent="0.3">
      <c r="A1263" s="554"/>
      <c r="B1263" s="552"/>
      <c r="C1263" s="110">
        <v>26</v>
      </c>
      <c r="D1263" s="12"/>
      <c r="E1263" s="12"/>
      <c r="F1263" s="12"/>
      <c r="G1263" s="12"/>
      <c r="H1263" s="12"/>
      <c r="I1263" s="12"/>
      <c r="J1263" s="12"/>
      <c r="K1263" s="12"/>
      <c r="L1263" s="12"/>
      <c r="M1263" s="12"/>
      <c r="N1263" s="12"/>
      <c r="O1263" s="12"/>
      <c r="P1263" s="55">
        <f t="shared" si="60"/>
        <v>0</v>
      </c>
    </row>
    <row r="1264" spans="1:16" ht="15" customHeight="1" x14ac:dyDescent="0.3">
      <c r="A1264" s="555"/>
      <c r="B1264" s="552"/>
      <c r="C1264" s="110">
        <v>27</v>
      </c>
      <c r="D1264" s="12"/>
      <c r="E1264" s="12"/>
      <c r="F1264" s="12"/>
      <c r="G1264" s="12"/>
      <c r="H1264" s="12"/>
      <c r="I1264" s="12"/>
      <c r="J1264" s="12"/>
      <c r="K1264" s="12"/>
      <c r="L1264" s="12"/>
      <c r="M1264" s="12"/>
      <c r="N1264" s="12"/>
      <c r="O1264" s="12"/>
      <c r="P1264" s="55">
        <f t="shared" si="60"/>
        <v>0</v>
      </c>
    </row>
    <row r="1265" spans="1:16" ht="15" customHeight="1" x14ac:dyDescent="0.3">
      <c r="A1265" s="553">
        <v>369</v>
      </c>
      <c r="B1265" s="551" t="s">
        <v>177</v>
      </c>
      <c r="C1265" s="110">
        <v>11</v>
      </c>
      <c r="D1265" s="12"/>
      <c r="E1265" s="12"/>
      <c r="F1265" s="12"/>
      <c r="G1265" s="12"/>
      <c r="H1265" s="12"/>
      <c r="I1265" s="12"/>
      <c r="J1265" s="12"/>
      <c r="K1265" s="12"/>
      <c r="L1265" s="12"/>
      <c r="M1265" s="12"/>
      <c r="N1265" s="12"/>
      <c r="O1265" s="12"/>
      <c r="P1265" s="55">
        <f t="shared" si="60"/>
        <v>0</v>
      </c>
    </row>
    <row r="1266" spans="1:16" ht="15" customHeight="1" x14ac:dyDescent="0.3">
      <c r="A1266" s="554"/>
      <c r="B1266" s="552"/>
      <c r="C1266" s="110">
        <v>12</v>
      </c>
      <c r="D1266" s="12"/>
      <c r="E1266" s="12"/>
      <c r="F1266" s="12"/>
      <c r="G1266" s="12"/>
      <c r="H1266" s="12"/>
      <c r="I1266" s="12"/>
      <c r="J1266" s="12"/>
      <c r="K1266" s="12"/>
      <c r="L1266" s="12"/>
      <c r="M1266" s="12"/>
      <c r="N1266" s="12"/>
      <c r="O1266" s="12"/>
      <c r="P1266" s="55">
        <f t="shared" si="60"/>
        <v>0</v>
      </c>
    </row>
    <row r="1267" spans="1:16" ht="15" customHeight="1" x14ac:dyDescent="0.3">
      <c r="A1267" s="554"/>
      <c r="B1267" s="552"/>
      <c r="C1267" s="110">
        <v>13</v>
      </c>
      <c r="D1267" s="12"/>
      <c r="E1267" s="12"/>
      <c r="F1267" s="12"/>
      <c r="G1267" s="12"/>
      <c r="H1267" s="12"/>
      <c r="I1267" s="12"/>
      <c r="J1267" s="12"/>
      <c r="K1267" s="12"/>
      <c r="L1267" s="12"/>
      <c r="M1267" s="12"/>
      <c r="N1267" s="12"/>
      <c r="O1267" s="12"/>
      <c r="P1267" s="55">
        <f t="shared" si="60"/>
        <v>0</v>
      </c>
    </row>
    <row r="1268" spans="1:16" ht="15" customHeight="1" x14ac:dyDescent="0.3">
      <c r="A1268" s="554"/>
      <c r="B1268" s="552"/>
      <c r="C1268" s="110">
        <v>14</v>
      </c>
      <c r="D1268" s="12"/>
      <c r="E1268" s="12"/>
      <c r="F1268" s="12"/>
      <c r="G1268" s="12"/>
      <c r="H1268" s="12"/>
      <c r="I1268" s="12"/>
      <c r="J1268" s="12"/>
      <c r="K1268" s="12"/>
      <c r="L1268" s="12"/>
      <c r="M1268" s="12"/>
      <c r="N1268" s="12"/>
      <c r="O1268" s="12"/>
      <c r="P1268" s="55">
        <f t="shared" si="60"/>
        <v>0</v>
      </c>
    </row>
    <row r="1269" spans="1:16" ht="15" customHeight="1" x14ac:dyDescent="0.3">
      <c r="A1269" s="554"/>
      <c r="B1269" s="552"/>
      <c r="C1269" s="110">
        <v>15</v>
      </c>
      <c r="D1269" s="12"/>
      <c r="E1269" s="12"/>
      <c r="F1269" s="12"/>
      <c r="G1269" s="12"/>
      <c r="H1269" s="12"/>
      <c r="I1269" s="12"/>
      <c r="J1269" s="12"/>
      <c r="K1269" s="12"/>
      <c r="L1269" s="12"/>
      <c r="M1269" s="12"/>
      <c r="N1269" s="12"/>
      <c r="O1269" s="12"/>
      <c r="P1269" s="55">
        <f t="shared" si="60"/>
        <v>0</v>
      </c>
    </row>
    <row r="1270" spans="1:16" ht="15" customHeight="1" x14ac:dyDescent="0.3">
      <c r="A1270" s="554"/>
      <c r="B1270" s="552"/>
      <c r="C1270" s="110">
        <v>16</v>
      </c>
      <c r="D1270" s="12"/>
      <c r="E1270" s="12"/>
      <c r="F1270" s="12"/>
      <c r="G1270" s="12"/>
      <c r="H1270" s="12"/>
      <c r="I1270" s="12"/>
      <c r="J1270" s="12"/>
      <c r="K1270" s="12"/>
      <c r="L1270" s="12"/>
      <c r="M1270" s="12"/>
      <c r="N1270" s="12"/>
      <c r="O1270" s="12"/>
      <c r="P1270" s="55">
        <f t="shared" si="60"/>
        <v>0</v>
      </c>
    </row>
    <row r="1271" spans="1:16" ht="15" customHeight="1" x14ac:dyDescent="0.3">
      <c r="A1271" s="554"/>
      <c r="B1271" s="552"/>
      <c r="C1271" s="110">
        <v>17</v>
      </c>
      <c r="D1271" s="12"/>
      <c r="E1271" s="12"/>
      <c r="F1271" s="12"/>
      <c r="G1271" s="12"/>
      <c r="H1271" s="12"/>
      <c r="I1271" s="12"/>
      <c r="J1271" s="12"/>
      <c r="K1271" s="12"/>
      <c r="L1271" s="12"/>
      <c r="M1271" s="12"/>
      <c r="N1271" s="12"/>
      <c r="O1271" s="12"/>
      <c r="P1271" s="55">
        <f t="shared" si="60"/>
        <v>0</v>
      </c>
    </row>
    <row r="1272" spans="1:16" ht="15" customHeight="1" x14ac:dyDescent="0.3">
      <c r="A1272" s="554"/>
      <c r="B1272" s="552"/>
      <c r="C1272" s="110">
        <v>25</v>
      </c>
      <c r="D1272" s="66"/>
      <c r="E1272" s="66"/>
      <c r="F1272" s="66"/>
      <c r="G1272" s="66"/>
      <c r="H1272" s="66"/>
      <c r="I1272" s="66"/>
      <c r="J1272" s="66"/>
      <c r="K1272" s="66"/>
      <c r="L1272" s="66"/>
      <c r="M1272" s="66"/>
      <c r="N1272" s="66"/>
      <c r="O1272" s="66"/>
      <c r="P1272" s="55">
        <f t="shared" si="60"/>
        <v>0</v>
      </c>
    </row>
    <row r="1273" spans="1:16" ht="15" customHeight="1" x14ac:dyDescent="0.3">
      <c r="A1273" s="554"/>
      <c r="B1273" s="552"/>
      <c r="C1273" s="110">
        <v>26</v>
      </c>
      <c r="D1273" s="66"/>
      <c r="E1273" s="66"/>
      <c r="F1273" s="66"/>
      <c r="G1273" s="66"/>
      <c r="H1273" s="66"/>
      <c r="I1273" s="66"/>
      <c r="J1273" s="66"/>
      <c r="K1273" s="66"/>
      <c r="L1273" s="66"/>
      <c r="M1273" s="66"/>
      <c r="N1273" s="66"/>
      <c r="O1273" s="66"/>
      <c r="P1273" s="55">
        <f t="shared" ref="P1273:P1274" si="61">SUM(D1273:O1273)</f>
        <v>0</v>
      </c>
    </row>
    <row r="1274" spans="1:16" ht="15" customHeight="1" x14ac:dyDescent="0.3">
      <c r="A1274" s="555"/>
      <c r="B1274" s="552"/>
      <c r="C1274" s="110">
        <v>27</v>
      </c>
      <c r="D1274" s="66"/>
      <c r="E1274" s="66"/>
      <c r="F1274" s="66"/>
      <c r="G1274" s="66"/>
      <c r="H1274" s="66"/>
      <c r="I1274" s="66"/>
      <c r="J1274" s="66"/>
      <c r="K1274" s="66"/>
      <c r="L1274" s="66"/>
      <c r="M1274" s="66"/>
      <c r="N1274" s="66"/>
      <c r="O1274" s="66"/>
      <c r="P1274" s="55">
        <f t="shared" si="61"/>
        <v>0</v>
      </c>
    </row>
    <row r="1275" spans="1:16" x14ac:dyDescent="0.3">
      <c r="A1275" s="74">
        <v>3700</v>
      </c>
      <c r="B1275" s="305" t="s">
        <v>2299</v>
      </c>
      <c r="C1275" s="306"/>
      <c r="D1275" s="72">
        <f>SUM(D1276:D1365)</f>
        <v>10000</v>
      </c>
      <c r="E1275" s="72">
        <f t="shared" ref="E1275:O1275" si="62">SUM(E1276:E1365)</f>
        <v>10000</v>
      </c>
      <c r="F1275" s="72">
        <f t="shared" si="62"/>
        <v>10000</v>
      </c>
      <c r="G1275" s="72">
        <f t="shared" si="62"/>
        <v>10000</v>
      </c>
      <c r="H1275" s="72">
        <f t="shared" si="62"/>
        <v>10000</v>
      </c>
      <c r="I1275" s="72">
        <f t="shared" si="62"/>
        <v>10000</v>
      </c>
      <c r="J1275" s="72">
        <f t="shared" si="62"/>
        <v>10000</v>
      </c>
      <c r="K1275" s="72">
        <f t="shared" si="62"/>
        <v>10000</v>
      </c>
      <c r="L1275" s="72">
        <f t="shared" si="62"/>
        <v>10000</v>
      </c>
      <c r="M1275" s="72">
        <f t="shared" si="62"/>
        <v>10000</v>
      </c>
      <c r="N1275" s="72">
        <f t="shared" si="62"/>
        <v>10000</v>
      </c>
      <c r="O1275" s="72">
        <f t="shared" si="62"/>
        <v>10000</v>
      </c>
      <c r="P1275" s="72">
        <f>SUM(P1276:P1365)</f>
        <v>120000</v>
      </c>
    </row>
    <row r="1276" spans="1:16" ht="15" customHeight="1" x14ac:dyDescent="0.3">
      <c r="A1276" s="553">
        <v>371</v>
      </c>
      <c r="B1276" s="551" t="s">
        <v>179</v>
      </c>
      <c r="C1276" s="110">
        <v>11</v>
      </c>
      <c r="D1276" s="12"/>
      <c r="E1276" s="12"/>
      <c r="F1276" s="12"/>
      <c r="G1276" s="12"/>
      <c r="H1276" s="12"/>
      <c r="I1276" s="12"/>
      <c r="J1276" s="12"/>
      <c r="K1276" s="12"/>
      <c r="L1276" s="12"/>
      <c r="M1276" s="12"/>
      <c r="N1276" s="12"/>
      <c r="O1276" s="12"/>
      <c r="P1276" s="55">
        <f t="shared" ref="P1276:P1363" si="63">SUM(D1276:O1276)</f>
        <v>0</v>
      </c>
    </row>
    <row r="1277" spans="1:16" ht="15" customHeight="1" x14ac:dyDescent="0.3">
      <c r="A1277" s="554"/>
      <c r="B1277" s="552"/>
      <c r="C1277" s="110">
        <v>12</v>
      </c>
      <c r="D1277" s="12"/>
      <c r="E1277" s="12"/>
      <c r="F1277" s="12"/>
      <c r="G1277" s="12"/>
      <c r="H1277" s="12"/>
      <c r="I1277" s="12"/>
      <c r="J1277" s="12"/>
      <c r="K1277" s="12"/>
      <c r="L1277" s="12"/>
      <c r="M1277" s="12"/>
      <c r="N1277" s="12"/>
      <c r="O1277" s="12"/>
      <c r="P1277" s="55">
        <f t="shared" si="63"/>
        <v>0</v>
      </c>
    </row>
    <row r="1278" spans="1:16" ht="15" customHeight="1" x14ac:dyDescent="0.3">
      <c r="A1278" s="554"/>
      <c r="B1278" s="552"/>
      <c r="C1278" s="110">
        <v>13</v>
      </c>
      <c r="D1278" s="12"/>
      <c r="E1278" s="12"/>
      <c r="F1278" s="12"/>
      <c r="G1278" s="12"/>
      <c r="H1278" s="12"/>
      <c r="I1278" s="12"/>
      <c r="J1278" s="12"/>
      <c r="K1278" s="12"/>
      <c r="L1278" s="12"/>
      <c r="M1278" s="12"/>
      <c r="N1278" s="12"/>
      <c r="O1278" s="12"/>
      <c r="P1278" s="55">
        <f t="shared" si="63"/>
        <v>0</v>
      </c>
    </row>
    <row r="1279" spans="1:16" ht="15" customHeight="1" x14ac:dyDescent="0.3">
      <c r="A1279" s="554"/>
      <c r="B1279" s="552"/>
      <c r="C1279" s="110">
        <v>14</v>
      </c>
      <c r="D1279" s="12"/>
      <c r="E1279" s="12"/>
      <c r="F1279" s="12"/>
      <c r="G1279" s="12"/>
      <c r="H1279" s="12"/>
      <c r="I1279" s="12"/>
      <c r="J1279" s="12"/>
      <c r="K1279" s="12"/>
      <c r="L1279" s="12"/>
      <c r="M1279" s="12"/>
      <c r="N1279" s="12"/>
      <c r="O1279" s="12"/>
      <c r="P1279" s="55">
        <f t="shared" si="63"/>
        <v>0</v>
      </c>
    </row>
    <row r="1280" spans="1:16" ht="15" customHeight="1" x14ac:dyDescent="0.3">
      <c r="A1280" s="554"/>
      <c r="B1280" s="552"/>
      <c r="C1280" s="110">
        <v>15</v>
      </c>
      <c r="D1280" s="12"/>
      <c r="E1280" s="12"/>
      <c r="F1280" s="12"/>
      <c r="G1280" s="12"/>
      <c r="H1280" s="12"/>
      <c r="I1280" s="12"/>
      <c r="J1280" s="12"/>
      <c r="K1280" s="12"/>
      <c r="L1280" s="12"/>
      <c r="M1280" s="12"/>
      <c r="N1280" s="12"/>
      <c r="O1280" s="12"/>
      <c r="P1280" s="55">
        <f t="shared" si="63"/>
        <v>0</v>
      </c>
    </row>
    <row r="1281" spans="1:16" ht="15" customHeight="1" x14ac:dyDescent="0.3">
      <c r="A1281" s="554"/>
      <c r="B1281" s="552"/>
      <c r="C1281" s="110">
        <v>16</v>
      </c>
      <c r="D1281" s="12"/>
      <c r="E1281" s="12"/>
      <c r="F1281" s="12"/>
      <c r="G1281" s="12"/>
      <c r="H1281" s="12"/>
      <c r="I1281" s="12"/>
      <c r="J1281" s="12"/>
      <c r="K1281" s="12"/>
      <c r="L1281" s="12"/>
      <c r="M1281" s="12"/>
      <c r="N1281" s="12"/>
      <c r="O1281" s="12"/>
      <c r="P1281" s="55">
        <f t="shared" si="63"/>
        <v>0</v>
      </c>
    </row>
    <row r="1282" spans="1:16" ht="15" customHeight="1" x14ac:dyDescent="0.3">
      <c r="A1282" s="554"/>
      <c r="B1282" s="552"/>
      <c r="C1282" s="110">
        <v>17</v>
      </c>
      <c r="D1282" s="12"/>
      <c r="E1282" s="12"/>
      <c r="F1282" s="12"/>
      <c r="G1282" s="12"/>
      <c r="H1282" s="12"/>
      <c r="I1282" s="12"/>
      <c r="J1282" s="12"/>
      <c r="K1282" s="12"/>
      <c r="L1282" s="12"/>
      <c r="M1282" s="12"/>
      <c r="N1282" s="12"/>
      <c r="O1282" s="12"/>
      <c r="P1282" s="55">
        <f t="shared" si="63"/>
        <v>0</v>
      </c>
    </row>
    <row r="1283" spans="1:16" ht="15" customHeight="1" x14ac:dyDescent="0.3">
      <c r="A1283" s="554"/>
      <c r="B1283" s="552"/>
      <c r="C1283" s="110">
        <v>25</v>
      </c>
      <c r="D1283" s="12"/>
      <c r="E1283" s="12"/>
      <c r="F1283" s="12"/>
      <c r="G1283" s="12"/>
      <c r="H1283" s="12"/>
      <c r="I1283" s="12"/>
      <c r="J1283" s="12"/>
      <c r="K1283" s="12"/>
      <c r="L1283" s="12"/>
      <c r="M1283" s="12"/>
      <c r="N1283" s="12"/>
      <c r="O1283" s="12"/>
      <c r="P1283" s="55">
        <f t="shared" si="63"/>
        <v>0</v>
      </c>
    </row>
    <row r="1284" spans="1:16" ht="15" customHeight="1" x14ac:dyDescent="0.3">
      <c r="A1284" s="554"/>
      <c r="B1284" s="552"/>
      <c r="C1284" s="110">
        <v>26</v>
      </c>
      <c r="D1284" s="12"/>
      <c r="E1284" s="12"/>
      <c r="F1284" s="12"/>
      <c r="G1284" s="12"/>
      <c r="H1284" s="12"/>
      <c r="I1284" s="12"/>
      <c r="J1284" s="12"/>
      <c r="K1284" s="12"/>
      <c r="L1284" s="12"/>
      <c r="M1284" s="12"/>
      <c r="N1284" s="12"/>
      <c r="O1284" s="12"/>
      <c r="P1284" s="55">
        <f t="shared" si="63"/>
        <v>0</v>
      </c>
    </row>
    <row r="1285" spans="1:16" ht="15" customHeight="1" x14ac:dyDescent="0.3">
      <c r="A1285" s="555"/>
      <c r="B1285" s="552"/>
      <c r="C1285" s="110">
        <v>27</v>
      </c>
      <c r="D1285" s="12"/>
      <c r="E1285" s="12"/>
      <c r="F1285" s="12"/>
      <c r="G1285" s="12"/>
      <c r="H1285" s="12"/>
      <c r="I1285" s="12"/>
      <c r="J1285" s="12"/>
      <c r="K1285" s="12"/>
      <c r="L1285" s="12"/>
      <c r="M1285" s="12"/>
      <c r="N1285" s="12"/>
      <c r="O1285" s="12"/>
      <c r="P1285" s="55">
        <f t="shared" si="63"/>
        <v>0</v>
      </c>
    </row>
    <row r="1286" spans="1:16" ht="15" customHeight="1" x14ac:dyDescent="0.3">
      <c r="A1286" s="553">
        <v>372</v>
      </c>
      <c r="B1286" s="551" t="s">
        <v>180</v>
      </c>
      <c r="C1286" s="110">
        <v>11</v>
      </c>
      <c r="D1286" s="12"/>
      <c r="E1286" s="12"/>
      <c r="F1286" s="12"/>
      <c r="G1286" s="12"/>
      <c r="H1286" s="12"/>
      <c r="I1286" s="12"/>
      <c r="J1286" s="12"/>
      <c r="K1286" s="12"/>
      <c r="L1286" s="12"/>
      <c r="M1286" s="12"/>
      <c r="N1286" s="12"/>
      <c r="O1286" s="12"/>
      <c r="P1286" s="55">
        <f t="shared" si="63"/>
        <v>0</v>
      </c>
    </row>
    <row r="1287" spans="1:16" ht="15" customHeight="1" x14ac:dyDescent="0.3">
      <c r="A1287" s="554"/>
      <c r="B1287" s="552"/>
      <c r="C1287" s="110">
        <v>12</v>
      </c>
      <c r="D1287" s="12"/>
      <c r="E1287" s="12"/>
      <c r="F1287" s="12"/>
      <c r="G1287" s="12"/>
      <c r="H1287" s="12"/>
      <c r="I1287" s="12"/>
      <c r="J1287" s="12"/>
      <c r="K1287" s="12"/>
      <c r="L1287" s="12"/>
      <c r="M1287" s="12"/>
      <c r="N1287" s="12"/>
      <c r="O1287" s="12"/>
      <c r="P1287" s="55">
        <f t="shared" si="63"/>
        <v>0</v>
      </c>
    </row>
    <row r="1288" spans="1:16" ht="15" customHeight="1" x14ac:dyDescent="0.3">
      <c r="A1288" s="554"/>
      <c r="B1288" s="552"/>
      <c r="C1288" s="110">
        <v>13</v>
      </c>
      <c r="D1288" s="12"/>
      <c r="E1288" s="12"/>
      <c r="F1288" s="12"/>
      <c r="G1288" s="12"/>
      <c r="H1288" s="12"/>
      <c r="I1288" s="12"/>
      <c r="J1288" s="12"/>
      <c r="K1288" s="12"/>
      <c r="L1288" s="12"/>
      <c r="M1288" s="12"/>
      <c r="N1288" s="12"/>
      <c r="O1288" s="12"/>
      <c r="P1288" s="55">
        <f t="shared" si="63"/>
        <v>0</v>
      </c>
    </row>
    <row r="1289" spans="1:16" ht="15" customHeight="1" x14ac:dyDescent="0.3">
      <c r="A1289" s="554"/>
      <c r="B1289" s="552"/>
      <c r="C1289" s="110">
        <v>14</v>
      </c>
      <c r="D1289" s="12"/>
      <c r="E1289" s="12"/>
      <c r="F1289" s="12"/>
      <c r="G1289" s="12"/>
      <c r="H1289" s="12"/>
      <c r="I1289" s="12"/>
      <c r="J1289" s="12"/>
      <c r="K1289" s="12"/>
      <c r="L1289" s="12"/>
      <c r="M1289" s="12"/>
      <c r="N1289" s="12"/>
      <c r="O1289" s="12"/>
      <c r="P1289" s="55">
        <f t="shared" si="63"/>
        <v>0</v>
      </c>
    </row>
    <row r="1290" spans="1:16" ht="15" customHeight="1" x14ac:dyDescent="0.3">
      <c r="A1290" s="554"/>
      <c r="B1290" s="552"/>
      <c r="C1290" s="110">
        <v>15</v>
      </c>
      <c r="D1290" s="12"/>
      <c r="E1290" s="12"/>
      <c r="F1290" s="12"/>
      <c r="G1290" s="12"/>
      <c r="H1290" s="12"/>
      <c r="I1290" s="12"/>
      <c r="J1290" s="12"/>
      <c r="K1290" s="12"/>
      <c r="L1290" s="12"/>
      <c r="M1290" s="12"/>
      <c r="N1290" s="12"/>
      <c r="O1290" s="12"/>
      <c r="P1290" s="55">
        <f t="shared" si="63"/>
        <v>0</v>
      </c>
    </row>
    <row r="1291" spans="1:16" ht="15" customHeight="1" x14ac:dyDescent="0.3">
      <c r="A1291" s="554"/>
      <c r="B1291" s="552"/>
      <c r="C1291" s="110">
        <v>16</v>
      </c>
      <c r="D1291" s="12"/>
      <c r="E1291" s="12"/>
      <c r="F1291" s="12"/>
      <c r="G1291" s="12"/>
      <c r="H1291" s="12"/>
      <c r="I1291" s="12"/>
      <c r="J1291" s="12"/>
      <c r="K1291" s="12"/>
      <c r="L1291" s="12"/>
      <c r="M1291" s="12"/>
      <c r="N1291" s="12"/>
      <c r="O1291" s="12"/>
      <c r="P1291" s="55">
        <f t="shared" si="63"/>
        <v>0</v>
      </c>
    </row>
    <row r="1292" spans="1:16" ht="15" customHeight="1" x14ac:dyDescent="0.3">
      <c r="A1292" s="554"/>
      <c r="B1292" s="552"/>
      <c r="C1292" s="110">
        <v>17</v>
      </c>
      <c r="D1292" s="12"/>
      <c r="E1292" s="12"/>
      <c r="F1292" s="12"/>
      <c r="G1292" s="12"/>
      <c r="H1292" s="12"/>
      <c r="I1292" s="12"/>
      <c r="J1292" s="12"/>
      <c r="K1292" s="12"/>
      <c r="L1292" s="12"/>
      <c r="M1292" s="12"/>
      <c r="N1292" s="12"/>
      <c r="O1292" s="12"/>
      <c r="P1292" s="55">
        <f t="shared" si="63"/>
        <v>0</v>
      </c>
    </row>
    <row r="1293" spans="1:16" ht="15" customHeight="1" x14ac:dyDescent="0.3">
      <c r="A1293" s="554"/>
      <c r="B1293" s="552"/>
      <c r="C1293" s="110">
        <v>25</v>
      </c>
      <c r="D1293" s="12"/>
      <c r="E1293" s="12"/>
      <c r="F1293" s="12"/>
      <c r="G1293" s="12"/>
      <c r="H1293" s="12"/>
      <c r="I1293" s="12"/>
      <c r="J1293" s="12"/>
      <c r="K1293" s="12"/>
      <c r="L1293" s="12"/>
      <c r="M1293" s="12"/>
      <c r="N1293" s="12"/>
      <c r="O1293" s="12"/>
      <c r="P1293" s="55">
        <f t="shared" si="63"/>
        <v>0</v>
      </c>
    </row>
    <row r="1294" spans="1:16" ht="15" customHeight="1" x14ac:dyDescent="0.3">
      <c r="A1294" s="554"/>
      <c r="B1294" s="552"/>
      <c r="C1294" s="110">
        <v>26</v>
      </c>
      <c r="D1294" s="12"/>
      <c r="E1294" s="12"/>
      <c r="F1294" s="12"/>
      <c r="G1294" s="12"/>
      <c r="H1294" s="12"/>
      <c r="I1294" s="12"/>
      <c r="J1294" s="12"/>
      <c r="K1294" s="12"/>
      <c r="L1294" s="12"/>
      <c r="M1294" s="12"/>
      <c r="N1294" s="12"/>
      <c r="O1294" s="12"/>
      <c r="P1294" s="55">
        <f t="shared" si="63"/>
        <v>0</v>
      </c>
    </row>
    <row r="1295" spans="1:16" ht="15" customHeight="1" x14ac:dyDescent="0.3">
      <c r="A1295" s="555"/>
      <c r="B1295" s="552"/>
      <c r="C1295" s="110">
        <v>27</v>
      </c>
      <c r="D1295" s="12"/>
      <c r="E1295" s="12"/>
      <c r="F1295" s="12"/>
      <c r="G1295" s="12"/>
      <c r="H1295" s="12"/>
      <c r="I1295" s="12"/>
      <c r="J1295" s="12"/>
      <c r="K1295" s="12"/>
      <c r="L1295" s="12"/>
      <c r="M1295" s="12"/>
      <c r="N1295" s="12"/>
      <c r="O1295" s="12"/>
      <c r="P1295" s="55">
        <f t="shared" si="63"/>
        <v>0</v>
      </c>
    </row>
    <row r="1296" spans="1:16" ht="15" customHeight="1" x14ac:dyDescent="0.3">
      <c r="A1296" s="553">
        <v>373</v>
      </c>
      <c r="B1296" s="551" t="s">
        <v>181</v>
      </c>
      <c r="C1296" s="110">
        <v>11</v>
      </c>
      <c r="D1296" s="12"/>
      <c r="E1296" s="12"/>
      <c r="F1296" s="12"/>
      <c r="G1296" s="12"/>
      <c r="H1296" s="12"/>
      <c r="I1296" s="12"/>
      <c r="J1296" s="12"/>
      <c r="K1296" s="12"/>
      <c r="L1296" s="12"/>
      <c r="M1296" s="12"/>
      <c r="N1296" s="12"/>
      <c r="O1296" s="12"/>
      <c r="P1296" s="55">
        <f t="shared" si="63"/>
        <v>0</v>
      </c>
    </row>
    <row r="1297" spans="1:16" ht="15" customHeight="1" x14ac:dyDescent="0.3">
      <c r="A1297" s="554"/>
      <c r="B1297" s="552"/>
      <c r="C1297" s="110">
        <v>12</v>
      </c>
      <c r="D1297" s="12"/>
      <c r="E1297" s="12"/>
      <c r="F1297" s="12"/>
      <c r="G1297" s="12"/>
      <c r="H1297" s="12"/>
      <c r="I1297" s="12"/>
      <c r="J1297" s="12"/>
      <c r="K1297" s="12"/>
      <c r="L1297" s="12"/>
      <c r="M1297" s="12"/>
      <c r="N1297" s="12"/>
      <c r="O1297" s="12"/>
      <c r="P1297" s="55">
        <f t="shared" si="63"/>
        <v>0</v>
      </c>
    </row>
    <row r="1298" spans="1:16" ht="15" customHeight="1" x14ac:dyDescent="0.3">
      <c r="A1298" s="554"/>
      <c r="B1298" s="552"/>
      <c r="C1298" s="110">
        <v>13</v>
      </c>
      <c r="D1298" s="12"/>
      <c r="E1298" s="12"/>
      <c r="F1298" s="12"/>
      <c r="G1298" s="12"/>
      <c r="H1298" s="12"/>
      <c r="I1298" s="12"/>
      <c r="J1298" s="12"/>
      <c r="K1298" s="12"/>
      <c r="L1298" s="12"/>
      <c r="M1298" s="12"/>
      <c r="N1298" s="12"/>
      <c r="O1298" s="12"/>
      <c r="P1298" s="55">
        <f t="shared" si="63"/>
        <v>0</v>
      </c>
    </row>
    <row r="1299" spans="1:16" ht="15" customHeight="1" x14ac:dyDescent="0.3">
      <c r="A1299" s="554"/>
      <c r="B1299" s="552"/>
      <c r="C1299" s="110">
        <v>14</v>
      </c>
      <c r="D1299" s="12"/>
      <c r="E1299" s="12"/>
      <c r="F1299" s="12"/>
      <c r="G1299" s="12"/>
      <c r="H1299" s="12"/>
      <c r="I1299" s="12"/>
      <c r="J1299" s="12"/>
      <c r="K1299" s="12"/>
      <c r="L1299" s="12"/>
      <c r="M1299" s="12"/>
      <c r="N1299" s="12"/>
      <c r="O1299" s="12"/>
      <c r="P1299" s="55">
        <f t="shared" si="63"/>
        <v>0</v>
      </c>
    </row>
    <row r="1300" spans="1:16" ht="15" customHeight="1" x14ac:dyDescent="0.3">
      <c r="A1300" s="554"/>
      <c r="B1300" s="552"/>
      <c r="C1300" s="110">
        <v>15</v>
      </c>
      <c r="D1300" s="12"/>
      <c r="E1300" s="12"/>
      <c r="F1300" s="12"/>
      <c r="G1300" s="12"/>
      <c r="H1300" s="12"/>
      <c r="I1300" s="12"/>
      <c r="J1300" s="12"/>
      <c r="K1300" s="12"/>
      <c r="L1300" s="12"/>
      <c r="M1300" s="12"/>
      <c r="N1300" s="12"/>
      <c r="O1300" s="12"/>
      <c r="P1300" s="55">
        <f t="shared" si="63"/>
        <v>0</v>
      </c>
    </row>
    <row r="1301" spans="1:16" ht="15" customHeight="1" x14ac:dyDescent="0.3">
      <c r="A1301" s="554"/>
      <c r="B1301" s="552"/>
      <c r="C1301" s="110">
        <v>16</v>
      </c>
      <c r="D1301" s="12"/>
      <c r="E1301" s="12"/>
      <c r="F1301" s="12"/>
      <c r="G1301" s="12"/>
      <c r="H1301" s="12"/>
      <c r="I1301" s="12"/>
      <c r="J1301" s="12"/>
      <c r="K1301" s="12"/>
      <c r="L1301" s="12"/>
      <c r="M1301" s="12"/>
      <c r="N1301" s="12"/>
      <c r="O1301" s="12"/>
      <c r="P1301" s="55">
        <f t="shared" si="63"/>
        <v>0</v>
      </c>
    </row>
    <row r="1302" spans="1:16" ht="15" customHeight="1" x14ac:dyDescent="0.3">
      <c r="A1302" s="554"/>
      <c r="B1302" s="552"/>
      <c r="C1302" s="110">
        <v>17</v>
      </c>
      <c r="D1302" s="12"/>
      <c r="E1302" s="12"/>
      <c r="F1302" s="12"/>
      <c r="G1302" s="12"/>
      <c r="H1302" s="12"/>
      <c r="I1302" s="12"/>
      <c r="J1302" s="12"/>
      <c r="K1302" s="12"/>
      <c r="L1302" s="12"/>
      <c r="M1302" s="12"/>
      <c r="N1302" s="12"/>
      <c r="O1302" s="12"/>
      <c r="P1302" s="55">
        <f t="shared" si="63"/>
        <v>0</v>
      </c>
    </row>
    <row r="1303" spans="1:16" ht="15" customHeight="1" x14ac:dyDescent="0.3">
      <c r="A1303" s="554"/>
      <c r="B1303" s="552"/>
      <c r="C1303" s="110">
        <v>25</v>
      </c>
      <c r="D1303" s="12"/>
      <c r="E1303" s="12"/>
      <c r="F1303" s="12"/>
      <c r="G1303" s="12"/>
      <c r="H1303" s="12"/>
      <c r="I1303" s="12"/>
      <c r="J1303" s="12"/>
      <c r="K1303" s="12"/>
      <c r="L1303" s="12"/>
      <c r="M1303" s="12"/>
      <c r="N1303" s="12"/>
      <c r="O1303" s="12"/>
      <c r="P1303" s="55">
        <f t="shared" si="63"/>
        <v>0</v>
      </c>
    </row>
    <row r="1304" spans="1:16" ht="15" customHeight="1" x14ac:dyDescent="0.3">
      <c r="A1304" s="554"/>
      <c r="B1304" s="552"/>
      <c r="C1304" s="110">
        <v>26</v>
      </c>
      <c r="D1304" s="12"/>
      <c r="E1304" s="12"/>
      <c r="F1304" s="12"/>
      <c r="G1304" s="12"/>
      <c r="H1304" s="12"/>
      <c r="I1304" s="12"/>
      <c r="J1304" s="12"/>
      <c r="K1304" s="12"/>
      <c r="L1304" s="12"/>
      <c r="M1304" s="12"/>
      <c r="N1304" s="12"/>
      <c r="O1304" s="12"/>
      <c r="P1304" s="55">
        <f t="shared" si="63"/>
        <v>0</v>
      </c>
    </row>
    <row r="1305" spans="1:16" ht="15" customHeight="1" x14ac:dyDescent="0.3">
      <c r="A1305" s="555"/>
      <c r="B1305" s="552"/>
      <c r="C1305" s="110">
        <v>27</v>
      </c>
      <c r="D1305" s="12"/>
      <c r="E1305" s="12"/>
      <c r="F1305" s="12"/>
      <c r="G1305" s="12"/>
      <c r="H1305" s="12"/>
      <c r="I1305" s="12"/>
      <c r="J1305" s="12"/>
      <c r="K1305" s="12"/>
      <c r="L1305" s="12"/>
      <c r="M1305" s="12"/>
      <c r="N1305" s="12"/>
      <c r="O1305" s="12"/>
      <c r="P1305" s="55">
        <f t="shared" si="63"/>
        <v>0</v>
      </c>
    </row>
    <row r="1306" spans="1:16" ht="15" customHeight="1" x14ac:dyDescent="0.3">
      <c r="A1306" s="553">
        <v>374</v>
      </c>
      <c r="B1306" s="551" t="s">
        <v>182</v>
      </c>
      <c r="C1306" s="110">
        <v>11</v>
      </c>
      <c r="D1306" s="12"/>
      <c r="E1306" s="12"/>
      <c r="F1306" s="12"/>
      <c r="G1306" s="12"/>
      <c r="H1306" s="12"/>
      <c r="I1306" s="12"/>
      <c r="J1306" s="12"/>
      <c r="K1306" s="12"/>
      <c r="L1306" s="12"/>
      <c r="M1306" s="12"/>
      <c r="N1306" s="12"/>
      <c r="O1306" s="12"/>
      <c r="P1306" s="55">
        <f t="shared" si="63"/>
        <v>0</v>
      </c>
    </row>
    <row r="1307" spans="1:16" ht="15" customHeight="1" x14ac:dyDescent="0.3">
      <c r="A1307" s="554"/>
      <c r="B1307" s="552"/>
      <c r="C1307" s="110">
        <v>12</v>
      </c>
      <c r="D1307" s="12"/>
      <c r="E1307" s="12"/>
      <c r="F1307" s="12"/>
      <c r="G1307" s="12"/>
      <c r="H1307" s="12"/>
      <c r="I1307" s="12"/>
      <c r="J1307" s="12"/>
      <c r="K1307" s="12"/>
      <c r="L1307" s="12"/>
      <c r="M1307" s="12"/>
      <c r="N1307" s="12"/>
      <c r="O1307" s="12"/>
      <c r="P1307" s="55">
        <f t="shared" si="63"/>
        <v>0</v>
      </c>
    </row>
    <row r="1308" spans="1:16" ht="15" customHeight="1" x14ac:dyDescent="0.3">
      <c r="A1308" s="554"/>
      <c r="B1308" s="552"/>
      <c r="C1308" s="110">
        <v>13</v>
      </c>
      <c r="D1308" s="12"/>
      <c r="E1308" s="12"/>
      <c r="F1308" s="12"/>
      <c r="G1308" s="12"/>
      <c r="H1308" s="12"/>
      <c r="I1308" s="12"/>
      <c r="J1308" s="12"/>
      <c r="K1308" s="12"/>
      <c r="L1308" s="12"/>
      <c r="M1308" s="12"/>
      <c r="N1308" s="12"/>
      <c r="O1308" s="12"/>
      <c r="P1308" s="55">
        <f t="shared" si="63"/>
        <v>0</v>
      </c>
    </row>
    <row r="1309" spans="1:16" ht="15" customHeight="1" x14ac:dyDescent="0.3">
      <c r="A1309" s="554"/>
      <c r="B1309" s="552"/>
      <c r="C1309" s="110">
        <v>14</v>
      </c>
      <c r="D1309" s="12"/>
      <c r="E1309" s="12"/>
      <c r="F1309" s="12"/>
      <c r="G1309" s="12"/>
      <c r="H1309" s="12"/>
      <c r="I1309" s="12"/>
      <c r="J1309" s="12"/>
      <c r="K1309" s="12"/>
      <c r="L1309" s="12"/>
      <c r="M1309" s="12"/>
      <c r="N1309" s="12"/>
      <c r="O1309" s="12"/>
      <c r="P1309" s="55">
        <f t="shared" si="63"/>
        <v>0</v>
      </c>
    </row>
    <row r="1310" spans="1:16" ht="15" customHeight="1" x14ac:dyDescent="0.3">
      <c r="A1310" s="554"/>
      <c r="B1310" s="552"/>
      <c r="C1310" s="110">
        <v>15</v>
      </c>
      <c r="D1310" s="12"/>
      <c r="E1310" s="12"/>
      <c r="F1310" s="12"/>
      <c r="G1310" s="12"/>
      <c r="H1310" s="12"/>
      <c r="I1310" s="12"/>
      <c r="J1310" s="12"/>
      <c r="K1310" s="12"/>
      <c r="L1310" s="12"/>
      <c r="M1310" s="12"/>
      <c r="N1310" s="12"/>
      <c r="O1310" s="12"/>
      <c r="P1310" s="55">
        <f t="shared" si="63"/>
        <v>0</v>
      </c>
    </row>
    <row r="1311" spans="1:16" ht="15" customHeight="1" x14ac:dyDescent="0.3">
      <c r="A1311" s="554"/>
      <c r="B1311" s="552"/>
      <c r="C1311" s="110">
        <v>16</v>
      </c>
      <c r="D1311" s="12"/>
      <c r="E1311" s="12"/>
      <c r="F1311" s="12"/>
      <c r="G1311" s="12"/>
      <c r="H1311" s="12"/>
      <c r="I1311" s="12"/>
      <c r="J1311" s="12"/>
      <c r="K1311" s="12"/>
      <c r="L1311" s="12"/>
      <c r="M1311" s="12"/>
      <c r="N1311" s="12"/>
      <c r="O1311" s="12"/>
      <c r="P1311" s="55">
        <f t="shared" si="63"/>
        <v>0</v>
      </c>
    </row>
    <row r="1312" spans="1:16" ht="15" customHeight="1" x14ac:dyDescent="0.3">
      <c r="A1312" s="554"/>
      <c r="B1312" s="552"/>
      <c r="C1312" s="110">
        <v>17</v>
      </c>
      <c r="D1312" s="12"/>
      <c r="E1312" s="12"/>
      <c r="F1312" s="12"/>
      <c r="G1312" s="12"/>
      <c r="H1312" s="12"/>
      <c r="I1312" s="12"/>
      <c r="J1312" s="12"/>
      <c r="K1312" s="12"/>
      <c r="L1312" s="12"/>
      <c r="M1312" s="12"/>
      <c r="N1312" s="12"/>
      <c r="O1312" s="12"/>
      <c r="P1312" s="55">
        <f t="shared" si="63"/>
        <v>0</v>
      </c>
    </row>
    <row r="1313" spans="1:16" ht="15" customHeight="1" x14ac:dyDescent="0.3">
      <c r="A1313" s="554"/>
      <c r="B1313" s="552"/>
      <c r="C1313" s="110">
        <v>25</v>
      </c>
      <c r="D1313" s="12"/>
      <c r="E1313" s="12"/>
      <c r="F1313" s="12"/>
      <c r="G1313" s="12"/>
      <c r="H1313" s="12"/>
      <c r="I1313" s="12"/>
      <c r="J1313" s="12"/>
      <c r="K1313" s="12"/>
      <c r="L1313" s="12"/>
      <c r="M1313" s="12"/>
      <c r="N1313" s="12"/>
      <c r="O1313" s="12"/>
      <c r="P1313" s="55">
        <f t="shared" si="63"/>
        <v>0</v>
      </c>
    </row>
    <row r="1314" spans="1:16" ht="15" customHeight="1" x14ac:dyDescent="0.3">
      <c r="A1314" s="554"/>
      <c r="B1314" s="552"/>
      <c r="C1314" s="110">
        <v>26</v>
      </c>
      <c r="D1314" s="12"/>
      <c r="E1314" s="12"/>
      <c r="F1314" s="12"/>
      <c r="G1314" s="12"/>
      <c r="H1314" s="12"/>
      <c r="I1314" s="12"/>
      <c r="J1314" s="12"/>
      <c r="K1314" s="12"/>
      <c r="L1314" s="12"/>
      <c r="M1314" s="12"/>
      <c r="N1314" s="12"/>
      <c r="O1314" s="12"/>
      <c r="P1314" s="55">
        <f t="shared" si="63"/>
        <v>0</v>
      </c>
    </row>
    <row r="1315" spans="1:16" ht="15" customHeight="1" x14ac:dyDescent="0.3">
      <c r="A1315" s="555"/>
      <c r="B1315" s="552"/>
      <c r="C1315" s="110">
        <v>27</v>
      </c>
      <c r="D1315" s="12"/>
      <c r="E1315" s="12"/>
      <c r="F1315" s="12"/>
      <c r="G1315" s="12"/>
      <c r="H1315" s="12"/>
      <c r="I1315" s="12"/>
      <c r="J1315" s="12"/>
      <c r="K1315" s="12"/>
      <c r="L1315" s="12"/>
      <c r="M1315" s="12"/>
      <c r="N1315" s="12"/>
      <c r="O1315" s="12"/>
      <c r="P1315" s="55">
        <f t="shared" si="63"/>
        <v>0</v>
      </c>
    </row>
    <row r="1316" spans="1:16" ht="15" customHeight="1" x14ac:dyDescent="0.3">
      <c r="A1316" s="553">
        <v>375</v>
      </c>
      <c r="B1316" s="551" t="s">
        <v>183</v>
      </c>
      <c r="C1316" s="110">
        <v>11</v>
      </c>
      <c r="D1316" s="12"/>
      <c r="E1316" s="12"/>
      <c r="F1316" s="12"/>
      <c r="G1316" s="12"/>
      <c r="H1316" s="12"/>
      <c r="I1316" s="12"/>
      <c r="J1316" s="12"/>
      <c r="K1316" s="12"/>
      <c r="L1316" s="12"/>
      <c r="M1316" s="12"/>
      <c r="N1316" s="12"/>
      <c r="O1316" s="12"/>
      <c r="P1316" s="55">
        <f t="shared" si="63"/>
        <v>0</v>
      </c>
    </row>
    <row r="1317" spans="1:16" ht="15" customHeight="1" x14ac:dyDescent="0.3">
      <c r="A1317" s="554"/>
      <c r="B1317" s="552"/>
      <c r="C1317" s="110">
        <v>12</v>
      </c>
      <c r="D1317" s="12"/>
      <c r="E1317" s="12"/>
      <c r="F1317" s="12"/>
      <c r="G1317" s="12"/>
      <c r="H1317" s="12"/>
      <c r="I1317" s="12"/>
      <c r="J1317" s="12"/>
      <c r="K1317" s="12"/>
      <c r="L1317" s="12"/>
      <c r="M1317" s="12"/>
      <c r="N1317" s="12"/>
      <c r="O1317" s="12"/>
      <c r="P1317" s="55">
        <f t="shared" si="63"/>
        <v>0</v>
      </c>
    </row>
    <row r="1318" spans="1:16" ht="15" customHeight="1" x14ac:dyDescent="0.3">
      <c r="A1318" s="554"/>
      <c r="B1318" s="552"/>
      <c r="C1318" s="110">
        <v>13</v>
      </c>
      <c r="D1318" s="12"/>
      <c r="E1318" s="12"/>
      <c r="F1318" s="12"/>
      <c r="G1318" s="12"/>
      <c r="H1318" s="12"/>
      <c r="I1318" s="12"/>
      <c r="J1318" s="12"/>
      <c r="K1318" s="12"/>
      <c r="L1318" s="12"/>
      <c r="M1318" s="12"/>
      <c r="N1318" s="12"/>
      <c r="O1318" s="12"/>
      <c r="P1318" s="55">
        <f t="shared" si="63"/>
        <v>0</v>
      </c>
    </row>
    <row r="1319" spans="1:16" ht="15" customHeight="1" x14ac:dyDescent="0.3">
      <c r="A1319" s="554"/>
      <c r="B1319" s="552"/>
      <c r="C1319" s="110">
        <v>14</v>
      </c>
      <c r="D1319" s="12"/>
      <c r="E1319" s="12"/>
      <c r="F1319" s="12"/>
      <c r="G1319" s="12"/>
      <c r="H1319" s="12"/>
      <c r="I1319" s="12"/>
      <c r="J1319" s="12"/>
      <c r="K1319" s="12"/>
      <c r="L1319" s="12"/>
      <c r="M1319" s="12"/>
      <c r="N1319" s="12"/>
      <c r="O1319" s="12"/>
      <c r="P1319" s="55">
        <f t="shared" si="63"/>
        <v>0</v>
      </c>
    </row>
    <row r="1320" spans="1:16" ht="15" customHeight="1" x14ac:dyDescent="0.3">
      <c r="A1320" s="554"/>
      <c r="B1320" s="552"/>
      <c r="C1320" s="110">
        <v>15</v>
      </c>
      <c r="D1320" s="12"/>
      <c r="E1320" s="12"/>
      <c r="F1320" s="12"/>
      <c r="G1320" s="12"/>
      <c r="H1320" s="12"/>
      <c r="I1320" s="12"/>
      <c r="J1320" s="12"/>
      <c r="K1320" s="12"/>
      <c r="L1320" s="12"/>
      <c r="M1320" s="12"/>
      <c r="N1320" s="12"/>
      <c r="O1320" s="12"/>
      <c r="P1320" s="55">
        <f t="shared" si="63"/>
        <v>0</v>
      </c>
    </row>
    <row r="1321" spans="1:16" ht="15" customHeight="1" x14ac:dyDescent="0.3">
      <c r="A1321" s="554"/>
      <c r="B1321" s="552"/>
      <c r="C1321" s="110">
        <v>16</v>
      </c>
      <c r="D1321" s="12"/>
      <c r="E1321" s="12"/>
      <c r="F1321" s="12"/>
      <c r="G1321" s="12"/>
      <c r="H1321" s="12"/>
      <c r="I1321" s="12"/>
      <c r="J1321" s="12"/>
      <c r="K1321" s="12"/>
      <c r="L1321" s="12"/>
      <c r="M1321" s="12"/>
      <c r="N1321" s="12"/>
      <c r="O1321" s="12"/>
      <c r="P1321" s="55">
        <f t="shared" si="63"/>
        <v>0</v>
      </c>
    </row>
    <row r="1322" spans="1:16" ht="15" customHeight="1" x14ac:dyDescent="0.3">
      <c r="A1322" s="554"/>
      <c r="B1322" s="552"/>
      <c r="C1322" s="110">
        <v>17</v>
      </c>
      <c r="D1322" s="12">
        <v>10000</v>
      </c>
      <c r="E1322" s="12">
        <v>10000</v>
      </c>
      <c r="F1322" s="12">
        <v>10000</v>
      </c>
      <c r="G1322" s="12">
        <v>10000</v>
      </c>
      <c r="H1322" s="12">
        <v>10000</v>
      </c>
      <c r="I1322" s="12">
        <v>10000</v>
      </c>
      <c r="J1322" s="12">
        <v>10000</v>
      </c>
      <c r="K1322" s="12">
        <v>10000</v>
      </c>
      <c r="L1322" s="12">
        <v>10000</v>
      </c>
      <c r="M1322" s="12">
        <v>10000</v>
      </c>
      <c r="N1322" s="12">
        <v>10000</v>
      </c>
      <c r="O1322" s="12">
        <v>10000</v>
      </c>
      <c r="P1322" s="55">
        <f t="shared" si="63"/>
        <v>120000</v>
      </c>
    </row>
    <row r="1323" spans="1:16" ht="15" customHeight="1" x14ac:dyDescent="0.3">
      <c r="A1323" s="554"/>
      <c r="B1323" s="552"/>
      <c r="C1323" s="110">
        <v>25</v>
      </c>
      <c r="D1323" s="12"/>
      <c r="E1323" s="12"/>
      <c r="F1323" s="12"/>
      <c r="G1323" s="12"/>
      <c r="H1323" s="12"/>
      <c r="I1323" s="12"/>
      <c r="J1323" s="12"/>
      <c r="K1323" s="12"/>
      <c r="L1323" s="12"/>
      <c r="M1323" s="12"/>
      <c r="N1323" s="12"/>
      <c r="O1323" s="12"/>
      <c r="P1323" s="55">
        <f t="shared" si="63"/>
        <v>0</v>
      </c>
    </row>
    <row r="1324" spans="1:16" ht="15" customHeight="1" x14ac:dyDescent="0.3">
      <c r="A1324" s="554"/>
      <c r="B1324" s="552"/>
      <c r="C1324" s="110">
        <v>26</v>
      </c>
      <c r="D1324" s="12"/>
      <c r="E1324" s="12"/>
      <c r="F1324" s="12"/>
      <c r="G1324" s="12"/>
      <c r="H1324" s="12"/>
      <c r="I1324" s="12"/>
      <c r="J1324" s="12"/>
      <c r="K1324" s="12"/>
      <c r="L1324" s="12"/>
      <c r="M1324" s="12"/>
      <c r="N1324" s="12"/>
      <c r="O1324" s="12"/>
      <c r="P1324" s="55">
        <f t="shared" si="63"/>
        <v>0</v>
      </c>
    </row>
    <row r="1325" spans="1:16" ht="15" customHeight="1" x14ac:dyDescent="0.3">
      <c r="A1325" s="555"/>
      <c r="B1325" s="552"/>
      <c r="C1325" s="110">
        <v>27</v>
      </c>
      <c r="D1325" s="12"/>
      <c r="E1325" s="12"/>
      <c r="F1325" s="12"/>
      <c r="G1325" s="12"/>
      <c r="H1325" s="12"/>
      <c r="I1325" s="12"/>
      <c r="J1325" s="12"/>
      <c r="K1325" s="12"/>
      <c r="L1325" s="12"/>
      <c r="M1325" s="12"/>
      <c r="N1325" s="12"/>
      <c r="O1325" s="12"/>
      <c r="P1325" s="55">
        <f t="shared" si="63"/>
        <v>0</v>
      </c>
    </row>
    <row r="1326" spans="1:16" ht="15" customHeight="1" x14ac:dyDescent="0.3">
      <c r="A1326" s="553">
        <v>376</v>
      </c>
      <c r="B1326" s="551" t="s">
        <v>2300</v>
      </c>
      <c r="C1326" s="110">
        <v>11</v>
      </c>
      <c r="D1326" s="12"/>
      <c r="E1326" s="12"/>
      <c r="F1326" s="12"/>
      <c r="G1326" s="12"/>
      <c r="H1326" s="12"/>
      <c r="I1326" s="12"/>
      <c r="J1326" s="12"/>
      <c r="K1326" s="12"/>
      <c r="L1326" s="12"/>
      <c r="M1326" s="12"/>
      <c r="N1326" s="12"/>
      <c r="O1326" s="12"/>
      <c r="P1326" s="55">
        <f t="shared" si="63"/>
        <v>0</v>
      </c>
    </row>
    <row r="1327" spans="1:16" ht="15" customHeight="1" x14ac:dyDescent="0.3">
      <c r="A1327" s="554"/>
      <c r="B1327" s="552"/>
      <c r="C1327" s="110">
        <v>12</v>
      </c>
      <c r="D1327" s="12"/>
      <c r="E1327" s="12"/>
      <c r="F1327" s="12"/>
      <c r="G1327" s="12"/>
      <c r="H1327" s="12"/>
      <c r="I1327" s="12"/>
      <c r="J1327" s="12"/>
      <c r="K1327" s="12"/>
      <c r="L1327" s="12"/>
      <c r="M1327" s="12"/>
      <c r="N1327" s="12"/>
      <c r="O1327" s="12"/>
      <c r="P1327" s="55">
        <f t="shared" si="63"/>
        <v>0</v>
      </c>
    </row>
    <row r="1328" spans="1:16" ht="15" customHeight="1" x14ac:dyDescent="0.3">
      <c r="A1328" s="554"/>
      <c r="B1328" s="552"/>
      <c r="C1328" s="110">
        <v>13</v>
      </c>
      <c r="D1328" s="12"/>
      <c r="E1328" s="12"/>
      <c r="F1328" s="12"/>
      <c r="G1328" s="12"/>
      <c r="H1328" s="12"/>
      <c r="I1328" s="12"/>
      <c r="J1328" s="12"/>
      <c r="K1328" s="12"/>
      <c r="L1328" s="12"/>
      <c r="M1328" s="12"/>
      <c r="N1328" s="12"/>
      <c r="O1328" s="12"/>
      <c r="P1328" s="55">
        <f t="shared" si="63"/>
        <v>0</v>
      </c>
    </row>
    <row r="1329" spans="1:16" ht="15" customHeight="1" x14ac:dyDescent="0.3">
      <c r="A1329" s="554"/>
      <c r="B1329" s="552"/>
      <c r="C1329" s="110">
        <v>14</v>
      </c>
      <c r="D1329" s="12"/>
      <c r="E1329" s="12"/>
      <c r="F1329" s="12"/>
      <c r="G1329" s="12"/>
      <c r="H1329" s="12"/>
      <c r="I1329" s="12"/>
      <c r="J1329" s="12"/>
      <c r="K1329" s="12"/>
      <c r="L1329" s="12"/>
      <c r="M1329" s="12"/>
      <c r="N1329" s="12"/>
      <c r="O1329" s="12"/>
      <c r="P1329" s="55">
        <f t="shared" si="63"/>
        <v>0</v>
      </c>
    </row>
    <row r="1330" spans="1:16" ht="15" customHeight="1" x14ac:dyDescent="0.3">
      <c r="A1330" s="554"/>
      <c r="B1330" s="552"/>
      <c r="C1330" s="110">
        <v>15</v>
      </c>
      <c r="D1330" s="12"/>
      <c r="E1330" s="12"/>
      <c r="F1330" s="12"/>
      <c r="G1330" s="12"/>
      <c r="H1330" s="12"/>
      <c r="I1330" s="12"/>
      <c r="J1330" s="12"/>
      <c r="K1330" s="12"/>
      <c r="L1330" s="12"/>
      <c r="M1330" s="12"/>
      <c r="N1330" s="12"/>
      <c r="O1330" s="12"/>
      <c r="P1330" s="55">
        <f t="shared" si="63"/>
        <v>0</v>
      </c>
    </row>
    <row r="1331" spans="1:16" ht="15" customHeight="1" x14ac:dyDescent="0.3">
      <c r="A1331" s="554"/>
      <c r="B1331" s="552"/>
      <c r="C1331" s="110">
        <v>16</v>
      </c>
      <c r="D1331" s="12"/>
      <c r="E1331" s="12"/>
      <c r="F1331" s="12"/>
      <c r="G1331" s="12"/>
      <c r="H1331" s="12"/>
      <c r="I1331" s="12"/>
      <c r="J1331" s="12"/>
      <c r="K1331" s="12"/>
      <c r="L1331" s="12"/>
      <c r="M1331" s="12"/>
      <c r="N1331" s="12"/>
      <c r="O1331" s="12"/>
      <c r="P1331" s="55">
        <f t="shared" si="63"/>
        <v>0</v>
      </c>
    </row>
    <row r="1332" spans="1:16" ht="15" customHeight="1" x14ac:dyDescent="0.3">
      <c r="A1332" s="554"/>
      <c r="B1332" s="552"/>
      <c r="C1332" s="110">
        <v>17</v>
      </c>
      <c r="D1332" s="12"/>
      <c r="E1332" s="12"/>
      <c r="F1332" s="12"/>
      <c r="G1332" s="12"/>
      <c r="H1332" s="12"/>
      <c r="I1332" s="12"/>
      <c r="J1332" s="12"/>
      <c r="K1332" s="12"/>
      <c r="L1332" s="12"/>
      <c r="M1332" s="12"/>
      <c r="N1332" s="12"/>
      <c r="O1332" s="12"/>
      <c r="P1332" s="55">
        <f t="shared" si="63"/>
        <v>0</v>
      </c>
    </row>
    <row r="1333" spans="1:16" ht="15" customHeight="1" x14ac:dyDescent="0.3">
      <c r="A1333" s="554"/>
      <c r="B1333" s="552"/>
      <c r="C1333" s="110">
        <v>25</v>
      </c>
      <c r="D1333" s="12"/>
      <c r="E1333" s="12"/>
      <c r="F1333" s="12"/>
      <c r="G1333" s="12"/>
      <c r="H1333" s="12"/>
      <c r="I1333" s="12"/>
      <c r="J1333" s="12"/>
      <c r="K1333" s="12"/>
      <c r="L1333" s="12"/>
      <c r="M1333" s="12"/>
      <c r="N1333" s="12"/>
      <c r="O1333" s="12"/>
      <c r="P1333" s="55">
        <f t="shared" si="63"/>
        <v>0</v>
      </c>
    </row>
    <row r="1334" spans="1:16" ht="15" customHeight="1" x14ac:dyDescent="0.3">
      <c r="A1334" s="554"/>
      <c r="B1334" s="552"/>
      <c r="C1334" s="110">
        <v>26</v>
      </c>
      <c r="D1334" s="12"/>
      <c r="E1334" s="12"/>
      <c r="F1334" s="12"/>
      <c r="G1334" s="12"/>
      <c r="H1334" s="12"/>
      <c r="I1334" s="12"/>
      <c r="J1334" s="12"/>
      <c r="K1334" s="12"/>
      <c r="L1334" s="12"/>
      <c r="M1334" s="12"/>
      <c r="N1334" s="12"/>
      <c r="O1334" s="12"/>
      <c r="P1334" s="55">
        <f t="shared" si="63"/>
        <v>0</v>
      </c>
    </row>
    <row r="1335" spans="1:16" ht="15" customHeight="1" x14ac:dyDescent="0.3">
      <c r="A1335" s="555"/>
      <c r="B1335" s="552"/>
      <c r="C1335" s="110">
        <v>27</v>
      </c>
      <c r="D1335" s="12"/>
      <c r="E1335" s="12"/>
      <c r="F1335" s="12"/>
      <c r="G1335" s="12"/>
      <c r="H1335" s="12"/>
      <c r="I1335" s="12"/>
      <c r="J1335" s="12"/>
      <c r="K1335" s="12"/>
      <c r="L1335" s="12"/>
      <c r="M1335" s="12"/>
      <c r="N1335" s="12"/>
      <c r="O1335" s="12"/>
      <c r="P1335" s="55">
        <f t="shared" si="63"/>
        <v>0</v>
      </c>
    </row>
    <row r="1336" spans="1:16" ht="15" customHeight="1" x14ac:dyDescent="0.3">
      <c r="A1336" s="553">
        <v>377</v>
      </c>
      <c r="B1336" s="551" t="s">
        <v>185</v>
      </c>
      <c r="C1336" s="110">
        <v>11</v>
      </c>
      <c r="D1336" s="12"/>
      <c r="E1336" s="12"/>
      <c r="F1336" s="12"/>
      <c r="G1336" s="12"/>
      <c r="H1336" s="12"/>
      <c r="I1336" s="12"/>
      <c r="J1336" s="12"/>
      <c r="K1336" s="12"/>
      <c r="L1336" s="12"/>
      <c r="M1336" s="12"/>
      <c r="N1336" s="12"/>
      <c r="O1336" s="12"/>
      <c r="P1336" s="55">
        <f t="shared" si="63"/>
        <v>0</v>
      </c>
    </row>
    <row r="1337" spans="1:16" ht="15" customHeight="1" x14ac:dyDescent="0.3">
      <c r="A1337" s="554"/>
      <c r="B1337" s="552"/>
      <c r="C1337" s="110">
        <v>12</v>
      </c>
      <c r="D1337" s="12"/>
      <c r="E1337" s="12"/>
      <c r="F1337" s="12"/>
      <c r="G1337" s="12"/>
      <c r="H1337" s="12"/>
      <c r="I1337" s="12"/>
      <c r="J1337" s="12"/>
      <c r="K1337" s="12"/>
      <c r="L1337" s="12"/>
      <c r="M1337" s="12"/>
      <c r="N1337" s="12"/>
      <c r="O1337" s="12"/>
      <c r="P1337" s="55">
        <f t="shared" si="63"/>
        <v>0</v>
      </c>
    </row>
    <row r="1338" spans="1:16" ht="15" customHeight="1" x14ac:dyDescent="0.3">
      <c r="A1338" s="554"/>
      <c r="B1338" s="552"/>
      <c r="C1338" s="110">
        <v>13</v>
      </c>
      <c r="D1338" s="12"/>
      <c r="E1338" s="12"/>
      <c r="F1338" s="12"/>
      <c r="G1338" s="12"/>
      <c r="H1338" s="12"/>
      <c r="I1338" s="12"/>
      <c r="J1338" s="12"/>
      <c r="K1338" s="12"/>
      <c r="L1338" s="12"/>
      <c r="M1338" s="12"/>
      <c r="N1338" s="12"/>
      <c r="O1338" s="12"/>
      <c r="P1338" s="55">
        <f t="shared" si="63"/>
        <v>0</v>
      </c>
    </row>
    <row r="1339" spans="1:16" ht="15" customHeight="1" x14ac:dyDescent="0.3">
      <c r="A1339" s="554"/>
      <c r="B1339" s="552"/>
      <c r="C1339" s="110">
        <v>14</v>
      </c>
      <c r="D1339" s="12"/>
      <c r="E1339" s="12"/>
      <c r="F1339" s="12"/>
      <c r="G1339" s="12"/>
      <c r="H1339" s="12"/>
      <c r="I1339" s="12"/>
      <c r="J1339" s="12"/>
      <c r="K1339" s="12"/>
      <c r="L1339" s="12"/>
      <c r="M1339" s="12"/>
      <c r="N1339" s="12"/>
      <c r="O1339" s="12"/>
      <c r="P1339" s="55">
        <f t="shared" si="63"/>
        <v>0</v>
      </c>
    </row>
    <row r="1340" spans="1:16" ht="15" customHeight="1" x14ac:dyDescent="0.3">
      <c r="A1340" s="554"/>
      <c r="B1340" s="552"/>
      <c r="C1340" s="110">
        <v>15</v>
      </c>
      <c r="D1340" s="12"/>
      <c r="E1340" s="12"/>
      <c r="F1340" s="12"/>
      <c r="G1340" s="12"/>
      <c r="H1340" s="12"/>
      <c r="I1340" s="12"/>
      <c r="J1340" s="12"/>
      <c r="K1340" s="12"/>
      <c r="L1340" s="12"/>
      <c r="M1340" s="12"/>
      <c r="N1340" s="12"/>
      <c r="O1340" s="12"/>
      <c r="P1340" s="55">
        <f t="shared" si="63"/>
        <v>0</v>
      </c>
    </row>
    <row r="1341" spans="1:16" ht="15" customHeight="1" x14ac:dyDescent="0.3">
      <c r="A1341" s="554"/>
      <c r="B1341" s="552"/>
      <c r="C1341" s="110">
        <v>16</v>
      </c>
      <c r="D1341" s="12"/>
      <c r="E1341" s="12"/>
      <c r="F1341" s="12"/>
      <c r="G1341" s="12"/>
      <c r="H1341" s="12"/>
      <c r="I1341" s="12"/>
      <c r="J1341" s="12"/>
      <c r="K1341" s="12"/>
      <c r="L1341" s="12"/>
      <c r="M1341" s="12"/>
      <c r="N1341" s="12"/>
      <c r="O1341" s="12"/>
      <c r="P1341" s="55">
        <f t="shared" si="63"/>
        <v>0</v>
      </c>
    </row>
    <row r="1342" spans="1:16" ht="15" customHeight="1" x14ac:dyDescent="0.3">
      <c r="A1342" s="554"/>
      <c r="B1342" s="552"/>
      <c r="C1342" s="110">
        <v>17</v>
      </c>
      <c r="D1342" s="12"/>
      <c r="E1342" s="12"/>
      <c r="F1342" s="12"/>
      <c r="G1342" s="12"/>
      <c r="H1342" s="12"/>
      <c r="I1342" s="12"/>
      <c r="J1342" s="12"/>
      <c r="K1342" s="12"/>
      <c r="L1342" s="12"/>
      <c r="M1342" s="12"/>
      <c r="N1342" s="12"/>
      <c r="O1342" s="12"/>
      <c r="P1342" s="55">
        <f t="shared" si="63"/>
        <v>0</v>
      </c>
    </row>
    <row r="1343" spans="1:16" ht="15" customHeight="1" x14ac:dyDescent="0.3">
      <c r="A1343" s="554"/>
      <c r="B1343" s="552"/>
      <c r="C1343" s="110">
        <v>25</v>
      </c>
      <c r="D1343" s="12"/>
      <c r="E1343" s="12"/>
      <c r="F1343" s="12"/>
      <c r="G1343" s="12"/>
      <c r="H1343" s="12"/>
      <c r="I1343" s="12"/>
      <c r="J1343" s="12"/>
      <c r="K1343" s="12"/>
      <c r="L1343" s="12"/>
      <c r="M1343" s="12"/>
      <c r="N1343" s="12"/>
      <c r="O1343" s="12"/>
      <c r="P1343" s="55">
        <f t="shared" si="63"/>
        <v>0</v>
      </c>
    </row>
    <row r="1344" spans="1:16" ht="15" customHeight="1" x14ac:dyDescent="0.3">
      <c r="A1344" s="554"/>
      <c r="B1344" s="552"/>
      <c r="C1344" s="110">
        <v>26</v>
      </c>
      <c r="D1344" s="12"/>
      <c r="E1344" s="12"/>
      <c r="F1344" s="12"/>
      <c r="G1344" s="12"/>
      <c r="H1344" s="12"/>
      <c r="I1344" s="12"/>
      <c r="J1344" s="12"/>
      <c r="K1344" s="12"/>
      <c r="L1344" s="12"/>
      <c r="M1344" s="12"/>
      <c r="N1344" s="12"/>
      <c r="O1344" s="12"/>
      <c r="P1344" s="55">
        <f t="shared" si="63"/>
        <v>0</v>
      </c>
    </row>
    <row r="1345" spans="1:16" ht="15" customHeight="1" x14ac:dyDescent="0.3">
      <c r="A1345" s="555"/>
      <c r="B1345" s="552"/>
      <c r="C1345" s="110">
        <v>27</v>
      </c>
      <c r="D1345" s="12"/>
      <c r="E1345" s="12"/>
      <c r="F1345" s="12"/>
      <c r="G1345" s="12"/>
      <c r="H1345" s="12"/>
      <c r="I1345" s="12"/>
      <c r="J1345" s="12"/>
      <c r="K1345" s="12"/>
      <c r="L1345" s="12"/>
      <c r="M1345" s="12"/>
      <c r="N1345" s="12"/>
      <c r="O1345" s="12"/>
      <c r="P1345" s="55">
        <f t="shared" si="63"/>
        <v>0</v>
      </c>
    </row>
    <row r="1346" spans="1:16" ht="15" customHeight="1" x14ac:dyDescent="0.3">
      <c r="A1346" s="553">
        <v>378</v>
      </c>
      <c r="B1346" s="551" t="s">
        <v>186</v>
      </c>
      <c r="C1346" s="110">
        <v>11</v>
      </c>
      <c r="D1346" s="12"/>
      <c r="E1346" s="12"/>
      <c r="F1346" s="12"/>
      <c r="G1346" s="12"/>
      <c r="H1346" s="12"/>
      <c r="I1346" s="12"/>
      <c r="J1346" s="12"/>
      <c r="K1346" s="12"/>
      <c r="L1346" s="12"/>
      <c r="M1346" s="12"/>
      <c r="N1346" s="12"/>
      <c r="O1346" s="12"/>
      <c r="P1346" s="55">
        <f t="shared" si="63"/>
        <v>0</v>
      </c>
    </row>
    <row r="1347" spans="1:16" ht="15" customHeight="1" x14ac:dyDescent="0.3">
      <c r="A1347" s="554"/>
      <c r="B1347" s="552"/>
      <c r="C1347" s="110">
        <v>12</v>
      </c>
      <c r="D1347" s="12"/>
      <c r="E1347" s="12"/>
      <c r="F1347" s="12"/>
      <c r="G1347" s="12"/>
      <c r="H1347" s="12"/>
      <c r="I1347" s="12"/>
      <c r="J1347" s="12"/>
      <c r="K1347" s="12"/>
      <c r="L1347" s="12"/>
      <c r="M1347" s="12"/>
      <c r="N1347" s="12"/>
      <c r="O1347" s="12"/>
      <c r="P1347" s="55">
        <f t="shared" si="63"/>
        <v>0</v>
      </c>
    </row>
    <row r="1348" spans="1:16" ht="15" customHeight="1" x14ac:dyDescent="0.3">
      <c r="A1348" s="554"/>
      <c r="B1348" s="552"/>
      <c r="C1348" s="110">
        <v>13</v>
      </c>
      <c r="D1348" s="12"/>
      <c r="E1348" s="12"/>
      <c r="F1348" s="12"/>
      <c r="G1348" s="12"/>
      <c r="H1348" s="12"/>
      <c r="I1348" s="12"/>
      <c r="J1348" s="12"/>
      <c r="K1348" s="12"/>
      <c r="L1348" s="12"/>
      <c r="M1348" s="12"/>
      <c r="N1348" s="12"/>
      <c r="O1348" s="12"/>
      <c r="P1348" s="55">
        <f t="shared" si="63"/>
        <v>0</v>
      </c>
    </row>
    <row r="1349" spans="1:16" ht="15" customHeight="1" x14ac:dyDescent="0.3">
      <c r="A1349" s="554"/>
      <c r="B1349" s="552"/>
      <c r="C1349" s="110">
        <v>14</v>
      </c>
      <c r="D1349" s="12"/>
      <c r="E1349" s="12"/>
      <c r="F1349" s="12"/>
      <c r="G1349" s="12"/>
      <c r="H1349" s="12"/>
      <c r="I1349" s="12"/>
      <c r="J1349" s="12"/>
      <c r="K1349" s="12"/>
      <c r="L1349" s="12"/>
      <c r="M1349" s="12"/>
      <c r="N1349" s="12"/>
      <c r="O1349" s="12"/>
      <c r="P1349" s="55">
        <f t="shared" si="63"/>
        <v>0</v>
      </c>
    </row>
    <row r="1350" spans="1:16" ht="15" customHeight="1" x14ac:dyDescent="0.3">
      <c r="A1350" s="554"/>
      <c r="B1350" s="552"/>
      <c r="C1350" s="110">
        <v>15</v>
      </c>
      <c r="D1350" s="12"/>
      <c r="E1350" s="12"/>
      <c r="F1350" s="12"/>
      <c r="G1350" s="12"/>
      <c r="H1350" s="12"/>
      <c r="I1350" s="12"/>
      <c r="J1350" s="12"/>
      <c r="K1350" s="12"/>
      <c r="L1350" s="12"/>
      <c r="M1350" s="12"/>
      <c r="N1350" s="12"/>
      <c r="O1350" s="12"/>
      <c r="P1350" s="55">
        <f t="shared" si="63"/>
        <v>0</v>
      </c>
    </row>
    <row r="1351" spans="1:16" ht="15" customHeight="1" x14ac:dyDescent="0.3">
      <c r="A1351" s="554"/>
      <c r="B1351" s="552"/>
      <c r="C1351" s="110">
        <v>16</v>
      </c>
      <c r="D1351" s="12"/>
      <c r="E1351" s="12"/>
      <c r="F1351" s="12"/>
      <c r="G1351" s="12"/>
      <c r="H1351" s="12"/>
      <c r="I1351" s="12"/>
      <c r="J1351" s="12"/>
      <c r="K1351" s="12"/>
      <c r="L1351" s="12"/>
      <c r="M1351" s="12"/>
      <c r="N1351" s="12"/>
      <c r="O1351" s="12"/>
      <c r="P1351" s="55">
        <f t="shared" si="63"/>
        <v>0</v>
      </c>
    </row>
    <row r="1352" spans="1:16" ht="15" customHeight="1" x14ac:dyDescent="0.3">
      <c r="A1352" s="554"/>
      <c r="B1352" s="552"/>
      <c r="C1352" s="110">
        <v>17</v>
      </c>
      <c r="D1352" s="12"/>
      <c r="E1352" s="12"/>
      <c r="F1352" s="12"/>
      <c r="G1352" s="12"/>
      <c r="H1352" s="12"/>
      <c r="I1352" s="12"/>
      <c r="J1352" s="12"/>
      <c r="K1352" s="12"/>
      <c r="L1352" s="12"/>
      <c r="M1352" s="12"/>
      <c r="N1352" s="12"/>
      <c r="O1352" s="12"/>
      <c r="P1352" s="55">
        <f t="shared" si="63"/>
        <v>0</v>
      </c>
    </row>
    <row r="1353" spans="1:16" ht="15" customHeight="1" x14ac:dyDescent="0.3">
      <c r="A1353" s="554"/>
      <c r="B1353" s="552"/>
      <c r="C1353" s="110">
        <v>25</v>
      </c>
      <c r="D1353" s="12"/>
      <c r="E1353" s="12"/>
      <c r="F1353" s="12"/>
      <c r="G1353" s="12"/>
      <c r="H1353" s="12"/>
      <c r="I1353" s="12"/>
      <c r="J1353" s="12"/>
      <c r="K1353" s="12"/>
      <c r="L1353" s="12"/>
      <c r="M1353" s="12"/>
      <c r="N1353" s="12"/>
      <c r="O1353" s="12"/>
      <c r="P1353" s="55">
        <f t="shared" si="63"/>
        <v>0</v>
      </c>
    </row>
    <row r="1354" spans="1:16" ht="15" customHeight="1" x14ac:dyDescent="0.3">
      <c r="A1354" s="554"/>
      <c r="B1354" s="552"/>
      <c r="C1354" s="110">
        <v>26</v>
      </c>
      <c r="D1354" s="12"/>
      <c r="E1354" s="12"/>
      <c r="F1354" s="12"/>
      <c r="G1354" s="12"/>
      <c r="H1354" s="12"/>
      <c r="I1354" s="12"/>
      <c r="J1354" s="12"/>
      <c r="K1354" s="12"/>
      <c r="L1354" s="12"/>
      <c r="M1354" s="12"/>
      <c r="N1354" s="12"/>
      <c r="O1354" s="12"/>
      <c r="P1354" s="55">
        <f t="shared" si="63"/>
        <v>0</v>
      </c>
    </row>
    <row r="1355" spans="1:16" ht="15" customHeight="1" x14ac:dyDescent="0.3">
      <c r="A1355" s="555"/>
      <c r="B1355" s="552"/>
      <c r="C1355" s="110">
        <v>27</v>
      </c>
      <c r="D1355" s="12"/>
      <c r="E1355" s="12"/>
      <c r="F1355" s="12"/>
      <c r="G1355" s="12"/>
      <c r="H1355" s="12"/>
      <c r="I1355" s="12"/>
      <c r="J1355" s="12"/>
      <c r="K1355" s="12"/>
      <c r="L1355" s="12"/>
      <c r="M1355" s="12"/>
      <c r="N1355" s="12"/>
      <c r="O1355" s="12"/>
      <c r="P1355" s="55">
        <f t="shared" si="63"/>
        <v>0</v>
      </c>
    </row>
    <row r="1356" spans="1:16" ht="15" customHeight="1" x14ac:dyDescent="0.3">
      <c r="A1356" s="553">
        <v>379</v>
      </c>
      <c r="B1356" s="551" t="s">
        <v>187</v>
      </c>
      <c r="C1356" s="110">
        <v>11</v>
      </c>
      <c r="D1356" s="12"/>
      <c r="E1356" s="12"/>
      <c r="F1356" s="12"/>
      <c r="G1356" s="12"/>
      <c r="H1356" s="12"/>
      <c r="I1356" s="12"/>
      <c r="J1356" s="12"/>
      <c r="K1356" s="12"/>
      <c r="L1356" s="12"/>
      <c r="M1356" s="12"/>
      <c r="N1356" s="12"/>
      <c r="O1356" s="12"/>
      <c r="P1356" s="55">
        <f t="shared" si="63"/>
        <v>0</v>
      </c>
    </row>
    <row r="1357" spans="1:16" ht="15" customHeight="1" x14ac:dyDescent="0.3">
      <c r="A1357" s="554"/>
      <c r="B1357" s="552"/>
      <c r="C1357" s="110">
        <v>12</v>
      </c>
      <c r="D1357" s="12"/>
      <c r="E1357" s="12"/>
      <c r="F1357" s="12"/>
      <c r="G1357" s="12"/>
      <c r="H1357" s="12"/>
      <c r="I1357" s="12"/>
      <c r="J1357" s="12"/>
      <c r="K1357" s="12"/>
      <c r="L1357" s="12"/>
      <c r="M1357" s="12"/>
      <c r="N1357" s="12"/>
      <c r="O1357" s="12"/>
      <c r="P1357" s="55">
        <f t="shared" si="63"/>
        <v>0</v>
      </c>
    </row>
    <row r="1358" spans="1:16" ht="15" customHeight="1" x14ac:dyDescent="0.3">
      <c r="A1358" s="554"/>
      <c r="B1358" s="552"/>
      <c r="C1358" s="110">
        <v>13</v>
      </c>
      <c r="D1358" s="12"/>
      <c r="E1358" s="12"/>
      <c r="F1358" s="12"/>
      <c r="G1358" s="12"/>
      <c r="H1358" s="12"/>
      <c r="I1358" s="12"/>
      <c r="J1358" s="12"/>
      <c r="K1358" s="12"/>
      <c r="L1358" s="12"/>
      <c r="M1358" s="12"/>
      <c r="N1358" s="12"/>
      <c r="O1358" s="12"/>
      <c r="P1358" s="55">
        <f t="shared" si="63"/>
        <v>0</v>
      </c>
    </row>
    <row r="1359" spans="1:16" ht="15" customHeight="1" x14ac:dyDescent="0.3">
      <c r="A1359" s="554"/>
      <c r="B1359" s="552"/>
      <c r="C1359" s="110">
        <v>14</v>
      </c>
      <c r="D1359" s="12"/>
      <c r="E1359" s="12"/>
      <c r="F1359" s="12"/>
      <c r="G1359" s="12"/>
      <c r="H1359" s="12"/>
      <c r="I1359" s="12"/>
      <c r="J1359" s="12"/>
      <c r="K1359" s="12"/>
      <c r="L1359" s="12"/>
      <c r="M1359" s="12"/>
      <c r="N1359" s="12"/>
      <c r="O1359" s="12"/>
      <c r="P1359" s="55">
        <f t="shared" si="63"/>
        <v>0</v>
      </c>
    </row>
    <row r="1360" spans="1:16" ht="15" customHeight="1" x14ac:dyDescent="0.3">
      <c r="A1360" s="554"/>
      <c r="B1360" s="552"/>
      <c r="C1360" s="110">
        <v>15</v>
      </c>
      <c r="D1360" s="12"/>
      <c r="E1360" s="12"/>
      <c r="F1360" s="12"/>
      <c r="G1360" s="12"/>
      <c r="H1360" s="12"/>
      <c r="I1360" s="12"/>
      <c r="J1360" s="12"/>
      <c r="K1360" s="12"/>
      <c r="L1360" s="12"/>
      <c r="M1360" s="12"/>
      <c r="N1360" s="12"/>
      <c r="O1360" s="12"/>
      <c r="P1360" s="55">
        <f t="shared" si="63"/>
        <v>0</v>
      </c>
    </row>
    <row r="1361" spans="1:16" ht="15" customHeight="1" x14ac:dyDescent="0.3">
      <c r="A1361" s="554"/>
      <c r="B1361" s="552"/>
      <c r="C1361" s="110">
        <v>16</v>
      </c>
      <c r="D1361" s="12"/>
      <c r="E1361" s="12"/>
      <c r="F1361" s="12"/>
      <c r="G1361" s="12"/>
      <c r="H1361" s="12"/>
      <c r="I1361" s="12"/>
      <c r="J1361" s="12"/>
      <c r="K1361" s="12"/>
      <c r="L1361" s="12"/>
      <c r="M1361" s="12"/>
      <c r="N1361" s="12"/>
      <c r="O1361" s="12"/>
      <c r="P1361" s="55">
        <f t="shared" si="63"/>
        <v>0</v>
      </c>
    </row>
    <row r="1362" spans="1:16" ht="15" customHeight="1" x14ac:dyDescent="0.3">
      <c r="A1362" s="554"/>
      <c r="B1362" s="552"/>
      <c r="C1362" s="110">
        <v>17</v>
      </c>
      <c r="D1362" s="12"/>
      <c r="E1362" s="12"/>
      <c r="F1362" s="12"/>
      <c r="G1362" s="12"/>
      <c r="H1362" s="12"/>
      <c r="I1362" s="12"/>
      <c r="J1362" s="12"/>
      <c r="K1362" s="12"/>
      <c r="L1362" s="12"/>
      <c r="M1362" s="12"/>
      <c r="N1362" s="12"/>
      <c r="O1362" s="12"/>
      <c r="P1362" s="55">
        <f t="shared" si="63"/>
        <v>0</v>
      </c>
    </row>
    <row r="1363" spans="1:16" ht="15" customHeight="1" x14ac:dyDescent="0.3">
      <c r="A1363" s="554"/>
      <c r="B1363" s="552"/>
      <c r="C1363" s="110">
        <v>25</v>
      </c>
      <c r="D1363" s="66"/>
      <c r="E1363" s="66"/>
      <c r="F1363" s="66"/>
      <c r="G1363" s="66"/>
      <c r="H1363" s="66"/>
      <c r="I1363" s="66"/>
      <c r="J1363" s="66"/>
      <c r="K1363" s="66"/>
      <c r="L1363" s="66"/>
      <c r="M1363" s="66"/>
      <c r="N1363" s="66"/>
      <c r="O1363" s="66"/>
      <c r="P1363" s="55">
        <f t="shared" si="63"/>
        <v>0</v>
      </c>
    </row>
    <row r="1364" spans="1:16" ht="15" customHeight="1" x14ac:dyDescent="0.3">
      <c r="A1364" s="554"/>
      <c r="B1364" s="552"/>
      <c r="C1364" s="110">
        <v>26</v>
      </c>
      <c r="D1364" s="66"/>
      <c r="E1364" s="66"/>
      <c r="F1364" s="66"/>
      <c r="G1364" s="66"/>
      <c r="H1364" s="66"/>
      <c r="I1364" s="66"/>
      <c r="J1364" s="66"/>
      <c r="K1364" s="66"/>
      <c r="L1364" s="66"/>
      <c r="M1364" s="66"/>
      <c r="N1364" s="66"/>
      <c r="O1364" s="66"/>
      <c r="P1364" s="55">
        <f t="shared" ref="P1364:P1365" si="64">SUM(D1364:O1364)</f>
        <v>0</v>
      </c>
    </row>
    <row r="1365" spans="1:16" ht="15" customHeight="1" x14ac:dyDescent="0.3">
      <c r="A1365" s="555"/>
      <c r="B1365" s="552"/>
      <c r="C1365" s="110">
        <v>27</v>
      </c>
      <c r="D1365" s="66"/>
      <c r="E1365" s="66"/>
      <c r="F1365" s="66"/>
      <c r="G1365" s="66"/>
      <c r="H1365" s="66"/>
      <c r="I1365" s="66"/>
      <c r="J1365" s="66"/>
      <c r="K1365" s="66"/>
      <c r="L1365" s="66"/>
      <c r="M1365" s="66"/>
      <c r="N1365" s="66"/>
      <c r="O1365" s="66"/>
      <c r="P1365" s="55">
        <f t="shared" si="64"/>
        <v>0</v>
      </c>
    </row>
    <row r="1366" spans="1:16" x14ac:dyDescent="0.3">
      <c r="A1366" s="74">
        <v>3800</v>
      </c>
      <c r="B1366" s="305" t="s">
        <v>2301</v>
      </c>
      <c r="C1366" s="306"/>
      <c r="D1366" s="72">
        <f>SUM(D1367:D1416)</f>
        <v>15500</v>
      </c>
      <c r="E1366" s="72">
        <f t="shared" ref="E1366:O1366" si="65">SUM(E1367:E1416)</f>
        <v>15500</v>
      </c>
      <c r="F1366" s="72">
        <f t="shared" si="65"/>
        <v>15500</v>
      </c>
      <c r="G1366" s="72">
        <f t="shared" si="65"/>
        <v>15500</v>
      </c>
      <c r="H1366" s="72">
        <f t="shared" si="65"/>
        <v>15500</v>
      </c>
      <c r="I1366" s="72">
        <f t="shared" si="65"/>
        <v>15500</v>
      </c>
      <c r="J1366" s="72">
        <f t="shared" si="65"/>
        <v>15500</v>
      </c>
      <c r="K1366" s="72">
        <f t="shared" si="65"/>
        <v>15500</v>
      </c>
      <c r="L1366" s="72">
        <f t="shared" si="65"/>
        <v>15500</v>
      </c>
      <c r="M1366" s="72">
        <f t="shared" si="65"/>
        <v>15500</v>
      </c>
      <c r="N1366" s="72">
        <f t="shared" si="65"/>
        <v>15500</v>
      </c>
      <c r="O1366" s="72">
        <f t="shared" si="65"/>
        <v>15500</v>
      </c>
      <c r="P1366" s="72">
        <f>SUM(P1367:P1416)</f>
        <v>186000</v>
      </c>
    </row>
    <row r="1367" spans="1:16" ht="15" customHeight="1" x14ac:dyDescent="0.3">
      <c r="A1367" s="553">
        <v>381</v>
      </c>
      <c r="B1367" s="551" t="s">
        <v>189</v>
      </c>
      <c r="C1367" s="110">
        <v>11</v>
      </c>
      <c r="D1367" s="12"/>
      <c r="E1367" s="12"/>
      <c r="F1367" s="12"/>
      <c r="G1367" s="12"/>
      <c r="H1367" s="12"/>
      <c r="I1367" s="12"/>
      <c r="J1367" s="12"/>
      <c r="K1367" s="12"/>
      <c r="L1367" s="12"/>
      <c r="M1367" s="12"/>
      <c r="N1367" s="12"/>
      <c r="O1367" s="12"/>
      <c r="P1367" s="55">
        <f>SUM(D1367:O1367)</f>
        <v>0</v>
      </c>
    </row>
    <row r="1368" spans="1:16" ht="15" customHeight="1" x14ac:dyDescent="0.3">
      <c r="A1368" s="554"/>
      <c r="B1368" s="552"/>
      <c r="C1368" s="110">
        <v>12</v>
      </c>
      <c r="D1368" s="12"/>
      <c r="E1368" s="12"/>
      <c r="F1368" s="12"/>
      <c r="G1368" s="12"/>
      <c r="H1368" s="12"/>
      <c r="I1368" s="12"/>
      <c r="J1368" s="12"/>
      <c r="K1368" s="12"/>
      <c r="L1368" s="12"/>
      <c r="M1368" s="12"/>
      <c r="N1368" s="12"/>
      <c r="O1368" s="12"/>
      <c r="P1368" s="55">
        <f t="shared" ref="P1368:P1416" si="66">SUM(D1368:O1368)</f>
        <v>0</v>
      </c>
    </row>
    <row r="1369" spans="1:16" ht="15" customHeight="1" x14ac:dyDescent="0.3">
      <c r="A1369" s="554"/>
      <c r="B1369" s="552"/>
      <c r="C1369" s="110">
        <v>13</v>
      </c>
      <c r="D1369" s="12"/>
      <c r="E1369" s="12"/>
      <c r="F1369" s="12"/>
      <c r="G1369" s="12"/>
      <c r="H1369" s="12"/>
      <c r="I1369" s="12"/>
      <c r="J1369" s="12"/>
      <c r="K1369" s="12"/>
      <c r="L1369" s="12"/>
      <c r="M1369" s="12"/>
      <c r="N1369" s="12"/>
      <c r="O1369" s="12"/>
      <c r="P1369" s="55">
        <f t="shared" si="66"/>
        <v>0</v>
      </c>
    </row>
    <row r="1370" spans="1:16" ht="15" customHeight="1" x14ac:dyDescent="0.3">
      <c r="A1370" s="554"/>
      <c r="B1370" s="552"/>
      <c r="C1370" s="110">
        <v>14</v>
      </c>
      <c r="D1370" s="12"/>
      <c r="E1370" s="12"/>
      <c r="F1370" s="12"/>
      <c r="G1370" s="12"/>
      <c r="H1370" s="12"/>
      <c r="I1370" s="12"/>
      <c r="J1370" s="12"/>
      <c r="K1370" s="12"/>
      <c r="L1370" s="12"/>
      <c r="M1370" s="12"/>
      <c r="N1370" s="12"/>
      <c r="O1370" s="12"/>
      <c r="P1370" s="55">
        <f t="shared" si="66"/>
        <v>0</v>
      </c>
    </row>
    <row r="1371" spans="1:16" ht="15" customHeight="1" x14ac:dyDescent="0.3">
      <c r="A1371" s="554"/>
      <c r="B1371" s="552"/>
      <c r="C1371" s="110">
        <v>15</v>
      </c>
      <c r="D1371" s="12"/>
      <c r="E1371" s="12"/>
      <c r="F1371" s="12"/>
      <c r="G1371" s="12"/>
      <c r="H1371" s="12"/>
      <c r="I1371" s="12"/>
      <c r="J1371" s="12"/>
      <c r="K1371" s="12"/>
      <c r="L1371" s="12"/>
      <c r="M1371" s="12"/>
      <c r="N1371" s="12"/>
      <c r="O1371" s="12"/>
      <c r="P1371" s="55">
        <f t="shared" si="66"/>
        <v>0</v>
      </c>
    </row>
    <row r="1372" spans="1:16" ht="15" customHeight="1" x14ac:dyDescent="0.3">
      <c r="A1372" s="554"/>
      <c r="B1372" s="552"/>
      <c r="C1372" s="110">
        <v>16</v>
      </c>
      <c r="D1372" s="12"/>
      <c r="E1372" s="12"/>
      <c r="F1372" s="12"/>
      <c r="G1372" s="12"/>
      <c r="H1372" s="12"/>
      <c r="I1372" s="12"/>
      <c r="J1372" s="12"/>
      <c r="K1372" s="12"/>
      <c r="L1372" s="12"/>
      <c r="M1372" s="12"/>
      <c r="N1372" s="12"/>
      <c r="O1372" s="12"/>
      <c r="P1372" s="55">
        <f t="shared" si="66"/>
        <v>0</v>
      </c>
    </row>
    <row r="1373" spans="1:16" ht="15" customHeight="1" x14ac:dyDescent="0.3">
      <c r="A1373" s="554"/>
      <c r="B1373" s="552"/>
      <c r="C1373" s="110">
        <v>17</v>
      </c>
      <c r="D1373" s="12"/>
      <c r="E1373" s="12"/>
      <c r="F1373" s="12"/>
      <c r="G1373" s="12"/>
      <c r="H1373" s="12"/>
      <c r="I1373" s="12"/>
      <c r="J1373" s="12"/>
      <c r="K1373" s="12"/>
      <c r="L1373" s="12"/>
      <c r="M1373" s="12"/>
      <c r="N1373" s="12"/>
      <c r="O1373" s="12"/>
      <c r="P1373" s="55">
        <f t="shared" si="66"/>
        <v>0</v>
      </c>
    </row>
    <row r="1374" spans="1:16" ht="15" customHeight="1" x14ac:dyDescent="0.3">
      <c r="A1374" s="554"/>
      <c r="B1374" s="552"/>
      <c r="C1374" s="110">
        <v>25</v>
      </c>
      <c r="D1374" s="12"/>
      <c r="E1374" s="12"/>
      <c r="F1374" s="12"/>
      <c r="G1374" s="12"/>
      <c r="H1374" s="12"/>
      <c r="I1374" s="12"/>
      <c r="J1374" s="12"/>
      <c r="K1374" s="12"/>
      <c r="L1374" s="12"/>
      <c r="M1374" s="12"/>
      <c r="N1374" s="12"/>
      <c r="O1374" s="12"/>
      <c r="P1374" s="55">
        <f t="shared" si="66"/>
        <v>0</v>
      </c>
    </row>
    <row r="1375" spans="1:16" ht="15" customHeight="1" x14ac:dyDescent="0.3">
      <c r="A1375" s="554"/>
      <c r="B1375" s="552"/>
      <c r="C1375" s="110">
        <v>26</v>
      </c>
      <c r="D1375" s="12"/>
      <c r="E1375" s="12"/>
      <c r="F1375" s="12"/>
      <c r="G1375" s="12"/>
      <c r="H1375" s="12"/>
      <c r="I1375" s="12"/>
      <c r="J1375" s="12"/>
      <c r="K1375" s="12"/>
      <c r="L1375" s="12"/>
      <c r="M1375" s="12"/>
      <c r="N1375" s="12"/>
      <c r="O1375" s="12"/>
      <c r="P1375" s="55">
        <f t="shared" si="66"/>
        <v>0</v>
      </c>
    </row>
    <row r="1376" spans="1:16" ht="15" customHeight="1" x14ac:dyDescent="0.3">
      <c r="A1376" s="555"/>
      <c r="B1376" s="552"/>
      <c r="C1376" s="110">
        <v>27</v>
      </c>
      <c r="D1376" s="12"/>
      <c r="E1376" s="12"/>
      <c r="F1376" s="12"/>
      <c r="G1376" s="12"/>
      <c r="H1376" s="12"/>
      <c r="I1376" s="12"/>
      <c r="J1376" s="12"/>
      <c r="K1376" s="12"/>
      <c r="L1376" s="12"/>
      <c r="M1376" s="12"/>
      <c r="N1376" s="12"/>
      <c r="O1376" s="12"/>
      <c r="P1376" s="55">
        <f t="shared" si="66"/>
        <v>0</v>
      </c>
    </row>
    <row r="1377" spans="1:16" ht="15" customHeight="1" x14ac:dyDescent="0.3">
      <c r="A1377" s="553">
        <v>382</v>
      </c>
      <c r="B1377" s="551" t="s">
        <v>190</v>
      </c>
      <c r="C1377" s="110">
        <v>11</v>
      </c>
      <c r="D1377" s="12"/>
      <c r="E1377" s="12"/>
      <c r="F1377" s="12"/>
      <c r="G1377" s="12"/>
      <c r="H1377" s="12"/>
      <c r="I1377" s="12"/>
      <c r="J1377" s="12"/>
      <c r="K1377" s="12"/>
      <c r="L1377" s="12"/>
      <c r="M1377" s="12"/>
      <c r="N1377" s="12"/>
      <c r="O1377" s="12"/>
      <c r="P1377" s="55">
        <f t="shared" si="66"/>
        <v>0</v>
      </c>
    </row>
    <row r="1378" spans="1:16" ht="15" customHeight="1" x14ac:dyDescent="0.3">
      <c r="A1378" s="554"/>
      <c r="B1378" s="552"/>
      <c r="C1378" s="110">
        <v>12</v>
      </c>
      <c r="D1378" s="12"/>
      <c r="E1378" s="12"/>
      <c r="F1378" s="12"/>
      <c r="G1378" s="12"/>
      <c r="H1378" s="12"/>
      <c r="I1378" s="12"/>
      <c r="J1378" s="12"/>
      <c r="K1378" s="12"/>
      <c r="L1378" s="12"/>
      <c r="M1378" s="12"/>
      <c r="N1378" s="12"/>
      <c r="O1378" s="12"/>
      <c r="P1378" s="55">
        <f t="shared" si="66"/>
        <v>0</v>
      </c>
    </row>
    <row r="1379" spans="1:16" ht="15" customHeight="1" x14ac:dyDescent="0.3">
      <c r="A1379" s="554"/>
      <c r="B1379" s="552"/>
      <c r="C1379" s="110">
        <v>13</v>
      </c>
      <c r="D1379" s="12"/>
      <c r="E1379" s="12"/>
      <c r="F1379" s="12"/>
      <c r="G1379" s="12"/>
      <c r="H1379" s="12"/>
      <c r="I1379" s="12"/>
      <c r="J1379" s="12"/>
      <c r="K1379" s="12"/>
      <c r="L1379" s="12"/>
      <c r="M1379" s="12"/>
      <c r="N1379" s="12"/>
      <c r="O1379" s="12"/>
      <c r="P1379" s="55">
        <f t="shared" si="66"/>
        <v>0</v>
      </c>
    </row>
    <row r="1380" spans="1:16" ht="15" customHeight="1" x14ac:dyDescent="0.3">
      <c r="A1380" s="554"/>
      <c r="B1380" s="552"/>
      <c r="C1380" s="110">
        <v>14</v>
      </c>
      <c r="D1380" s="12"/>
      <c r="E1380" s="12"/>
      <c r="F1380" s="12"/>
      <c r="G1380" s="12"/>
      <c r="H1380" s="12"/>
      <c r="I1380" s="12"/>
      <c r="J1380" s="12"/>
      <c r="K1380" s="12"/>
      <c r="L1380" s="12"/>
      <c r="M1380" s="12"/>
      <c r="N1380" s="12"/>
      <c r="O1380" s="12"/>
      <c r="P1380" s="55">
        <f t="shared" si="66"/>
        <v>0</v>
      </c>
    </row>
    <row r="1381" spans="1:16" ht="15" customHeight="1" x14ac:dyDescent="0.3">
      <c r="A1381" s="554"/>
      <c r="B1381" s="552"/>
      <c r="C1381" s="110">
        <v>15</v>
      </c>
      <c r="D1381" s="12"/>
      <c r="E1381" s="12"/>
      <c r="F1381" s="12"/>
      <c r="G1381" s="12"/>
      <c r="H1381" s="12"/>
      <c r="I1381" s="12"/>
      <c r="J1381" s="12"/>
      <c r="K1381" s="12"/>
      <c r="L1381" s="12"/>
      <c r="M1381" s="12"/>
      <c r="N1381" s="12"/>
      <c r="O1381" s="12"/>
      <c r="P1381" s="55">
        <f t="shared" si="66"/>
        <v>0</v>
      </c>
    </row>
    <row r="1382" spans="1:16" ht="15" customHeight="1" x14ac:dyDescent="0.3">
      <c r="A1382" s="554"/>
      <c r="B1382" s="552"/>
      <c r="C1382" s="110">
        <v>16</v>
      </c>
      <c r="D1382" s="12"/>
      <c r="E1382" s="12"/>
      <c r="F1382" s="12"/>
      <c r="G1382" s="12"/>
      <c r="H1382" s="12"/>
      <c r="I1382" s="12"/>
      <c r="J1382" s="12"/>
      <c r="K1382" s="12"/>
      <c r="L1382" s="12"/>
      <c r="M1382" s="12"/>
      <c r="N1382" s="12"/>
      <c r="O1382" s="12"/>
      <c r="P1382" s="55">
        <f t="shared" si="66"/>
        <v>0</v>
      </c>
    </row>
    <row r="1383" spans="1:16" ht="15" customHeight="1" x14ac:dyDescent="0.3">
      <c r="A1383" s="554"/>
      <c r="B1383" s="552"/>
      <c r="C1383" s="110">
        <v>17</v>
      </c>
      <c r="D1383" s="12">
        <v>15500</v>
      </c>
      <c r="E1383" s="12">
        <v>15500</v>
      </c>
      <c r="F1383" s="12">
        <v>15500</v>
      </c>
      <c r="G1383" s="12">
        <v>15500</v>
      </c>
      <c r="H1383" s="12">
        <v>15500</v>
      </c>
      <c r="I1383" s="12">
        <v>15500</v>
      </c>
      <c r="J1383" s="12">
        <v>15500</v>
      </c>
      <c r="K1383" s="12">
        <v>15500</v>
      </c>
      <c r="L1383" s="12">
        <v>15500</v>
      </c>
      <c r="M1383" s="12">
        <v>15500</v>
      </c>
      <c r="N1383" s="12">
        <v>15500</v>
      </c>
      <c r="O1383" s="12">
        <v>15500</v>
      </c>
      <c r="P1383" s="55">
        <f t="shared" si="66"/>
        <v>186000</v>
      </c>
    </row>
    <row r="1384" spans="1:16" ht="15" customHeight="1" x14ac:dyDescent="0.3">
      <c r="A1384" s="554"/>
      <c r="B1384" s="552"/>
      <c r="C1384" s="110">
        <v>25</v>
      </c>
      <c r="D1384" s="12"/>
      <c r="E1384" s="12"/>
      <c r="F1384" s="12"/>
      <c r="G1384" s="12"/>
      <c r="H1384" s="12"/>
      <c r="I1384" s="12"/>
      <c r="J1384" s="12"/>
      <c r="K1384" s="12"/>
      <c r="L1384" s="12"/>
      <c r="M1384" s="12"/>
      <c r="N1384" s="12"/>
      <c r="O1384" s="12"/>
      <c r="P1384" s="55">
        <f t="shared" si="66"/>
        <v>0</v>
      </c>
    </row>
    <row r="1385" spans="1:16" ht="15" customHeight="1" x14ac:dyDescent="0.3">
      <c r="A1385" s="554"/>
      <c r="B1385" s="552"/>
      <c r="C1385" s="110">
        <v>26</v>
      </c>
      <c r="D1385" s="12"/>
      <c r="E1385" s="12"/>
      <c r="F1385" s="12"/>
      <c r="G1385" s="12"/>
      <c r="H1385" s="12"/>
      <c r="I1385" s="12"/>
      <c r="J1385" s="12"/>
      <c r="K1385" s="12"/>
      <c r="L1385" s="12"/>
      <c r="M1385" s="12"/>
      <c r="N1385" s="12"/>
      <c r="O1385" s="12"/>
      <c r="P1385" s="55">
        <f t="shared" si="66"/>
        <v>0</v>
      </c>
    </row>
    <row r="1386" spans="1:16" ht="15" customHeight="1" x14ac:dyDescent="0.3">
      <c r="A1386" s="555"/>
      <c r="B1386" s="552"/>
      <c r="C1386" s="110">
        <v>27</v>
      </c>
      <c r="D1386" s="12"/>
      <c r="E1386" s="12"/>
      <c r="F1386" s="12"/>
      <c r="G1386" s="12"/>
      <c r="H1386" s="12"/>
      <c r="I1386" s="12"/>
      <c r="J1386" s="12"/>
      <c r="K1386" s="12"/>
      <c r="L1386" s="12"/>
      <c r="M1386" s="12"/>
      <c r="N1386" s="12"/>
      <c r="O1386" s="12"/>
      <c r="P1386" s="55">
        <f t="shared" si="66"/>
        <v>0</v>
      </c>
    </row>
    <row r="1387" spans="1:16" ht="15" customHeight="1" x14ac:dyDescent="0.3">
      <c r="A1387" s="553">
        <v>383</v>
      </c>
      <c r="B1387" s="551" t="s">
        <v>191</v>
      </c>
      <c r="C1387" s="110">
        <v>11</v>
      </c>
      <c r="D1387" s="12"/>
      <c r="E1387" s="12"/>
      <c r="F1387" s="12"/>
      <c r="G1387" s="12"/>
      <c r="H1387" s="12"/>
      <c r="I1387" s="12"/>
      <c r="J1387" s="12"/>
      <c r="K1387" s="12"/>
      <c r="L1387" s="12"/>
      <c r="M1387" s="12"/>
      <c r="N1387" s="12"/>
      <c r="O1387" s="12"/>
      <c r="P1387" s="55">
        <f t="shared" si="66"/>
        <v>0</v>
      </c>
    </row>
    <row r="1388" spans="1:16" ht="15" customHeight="1" x14ac:dyDescent="0.3">
      <c r="A1388" s="554"/>
      <c r="B1388" s="552"/>
      <c r="C1388" s="110">
        <v>12</v>
      </c>
      <c r="D1388" s="12"/>
      <c r="E1388" s="12"/>
      <c r="F1388" s="12"/>
      <c r="G1388" s="12"/>
      <c r="H1388" s="12"/>
      <c r="I1388" s="12"/>
      <c r="J1388" s="12"/>
      <c r="K1388" s="12"/>
      <c r="L1388" s="12"/>
      <c r="M1388" s="12"/>
      <c r="N1388" s="12"/>
      <c r="O1388" s="12"/>
      <c r="P1388" s="55">
        <f t="shared" si="66"/>
        <v>0</v>
      </c>
    </row>
    <row r="1389" spans="1:16" ht="15" customHeight="1" x14ac:dyDescent="0.3">
      <c r="A1389" s="554"/>
      <c r="B1389" s="552"/>
      <c r="C1389" s="110">
        <v>13</v>
      </c>
      <c r="D1389" s="12"/>
      <c r="E1389" s="12"/>
      <c r="F1389" s="12"/>
      <c r="G1389" s="12"/>
      <c r="H1389" s="12"/>
      <c r="I1389" s="12"/>
      <c r="J1389" s="12"/>
      <c r="K1389" s="12"/>
      <c r="L1389" s="12"/>
      <c r="M1389" s="12"/>
      <c r="N1389" s="12"/>
      <c r="O1389" s="12"/>
      <c r="P1389" s="55">
        <f t="shared" si="66"/>
        <v>0</v>
      </c>
    </row>
    <row r="1390" spans="1:16" ht="15" customHeight="1" x14ac:dyDescent="0.3">
      <c r="A1390" s="554"/>
      <c r="B1390" s="552"/>
      <c r="C1390" s="110">
        <v>14</v>
      </c>
      <c r="D1390" s="12"/>
      <c r="E1390" s="12"/>
      <c r="F1390" s="12"/>
      <c r="G1390" s="12"/>
      <c r="H1390" s="12"/>
      <c r="I1390" s="12"/>
      <c r="J1390" s="12"/>
      <c r="K1390" s="12"/>
      <c r="L1390" s="12"/>
      <c r="M1390" s="12"/>
      <c r="N1390" s="12"/>
      <c r="O1390" s="12"/>
      <c r="P1390" s="55">
        <f t="shared" si="66"/>
        <v>0</v>
      </c>
    </row>
    <row r="1391" spans="1:16" ht="15" customHeight="1" x14ac:dyDescent="0.3">
      <c r="A1391" s="554"/>
      <c r="B1391" s="552"/>
      <c r="C1391" s="110">
        <v>15</v>
      </c>
      <c r="D1391" s="12"/>
      <c r="E1391" s="12"/>
      <c r="F1391" s="12"/>
      <c r="G1391" s="12"/>
      <c r="H1391" s="12"/>
      <c r="I1391" s="12"/>
      <c r="J1391" s="12"/>
      <c r="K1391" s="12"/>
      <c r="L1391" s="12"/>
      <c r="M1391" s="12"/>
      <c r="N1391" s="12"/>
      <c r="O1391" s="12"/>
      <c r="P1391" s="55">
        <f t="shared" si="66"/>
        <v>0</v>
      </c>
    </row>
    <row r="1392" spans="1:16" ht="15" customHeight="1" x14ac:dyDescent="0.3">
      <c r="A1392" s="554"/>
      <c r="B1392" s="552"/>
      <c r="C1392" s="110">
        <v>16</v>
      </c>
      <c r="D1392" s="12"/>
      <c r="E1392" s="12"/>
      <c r="F1392" s="12"/>
      <c r="G1392" s="12"/>
      <c r="H1392" s="12"/>
      <c r="I1392" s="12"/>
      <c r="J1392" s="12"/>
      <c r="K1392" s="12"/>
      <c r="L1392" s="12"/>
      <c r="M1392" s="12"/>
      <c r="N1392" s="12"/>
      <c r="O1392" s="12"/>
      <c r="P1392" s="55">
        <f t="shared" si="66"/>
        <v>0</v>
      </c>
    </row>
    <row r="1393" spans="1:16" ht="15" customHeight="1" x14ac:dyDescent="0.3">
      <c r="A1393" s="554"/>
      <c r="B1393" s="552"/>
      <c r="C1393" s="110">
        <v>17</v>
      </c>
      <c r="D1393" s="12"/>
      <c r="E1393" s="12"/>
      <c r="F1393" s="12"/>
      <c r="G1393" s="12"/>
      <c r="H1393" s="12"/>
      <c r="I1393" s="12"/>
      <c r="J1393" s="12"/>
      <c r="K1393" s="12"/>
      <c r="L1393" s="12"/>
      <c r="M1393" s="12"/>
      <c r="N1393" s="12"/>
      <c r="O1393" s="12"/>
      <c r="P1393" s="55">
        <f t="shared" si="66"/>
        <v>0</v>
      </c>
    </row>
    <row r="1394" spans="1:16" ht="15" customHeight="1" x14ac:dyDescent="0.3">
      <c r="A1394" s="554"/>
      <c r="B1394" s="552"/>
      <c r="C1394" s="110">
        <v>25</v>
      </c>
      <c r="D1394" s="12"/>
      <c r="E1394" s="12"/>
      <c r="F1394" s="12"/>
      <c r="G1394" s="12"/>
      <c r="H1394" s="12"/>
      <c r="I1394" s="12"/>
      <c r="J1394" s="12"/>
      <c r="K1394" s="12"/>
      <c r="L1394" s="12"/>
      <c r="M1394" s="12"/>
      <c r="N1394" s="12"/>
      <c r="O1394" s="12"/>
      <c r="P1394" s="55">
        <f t="shared" si="66"/>
        <v>0</v>
      </c>
    </row>
    <row r="1395" spans="1:16" ht="15" customHeight="1" x14ac:dyDescent="0.3">
      <c r="A1395" s="554"/>
      <c r="B1395" s="552"/>
      <c r="C1395" s="110">
        <v>26</v>
      </c>
      <c r="D1395" s="12"/>
      <c r="E1395" s="12"/>
      <c r="F1395" s="12"/>
      <c r="G1395" s="12"/>
      <c r="H1395" s="12"/>
      <c r="I1395" s="12"/>
      <c r="J1395" s="12"/>
      <c r="K1395" s="12"/>
      <c r="L1395" s="12"/>
      <c r="M1395" s="12"/>
      <c r="N1395" s="12"/>
      <c r="O1395" s="12"/>
      <c r="P1395" s="55">
        <f t="shared" si="66"/>
        <v>0</v>
      </c>
    </row>
    <row r="1396" spans="1:16" ht="15" customHeight="1" x14ac:dyDescent="0.3">
      <c r="A1396" s="555"/>
      <c r="B1396" s="552"/>
      <c r="C1396" s="110">
        <v>27</v>
      </c>
      <c r="D1396" s="12"/>
      <c r="E1396" s="12"/>
      <c r="F1396" s="12"/>
      <c r="G1396" s="12"/>
      <c r="H1396" s="12"/>
      <c r="I1396" s="12"/>
      <c r="J1396" s="12"/>
      <c r="K1396" s="12"/>
      <c r="L1396" s="12"/>
      <c r="M1396" s="12"/>
      <c r="N1396" s="12"/>
      <c r="O1396" s="12"/>
      <c r="P1396" s="55">
        <f t="shared" si="66"/>
        <v>0</v>
      </c>
    </row>
    <row r="1397" spans="1:16" ht="15" customHeight="1" x14ac:dyDescent="0.3">
      <c r="A1397" s="553">
        <v>384</v>
      </c>
      <c r="B1397" s="551" t="s">
        <v>192</v>
      </c>
      <c r="C1397" s="110">
        <v>11</v>
      </c>
      <c r="D1397" s="12"/>
      <c r="E1397" s="12"/>
      <c r="F1397" s="12"/>
      <c r="G1397" s="12"/>
      <c r="H1397" s="12"/>
      <c r="I1397" s="12"/>
      <c r="J1397" s="12"/>
      <c r="K1397" s="12"/>
      <c r="L1397" s="12"/>
      <c r="M1397" s="12"/>
      <c r="N1397" s="12"/>
      <c r="O1397" s="12"/>
      <c r="P1397" s="55">
        <f t="shared" si="66"/>
        <v>0</v>
      </c>
    </row>
    <row r="1398" spans="1:16" ht="15" customHeight="1" x14ac:dyDescent="0.3">
      <c r="A1398" s="554"/>
      <c r="B1398" s="552"/>
      <c r="C1398" s="110">
        <v>12</v>
      </c>
      <c r="D1398" s="12"/>
      <c r="E1398" s="12"/>
      <c r="F1398" s="12"/>
      <c r="G1398" s="12"/>
      <c r="H1398" s="12"/>
      <c r="I1398" s="12"/>
      <c r="J1398" s="12"/>
      <c r="K1398" s="12"/>
      <c r="L1398" s="12"/>
      <c r="M1398" s="12"/>
      <c r="N1398" s="12"/>
      <c r="O1398" s="12"/>
      <c r="P1398" s="55">
        <f t="shared" si="66"/>
        <v>0</v>
      </c>
    </row>
    <row r="1399" spans="1:16" ht="15" customHeight="1" x14ac:dyDescent="0.3">
      <c r="A1399" s="554"/>
      <c r="B1399" s="552"/>
      <c r="C1399" s="110">
        <v>13</v>
      </c>
      <c r="D1399" s="12"/>
      <c r="E1399" s="12"/>
      <c r="F1399" s="12"/>
      <c r="G1399" s="12"/>
      <c r="H1399" s="12"/>
      <c r="I1399" s="12"/>
      <c r="J1399" s="12"/>
      <c r="K1399" s="12"/>
      <c r="L1399" s="12"/>
      <c r="M1399" s="12"/>
      <c r="N1399" s="12"/>
      <c r="O1399" s="12"/>
      <c r="P1399" s="55">
        <f t="shared" si="66"/>
        <v>0</v>
      </c>
    </row>
    <row r="1400" spans="1:16" ht="15" customHeight="1" x14ac:dyDescent="0.3">
      <c r="A1400" s="554"/>
      <c r="B1400" s="552"/>
      <c r="C1400" s="110">
        <v>14</v>
      </c>
      <c r="D1400" s="12"/>
      <c r="E1400" s="12"/>
      <c r="F1400" s="12"/>
      <c r="G1400" s="12"/>
      <c r="H1400" s="12"/>
      <c r="I1400" s="12"/>
      <c r="J1400" s="12"/>
      <c r="K1400" s="12"/>
      <c r="L1400" s="12"/>
      <c r="M1400" s="12"/>
      <c r="N1400" s="12"/>
      <c r="O1400" s="12"/>
      <c r="P1400" s="55">
        <f t="shared" si="66"/>
        <v>0</v>
      </c>
    </row>
    <row r="1401" spans="1:16" ht="15" customHeight="1" x14ac:dyDescent="0.3">
      <c r="A1401" s="554"/>
      <c r="B1401" s="552"/>
      <c r="C1401" s="110">
        <v>15</v>
      </c>
      <c r="D1401" s="12"/>
      <c r="E1401" s="12"/>
      <c r="F1401" s="12"/>
      <c r="G1401" s="12"/>
      <c r="H1401" s="12"/>
      <c r="I1401" s="12"/>
      <c r="J1401" s="12"/>
      <c r="K1401" s="12"/>
      <c r="L1401" s="12"/>
      <c r="M1401" s="12"/>
      <c r="N1401" s="12"/>
      <c r="O1401" s="12"/>
      <c r="P1401" s="55">
        <f t="shared" si="66"/>
        <v>0</v>
      </c>
    </row>
    <row r="1402" spans="1:16" ht="15" customHeight="1" x14ac:dyDescent="0.3">
      <c r="A1402" s="554"/>
      <c r="B1402" s="552"/>
      <c r="C1402" s="110">
        <v>16</v>
      </c>
      <c r="D1402" s="12"/>
      <c r="E1402" s="12"/>
      <c r="F1402" s="12"/>
      <c r="G1402" s="12"/>
      <c r="H1402" s="12"/>
      <c r="I1402" s="12"/>
      <c r="J1402" s="12"/>
      <c r="K1402" s="12"/>
      <c r="L1402" s="12"/>
      <c r="M1402" s="12"/>
      <c r="N1402" s="12"/>
      <c r="O1402" s="12"/>
      <c r="P1402" s="55">
        <f t="shared" si="66"/>
        <v>0</v>
      </c>
    </row>
    <row r="1403" spans="1:16" ht="15" customHeight="1" x14ac:dyDescent="0.3">
      <c r="A1403" s="554"/>
      <c r="B1403" s="552"/>
      <c r="C1403" s="110">
        <v>17</v>
      </c>
      <c r="D1403" s="12"/>
      <c r="E1403" s="12"/>
      <c r="F1403" s="12"/>
      <c r="G1403" s="12"/>
      <c r="H1403" s="12"/>
      <c r="I1403" s="12"/>
      <c r="J1403" s="12"/>
      <c r="K1403" s="12"/>
      <c r="L1403" s="12"/>
      <c r="M1403" s="12"/>
      <c r="N1403" s="12"/>
      <c r="O1403" s="12"/>
      <c r="P1403" s="55">
        <f t="shared" si="66"/>
        <v>0</v>
      </c>
    </row>
    <row r="1404" spans="1:16" ht="15" customHeight="1" x14ac:dyDescent="0.3">
      <c r="A1404" s="554"/>
      <c r="B1404" s="552"/>
      <c r="C1404" s="110">
        <v>25</v>
      </c>
      <c r="D1404" s="12"/>
      <c r="E1404" s="12"/>
      <c r="F1404" s="12"/>
      <c r="G1404" s="12"/>
      <c r="H1404" s="12"/>
      <c r="I1404" s="12"/>
      <c r="J1404" s="12"/>
      <c r="K1404" s="12"/>
      <c r="L1404" s="12"/>
      <c r="M1404" s="12"/>
      <c r="N1404" s="12"/>
      <c r="O1404" s="12"/>
      <c r="P1404" s="55">
        <f t="shared" si="66"/>
        <v>0</v>
      </c>
    </row>
    <row r="1405" spans="1:16" ht="15" customHeight="1" x14ac:dyDescent="0.3">
      <c r="A1405" s="554"/>
      <c r="B1405" s="552"/>
      <c r="C1405" s="110">
        <v>26</v>
      </c>
      <c r="D1405" s="12"/>
      <c r="E1405" s="12"/>
      <c r="F1405" s="12"/>
      <c r="G1405" s="12"/>
      <c r="H1405" s="12"/>
      <c r="I1405" s="12"/>
      <c r="J1405" s="12"/>
      <c r="K1405" s="12"/>
      <c r="L1405" s="12"/>
      <c r="M1405" s="12"/>
      <c r="N1405" s="12"/>
      <c r="O1405" s="12"/>
      <c r="P1405" s="55">
        <f t="shared" si="66"/>
        <v>0</v>
      </c>
    </row>
    <row r="1406" spans="1:16" ht="15" customHeight="1" x14ac:dyDescent="0.3">
      <c r="A1406" s="555"/>
      <c r="B1406" s="552"/>
      <c r="C1406" s="110">
        <v>27</v>
      </c>
      <c r="D1406" s="12"/>
      <c r="E1406" s="12"/>
      <c r="F1406" s="12"/>
      <c r="G1406" s="12"/>
      <c r="H1406" s="12"/>
      <c r="I1406" s="12"/>
      <c r="J1406" s="12"/>
      <c r="K1406" s="12"/>
      <c r="L1406" s="12"/>
      <c r="M1406" s="12"/>
      <c r="N1406" s="12"/>
      <c r="O1406" s="12"/>
      <c r="P1406" s="55">
        <f t="shared" si="66"/>
        <v>0</v>
      </c>
    </row>
    <row r="1407" spans="1:16" ht="15" customHeight="1" x14ac:dyDescent="0.3">
      <c r="A1407" s="553">
        <v>385</v>
      </c>
      <c r="B1407" s="551" t="s">
        <v>193</v>
      </c>
      <c r="C1407" s="110">
        <v>11</v>
      </c>
      <c r="D1407" s="12"/>
      <c r="E1407" s="12"/>
      <c r="F1407" s="12"/>
      <c r="G1407" s="12"/>
      <c r="H1407" s="12"/>
      <c r="I1407" s="12"/>
      <c r="J1407" s="12"/>
      <c r="K1407" s="12"/>
      <c r="L1407" s="12"/>
      <c r="M1407" s="12"/>
      <c r="N1407" s="12"/>
      <c r="O1407" s="12"/>
      <c r="P1407" s="55">
        <f t="shared" si="66"/>
        <v>0</v>
      </c>
    </row>
    <row r="1408" spans="1:16" ht="15" customHeight="1" x14ac:dyDescent="0.3">
      <c r="A1408" s="554"/>
      <c r="B1408" s="552"/>
      <c r="C1408" s="110">
        <v>12</v>
      </c>
      <c r="D1408" s="12"/>
      <c r="E1408" s="12"/>
      <c r="F1408" s="12"/>
      <c r="G1408" s="12"/>
      <c r="H1408" s="12"/>
      <c r="I1408" s="12"/>
      <c r="J1408" s="12"/>
      <c r="K1408" s="12"/>
      <c r="L1408" s="12"/>
      <c r="M1408" s="12"/>
      <c r="N1408" s="12"/>
      <c r="O1408" s="12"/>
      <c r="P1408" s="55">
        <f t="shared" si="66"/>
        <v>0</v>
      </c>
    </row>
    <row r="1409" spans="1:16" ht="15" customHeight="1" x14ac:dyDescent="0.3">
      <c r="A1409" s="554"/>
      <c r="B1409" s="552"/>
      <c r="C1409" s="110">
        <v>13</v>
      </c>
      <c r="D1409" s="12"/>
      <c r="E1409" s="12"/>
      <c r="F1409" s="12"/>
      <c r="G1409" s="12"/>
      <c r="H1409" s="12"/>
      <c r="I1409" s="12"/>
      <c r="J1409" s="12"/>
      <c r="K1409" s="12"/>
      <c r="L1409" s="12"/>
      <c r="M1409" s="12"/>
      <c r="N1409" s="12"/>
      <c r="O1409" s="12"/>
      <c r="P1409" s="55">
        <f t="shared" si="66"/>
        <v>0</v>
      </c>
    </row>
    <row r="1410" spans="1:16" ht="15" customHeight="1" x14ac:dyDescent="0.3">
      <c r="A1410" s="554"/>
      <c r="B1410" s="552"/>
      <c r="C1410" s="110">
        <v>14</v>
      </c>
      <c r="D1410" s="12"/>
      <c r="E1410" s="12"/>
      <c r="F1410" s="12"/>
      <c r="G1410" s="12"/>
      <c r="H1410" s="12"/>
      <c r="I1410" s="12"/>
      <c r="J1410" s="12"/>
      <c r="K1410" s="12"/>
      <c r="L1410" s="12"/>
      <c r="M1410" s="12"/>
      <c r="N1410" s="12"/>
      <c r="O1410" s="12"/>
      <c r="P1410" s="55">
        <f t="shared" si="66"/>
        <v>0</v>
      </c>
    </row>
    <row r="1411" spans="1:16" ht="15" customHeight="1" x14ac:dyDescent="0.3">
      <c r="A1411" s="554"/>
      <c r="B1411" s="552"/>
      <c r="C1411" s="110">
        <v>15</v>
      </c>
      <c r="D1411" s="12"/>
      <c r="E1411" s="12"/>
      <c r="F1411" s="12"/>
      <c r="G1411" s="12"/>
      <c r="H1411" s="12"/>
      <c r="I1411" s="12"/>
      <c r="J1411" s="12"/>
      <c r="K1411" s="12"/>
      <c r="L1411" s="12"/>
      <c r="M1411" s="12"/>
      <c r="N1411" s="12"/>
      <c r="O1411" s="12"/>
      <c r="P1411" s="55">
        <f t="shared" si="66"/>
        <v>0</v>
      </c>
    </row>
    <row r="1412" spans="1:16" ht="15" customHeight="1" x14ac:dyDescent="0.3">
      <c r="A1412" s="554"/>
      <c r="B1412" s="552"/>
      <c r="C1412" s="110">
        <v>16</v>
      </c>
      <c r="D1412" s="12"/>
      <c r="E1412" s="12"/>
      <c r="F1412" s="12"/>
      <c r="G1412" s="12"/>
      <c r="H1412" s="12"/>
      <c r="I1412" s="12"/>
      <c r="J1412" s="12"/>
      <c r="K1412" s="12"/>
      <c r="L1412" s="12"/>
      <c r="M1412" s="12"/>
      <c r="N1412" s="12"/>
      <c r="O1412" s="12"/>
      <c r="P1412" s="55">
        <f t="shared" si="66"/>
        <v>0</v>
      </c>
    </row>
    <row r="1413" spans="1:16" ht="15" customHeight="1" x14ac:dyDescent="0.3">
      <c r="A1413" s="554"/>
      <c r="B1413" s="552"/>
      <c r="C1413" s="110">
        <v>17</v>
      </c>
      <c r="D1413" s="12"/>
      <c r="E1413" s="12"/>
      <c r="F1413" s="12"/>
      <c r="G1413" s="12"/>
      <c r="H1413" s="12"/>
      <c r="I1413" s="12"/>
      <c r="J1413" s="12"/>
      <c r="K1413" s="12"/>
      <c r="L1413" s="12"/>
      <c r="M1413" s="12"/>
      <c r="N1413" s="12"/>
      <c r="O1413" s="12"/>
      <c r="P1413" s="55">
        <f t="shared" si="66"/>
        <v>0</v>
      </c>
    </row>
    <row r="1414" spans="1:16" ht="15" customHeight="1" x14ac:dyDescent="0.3">
      <c r="A1414" s="554"/>
      <c r="B1414" s="552"/>
      <c r="C1414" s="110">
        <v>25</v>
      </c>
      <c r="D1414" s="66"/>
      <c r="E1414" s="66"/>
      <c r="F1414" s="66"/>
      <c r="G1414" s="66"/>
      <c r="H1414" s="66"/>
      <c r="I1414" s="66"/>
      <c r="J1414" s="66"/>
      <c r="K1414" s="66"/>
      <c r="L1414" s="66"/>
      <c r="M1414" s="66"/>
      <c r="N1414" s="66"/>
      <c r="O1414" s="66"/>
      <c r="P1414" s="55">
        <f t="shared" si="66"/>
        <v>0</v>
      </c>
    </row>
    <row r="1415" spans="1:16" ht="15" customHeight="1" x14ac:dyDescent="0.3">
      <c r="A1415" s="554"/>
      <c r="B1415" s="552"/>
      <c r="C1415" s="110">
        <v>26</v>
      </c>
      <c r="D1415" s="66"/>
      <c r="E1415" s="66"/>
      <c r="F1415" s="66"/>
      <c r="G1415" s="66"/>
      <c r="H1415" s="66"/>
      <c r="I1415" s="66"/>
      <c r="J1415" s="66"/>
      <c r="K1415" s="66"/>
      <c r="L1415" s="66"/>
      <c r="M1415" s="66"/>
      <c r="N1415" s="66"/>
      <c r="O1415" s="66"/>
      <c r="P1415" s="55">
        <f t="shared" si="66"/>
        <v>0</v>
      </c>
    </row>
    <row r="1416" spans="1:16" ht="15" customHeight="1" x14ac:dyDescent="0.3">
      <c r="A1416" s="555"/>
      <c r="B1416" s="552"/>
      <c r="C1416" s="110">
        <v>27</v>
      </c>
      <c r="D1416" s="66"/>
      <c r="E1416" s="66"/>
      <c r="F1416" s="66"/>
      <c r="G1416" s="66"/>
      <c r="H1416" s="66"/>
      <c r="I1416" s="66"/>
      <c r="J1416" s="66"/>
      <c r="K1416" s="66"/>
      <c r="L1416" s="66"/>
      <c r="M1416" s="66"/>
      <c r="N1416" s="66"/>
      <c r="O1416" s="66"/>
      <c r="P1416" s="55">
        <f t="shared" si="66"/>
        <v>0</v>
      </c>
    </row>
    <row r="1417" spans="1:16" x14ac:dyDescent="0.3">
      <c r="A1417" s="74">
        <v>3900</v>
      </c>
      <c r="B1417" s="305" t="s">
        <v>203</v>
      </c>
      <c r="C1417" s="306"/>
      <c r="D1417" s="72">
        <f>SUM(D1418:D1498)</f>
        <v>0</v>
      </c>
      <c r="E1417" s="72">
        <f t="shared" ref="E1417:O1417" si="67">SUM(E1418:E1498)</f>
        <v>0</v>
      </c>
      <c r="F1417" s="72">
        <f t="shared" si="67"/>
        <v>0</v>
      </c>
      <c r="G1417" s="72">
        <f t="shared" si="67"/>
        <v>0</v>
      </c>
      <c r="H1417" s="72">
        <f t="shared" si="67"/>
        <v>0</v>
      </c>
      <c r="I1417" s="72">
        <f t="shared" si="67"/>
        <v>0</v>
      </c>
      <c r="J1417" s="72">
        <f t="shared" si="67"/>
        <v>0</v>
      </c>
      <c r="K1417" s="72">
        <f t="shared" si="67"/>
        <v>0</v>
      </c>
      <c r="L1417" s="72">
        <f t="shared" si="67"/>
        <v>0</v>
      </c>
      <c r="M1417" s="72">
        <f t="shared" si="67"/>
        <v>0</v>
      </c>
      <c r="N1417" s="72">
        <f t="shared" si="67"/>
        <v>0</v>
      </c>
      <c r="O1417" s="72">
        <f t="shared" si="67"/>
        <v>0</v>
      </c>
      <c r="P1417" s="72">
        <f>SUM(P1418:P1498)</f>
        <v>0</v>
      </c>
    </row>
    <row r="1418" spans="1:16" ht="15" customHeight="1" x14ac:dyDescent="0.3">
      <c r="A1418" s="553">
        <v>391</v>
      </c>
      <c r="B1418" s="551" t="s">
        <v>195</v>
      </c>
      <c r="C1418" s="110">
        <v>11</v>
      </c>
      <c r="D1418" s="12"/>
      <c r="E1418" s="12"/>
      <c r="F1418" s="12"/>
      <c r="G1418" s="12"/>
      <c r="H1418" s="12"/>
      <c r="I1418" s="12"/>
      <c r="J1418" s="12"/>
      <c r="K1418" s="12"/>
      <c r="L1418" s="12"/>
      <c r="M1418" s="12"/>
      <c r="N1418" s="12"/>
      <c r="O1418" s="12"/>
      <c r="P1418" s="55">
        <f t="shared" ref="P1418:P1496" si="68">SUM(D1418:O1418)</f>
        <v>0</v>
      </c>
    </row>
    <row r="1419" spans="1:16" ht="15" customHeight="1" x14ac:dyDescent="0.3">
      <c r="A1419" s="554"/>
      <c r="B1419" s="552"/>
      <c r="C1419" s="110">
        <v>12</v>
      </c>
      <c r="D1419" s="12"/>
      <c r="E1419" s="12"/>
      <c r="F1419" s="12"/>
      <c r="G1419" s="12"/>
      <c r="H1419" s="12"/>
      <c r="I1419" s="12"/>
      <c r="J1419" s="12"/>
      <c r="K1419" s="12"/>
      <c r="L1419" s="12"/>
      <c r="M1419" s="12"/>
      <c r="N1419" s="12"/>
      <c r="O1419" s="12"/>
      <c r="P1419" s="55">
        <f t="shared" si="68"/>
        <v>0</v>
      </c>
    </row>
    <row r="1420" spans="1:16" ht="15" customHeight="1" x14ac:dyDescent="0.3">
      <c r="A1420" s="554"/>
      <c r="B1420" s="552"/>
      <c r="C1420" s="110">
        <v>13</v>
      </c>
      <c r="D1420" s="12"/>
      <c r="E1420" s="12"/>
      <c r="F1420" s="12"/>
      <c r="G1420" s="12"/>
      <c r="H1420" s="12"/>
      <c r="I1420" s="12"/>
      <c r="J1420" s="12"/>
      <c r="K1420" s="12"/>
      <c r="L1420" s="12"/>
      <c r="M1420" s="12"/>
      <c r="N1420" s="12"/>
      <c r="O1420" s="12"/>
      <c r="P1420" s="55">
        <f t="shared" si="68"/>
        <v>0</v>
      </c>
    </row>
    <row r="1421" spans="1:16" ht="15" customHeight="1" x14ac:dyDescent="0.3">
      <c r="A1421" s="554"/>
      <c r="B1421" s="552"/>
      <c r="C1421" s="110">
        <v>14</v>
      </c>
      <c r="D1421" s="12"/>
      <c r="E1421" s="12"/>
      <c r="F1421" s="12"/>
      <c r="G1421" s="12"/>
      <c r="H1421" s="12"/>
      <c r="I1421" s="12"/>
      <c r="J1421" s="12"/>
      <c r="K1421" s="12"/>
      <c r="L1421" s="12"/>
      <c r="M1421" s="12"/>
      <c r="N1421" s="12"/>
      <c r="O1421" s="12"/>
      <c r="P1421" s="55">
        <f t="shared" si="68"/>
        <v>0</v>
      </c>
    </row>
    <row r="1422" spans="1:16" ht="15" customHeight="1" x14ac:dyDescent="0.3">
      <c r="A1422" s="554"/>
      <c r="B1422" s="552"/>
      <c r="C1422" s="110">
        <v>15</v>
      </c>
      <c r="D1422" s="12"/>
      <c r="E1422" s="12"/>
      <c r="F1422" s="12"/>
      <c r="G1422" s="12"/>
      <c r="H1422" s="12"/>
      <c r="I1422" s="12"/>
      <c r="J1422" s="12"/>
      <c r="K1422" s="12"/>
      <c r="L1422" s="12"/>
      <c r="M1422" s="12"/>
      <c r="N1422" s="12"/>
      <c r="O1422" s="12"/>
      <c r="P1422" s="55">
        <f t="shared" si="68"/>
        <v>0</v>
      </c>
    </row>
    <row r="1423" spans="1:16" ht="15" customHeight="1" x14ac:dyDescent="0.3">
      <c r="A1423" s="554"/>
      <c r="B1423" s="552"/>
      <c r="C1423" s="110">
        <v>16</v>
      </c>
      <c r="D1423" s="12"/>
      <c r="E1423" s="12"/>
      <c r="F1423" s="12"/>
      <c r="G1423" s="12"/>
      <c r="H1423" s="12"/>
      <c r="I1423" s="12"/>
      <c r="J1423" s="12"/>
      <c r="K1423" s="12"/>
      <c r="L1423" s="12"/>
      <c r="M1423" s="12"/>
      <c r="N1423" s="12"/>
      <c r="O1423" s="12"/>
      <c r="P1423" s="55">
        <f t="shared" si="68"/>
        <v>0</v>
      </c>
    </row>
    <row r="1424" spans="1:16" ht="15" customHeight="1" x14ac:dyDescent="0.3">
      <c r="A1424" s="554"/>
      <c r="B1424" s="552"/>
      <c r="C1424" s="110">
        <v>17</v>
      </c>
      <c r="D1424" s="12"/>
      <c r="E1424" s="12"/>
      <c r="F1424" s="12"/>
      <c r="G1424" s="12"/>
      <c r="H1424" s="12"/>
      <c r="I1424" s="12"/>
      <c r="J1424" s="12"/>
      <c r="K1424" s="12"/>
      <c r="L1424" s="12"/>
      <c r="M1424" s="12"/>
      <c r="N1424" s="12"/>
      <c r="O1424" s="12"/>
      <c r="P1424" s="55">
        <f t="shared" si="68"/>
        <v>0</v>
      </c>
    </row>
    <row r="1425" spans="1:16" ht="15" customHeight="1" x14ac:dyDescent="0.3">
      <c r="A1425" s="554"/>
      <c r="B1425" s="552"/>
      <c r="C1425" s="110">
        <v>25</v>
      </c>
      <c r="D1425" s="12"/>
      <c r="E1425" s="12"/>
      <c r="F1425" s="12"/>
      <c r="G1425" s="12"/>
      <c r="H1425" s="12"/>
      <c r="I1425" s="12"/>
      <c r="J1425" s="12"/>
      <c r="K1425" s="12"/>
      <c r="L1425" s="12"/>
      <c r="M1425" s="12"/>
      <c r="N1425" s="12"/>
      <c r="O1425" s="12"/>
      <c r="P1425" s="55">
        <f t="shared" si="68"/>
        <v>0</v>
      </c>
    </row>
    <row r="1426" spans="1:16" ht="15" customHeight="1" x14ac:dyDescent="0.3">
      <c r="A1426" s="554"/>
      <c r="B1426" s="552"/>
      <c r="C1426" s="110">
        <v>26</v>
      </c>
      <c r="D1426" s="12"/>
      <c r="E1426" s="12"/>
      <c r="F1426" s="12"/>
      <c r="G1426" s="12"/>
      <c r="H1426" s="12"/>
      <c r="I1426" s="12"/>
      <c r="J1426" s="12"/>
      <c r="K1426" s="12"/>
      <c r="L1426" s="12"/>
      <c r="M1426" s="12"/>
      <c r="N1426" s="12"/>
      <c r="O1426" s="12"/>
      <c r="P1426" s="55">
        <f t="shared" si="68"/>
        <v>0</v>
      </c>
    </row>
    <row r="1427" spans="1:16" ht="15" customHeight="1" x14ac:dyDescent="0.3">
      <c r="A1427" s="555"/>
      <c r="B1427" s="552"/>
      <c r="C1427" s="110">
        <v>27</v>
      </c>
      <c r="D1427" s="12"/>
      <c r="E1427" s="12"/>
      <c r="F1427" s="12"/>
      <c r="G1427" s="12"/>
      <c r="H1427" s="12"/>
      <c r="I1427" s="12"/>
      <c r="J1427" s="12"/>
      <c r="K1427" s="12"/>
      <c r="L1427" s="12"/>
      <c r="M1427" s="12"/>
      <c r="N1427" s="12"/>
      <c r="O1427" s="12"/>
      <c r="P1427" s="55">
        <f t="shared" si="68"/>
        <v>0</v>
      </c>
    </row>
    <row r="1428" spans="1:16" ht="15" customHeight="1" x14ac:dyDescent="0.3">
      <c r="A1428" s="553">
        <v>392</v>
      </c>
      <c r="B1428" s="551" t="s">
        <v>196</v>
      </c>
      <c r="C1428" s="110">
        <v>11</v>
      </c>
      <c r="D1428" s="12"/>
      <c r="E1428" s="12"/>
      <c r="F1428" s="12"/>
      <c r="G1428" s="12"/>
      <c r="H1428" s="12"/>
      <c r="I1428" s="12"/>
      <c r="J1428" s="12"/>
      <c r="K1428" s="12"/>
      <c r="L1428" s="12"/>
      <c r="M1428" s="12"/>
      <c r="N1428" s="12"/>
      <c r="O1428" s="12"/>
      <c r="P1428" s="55">
        <f t="shared" si="68"/>
        <v>0</v>
      </c>
    </row>
    <row r="1429" spans="1:16" ht="15" customHeight="1" x14ac:dyDescent="0.3">
      <c r="A1429" s="554"/>
      <c r="B1429" s="552"/>
      <c r="C1429" s="110">
        <v>12</v>
      </c>
      <c r="D1429" s="12"/>
      <c r="E1429" s="12"/>
      <c r="F1429" s="12"/>
      <c r="G1429" s="12"/>
      <c r="H1429" s="12"/>
      <c r="I1429" s="12"/>
      <c r="J1429" s="12"/>
      <c r="K1429" s="12"/>
      <c r="L1429" s="12"/>
      <c r="M1429" s="12"/>
      <c r="N1429" s="12"/>
      <c r="O1429" s="12"/>
      <c r="P1429" s="55">
        <f t="shared" si="68"/>
        <v>0</v>
      </c>
    </row>
    <row r="1430" spans="1:16" ht="15" customHeight="1" x14ac:dyDescent="0.3">
      <c r="A1430" s="554"/>
      <c r="B1430" s="552"/>
      <c r="C1430" s="110">
        <v>13</v>
      </c>
      <c r="D1430" s="12"/>
      <c r="E1430" s="12"/>
      <c r="F1430" s="12"/>
      <c r="G1430" s="12"/>
      <c r="H1430" s="12"/>
      <c r="I1430" s="12"/>
      <c r="J1430" s="12"/>
      <c r="K1430" s="12"/>
      <c r="L1430" s="12"/>
      <c r="M1430" s="12"/>
      <c r="N1430" s="12"/>
      <c r="O1430" s="12"/>
      <c r="P1430" s="55">
        <f t="shared" si="68"/>
        <v>0</v>
      </c>
    </row>
    <row r="1431" spans="1:16" ht="15" customHeight="1" x14ac:dyDescent="0.3">
      <c r="A1431" s="554"/>
      <c r="B1431" s="552"/>
      <c r="C1431" s="110">
        <v>14</v>
      </c>
      <c r="D1431" s="12"/>
      <c r="E1431" s="12"/>
      <c r="F1431" s="12"/>
      <c r="G1431" s="12"/>
      <c r="H1431" s="12"/>
      <c r="I1431" s="12"/>
      <c r="J1431" s="12"/>
      <c r="K1431" s="12"/>
      <c r="L1431" s="12"/>
      <c r="M1431" s="12"/>
      <c r="N1431" s="12"/>
      <c r="O1431" s="12"/>
      <c r="P1431" s="55">
        <f t="shared" si="68"/>
        <v>0</v>
      </c>
    </row>
    <row r="1432" spans="1:16" ht="15" customHeight="1" x14ac:dyDescent="0.3">
      <c r="A1432" s="554"/>
      <c r="B1432" s="552"/>
      <c r="C1432" s="110">
        <v>15</v>
      </c>
      <c r="D1432" s="12"/>
      <c r="E1432" s="12"/>
      <c r="F1432" s="12"/>
      <c r="G1432" s="12"/>
      <c r="H1432" s="12"/>
      <c r="I1432" s="12"/>
      <c r="J1432" s="12"/>
      <c r="K1432" s="12"/>
      <c r="L1432" s="12"/>
      <c r="M1432" s="12"/>
      <c r="N1432" s="12"/>
      <c r="O1432" s="12"/>
      <c r="P1432" s="55">
        <f t="shared" si="68"/>
        <v>0</v>
      </c>
    </row>
    <row r="1433" spans="1:16" ht="15" customHeight="1" x14ac:dyDescent="0.3">
      <c r="A1433" s="554"/>
      <c r="B1433" s="552"/>
      <c r="C1433" s="110">
        <v>16</v>
      </c>
      <c r="D1433" s="12"/>
      <c r="E1433" s="12"/>
      <c r="F1433" s="12"/>
      <c r="G1433" s="12"/>
      <c r="H1433" s="12"/>
      <c r="I1433" s="12"/>
      <c r="J1433" s="12"/>
      <c r="K1433" s="12"/>
      <c r="L1433" s="12"/>
      <c r="M1433" s="12"/>
      <c r="N1433" s="12"/>
      <c r="O1433" s="12"/>
      <c r="P1433" s="55">
        <f t="shared" si="68"/>
        <v>0</v>
      </c>
    </row>
    <row r="1434" spans="1:16" ht="15" customHeight="1" x14ac:dyDescent="0.3">
      <c r="A1434" s="554"/>
      <c r="B1434" s="552"/>
      <c r="C1434" s="110">
        <v>17</v>
      </c>
      <c r="D1434" s="12"/>
      <c r="E1434" s="12"/>
      <c r="F1434" s="12"/>
      <c r="G1434" s="12"/>
      <c r="H1434" s="12"/>
      <c r="I1434" s="12"/>
      <c r="J1434" s="12"/>
      <c r="K1434" s="12"/>
      <c r="L1434" s="12"/>
      <c r="M1434" s="12"/>
      <c r="N1434" s="12"/>
      <c r="O1434" s="12"/>
      <c r="P1434" s="55">
        <f t="shared" si="68"/>
        <v>0</v>
      </c>
    </row>
    <row r="1435" spans="1:16" ht="15" customHeight="1" x14ac:dyDescent="0.3">
      <c r="A1435" s="554"/>
      <c r="B1435" s="552"/>
      <c r="C1435" s="110">
        <v>25</v>
      </c>
      <c r="D1435" s="12"/>
      <c r="E1435" s="12"/>
      <c r="F1435" s="12"/>
      <c r="G1435" s="12"/>
      <c r="H1435" s="12"/>
      <c r="I1435" s="12"/>
      <c r="J1435" s="12"/>
      <c r="K1435" s="12"/>
      <c r="L1435" s="12"/>
      <c r="M1435" s="12"/>
      <c r="N1435" s="12"/>
      <c r="O1435" s="12"/>
      <c r="P1435" s="55">
        <f t="shared" si="68"/>
        <v>0</v>
      </c>
    </row>
    <row r="1436" spans="1:16" ht="15" customHeight="1" x14ac:dyDescent="0.3">
      <c r="A1436" s="554"/>
      <c r="B1436" s="552"/>
      <c r="C1436" s="110">
        <v>26</v>
      </c>
      <c r="D1436" s="12"/>
      <c r="E1436" s="12"/>
      <c r="F1436" s="12"/>
      <c r="G1436" s="12"/>
      <c r="H1436" s="12"/>
      <c r="I1436" s="12"/>
      <c r="J1436" s="12"/>
      <c r="K1436" s="12"/>
      <c r="L1436" s="12"/>
      <c r="M1436" s="12"/>
      <c r="N1436" s="12"/>
      <c r="O1436" s="12"/>
      <c r="P1436" s="55">
        <f t="shared" si="68"/>
        <v>0</v>
      </c>
    </row>
    <row r="1437" spans="1:16" ht="15" customHeight="1" x14ac:dyDescent="0.3">
      <c r="A1437" s="555"/>
      <c r="B1437" s="552"/>
      <c r="C1437" s="110">
        <v>27</v>
      </c>
      <c r="D1437" s="12"/>
      <c r="E1437" s="12"/>
      <c r="F1437" s="12"/>
      <c r="G1437" s="12"/>
      <c r="H1437" s="12"/>
      <c r="I1437" s="12"/>
      <c r="J1437" s="12"/>
      <c r="K1437" s="12"/>
      <c r="L1437" s="12"/>
      <c r="M1437" s="12"/>
      <c r="N1437" s="12"/>
      <c r="O1437" s="12"/>
      <c r="P1437" s="55">
        <f t="shared" si="68"/>
        <v>0</v>
      </c>
    </row>
    <row r="1438" spans="1:16" ht="15" customHeight="1" x14ac:dyDescent="0.3">
      <c r="A1438" s="553">
        <v>393</v>
      </c>
      <c r="B1438" s="551" t="s">
        <v>197</v>
      </c>
      <c r="C1438" s="110">
        <v>11</v>
      </c>
      <c r="D1438" s="12"/>
      <c r="E1438" s="12"/>
      <c r="F1438" s="12"/>
      <c r="G1438" s="12"/>
      <c r="H1438" s="12"/>
      <c r="I1438" s="12"/>
      <c r="J1438" s="12"/>
      <c r="K1438" s="12"/>
      <c r="L1438" s="12"/>
      <c r="M1438" s="12"/>
      <c r="N1438" s="12"/>
      <c r="O1438" s="12"/>
      <c r="P1438" s="55">
        <f t="shared" si="68"/>
        <v>0</v>
      </c>
    </row>
    <row r="1439" spans="1:16" ht="15" customHeight="1" x14ac:dyDescent="0.3">
      <c r="A1439" s="554"/>
      <c r="B1439" s="552"/>
      <c r="C1439" s="110">
        <v>12</v>
      </c>
      <c r="D1439" s="12"/>
      <c r="E1439" s="12"/>
      <c r="F1439" s="12"/>
      <c r="G1439" s="12"/>
      <c r="H1439" s="12"/>
      <c r="I1439" s="12"/>
      <c r="J1439" s="12"/>
      <c r="K1439" s="12"/>
      <c r="L1439" s="12"/>
      <c r="M1439" s="12"/>
      <c r="N1439" s="12"/>
      <c r="O1439" s="12"/>
      <c r="P1439" s="55">
        <f t="shared" si="68"/>
        <v>0</v>
      </c>
    </row>
    <row r="1440" spans="1:16" ht="15" customHeight="1" x14ac:dyDescent="0.3">
      <c r="A1440" s="554"/>
      <c r="B1440" s="552"/>
      <c r="C1440" s="110">
        <v>13</v>
      </c>
      <c r="D1440" s="12"/>
      <c r="E1440" s="12"/>
      <c r="F1440" s="12"/>
      <c r="G1440" s="12"/>
      <c r="H1440" s="12"/>
      <c r="I1440" s="12"/>
      <c r="J1440" s="12"/>
      <c r="K1440" s="12"/>
      <c r="L1440" s="12"/>
      <c r="M1440" s="12"/>
      <c r="N1440" s="12"/>
      <c r="O1440" s="12"/>
      <c r="P1440" s="55">
        <f t="shared" si="68"/>
        <v>0</v>
      </c>
    </row>
    <row r="1441" spans="1:16" ht="15" customHeight="1" x14ac:dyDescent="0.3">
      <c r="A1441" s="554"/>
      <c r="B1441" s="552"/>
      <c r="C1441" s="110">
        <v>14</v>
      </c>
      <c r="D1441" s="12"/>
      <c r="E1441" s="12"/>
      <c r="F1441" s="12"/>
      <c r="G1441" s="12"/>
      <c r="H1441" s="12"/>
      <c r="I1441" s="12"/>
      <c r="J1441" s="12"/>
      <c r="K1441" s="12"/>
      <c r="L1441" s="12"/>
      <c r="M1441" s="12"/>
      <c r="N1441" s="12"/>
      <c r="O1441" s="12"/>
      <c r="P1441" s="55">
        <f t="shared" si="68"/>
        <v>0</v>
      </c>
    </row>
    <row r="1442" spans="1:16" ht="15" customHeight="1" x14ac:dyDescent="0.3">
      <c r="A1442" s="554"/>
      <c r="B1442" s="552"/>
      <c r="C1442" s="110">
        <v>15</v>
      </c>
      <c r="D1442" s="12"/>
      <c r="E1442" s="12"/>
      <c r="F1442" s="12"/>
      <c r="G1442" s="12"/>
      <c r="H1442" s="12"/>
      <c r="I1442" s="12"/>
      <c r="J1442" s="12"/>
      <c r="K1442" s="12"/>
      <c r="L1442" s="12"/>
      <c r="M1442" s="12"/>
      <c r="N1442" s="12"/>
      <c r="O1442" s="12"/>
      <c r="P1442" s="55">
        <f t="shared" si="68"/>
        <v>0</v>
      </c>
    </row>
    <row r="1443" spans="1:16" ht="15" customHeight="1" x14ac:dyDescent="0.3">
      <c r="A1443" s="554"/>
      <c r="B1443" s="552"/>
      <c r="C1443" s="110">
        <v>16</v>
      </c>
      <c r="D1443" s="12"/>
      <c r="E1443" s="12"/>
      <c r="F1443" s="12"/>
      <c r="G1443" s="12"/>
      <c r="H1443" s="12"/>
      <c r="I1443" s="12"/>
      <c r="J1443" s="12"/>
      <c r="K1443" s="12"/>
      <c r="L1443" s="12"/>
      <c r="M1443" s="12"/>
      <c r="N1443" s="12"/>
      <c r="O1443" s="12"/>
      <c r="P1443" s="55">
        <f t="shared" si="68"/>
        <v>0</v>
      </c>
    </row>
    <row r="1444" spans="1:16" ht="15" customHeight="1" x14ac:dyDescent="0.3">
      <c r="A1444" s="554"/>
      <c r="B1444" s="552"/>
      <c r="C1444" s="110">
        <v>17</v>
      </c>
      <c r="D1444" s="12"/>
      <c r="E1444" s="12"/>
      <c r="F1444" s="12"/>
      <c r="G1444" s="12"/>
      <c r="H1444" s="12"/>
      <c r="I1444" s="12"/>
      <c r="J1444" s="12"/>
      <c r="K1444" s="12"/>
      <c r="L1444" s="12"/>
      <c r="M1444" s="12"/>
      <c r="N1444" s="12"/>
      <c r="O1444" s="12"/>
      <c r="P1444" s="55">
        <f t="shared" si="68"/>
        <v>0</v>
      </c>
    </row>
    <row r="1445" spans="1:16" ht="15" customHeight="1" x14ac:dyDescent="0.3">
      <c r="A1445" s="554"/>
      <c r="B1445" s="552"/>
      <c r="C1445" s="110">
        <v>25</v>
      </c>
      <c r="D1445" s="12"/>
      <c r="E1445" s="12"/>
      <c r="F1445" s="12"/>
      <c r="G1445" s="12"/>
      <c r="H1445" s="12"/>
      <c r="I1445" s="12"/>
      <c r="J1445" s="12"/>
      <c r="K1445" s="12"/>
      <c r="L1445" s="12"/>
      <c r="M1445" s="12"/>
      <c r="N1445" s="12"/>
      <c r="O1445" s="12"/>
      <c r="P1445" s="55">
        <f t="shared" si="68"/>
        <v>0</v>
      </c>
    </row>
    <row r="1446" spans="1:16" ht="15" customHeight="1" x14ac:dyDescent="0.3">
      <c r="A1446" s="554"/>
      <c r="B1446" s="552"/>
      <c r="C1446" s="110">
        <v>26</v>
      </c>
      <c r="D1446" s="12"/>
      <c r="E1446" s="12"/>
      <c r="F1446" s="12"/>
      <c r="G1446" s="12"/>
      <c r="H1446" s="12"/>
      <c r="I1446" s="12"/>
      <c r="J1446" s="12"/>
      <c r="K1446" s="12"/>
      <c r="L1446" s="12"/>
      <c r="M1446" s="12"/>
      <c r="N1446" s="12"/>
      <c r="O1446" s="12"/>
      <c r="P1446" s="55">
        <f t="shared" si="68"/>
        <v>0</v>
      </c>
    </row>
    <row r="1447" spans="1:16" ht="15" customHeight="1" x14ac:dyDescent="0.3">
      <c r="A1447" s="555"/>
      <c r="B1447" s="552"/>
      <c r="C1447" s="110">
        <v>27</v>
      </c>
      <c r="D1447" s="12"/>
      <c r="E1447" s="12"/>
      <c r="F1447" s="12"/>
      <c r="G1447" s="12"/>
      <c r="H1447" s="12"/>
      <c r="I1447" s="12"/>
      <c r="J1447" s="12"/>
      <c r="K1447" s="12"/>
      <c r="L1447" s="12"/>
      <c r="M1447" s="12"/>
      <c r="N1447" s="12"/>
      <c r="O1447" s="12"/>
      <c r="P1447" s="55">
        <f t="shared" si="68"/>
        <v>0</v>
      </c>
    </row>
    <row r="1448" spans="1:16" ht="15" customHeight="1" x14ac:dyDescent="0.3">
      <c r="A1448" s="553">
        <v>394</v>
      </c>
      <c r="B1448" s="551" t="s">
        <v>198</v>
      </c>
      <c r="C1448" s="110">
        <v>11</v>
      </c>
      <c r="D1448" s="12"/>
      <c r="E1448" s="12"/>
      <c r="F1448" s="12"/>
      <c r="G1448" s="12"/>
      <c r="H1448" s="12"/>
      <c r="I1448" s="12"/>
      <c r="J1448" s="12"/>
      <c r="K1448" s="12"/>
      <c r="L1448" s="12"/>
      <c r="M1448" s="12"/>
      <c r="N1448" s="12"/>
      <c r="O1448" s="12"/>
      <c r="P1448" s="55">
        <f t="shared" si="68"/>
        <v>0</v>
      </c>
    </row>
    <row r="1449" spans="1:16" ht="15" customHeight="1" x14ac:dyDescent="0.3">
      <c r="A1449" s="554"/>
      <c r="B1449" s="552"/>
      <c r="C1449" s="110">
        <v>12</v>
      </c>
      <c r="D1449" s="12"/>
      <c r="E1449" s="12"/>
      <c r="F1449" s="12"/>
      <c r="G1449" s="12"/>
      <c r="H1449" s="12"/>
      <c r="I1449" s="12"/>
      <c r="J1449" s="12"/>
      <c r="K1449" s="12"/>
      <c r="L1449" s="12"/>
      <c r="M1449" s="12"/>
      <c r="N1449" s="12"/>
      <c r="O1449" s="12"/>
      <c r="P1449" s="55">
        <f t="shared" si="68"/>
        <v>0</v>
      </c>
    </row>
    <row r="1450" spans="1:16" ht="15" customHeight="1" x14ac:dyDescent="0.3">
      <c r="A1450" s="554"/>
      <c r="B1450" s="552"/>
      <c r="C1450" s="110">
        <v>13</v>
      </c>
      <c r="D1450" s="12"/>
      <c r="E1450" s="12"/>
      <c r="F1450" s="12"/>
      <c r="G1450" s="12"/>
      <c r="H1450" s="12"/>
      <c r="I1450" s="12"/>
      <c r="J1450" s="12"/>
      <c r="K1450" s="12"/>
      <c r="L1450" s="12"/>
      <c r="M1450" s="12"/>
      <c r="N1450" s="12"/>
      <c r="O1450" s="12"/>
      <c r="P1450" s="55">
        <f t="shared" si="68"/>
        <v>0</v>
      </c>
    </row>
    <row r="1451" spans="1:16" ht="15" customHeight="1" x14ac:dyDescent="0.3">
      <c r="A1451" s="554"/>
      <c r="B1451" s="552"/>
      <c r="C1451" s="110">
        <v>14</v>
      </c>
      <c r="D1451" s="12"/>
      <c r="E1451" s="12"/>
      <c r="F1451" s="12"/>
      <c r="G1451" s="12"/>
      <c r="H1451" s="12"/>
      <c r="I1451" s="12"/>
      <c r="J1451" s="12"/>
      <c r="K1451" s="12"/>
      <c r="L1451" s="12"/>
      <c r="M1451" s="12"/>
      <c r="N1451" s="12"/>
      <c r="O1451" s="12"/>
      <c r="P1451" s="55">
        <f t="shared" si="68"/>
        <v>0</v>
      </c>
    </row>
    <row r="1452" spans="1:16" ht="15" customHeight="1" x14ac:dyDescent="0.3">
      <c r="A1452" s="554"/>
      <c r="B1452" s="552"/>
      <c r="C1452" s="110">
        <v>15</v>
      </c>
      <c r="D1452" s="12"/>
      <c r="E1452" s="12"/>
      <c r="F1452" s="12"/>
      <c r="G1452" s="12"/>
      <c r="H1452" s="12"/>
      <c r="I1452" s="12"/>
      <c r="J1452" s="12"/>
      <c r="K1452" s="12"/>
      <c r="L1452" s="12"/>
      <c r="M1452" s="12"/>
      <c r="N1452" s="12"/>
      <c r="O1452" s="12"/>
      <c r="P1452" s="55">
        <f t="shared" si="68"/>
        <v>0</v>
      </c>
    </row>
    <row r="1453" spans="1:16" ht="15" customHeight="1" x14ac:dyDescent="0.3">
      <c r="A1453" s="554"/>
      <c r="B1453" s="552"/>
      <c r="C1453" s="110">
        <v>16</v>
      </c>
      <c r="D1453" s="12"/>
      <c r="E1453" s="12"/>
      <c r="F1453" s="12"/>
      <c r="G1453" s="12"/>
      <c r="H1453" s="12"/>
      <c r="I1453" s="12"/>
      <c r="J1453" s="12"/>
      <c r="K1453" s="12"/>
      <c r="L1453" s="12"/>
      <c r="M1453" s="12"/>
      <c r="N1453" s="12"/>
      <c r="O1453" s="12"/>
      <c r="P1453" s="55">
        <f t="shared" si="68"/>
        <v>0</v>
      </c>
    </row>
    <row r="1454" spans="1:16" ht="15" customHeight="1" x14ac:dyDescent="0.3">
      <c r="A1454" s="554"/>
      <c r="B1454" s="552"/>
      <c r="C1454" s="110">
        <v>17</v>
      </c>
      <c r="D1454" s="12"/>
      <c r="E1454" s="12"/>
      <c r="F1454" s="12"/>
      <c r="G1454" s="12"/>
      <c r="H1454" s="12"/>
      <c r="I1454" s="12"/>
      <c r="J1454" s="12"/>
      <c r="K1454" s="12"/>
      <c r="L1454" s="12"/>
      <c r="M1454" s="12"/>
      <c r="N1454" s="12"/>
      <c r="O1454" s="12"/>
      <c r="P1454" s="55">
        <f t="shared" si="68"/>
        <v>0</v>
      </c>
    </row>
    <row r="1455" spans="1:16" ht="15" customHeight="1" x14ac:dyDescent="0.3">
      <c r="A1455" s="554"/>
      <c r="B1455" s="552"/>
      <c r="C1455" s="110">
        <v>25</v>
      </c>
      <c r="D1455" s="12"/>
      <c r="E1455" s="12"/>
      <c r="F1455" s="12"/>
      <c r="G1455" s="12"/>
      <c r="H1455" s="12"/>
      <c r="I1455" s="12"/>
      <c r="J1455" s="12"/>
      <c r="K1455" s="12"/>
      <c r="L1455" s="12"/>
      <c r="M1455" s="12"/>
      <c r="N1455" s="12"/>
      <c r="O1455" s="12"/>
      <c r="P1455" s="55">
        <f t="shared" si="68"/>
        <v>0</v>
      </c>
    </row>
    <row r="1456" spans="1:16" ht="15" customHeight="1" x14ac:dyDescent="0.3">
      <c r="A1456" s="554"/>
      <c r="B1456" s="552"/>
      <c r="C1456" s="110">
        <v>26</v>
      </c>
      <c r="D1456" s="12"/>
      <c r="E1456" s="12"/>
      <c r="F1456" s="12"/>
      <c r="G1456" s="12"/>
      <c r="H1456" s="12"/>
      <c r="I1456" s="12"/>
      <c r="J1456" s="12"/>
      <c r="K1456" s="12"/>
      <c r="L1456" s="12"/>
      <c r="M1456" s="12"/>
      <c r="N1456" s="12"/>
      <c r="O1456" s="12"/>
      <c r="P1456" s="55">
        <f t="shared" si="68"/>
        <v>0</v>
      </c>
    </row>
    <row r="1457" spans="1:16" ht="15" customHeight="1" x14ac:dyDescent="0.3">
      <c r="A1457" s="555"/>
      <c r="B1457" s="552"/>
      <c r="C1457" s="110">
        <v>27</v>
      </c>
      <c r="D1457" s="12"/>
      <c r="E1457" s="12"/>
      <c r="F1457" s="12"/>
      <c r="G1457" s="12"/>
      <c r="H1457" s="12"/>
      <c r="I1457" s="12"/>
      <c r="J1457" s="12"/>
      <c r="K1457" s="12"/>
      <c r="L1457" s="12"/>
      <c r="M1457" s="12"/>
      <c r="N1457" s="12"/>
      <c r="O1457" s="12"/>
      <c r="P1457" s="55">
        <f t="shared" si="68"/>
        <v>0</v>
      </c>
    </row>
    <row r="1458" spans="1:16" ht="15" customHeight="1" x14ac:dyDescent="0.3">
      <c r="A1458" s="553">
        <v>395</v>
      </c>
      <c r="B1458" s="551" t="s">
        <v>199</v>
      </c>
      <c r="C1458" s="110">
        <v>11</v>
      </c>
      <c r="D1458" s="12"/>
      <c r="E1458" s="12"/>
      <c r="F1458" s="12"/>
      <c r="G1458" s="12"/>
      <c r="H1458" s="12"/>
      <c r="I1458" s="12"/>
      <c r="J1458" s="12"/>
      <c r="K1458" s="12"/>
      <c r="L1458" s="12"/>
      <c r="M1458" s="12"/>
      <c r="N1458" s="12"/>
      <c r="O1458" s="12"/>
      <c r="P1458" s="55">
        <f t="shared" si="68"/>
        <v>0</v>
      </c>
    </row>
    <row r="1459" spans="1:16" ht="15" customHeight="1" x14ac:dyDescent="0.3">
      <c r="A1459" s="554"/>
      <c r="B1459" s="552"/>
      <c r="C1459" s="110">
        <v>12</v>
      </c>
      <c r="D1459" s="12"/>
      <c r="E1459" s="12"/>
      <c r="F1459" s="12"/>
      <c r="G1459" s="12"/>
      <c r="H1459" s="12"/>
      <c r="I1459" s="12"/>
      <c r="J1459" s="12"/>
      <c r="K1459" s="12"/>
      <c r="L1459" s="12"/>
      <c r="M1459" s="12"/>
      <c r="N1459" s="12"/>
      <c r="O1459" s="12"/>
      <c r="P1459" s="55">
        <f t="shared" si="68"/>
        <v>0</v>
      </c>
    </row>
    <row r="1460" spans="1:16" ht="15" customHeight="1" x14ac:dyDescent="0.3">
      <c r="A1460" s="554"/>
      <c r="B1460" s="552"/>
      <c r="C1460" s="110">
        <v>13</v>
      </c>
      <c r="D1460" s="12"/>
      <c r="E1460" s="12"/>
      <c r="F1460" s="12"/>
      <c r="G1460" s="12"/>
      <c r="H1460" s="12"/>
      <c r="I1460" s="12"/>
      <c r="J1460" s="12"/>
      <c r="K1460" s="12"/>
      <c r="L1460" s="12"/>
      <c r="M1460" s="12"/>
      <c r="N1460" s="12"/>
      <c r="O1460" s="12"/>
      <c r="P1460" s="55">
        <f t="shared" si="68"/>
        <v>0</v>
      </c>
    </row>
    <row r="1461" spans="1:16" ht="15" customHeight="1" x14ac:dyDescent="0.3">
      <c r="A1461" s="554"/>
      <c r="B1461" s="552"/>
      <c r="C1461" s="110">
        <v>14</v>
      </c>
      <c r="D1461" s="12"/>
      <c r="E1461" s="12"/>
      <c r="F1461" s="12"/>
      <c r="G1461" s="12"/>
      <c r="H1461" s="12"/>
      <c r="I1461" s="12"/>
      <c r="J1461" s="12"/>
      <c r="K1461" s="12"/>
      <c r="L1461" s="12"/>
      <c r="M1461" s="12"/>
      <c r="N1461" s="12"/>
      <c r="O1461" s="12"/>
      <c r="P1461" s="55">
        <f t="shared" si="68"/>
        <v>0</v>
      </c>
    </row>
    <row r="1462" spans="1:16" ht="15" customHeight="1" x14ac:dyDescent="0.3">
      <c r="A1462" s="554"/>
      <c r="B1462" s="552"/>
      <c r="C1462" s="110">
        <v>15</v>
      </c>
      <c r="D1462" s="12"/>
      <c r="E1462" s="12"/>
      <c r="F1462" s="12"/>
      <c r="G1462" s="12"/>
      <c r="H1462" s="12"/>
      <c r="I1462" s="12"/>
      <c r="J1462" s="12"/>
      <c r="K1462" s="12"/>
      <c r="L1462" s="12"/>
      <c r="M1462" s="12"/>
      <c r="N1462" s="12"/>
      <c r="O1462" s="12"/>
      <c r="P1462" s="55">
        <f t="shared" si="68"/>
        <v>0</v>
      </c>
    </row>
    <row r="1463" spans="1:16" ht="15" customHeight="1" x14ac:dyDescent="0.3">
      <c r="A1463" s="554"/>
      <c r="B1463" s="552"/>
      <c r="C1463" s="110">
        <v>16</v>
      </c>
      <c r="D1463" s="12"/>
      <c r="E1463" s="12"/>
      <c r="F1463" s="12"/>
      <c r="G1463" s="12"/>
      <c r="H1463" s="12"/>
      <c r="I1463" s="12"/>
      <c r="J1463" s="12"/>
      <c r="K1463" s="12"/>
      <c r="L1463" s="12"/>
      <c r="M1463" s="12"/>
      <c r="N1463" s="12"/>
      <c r="O1463" s="12"/>
      <c r="P1463" s="55">
        <f t="shared" si="68"/>
        <v>0</v>
      </c>
    </row>
    <row r="1464" spans="1:16" ht="15" customHeight="1" x14ac:dyDescent="0.3">
      <c r="A1464" s="554"/>
      <c r="B1464" s="552"/>
      <c r="C1464" s="110">
        <v>17</v>
      </c>
      <c r="D1464" s="12"/>
      <c r="E1464" s="12"/>
      <c r="F1464" s="12"/>
      <c r="G1464" s="12"/>
      <c r="H1464" s="12"/>
      <c r="I1464" s="12"/>
      <c r="J1464" s="12"/>
      <c r="K1464" s="12"/>
      <c r="L1464" s="12"/>
      <c r="M1464" s="12"/>
      <c r="N1464" s="12"/>
      <c r="O1464" s="12"/>
      <c r="P1464" s="55">
        <f t="shared" si="68"/>
        <v>0</v>
      </c>
    </row>
    <row r="1465" spans="1:16" ht="15" customHeight="1" x14ac:dyDescent="0.3">
      <c r="A1465" s="554"/>
      <c r="B1465" s="552"/>
      <c r="C1465" s="110">
        <v>25</v>
      </c>
      <c r="D1465" s="12"/>
      <c r="E1465" s="12"/>
      <c r="F1465" s="12"/>
      <c r="G1465" s="12"/>
      <c r="H1465" s="12"/>
      <c r="I1465" s="12"/>
      <c r="J1465" s="12"/>
      <c r="K1465" s="12"/>
      <c r="L1465" s="12"/>
      <c r="M1465" s="12"/>
      <c r="N1465" s="12"/>
      <c r="O1465" s="12"/>
      <c r="P1465" s="55">
        <f t="shared" si="68"/>
        <v>0</v>
      </c>
    </row>
    <row r="1466" spans="1:16" ht="15" customHeight="1" x14ac:dyDescent="0.3">
      <c r="A1466" s="554"/>
      <c r="B1466" s="552"/>
      <c r="C1466" s="110">
        <v>26</v>
      </c>
      <c r="D1466" s="12"/>
      <c r="E1466" s="12"/>
      <c r="F1466" s="12"/>
      <c r="G1466" s="12"/>
      <c r="H1466" s="12"/>
      <c r="I1466" s="12"/>
      <c r="J1466" s="12"/>
      <c r="K1466" s="12"/>
      <c r="L1466" s="12"/>
      <c r="M1466" s="12"/>
      <c r="N1466" s="12"/>
      <c r="O1466" s="12"/>
      <c r="P1466" s="55">
        <f t="shared" si="68"/>
        <v>0</v>
      </c>
    </row>
    <row r="1467" spans="1:16" ht="15" customHeight="1" x14ac:dyDescent="0.3">
      <c r="A1467" s="555"/>
      <c r="B1467" s="552"/>
      <c r="C1467" s="110">
        <v>27</v>
      </c>
      <c r="D1467" s="12"/>
      <c r="E1467" s="12"/>
      <c r="F1467" s="12"/>
      <c r="G1467" s="12"/>
      <c r="H1467" s="12"/>
      <c r="I1467" s="12"/>
      <c r="J1467" s="12"/>
      <c r="K1467" s="12"/>
      <c r="L1467" s="12"/>
      <c r="M1467" s="12"/>
      <c r="N1467" s="12"/>
      <c r="O1467" s="12"/>
      <c r="P1467" s="55">
        <f t="shared" si="68"/>
        <v>0</v>
      </c>
    </row>
    <row r="1468" spans="1:16" ht="15" customHeight="1" x14ac:dyDescent="0.3">
      <c r="A1468" s="553">
        <v>396</v>
      </c>
      <c r="B1468" s="551" t="s">
        <v>200</v>
      </c>
      <c r="C1468" s="110">
        <v>11</v>
      </c>
      <c r="D1468" s="12"/>
      <c r="E1468" s="12"/>
      <c r="F1468" s="12"/>
      <c r="G1468" s="12"/>
      <c r="H1468" s="12"/>
      <c r="I1468" s="12"/>
      <c r="J1468" s="12"/>
      <c r="K1468" s="12"/>
      <c r="L1468" s="12"/>
      <c r="M1468" s="12"/>
      <c r="N1468" s="12"/>
      <c r="O1468" s="12"/>
      <c r="P1468" s="55">
        <f t="shared" si="68"/>
        <v>0</v>
      </c>
    </row>
    <row r="1469" spans="1:16" ht="15" customHeight="1" x14ac:dyDescent="0.3">
      <c r="A1469" s="554"/>
      <c r="B1469" s="552"/>
      <c r="C1469" s="110">
        <v>12</v>
      </c>
      <c r="D1469" s="12"/>
      <c r="E1469" s="12"/>
      <c r="F1469" s="12"/>
      <c r="G1469" s="12"/>
      <c r="H1469" s="12"/>
      <c r="I1469" s="12"/>
      <c r="J1469" s="12"/>
      <c r="K1469" s="12"/>
      <c r="L1469" s="12"/>
      <c r="M1469" s="12"/>
      <c r="N1469" s="12"/>
      <c r="O1469" s="12"/>
      <c r="P1469" s="55">
        <f t="shared" si="68"/>
        <v>0</v>
      </c>
    </row>
    <row r="1470" spans="1:16" ht="15" customHeight="1" x14ac:dyDescent="0.3">
      <c r="A1470" s="554"/>
      <c r="B1470" s="552"/>
      <c r="C1470" s="110">
        <v>13</v>
      </c>
      <c r="D1470" s="12"/>
      <c r="E1470" s="12"/>
      <c r="F1470" s="12"/>
      <c r="G1470" s="12"/>
      <c r="H1470" s="12"/>
      <c r="I1470" s="12"/>
      <c r="J1470" s="12"/>
      <c r="K1470" s="12"/>
      <c r="L1470" s="12"/>
      <c r="M1470" s="12"/>
      <c r="N1470" s="12"/>
      <c r="O1470" s="12"/>
      <c r="P1470" s="55">
        <f t="shared" si="68"/>
        <v>0</v>
      </c>
    </row>
    <row r="1471" spans="1:16" ht="15" customHeight="1" x14ac:dyDescent="0.3">
      <c r="A1471" s="554"/>
      <c r="B1471" s="552"/>
      <c r="C1471" s="110">
        <v>14</v>
      </c>
      <c r="D1471" s="12"/>
      <c r="E1471" s="12"/>
      <c r="F1471" s="12"/>
      <c r="G1471" s="12"/>
      <c r="H1471" s="12"/>
      <c r="I1471" s="12"/>
      <c r="J1471" s="12"/>
      <c r="K1471" s="12"/>
      <c r="L1471" s="12"/>
      <c r="M1471" s="12"/>
      <c r="N1471" s="12"/>
      <c r="O1471" s="12"/>
      <c r="P1471" s="55">
        <f t="shared" si="68"/>
        <v>0</v>
      </c>
    </row>
    <row r="1472" spans="1:16" ht="15" customHeight="1" x14ac:dyDescent="0.3">
      <c r="A1472" s="554"/>
      <c r="B1472" s="552"/>
      <c r="C1472" s="110">
        <v>15</v>
      </c>
      <c r="D1472" s="12"/>
      <c r="E1472" s="12"/>
      <c r="F1472" s="12"/>
      <c r="G1472" s="12"/>
      <c r="H1472" s="12"/>
      <c r="I1472" s="12"/>
      <c r="J1472" s="12"/>
      <c r="K1472" s="12"/>
      <c r="L1472" s="12"/>
      <c r="M1472" s="12"/>
      <c r="N1472" s="12"/>
      <c r="O1472" s="12"/>
      <c r="P1472" s="55">
        <f t="shared" si="68"/>
        <v>0</v>
      </c>
    </row>
    <row r="1473" spans="1:16" ht="15" customHeight="1" x14ac:dyDescent="0.3">
      <c r="A1473" s="554"/>
      <c r="B1473" s="552"/>
      <c r="C1473" s="110">
        <v>16</v>
      </c>
      <c r="D1473" s="12"/>
      <c r="E1473" s="12"/>
      <c r="F1473" s="12"/>
      <c r="G1473" s="12"/>
      <c r="H1473" s="12"/>
      <c r="I1473" s="12"/>
      <c r="J1473" s="12"/>
      <c r="K1473" s="12"/>
      <c r="L1473" s="12"/>
      <c r="M1473" s="12"/>
      <c r="N1473" s="12"/>
      <c r="O1473" s="12"/>
      <c r="P1473" s="55">
        <f t="shared" si="68"/>
        <v>0</v>
      </c>
    </row>
    <row r="1474" spans="1:16" ht="15" customHeight="1" x14ac:dyDescent="0.3">
      <c r="A1474" s="554"/>
      <c r="B1474" s="552"/>
      <c r="C1474" s="110">
        <v>17</v>
      </c>
      <c r="D1474" s="12"/>
      <c r="E1474" s="12"/>
      <c r="F1474" s="12"/>
      <c r="G1474" s="12"/>
      <c r="H1474" s="12"/>
      <c r="I1474" s="12"/>
      <c r="J1474" s="12"/>
      <c r="K1474" s="12"/>
      <c r="L1474" s="12"/>
      <c r="M1474" s="12"/>
      <c r="N1474" s="12"/>
      <c r="O1474" s="12"/>
      <c r="P1474" s="55">
        <f t="shared" si="68"/>
        <v>0</v>
      </c>
    </row>
    <row r="1475" spans="1:16" ht="15" customHeight="1" x14ac:dyDescent="0.3">
      <c r="A1475" s="554"/>
      <c r="B1475" s="552"/>
      <c r="C1475" s="110">
        <v>25</v>
      </c>
      <c r="D1475" s="12"/>
      <c r="E1475" s="12"/>
      <c r="F1475" s="12"/>
      <c r="G1475" s="12"/>
      <c r="H1475" s="12"/>
      <c r="I1475" s="12"/>
      <c r="J1475" s="12"/>
      <c r="K1475" s="12"/>
      <c r="L1475" s="12"/>
      <c r="M1475" s="12"/>
      <c r="N1475" s="12"/>
      <c r="O1475" s="12"/>
      <c r="P1475" s="55">
        <f t="shared" si="68"/>
        <v>0</v>
      </c>
    </row>
    <row r="1476" spans="1:16" ht="15" customHeight="1" x14ac:dyDescent="0.3">
      <c r="A1476" s="554"/>
      <c r="B1476" s="552"/>
      <c r="C1476" s="110">
        <v>26</v>
      </c>
      <c r="D1476" s="12"/>
      <c r="E1476" s="12"/>
      <c r="F1476" s="12"/>
      <c r="G1476" s="12"/>
      <c r="H1476" s="12"/>
      <c r="I1476" s="12"/>
      <c r="J1476" s="12"/>
      <c r="K1476" s="12"/>
      <c r="L1476" s="12"/>
      <c r="M1476" s="12"/>
      <c r="N1476" s="12"/>
      <c r="O1476" s="12"/>
      <c r="P1476" s="55">
        <f t="shared" si="68"/>
        <v>0</v>
      </c>
    </row>
    <row r="1477" spans="1:16" ht="15" customHeight="1" x14ac:dyDescent="0.3">
      <c r="A1477" s="555"/>
      <c r="B1477" s="552"/>
      <c r="C1477" s="110">
        <v>27</v>
      </c>
      <c r="D1477" s="12"/>
      <c r="E1477" s="12"/>
      <c r="F1477" s="12"/>
      <c r="G1477" s="12"/>
      <c r="H1477" s="12"/>
      <c r="I1477" s="12"/>
      <c r="J1477" s="12"/>
      <c r="K1477" s="12"/>
      <c r="L1477" s="12"/>
      <c r="M1477" s="12"/>
      <c r="N1477" s="12"/>
      <c r="O1477" s="12"/>
      <c r="P1477" s="55">
        <f t="shared" si="68"/>
        <v>0</v>
      </c>
    </row>
    <row r="1478" spans="1:16" x14ac:dyDescent="0.3">
      <c r="A1478" s="64">
        <v>397</v>
      </c>
      <c r="B1478" s="65" t="s">
        <v>201</v>
      </c>
      <c r="C1478" s="105"/>
      <c r="D1478" s="105"/>
      <c r="E1478" s="105"/>
      <c r="F1478" s="105"/>
      <c r="G1478" s="105"/>
      <c r="H1478" s="105"/>
      <c r="I1478" s="105"/>
      <c r="J1478" s="105"/>
      <c r="K1478" s="105"/>
      <c r="L1478" s="105"/>
      <c r="M1478" s="105"/>
      <c r="N1478" s="105"/>
      <c r="O1478" s="105"/>
      <c r="P1478" s="54">
        <f>SUM(D1478:O1478)</f>
        <v>0</v>
      </c>
    </row>
    <row r="1479" spans="1:16" ht="15" customHeight="1" x14ac:dyDescent="0.3">
      <c r="A1479" s="553">
        <v>398</v>
      </c>
      <c r="B1479" s="551" t="s">
        <v>202</v>
      </c>
      <c r="C1479" s="110">
        <v>11</v>
      </c>
      <c r="D1479" s="12"/>
      <c r="E1479" s="12"/>
      <c r="F1479" s="12"/>
      <c r="G1479" s="12"/>
      <c r="H1479" s="12"/>
      <c r="I1479" s="12"/>
      <c r="J1479" s="12"/>
      <c r="K1479" s="12"/>
      <c r="L1479" s="12"/>
      <c r="M1479" s="12"/>
      <c r="N1479" s="12"/>
      <c r="O1479" s="12"/>
      <c r="P1479" s="55">
        <f t="shared" si="68"/>
        <v>0</v>
      </c>
    </row>
    <row r="1480" spans="1:16" ht="15" customHeight="1" x14ac:dyDescent="0.3">
      <c r="A1480" s="554"/>
      <c r="B1480" s="552"/>
      <c r="C1480" s="110">
        <v>12</v>
      </c>
      <c r="D1480" s="12"/>
      <c r="E1480" s="12"/>
      <c r="F1480" s="12"/>
      <c r="G1480" s="12"/>
      <c r="H1480" s="12"/>
      <c r="I1480" s="12"/>
      <c r="J1480" s="12"/>
      <c r="K1480" s="12"/>
      <c r="L1480" s="12"/>
      <c r="M1480" s="12"/>
      <c r="N1480" s="12"/>
      <c r="O1480" s="12"/>
      <c r="P1480" s="55">
        <f t="shared" si="68"/>
        <v>0</v>
      </c>
    </row>
    <row r="1481" spans="1:16" ht="15" customHeight="1" x14ac:dyDescent="0.3">
      <c r="A1481" s="554"/>
      <c r="B1481" s="552"/>
      <c r="C1481" s="110">
        <v>13</v>
      </c>
      <c r="D1481" s="12"/>
      <c r="E1481" s="12"/>
      <c r="F1481" s="12"/>
      <c r="G1481" s="12"/>
      <c r="H1481" s="12"/>
      <c r="I1481" s="12"/>
      <c r="J1481" s="12"/>
      <c r="K1481" s="12"/>
      <c r="L1481" s="12"/>
      <c r="M1481" s="12"/>
      <c r="N1481" s="12"/>
      <c r="O1481" s="12"/>
      <c r="P1481" s="55">
        <f t="shared" si="68"/>
        <v>0</v>
      </c>
    </row>
    <row r="1482" spans="1:16" ht="15" customHeight="1" x14ac:dyDescent="0.3">
      <c r="A1482" s="554"/>
      <c r="B1482" s="552"/>
      <c r="C1482" s="110">
        <v>14</v>
      </c>
      <c r="D1482" s="12"/>
      <c r="E1482" s="12"/>
      <c r="F1482" s="12"/>
      <c r="G1482" s="12"/>
      <c r="H1482" s="12"/>
      <c r="I1482" s="12"/>
      <c r="J1482" s="12"/>
      <c r="K1482" s="12"/>
      <c r="L1482" s="12"/>
      <c r="M1482" s="12"/>
      <c r="N1482" s="12"/>
      <c r="O1482" s="12"/>
      <c r="P1482" s="55">
        <f t="shared" si="68"/>
        <v>0</v>
      </c>
    </row>
    <row r="1483" spans="1:16" ht="15" customHeight="1" x14ac:dyDescent="0.3">
      <c r="A1483" s="554"/>
      <c r="B1483" s="552"/>
      <c r="C1483" s="110">
        <v>15</v>
      </c>
      <c r="D1483" s="12"/>
      <c r="E1483" s="12"/>
      <c r="F1483" s="12"/>
      <c r="G1483" s="12"/>
      <c r="H1483" s="12"/>
      <c r="I1483" s="12"/>
      <c r="J1483" s="12"/>
      <c r="K1483" s="12"/>
      <c r="L1483" s="12"/>
      <c r="M1483" s="12"/>
      <c r="N1483" s="12"/>
      <c r="O1483" s="12"/>
      <c r="P1483" s="55">
        <f t="shared" si="68"/>
        <v>0</v>
      </c>
    </row>
    <row r="1484" spans="1:16" ht="15" customHeight="1" x14ac:dyDescent="0.3">
      <c r="A1484" s="554"/>
      <c r="B1484" s="552"/>
      <c r="C1484" s="110">
        <v>16</v>
      </c>
      <c r="D1484" s="12"/>
      <c r="E1484" s="12"/>
      <c r="F1484" s="12"/>
      <c r="G1484" s="12"/>
      <c r="H1484" s="12"/>
      <c r="I1484" s="12"/>
      <c r="J1484" s="12"/>
      <c r="K1484" s="12"/>
      <c r="L1484" s="12"/>
      <c r="M1484" s="12"/>
      <c r="N1484" s="12"/>
      <c r="O1484" s="12"/>
      <c r="P1484" s="55">
        <f t="shared" si="68"/>
        <v>0</v>
      </c>
    </row>
    <row r="1485" spans="1:16" ht="15" customHeight="1" x14ac:dyDescent="0.3">
      <c r="A1485" s="554"/>
      <c r="B1485" s="552"/>
      <c r="C1485" s="110">
        <v>17</v>
      </c>
      <c r="D1485" s="12"/>
      <c r="E1485" s="12"/>
      <c r="F1485" s="12"/>
      <c r="G1485" s="12"/>
      <c r="H1485" s="12"/>
      <c r="I1485" s="12"/>
      <c r="J1485" s="12"/>
      <c r="K1485" s="12"/>
      <c r="L1485" s="12"/>
      <c r="M1485" s="12"/>
      <c r="N1485" s="12"/>
      <c r="O1485" s="12"/>
      <c r="P1485" s="55">
        <f t="shared" si="68"/>
        <v>0</v>
      </c>
    </row>
    <row r="1486" spans="1:16" ht="15" customHeight="1" x14ac:dyDescent="0.3">
      <c r="A1486" s="554"/>
      <c r="B1486" s="552"/>
      <c r="C1486" s="110">
        <v>25</v>
      </c>
      <c r="D1486" s="12"/>
      <c r="E1486" s="12"/>
      <c r="F1486" s="12"/>
      <c r="G1486" s="12"/>
      <c r="H1486" s="12"/>
      <c r="I1486" s="12"/>
      <c r="J1486" s="12"/>
      <c r="K1486" s="12"/>
      <c r="L1486" s="12"/>
      <c r="M1486" s="12"/>
      <c r="N1486" s="12"/>
      <c r="O1486" s="12"/>
      <c r="P1486" s="55">
        <f t="shared" si="68"/>
        <v>0</v>
      </c>
    </row>
    <row r="1487" spans="1:16" ht="15" customHeight="1" x14ac:dyDescent="0.3">
      <c r="A1487" s="554"/>
      <c r="B1487" s="552"/>
      <c r="C1487" s="110">
        <v>26</v>
      </c>
      <c r="D1487" s="12"/>
      <c r="E1487" s="12"/>
      <c r="F1487" s="12"/>
      <c r="G1487" s="12"/>
      <c r="H1487" s="12"/>
      <c r="I1487" s="12"/>
      <c r="J1487" s="12"/>
      <c r="K1487" s="12"/>
      <c r="L1487" s="12"/>
      <c r="M1487" s="12"/>
      <c r="N1487" s="12"/>
      <c r="O1487" s="12"/>
      <c r="P1487" s="55">
        <f t="shared" si="68"/>
        <v>0</v>
      </c>
    </row>
    <row r="1488" spans="1:16" ht="15" customHeight="1" x14ac:dyDescent="0.3">
      <c r="A1488" s="555"/>
      <c r="B1488" s="552"/>
      <c r="C1488" s="110">
        <v>27</v>
      </c>
      <c r="D1488" s="12"/>
      <c r="E1488" s="12"/>
      <c r="F1488" s="12"/>
      <c r="G1488" s="12"/>
      <c r="H1488" s="12"/>
      <c r="I1488" s="12"/>
      <c r="J1488" s="12"/>
      <c r="K1488" s="12"/>
      <c r="L1488" s="12"/>
      <c r="M1488" s="12"/>
      <c r="N1488" s="12"/>
      <c r="O1488" s="12"/>
      <c r="P1488" s="55">
        <f t="shared" si="68"/>
        <v>0</v>
      </c>
    </row>
    <row r="1489" spans="1:16" ht="15" customHeight="1" x14ac:dyDescent="0.3">
      <c r="A1489" s="553">
        <v>399</v>
      </c>
      <c r="B1489" s="551" t="s">
        <v>203</v>
      </c>
      <c r="C1489" s="110">
        <v>11</v>
      </c>
      <c r="D1489" s="12"/>
      <c r="E1489" s="12"/>
      <c r="F1489" s="12"/>
      <c r="G1489" s="12"/>
      <c r="H1489" s="12"/>
      <c r="I1489" s="12"/>
      <c r="J1489" s="12"/>
      <c r="K1489" s="12"/>
      <c r="L1489" s="12"/>
      <c r="M1489" s="12"/>
      <c r="N1489" s="12"/>
      <c r="O1489" s="12"/>
      <c r="P1489" s="55">
        <f t="shared" si="68"/>
        <v>0</v>
      </c>
    </row>
    <row r="1490" spans="1:16" ht="15" customHeight="1" x14ac:dyDescent="0.3">
      <c r="A1490" s="554"/>
      <c r="B1490" s="552"/>
      <c r="C1490" s="110">
        <v>12</v>
      </c>
      <c r="D1490" s="12"/>
      <c r="E1490" s="12"/>
      <c r="F1490" s="12"/>
      <c r="G1490" s="12"/>
      <c r="H1490" s="12"/>
      <c r="I1490" s="12"/>
      <c r="J1490" s="12"/>
      <c r="K1490" s="12"/>
      <c r="L1490" s="12"/>
      <c r="M1490" s="12"/>
      <c r="N1490" s="12"/>
      <c r="O1490" s="12"/>
      <c r="P1490" s="55">
        <f t="shared" si="68"/>
        <v>0</v>
      </c>
    </row>
    <row r="1491" spans="1:16" ht="15" customHeight="1" x14ac:dyDescent="0.3">
      <c r="A1491" s="554"/>
      <c r="B1491" s="552"/>
      <c r="C1491" s="110">
        <v>13</v>
      </c>
      <c r="D1491" s="12"/>
      <c r="E1491" s="12"/>
      <c r="F1491" s="12"/>
      <c r="G1491" s="12"/>
      <c r="H1491" s="12"/>
      <c r="I1491" s="12"/>
      <c r="J1491" s="12"/>
      <c r="K1491" s="12"/>
      <c r="L1491" s="12"/>
      <c r="M1491" s="12"/>
      <c r="N1491" s="12"/>
      <c r="O1491" s="12"/>
      <c r="P1491" s="55">
        <f t="shared" si="68"/>
        <v>0</v>
      </c>
    </row>
    <row r="1492" spans="1:16" ht="15" customHeight="1" x14ac:dyDescent="0.3">
      <c r="A1492" s="554"/>
      <c r="B1492" s="552"/>
      <c r="C1492" s="110">
        <v>14</v>
      </c>
      <c r="D1492" s="12"/>
      <c r="E1492" s="12"/>
      <c r="F1492" s="12"/>
      <c r="G1492" s="12"/>
      <c r="H1492" s="12"/>
      <c r="I1492" s="12"/>
      <c r="J1492" s="12"/>
      <c r="K1492" s="12"/>
      <c r="L1492" s="12"/>
      <c r="M1492" s="12"/>
      <c r="N1492" s="12"/>
      <c r="O1492" s="12"/>
      <c r="P1492" s="55">
        <f t="shared" si="68"/>
        <v>0</v>
      </c>
    </row>
    <row r="1493" spans="1:16" ht="15" customHeight="1" x14ac:dyDescent="0.3">
      <c r="A1493" s="554"/>
      <c r="B1493" s="552"/>
      <c r="C1493" s="110">
        <v>15</v>
      </c>
      <c r="D1493" s="12"/>
      <c r="E1493" s="12"/>
      <c r="F1493" s="12"/>
      <c r="G1493" s="12"/>
      <c r="H1493" s="12"/>
      <c r="I1493" s="12"/>
      <c r="J1493" s="12"/>
      <c r="K1493" s="12"/>
      <c r="L1493" s="12"/>
      <c r="M1493" s="12"/>
      <c r="N1493" s="12"/>
      <c r="O1493" s="12"/>
      <c r="P1493" s="55">
        <f t="shared" si="68"/>
        <v>0</v>
      </c>
    </row>
    <row r="1494" spans="1:16" ht="15" customHeight="1" x14ac:dyDescent="0.3">
      <c r="A1494" s="554"/>
      <c r="B1494" s="552"/>
      <c r="C1494" s="110">
        <v>16</v>
      </c>
      <c r="D1494" s="12"/>
      <c r="E1494" s="12"/>
      <c r="F1494" s="12"/>
      <c r="G1494" s="12"/>
      <c r="H1494" s="12"/>
      <c r="I1494" s="12"/>
      <c r="J1494" s="12"/>
      <c r="K1494" s="12"/>
      <c r="L1494" s="12"/>
      <c r="M1494" s="12"/>
      <c r="N1494" s="12"/>
      <c r="O1494" s="12"/>
      <c r="P1494" s="55">
        <f t="shared" si="68"/>
        <v>0</v>
      </c>
    </row>
    <row r="1495" spans="1:16" ht="15" customHeight="1" x14ac:dyDescent="0.3">
      <c r="A1495" s="554"/>
      <c r="B1495" s="552"/>
      <c r="C1495" s="110">
        <v>17</v>
      </c>
      <c r="D1495" s="12"/>
      <c r="E1495" s="12"/>
      <c r="F1495" s="12"/>
      <c r="G1495" s="12"/>
      <c r="H1495" s="12"/>
      <c r="I1495" s="12"/>
      <c r="J1495" s="12"/>
      <c r="K1495" s="12"/>
      <c r="L1495" s="12"/>
      <c r="M1495" s="12"/>
      <c r="N1495" s="12"/>
      <c r="O1495" s="12"/>
      <c r="P1495" s="55">
        <f t="shared" si="68"/>
        <v>0</v>
      </c>
    </row>
    <row r="1496" spans="1:16" ht="15" customHeight="1" x14ac:dyDescent="0.3">
      <c r="A1496" s="554"/>
      <c r="B1496" s="552"/>
      <c r="C1496" s="110">
        <v>25</v>
      </c>
      <c r="D1496" s="66"/>
      <c r="E1496" s="12"/>
      <c r="F1496" s="12"/>
      <c r="G1496" s="12"/>
      <c r="H1496" s="12"/>
      <c r="I1496" s="12"/>
      <c r="J1496" s="12"/>
      <c r="K1496" s="12"/>
      <c r="L1496" s="12"/>
      <c r="M1496" s="12"/>
      <c r="N1496" s="12"/>
      <c r="O1496" s="12"/>
      <c r="P1496" s="55">
        <f t="shared" si="68"/>
        <v>0</v>
      </c>
    </row>
    <row r="1497" spans="1:16" ht="15" customHeight="1" x14ac:dyDescent="0.3">
      <c r="A1497" s="554"/>
      <c r="B1497" s="552"/>
      <c r="C1497" s="110">
        <v>26</v>
      </c>
      <c r="D1497" s="66"/>
      <c r="E1497" s="12"/>
      <c r="F1497" s="12"/>
      <c r="G1497" s="12"/>
      <c r="H1497" s="12"/>
      <c r="I1497" s="12"/>
      <c r="J1497" s="12"/>
      <c r="K1497" s="12"/>
      <c r="L1497" s="12"/>
      <c r="M1497" s="12"/>
      <c r="N1497" s="12"/>
      <c r="O1497" s="12"/>
      <c r="P1497" s="55">
        <f t="shared" ref="P1497:P1498" si="69">SUM(D1497:O1497)</f>
        <v>0</v>
      </c>
    </row>
    <row r="1498" spans="1:16" ht="15" customHeight="1" x14ac:dyDescent="0.3">
      <c r="A1498" s="555"/>
      <c r="B1498" s="552"/>
      <c r="C1498" s="110">
        <v>27</v>
      </c>
      <c r="D1498" s="66"/>
      <c r="E1498" s="12"/>
      <c r="F1498" s="12"/>
      <c r="G1498" s="12"/>
      <c r="H1498" s="12"/>
      <c r="I1498" s="12"/>
      <c r="J1498" s="12"/>
      <c r="K1498" s="12"/>
      <c r="L1498" s="12"/>
      <c r="M1498" s="12"/>
      <c r="N1498" s="12"/>
      <c r="O1498" s="12"/>
      <c r="P1498" s="55">
        <f t="shared" si="69"/>
        <v>0</v>
      </c>
    </row>
    <row r="1499" spans="1:16" x14ac:dyDescent="0.3">
      <c r="A1499" s="75">
        <v>4000</v>
      </c>
      <c r="B1499" s="309" t="s">
        <v>2302</v>
      </c>
      <c r="C1499" s="310"/>
      <c r="D1499" s="76">
        <f t="shared" ref="D1499:P1499" si="70">D1500+D1528+D1543+D1625+D1706+D1737+D1772+D1783+D1834</f>
        <v>201375</v>
      </c>
      <c r="E1499" s="77">
        <f t="shared" si="70"/>
        <v>201375</v>
      </c>
      <c r="F1499" s="77">
        <f t="shared" si="70"/>
        <v>201375</v>
      </c>
      <c r="G1499" s="77">
        <f t="shared" si="70"/>
        <v>201375</v>
      </c>
      <c r="H1499" s="77">
        <f t="shared" si="70"/>
        <v>201375</v>
      </c>
      <c r="I1499" s="77">
        <f t="shared" si="70"/>
        <v>201375</v>
      </c>
      <c r="J1499" s="77">
        <f t="shared" si="70"/>
        <v>201375</v>
      </c>
      <c r="K1499" s="77">
        <f t="shared" si="70"/>
        <v>201375</v>
      </c>
      <c r="L1499" s="77">
        <f t="shared" si="70"/>
        <v>201375</v>
      </c>
      <c r="M1499" s="77">
        <f t="shared" si="70"/>
        <v>201375</v>
      </c>
      <c r="N1499" s="77">
        <f t="shared" si="70"/>
        <v>201375</v>
      </c>
      <c r="O1499" s="77">
        <f t="shared" si="70"/>
        <v>201375</v>
      </c>
      <c r="P1499" s="77">
        <f t="shared" si="70"/>
        <v>2416500</v>
      </c>
    </row>
    <row r="1500" spans="1:16" x14ac:dyDescent="0.3">
      <c r="A1500" s="74">
        <v>4100</v>
      </c>
      <c r="B1500" s="305" t="s">
        <v>2303</v>
      </c>
      <c r="C1500" s="306"/>
      <c r="D1500" s="72">
        <f>SUM(D1501:D1527)</f>
        <v>0</v>
      </c>
      <c r="E1500" s="72">
        <f t="shared" ref="E1500:O1500" si="71">SUM(E1501:E1527)</f>
        <v>0</v>
      </c>
      <c r="F1500" s="72">
        <f t="shared" si="71"/>
        <v>0</v>
      </c>
      <c r="G1500" s="72">
        <f t="shared" si="71"/>
        <v>0</v>
      </c>
      <c r="H1500" s="72">
        <f t="shared" si="71"/>
        <v>0</v>
      </c>
      <c r="I1500" s="72">
        <f t="shared" si="71"/>
        <v>0</v>
      </c>
      <c r="J1500" s="72">
        <f t="shared" si="71"/>
        <v>0</v>
      </c>
      <c r="K1500" s="72">
        <f t="shared" si="71"/>
        <v>0</v>
      </c>
      <c r="L1500" s="72">
        <f t="shared" si="71"/>
        <v>0</v>
      </c>
      <c r="M1500" s="72">
        <f t="shared" si="71"/>
        <v>0</v>
      </c>
      <c r="N1500" s="72">
        <f t="shared" si="71"/>
        <v>0</v>
      </c>
      <c r="O1500" s="72">
        <f t="shared" si="71"/>
        <v>0</v>
      </c>
      <c r="P1500" s="72">
        <f>SUM(P1501:P1527)</f>
        <v>0</v>
      </c>
    </row>
    <row r="1501" spans="1:16" x14ac:dyDescent="0.3">
      <c r="A1501" s="64">
        <v>411</v>
      </c>
      <c r="B1501" s="65" t="s">
        <v>206</v>
      </c>
      <c r="C1501" s="105"/>
      <c r="D1501" s="105"/>
      <c r="E1501" s="105"/>
      <c r="F1501" s="105"/>
      <c r="G1501" s="105"/>
      <c r="H1501" s="105"/>
      <c r="I1501" s="105"/>
      <c r="J1501" s="105"/>
      <c r="K1501" s="105"/>
      <c r="L1501" s="105"/>
      <c r="M1501" s="105"/>
      <c r="N1501" s="105"/>
      <c r="O1501" s="105"/>
      <c r="P1501" s="54">
        <f t="shared" ref="P1501:P1527" si="72">SUM(D1501:O1501)</f>
        <v>0</v>
      </c>
    </row>
    <row r="1502" spans="1:16" x14ac:dyDescent="0.3">
      <c r="A1502" s="64">
        <v>412</v>
      </c>
      <c r="B1502" s="65" t="s">
        <v>207</v>
      </c>
      <c r="C1502" s="105"/>
      <c r="D1502" s="105"/>
      <c r="E1502" s="105"/>
      <c r="F1502" s="105"/>
      <c r="G1502" s="105"/>
      <c r="H1502" s="105"/>
      <c r="I1502" s="105"/>
      <c r="J1502" s="105"/>
      <c r="K1502" s="105"/>
      <c r="L1502" s="105"/>
      <c r="M1502" s="105"/>
      <c r="N1502" s="105"/>
      <c r="O1502" s="105"/>
      <c r="P1502" s="54">
        <f t="shared" si="72"/>
        <v>0</v>
      </c>
    </row>
    <row r="1503" spans="1:16" x14ac:dyDescent="0.3">
      <c r="A1503" s="64">
        <v>413</v>
      </c>
      <c r="B1503" s="65" t="s">
        <v>208</v>
      </c>
      <c r="C1503" s="105"/>
      <c r="D1503" s="105"/>
      <c r="E1503" s="105"/>
      <c r="F1503" s="105"/>
      <c r="G1503" s="105"/>
      <c r="H1503" s="105"/>
      <c r="I1503" s="105"/>
      <c r="J1503" s="105"/>
      <c r="K1503" s="105"/>
      <c r="L1503" s="105"/>
      <c r="M1503" s="105"/>
      <c r="N1503" s="105"/>
      <c r="O1503" s="105"/>
      <c r="P1503" s="54">
        <f t="shared" si="72"/>
        <v>0</v>
      </c>
    </row>
    <row r="1504" spans="1:16" x14ac:dyDescent="0.3">
      <c r="A1504" s="64">
        <v>414</v>
      </c>
      <c r="B1504" s="65" t="s">
        <v>209</v>
      </c>
      <c r="C1504" s="105"/>
      <c r="D1504" s="105"/>
      <c r="E1504" s="105"/>
      <c r="F1504" s="105"/>
      <c r="G1504" s="105"/>
      <c r="H1504" s="105"/>
      <c r="I1504" s="105"/>
      <c r="J1504" s="105"/>
      <c r="K1504" s="105"/>
      <c r="L1504" s="105"/>
      <c r="M1504" s="105"/>
      <c r="N1504" s="105"/>
      <c r="O1504" s="105"/>
      <c r="P1504" s="54">
        <f t="shared" si="72"/>
        <v>0</v>
      </c>
    </row>
    <row r="1505" spans="1:16" ht="15" customHeight="1" x14ac:dyDescent="0.3">
      <c r="A1505" s="553">
        <v>415</v>
      </c>
      <c r="B1505" s="551" t="s">
        <v>210</v>
      </c>
      <c r="C1505" s="110">
        <v>11</v>
      </c>
      <c r="D1505" s="12"/>
      <c r="E1505" s="12"/>
      <c r="F1505" s="12"/>
      <c r="G1505" s="12"/>
      <c r="H1505" s="12"/>
      <c r="I1505" s="12"/>
      <c r="J1505" s="12"/>
      <c r="K1505" s="12"/>
      <c r="L1505" s="12"/>
      <c r="M1505" s="12"/>
      <c r="N1505" s="12"/>
      <c r="O1505" s="12"/>
      <c r="P1505" s="55">
        <f t="shared" si="72"/>
        <v>0</v>
      </c>
    </row>
    <row r="1506" spans="1:16" ht="15" customHeight="1" x14ac:dyDescent="0.3">
      <c r="A1506" s="554"/>
      <c r="B1506" s="552"/>
      <c r="C1506" s="110">
        <v>12</v>
      </c>
      <c r="D1506" s="12"/>
      <c r="E1506" s="12"/>
      <c r="F1506" s="12"/>
      <c r="G1506" s="12"/>
      <c r="H1506" s="12"/>
      <c r="I1506" s="12"/>
      <c r="J1506" s="12"/>
      <c r="K1506" s="12"/>
      <c r="L1506" s="12"/>
      <c r="M1506" s="12"/>
      <c r="N1506" s="12"/>
      <c r="O1506" s="12"/>
      <c r="P1506" s="55">
        <f t="shared" si="72"/>
        <v>0</v>
      </c>
    </row>
    <row r="1507" spans="1:16" ht="15" customHeight="1" x14ac:dyDescent="0.3">
      <c r="A1507" s="554"/>
      <c r="B1507" s="552"/>
      <c r="C1507" s="110">
        <v>13</v>
      </c>
      <c r="D1507" s="12"/>
      <c r="E1507" s="12"/>
      <c r="F1507" s="12"/>
      <c r="G1507" s="12"/>
      <c r="H1507" s="12"/>
      <c r="I1507" s="12"/>
      <c r="J1507" s="12"/>
      <c r="K1507" s="12"/>
      <c r="L1507" s="12"/>
      <c r="M1507" s="12"/>
      <c r="N1507" s="12"/>
      <c r="O1507" s="12"/>
      <c r="P1507" s="55">
        <f t="shared" si="72"/>
        <v>0</v>
      </c>
    </row>
    <row r="1508" spans="1:16" ht="15" customHeight="1" x14ac:dyDescent="0.3">
      <c r="A1508" s="554"/>
      <c r="B1508" s="552"/>
      <c r="C1508" s="110">
        <v>14</v>
      </c>
      <c r="D1508" s="12"/>
      <c r="E1508" s="12"/>
      <c r="F1508" s="12"/>
      <c r="G1508" s="12"/>
      <c r="H1508" s="12"/>
      <c r="I1508" s="12"/>
      <c r="J1508" s="12"/>
      <c r="K1508" s="12"/>
      <c r="L1508" s="12"/>
      <c r="M1508" s="12"/>
      <c r="N1508" s="12"/>
      <c r="O1508" s="12"/>
      <c r="P1508" s="55">
        <f t="shared" si="72"/>
        <v>0</v>
      </c>
    </row>
    <row r="1509" spans="1:16" ht="15" customHeight="1" x14ac:dyDescent="0.3">
      <c r="A1509" s="554"/>
      <c r="B1509" s="552"/>
      <c r="C1509" s="110">
        <v>15</v>
      </c>
      <c r="D1509" s="12"/>
      <c r="E1509" s="12"/>
      <c r="F1509" s="12"/>
      <c r="G1509" s="12"/>
      <c r="H1509" s="12"/>
      <c r="I1509" s="12"/>
      <c r="J1509" s="12"/>
      <c r="K1509" s="12"/>
      <c r="L1509" s="12"/>
      <c r="M1509" s="12"/>
      <c r="N1509" s="12"/>
      <c r="O1509" s="12"/>
      <c r="P1509" s="55">
        <f t="shared" si="72"/>
        <v>0</v>
      </c>
    </row>
    <row r="1510" spans="1:16" ht="15" customHeight="1" x14ac:dyDescent="0.3">
      <c r="A1510" s="554"/>
      <c r="B1510" s="552"/>
      <c r="C1510" s="110">
        <v>16</v>
      </c>
      <c r="D1510" s="12"/>
      <c r="E1510" s="12"/>
      <c r="F1510" s="12"/>
      <c r="G1510" s="12"/>
      <c r="H1510" s="12"/>
      <c r="I1510" s="12"/>
      <c r="J1510" s="12"/>
      <c r="K1510" s="12"/>
      <c r="L1510" s="12"/>
      <c r="M1510" s="12"/>
      <c r="N1510" s="12"/>
      <c r="O1510" s="12"/>
      <c r="P1510" s="55">
        <f t="shared" si="72"/>
        <v>0</v>
      </c>
    </row>
    <row r="1511" spans="1:16" ht="15" customHeight="1" x14ac:dyDescent="0.3">
      <c r="A1511" s="554"/>
      <c r="B1511" s="552"/>
      <c r="C1511" s="110">
        <v>17</v>
      </c>
      <c r="D1511" s="12"/>
      <c r="E1511" s="12"/>
      <c r="F1511" s="12"/>
      <c r="G1511" s="12"/>
      <c r="H1511" s="12"/>
      <c r="I1511" s="12"/>
      <c r="J1511" s="12"/>
      <c r="K1511" s="12"/>
      <c r="L1511" s="12"/>
      <c r="M1511" s="12"/>
      <c r="N1511" s="12"/>
      <c r="O1511" s="12"/>
      <c r="P1511" s="55">
        <f t="shared" si="72"/>
        <v>0</v>
      </c>
    </row>
    <row r="1512" spans="1:16" ht="15" customHeight="1" x14ac:dyDescent="0.3">
      <c r="A1512" s="554"/>
      <c r="B1512" s="552"/>
      <c r="C1512" s="110">
        <v>25</v>
      </c>
      <c r="D1512" s="12"/>
      <c r="E1512" s="12"/>
      <c r="F1512" s="12"/>
      <c r="G1512" s="12"/>
      <c r="H1512" s="12"/>
      <c r="I1512" s="12"/>
      <c r="J1512" s="12"/>
      <c r="K1512" s="12"/>
      <c r="L1512" s="12"/>
      <c r="M1512" s="12"/>
      <c r="N1512" s="12"/>
      <c r="O1512" s="12"/>
      <c r="P1512" s="55">
        <f t="shared" si="72"/>
        <v>0</v>
      </c>
    </row>
    <row r="1513" spans="1:16" ht="15" customHeight="1" x14ac:dyDescent="0.3">
      <c r="A1513" s="554"/>
      <c r="B1513" s="552"/>
      <c r="C1513" s="110">
        <v>26</v>
      </c>
      <c r="D1513" s="12"/>
      <c r="E1513" s="12"/>
      <c r="F1513" s="12"/>
      <c r="G1513" s="12"/>
      <c r="H1513" s="12"/>
      <c r="I1513" s="12"/>
      <c r="J1513" s="12"/>
      <c r="K1513" s="12"/>
      <c r="L1513" s="12"/>
      <c r="M1513" s="12"/>
      <c r="N1513" s="12"/>
      <c r="O1513" s="12"/>
      <c r="P1513" s="55">
        <f t="shared" si="72"/>
        <v>0</v>
      </c>
    </row>
    <row r="1514" spans="1:16" ht="15" customHeight="1" x14ac:dyDescent="0.3">
      <c r="A1514" s="555"/>
      <c r="B1514" s="552"/>
      <c r="C1514" s="110">
        <v>27</v>
      </c>
      <c r="D1514" s="12"/>
      <c r="E1514" s="12"/>
      <c r="F1514" s="12"/>
      <c r="G1514" s="12"/>
      <c r="H1514" s="12"/>
      <c r="I1514" s="12"/>
      <c r="J1514" s="12"/>
      <c r="K1514" s="12"/>
      <c r="L1514" s="12"/>
      <c r="M1514" s="12"/>
      <c r="N1514" s="12"/>
      <c r="O1514" s="12"/>
      <c r="P1514" s="55">
        <f t="shared" si="72"/>
        <v>0</v>
      </c>
    </row>
    <row r="1515" spans="1:16" ht="28.8" x14ac:dyDescent="0.3">
      <c r="A1515" s="64">
        <v>416</v>
      </c>
      <c r="B1515" s="65" t="s">
        <v>211</v>
      </c>
      <c r="C1515" s="105"/>
      <c r="D1515" s="105"/>
      <c r="E1515" s="105"/>
      <c r="F1515" s="105"/>
      <c r="G1515" s="105"/>
      <c r="H1515" s="105"/>
      <c r="I1515" s="105"/>
      <c r="J1515" s="105"/>
      <c r="K1515" s="105"/>
      <c r="L1515" s="105"/>
      <c r="M1515" s="105"/>
      <c r="N1515" s="105"/>
      <c r="O1515" s="105"/>
      <c r="P1515" s="54">
        <f>SUM(D1515:O1515)</f>
        <v>0</v>
      </c>
    </row>
    <row r="1516" spans="1:16" ht="15" customHeight="1" x14ac:dyDescent="0.3">
      <c r="A1516" s="553">
        <v>417</v>
      </c>
      <c r="B1516" s="551" t="s">
        <v>212</v>
      </c>
      <c r="C1516" s="110">
        <v>11</v>
      </c>
      <c r="D1516" s="12"/>
      <c r="E1516" s="12"/>
      <c r="F1516" s="12"/>
      <c r="G1516" s="12"/>
      <c r="H1516" s="12"/>
      <c r="I1516" s="12"/>
      <c r="J1516" s="12"/>
      <c r="K1516" s="12"/>
      <c r="L1516" s="12"/>
      <c r="M1516" s="12"/>
      <c r="N1516" s="12"/>
      <c r="O1516" s="12"/>
      <c r="P1516" s="55">
        <f t="shared" si="72"/>
        <v>0</v>
      </c>
    </row>
    <row r="1517" spans="1:16" ht="15" customHeight="1" x14ac:dyDescent="0.3">
      <c r="A1517" s="554"/>
      <c r="B1517" s="552"/>
      <c r="C1517" s="110">
        <v>12</v>
      </c>
      <c r="D1517" s="12"/>
      <c r="E1517" s="12"/>
      <c r="F1517" s="12"/>
      <c r="G1517" s="12"/>
      <c r="H1517" s="12"/>
      <c r="I1517" s="12"/>
      <c r="J1517" s="12"/>
      <c r="K1517" s="12"/>
      <c r="L1517" s="12"/>
      <c r="M1517" s="12"/>
      <c r="N1517" s="12"/>
      <c r="O1517" s="12"/>
      <c r="P1517" s="55">
        <f t="shared" si="72"/>
        <v>0</v>
      </c>
    </row>
    <row r="1518" spans="1:16" ht="15" customHeight="1" x14ac:dyDescent="0.3">
      <c r="A1518" s="554"/>
      <c r="B1518" s="552"/>
      <c r="C1518" s="110">
        <v>13</v>
      </c>
      <c r="D1518" s="12"/>
      <c r="E1518" s="12"/>
      <c r="F1518" s="12"/>
      <c r="G1518" s="12"/>
      <c r="H1518" s="12"/>
      <c r="I1518" s="12"/>
      <c r="J1518" s="12"/>
      <c r="K1518" s="12"/>
      <c r="L1518" s="12"/>
      <c r="M1518" s="12"/>
      <c r="N1518" s="12"/>
      <c r="O1518" s="12"/>
      <c r="P1518" s="55">
        <f t="shared" si="72"/>
        <v>0</v>
      </c>
    </row>
    <row r="1519" spans="1:16" ht="15" customHeight="1" x14ac:dyDescent="0.3">
      <c r="A1519" s="554"/>
      <c r="B1519" s="552"/>
      <c r="C1519" s="110">
        <v>14</v>
      </c>
      <c r="D1519" s="12"/>
      <c r="E1519" s="12"/>
      <c r="F1519" s="12"/>
      <c r="G1519" s="12"/>
      <c r="H1519" s="12"/>
      <c r="I1519" s="12"/>
      <c r="J1519" s="12"/>
      <c r="K1519" s="12"/>
      <c r="L1519" s="12"/>
      <c r="M1519" s="12"/>
      <c r="N1519" s="12"/>
      <c r="O1519" s="12"/>
      <c r="P1519" s="55">
        <f t="shared" si="72"/>
        <v>0</v>
      </c>
    </row>
    <row r="1520" spans="1:16" ht="15" customHeight="1" x14ac:dyDescent="0.3">
      <c r="A1520" s="554"/>
      <c r="B1520" s="552"/>
      <c r="C1520" s="110">
        <v>15</v>
      </c>
      <c r="D1520" s="12"/>
      <c r="E1520" s="12"/>
      <c r="F1520" s="12"/>
      <c r="G1520" s="12"/>
      <c r="H1520" s="12"/>
      <c r="I1520" s="12"/>
      <c r="J1520" s="12"/>
      <c r="K1520" s="12"/>
      <c r="L1520" s="12"/>
      <c r="M1520" s="12"/>
      <c r="N1520" s="12"/>
      <c r="O1520" s="12"/>
      <c r="P1520" s="55">
        <f t="shared" si="72"/>
        <v>0</v>
      </c>
    </row>
    <row r="1521" spans="1:16" ht="15" customHeight="1" x14ac:dyDescent="0.3">
      <c r="A1521" s="554"/>
      <c r="B1521" s="552"/>
      <c r="C1521" s="110">
        <v>16</v>
      </c>
      <c r="D1521" s="12"/>
      <c r="E1521" s="12"/>
      <c r="F1521" s="12"/>
      <c r="G1521" s="12"/>
      <c r="H1521" s="12"/>
      <c r="I1521" s="12"/>
      <c r="J1521" s="12"/>
      <c r="K1521" s="12"/>
      <c r="L1521" s="12"/>
      <c r="M1521" s="12"/>
      <c r="N1521" s="12"/>
      <c r="O1521" s="12"/>
      <c r="P1521" s="55">
        <f t="shared" si="72"/>
        <v>0</v>
      </c>
    </row>
    <row r="1522" spans="1:16" ht="15" customHeight="1" x14ac:dyDescent="0.3">
      <c r="A1522" s="554"/>
      <c r="B1522" s="552"/>
      <c r="C1522" s="110">
        <v>17</v>
      </c>
      <c r="D1522" s="12"/>
      <c r="E1522" s="12"/>
      <c r="F1522" s="12"/>
      <c r="G1522" s="12"/>
      <c r="H1522" s="12"/>
      <c r="I1522" s="12"/>
      <c r="J1522" s="12"/>
      <c r="K1522" s="12"/>
      <c r="L1522" s="12"/>
      <c r="M1522" s="12"/>
      <c r="N1522" s="12"/>
      <c r="O1522" s="12"/>
      <c r="P1522" s="55">
        <f t="shared" si="72"/>
        <v>0</v>
      </c>
    </row>
    <row r="1523" spans="1:16" ht="15" customHeight="1" x14ac:dyDescent="0.3">
      <c r="A1523" s="554"/>
      <c r="B1523" s="552"/>
      <c r="C1523" s="110">
        <v>25</v>
      </c>
      <c r="D1523" s="12"/>
      <c r="E1523" s="12"/>
      <c r="F1523" s="12"/>
      <c r="G1523" s="12"/>
      <c r="H1523" s="12"/>
      <c r="I1523" s="12"/>
      <c r="J1523" s="12"/>
      <c r="K1523" s="12"/>
      <c r="L1523" s="12"/>
      <c r="M1523" s="12"/>
      <c r="N1523" s="12"/>
      <c r="O1523" s="12"/>
      <c r="P1523" s="55">
        <f t="shared" si="72"/>
        <v>0</v>
      </c>
    </row>
    <row r="1524" spans="1:16" ht="15" customHeight="1" x14ac:dyDescent="0.3">
      <c r="A1524" s="554"/>
      <c r="B1524" s="552"/>
      <c r="C1524" s="110">
        <v>26</v>
      </c>
      <c r="D1524" s="12"/>
      <c r="E1524" s="12"/>
      <c r="F1524" s="12"/>
      <c r="G1524" s="12"/>
      <c r="H1524" s="12"/>
      <c r="I1524" s="12"/>
      <c r="J1524" s="12"/>
      <c r="K1524" s="12"/>
      <c r="L1524" s="12"/>
      <c r="M1524" s="12"/>
      <c r="N1524" s="12"/>
      <c r="O1524" s="12"/>
      <c r="P1524" s="55">
        <f t="shared" si="72"/>
        <v>0</v>
      </c>
    </row>
    <row r="1525" spans="1:16" ht="15" customHeight="1" x14ac:dyDescent="0.3">
      <c r="A1525" s="555"/>
      <c r="B1525" s="552"/>
      <c r="C1525" s="110">
        <v>27</v>
      </c>
      <c r="D1525" s="12"/>
      <c r="E1525" s="12"/>
      <c r="F1525" s="12"/>
      <c r="G1525" s="12"/>
      <c r="H1525" s="12"/>
      <c r="I1525" s="12"/>
      <c r="J1525" s="12"/>
      <c r="K1525" s="12"/>
      <c r="L1525" s="12"/>
      <c r="M1525" s="12"/>
      <c r="N1525" s="12"/>
      <c r="O1525" s="12"/>
      <c r="P1525" s="55">
        <f t="shared" si="72"/>
        <v>0</v>
      </c>
    </row>
    <row r="1526" spans="1:16" ht="28.8" x14ac:dyDescent="0.3">
      <c r="A1526" s="64">
        <v>418</v>
      </c>
      <c r="B1526" s="65" t="s">
        <v>213</v>
      </c>
      <c r="C1526" s="105"/>
      <c r="D1526" s="105"/>
      <c r="E1526" s="105"/>
      <c r="F1526" s="105"/>
      <c r="G1526" s="105"/>
      <c r="H1526" s="105"/>
      <c r="I1526" s="105"/>
      <c r="J1526" s="105"/>
      <c r="K1526" s="105"/>
      <c r="L1526" s="105"/>
      <c r="M1526" s="105"/>
      <c r="N1526" s="105"/>
      <c r="O1526" s="105"/>
      <c r="P1526" s="54">
        <f t="shared" si="72"/>
        <v>0</v>
      </c>
    </row>
    <row r="1527" spans="1:16" x14ac:dyDescent="0.3">
      <c r="A1527" s="64">
        <v>419</v>
      </c>
      <c r="B1527" s="65" t="s">
        <v>214</v>
      </c>
      <c r="C1527" s="105"/>
      <c r="D1527" s="105"/>
      <c r="E1527" s="105"/>
      <c r="F1527" s="105"/>
      <c r="G1527" s="105"/>
      <c r="H1527" s="105"/>
      <c r="I1527" s="105"/>
      <c r="J1527" s="105"/>
      <c r="K1527" s="105"/>
      <c r="L1527" s="105"/>
      <c r="M1527" s="105"/>
      <c r="N1527" s="105"/>
      <c r="O1527" s="105"/>
      <c r="P1527" s="54">
        <f t="shared" si="72"/>
        <v>0</v>
      </c>
    </row>
    <row r="1528" spans="1:16" x14ac:dyDescent="0.3">
      <c r="A1528" s="74">
        <v>4200</v>
      </c>
      <c r="B1528" s="305" t="s">
        <v>2304</v>
      </c>
      <c r="C1528" s="306"/>
      <c r="D1528" s="72">
        <f>SUM(D1529:D1542)</f>
        <v>0</v>
      </c>
      <c r="E1528" s="72">
        <f t="shared" ref="E1528:O1528" si="73">SUM(E1529:E1542)</f>
        <v>0</v>
      </c>
      <c r="F1528" s="72">
        <f t="shared" si="73"/>
        <v>0</v>
      </c>
      <c r="G1528" s="72">
        <f t="shared" si="73"/>
        <v>0</v>
      </c>
      <c r="H1528" s="72">
        <f t="shared" si="73"/>
        <v>0</v>
      </c>
      <c r="I1528" s="72">
        <f t="shared" si="73"/>
        <v>0</v>
      </c>
      <c r="J1528" s="72">
        <f t="shared" si="73"/>
        <v>0</v>
      </c>
      <c r="K1528" s="72">
        <f t="shared" si="73"/>
        <v>0</v>
      </c>
      <c r="L1528" s="72">
        <f t="shared" si="73"/>
        <v>0</v>
      </c>
      <c r="M1528" s="72">
        <f t="shared" si="73"/>
        <v>0</v>
      </c>
      <c r="N1528" s="72">
        <f t="shared" si="73"/>
        <v>0</v>
      </c>
      <c r="O1528" s="72">
        <f t="shared" si="73"/>
        <v>0</v>
      </c>
      <c r="P1528" s="72">
        <f>SUM(P1529:P1542)</f>
        <v>0</v>
      </c>
    </row>
    <row r="1529" spans="1:16" ht="15" customHeight="1" x14ac:dyDescent="0.3">
      <c r="A1529" s="553">
        <v>421</v>
      </c>
      <c r="B1529" s="551" t="s">
        <v>215</v>
      </c>
      <c r="C1529" s="110">
        <v>11</v>
      </c>
      <c r="D1529" s="12"/>
      <c r="E1529" s="12"/>
      <c r="F1529" s="12"/>
      <c r="G1529" s="12"/>
      <c r="H1529" s="12"/>
      <c r="I1529" s="12"/>
      <c r="J1529" s="12"/>
      <c r="K1529" s="12"/>
      <c r="L1529" s="12"/>
      <c r="M1529" s="12"/>
      <c r="N1529" s="12"/>
      <c r="O1529" s="12"/>
      <c r="P1529" s="55">
        <f>SUM(D1529:O1529)</f>
        <v>0</v>
      </c>
    </row>
    <row r="1530" spans="1:16" ht="15" customHeight="1" x14ac:dyDescent="0.3">
      <c r="A1530" s="554"/>
      <c r="B1530" s="552"/>
      <c r="C1530" s="110">
        <v>12</v>
      </c>
      <c r="D1530" s="12"/>
      <c r="E1530" s="12"/>
      <c r="F1530" s="12"/>
      <c r="G1530" s="12"/>
      <c r="H1530" s="12"/>
      <c r="I1530" s="12"/>
      <c r="J1530" s="12"/>
      <c r="K1530" s="12"/>
      <c r="L1530" s="12"/>
      <c r="M1530" s="12"/>
      <c r="N1530" s="12"/>
      <c r="O1530" s="12"/>
      <c r="P1530" s="55">
        <f t="shared" ref="P1530:P1542" si="74">SUM(D1530:O1530)</f>
        <v>0</v>
      </c>
    </row>
    <row r="1531" spans="1:16" ht="15" customHeight="1" x14ac:dyDescent="0.3">
      <c r="A1531" s="554"/>
      <c r="B1531" s="552"/>
      <c r="C1531" s="110">
        <v>13</v>
      </c>
      <c r="D1531" s="12"/>
      <c r="E1531" s="12"/>
      <c r="F1531" s="12"/>
      <c r="G1531" s="12"/>
      <c r="H1531" s="12"/>
      <c r="I1531" s="12"/>
      <c r="J1531" s="12"/>
      <c r="K1531" s="12"/>
      <c r="L1531" s="12"/>
      <c r="M1531" s="12"/>
      <c r="N1531" s="12"/>
      <c r="O1531" s="12"/>
      <c r="P1531" s="55">
        <f t="shared" si="74"/>
        <v>0</v>
      </c>
    </row>
    <row r="1532" spans="1:16" ht="15" customHeight="1" x14ac:dyDescent="0.3">
      <c r="A1532" s="554"/>
      <c r="B1532" s="552"/>
      <c r="C1532" s="110">
        <v>14</v>
      </c>
      <c r="D1532" s="12"/>
      <c r="E1532" s="12"/>
      <c r="F1532" s="12"/>
      <c r="G1532" s="12"/>
      <c r="H1532" s="12"/>
      <c r="I1532" s="12"/>
      <c r="J1532" s="12"/>
      <c r="K1532" s="12"/>
      <c r="L1532" s="12"/>
      <c r="M1532" s="12"/>
      <c r="N1532" s="12"/>
      <c r="O1532" s="12"/>
      <c r="P1532" s="55">
        <f t="shared" si="74"/>
        <v>0</v>
      </c>
    </row>
    <row r="1533" spans="1:16" ht="15" customHeight="1" x14ac:dyDescent="0.3">
      <c r="A1533" s="554"/>
      <c r="B1533" s="552"/>
      <c r="C1533" s="110">
        <v>15</v>
      </c>
      <c r="D1533" s="12"/>
      <c r="E1533" s="12"/>
      <c r="F1533" s="12"/>
      <c r="G1533" s="12"/>
      <c r="H1533" s="12"/>
      <c r="I1533" s="12"/>
      <c r="J1533" s="12"/>
      <c r="K1533" s="12"/>
      <c r="L1533" s="12"/>
      <c r="M1533" s="12"/>
      <c r="N1533" s="12"/>
      <c r="O1533" s="12"/>
      <c r="P1533" s="55">
        <f t="shared" si="74"/>
        <v>0</v>
      </c>
    </row>
    <row r="1534" spans="1:16" ht="15" customHeight="1" x14ac:dyDescent="0.3">
      <c r="A1534" s="554"/>
      <c r="B1534" s="552"/>
      <c r="C1534" s="110">
        <v>16</v>
      </c>
      <c r="D1534" s="12"/>
      <c r="E1534" s="12"/>
      <c r="F1534" s="12"/>
      <c r="G1534" s="12"/>
      <c r="H1534" s="12"/>
      <c r="I1534" s="12"/>
      <c r="J1534" s="12"/>
      <c r="K1534" s="12"/>
      <c r="L1534" s="12"/>
      <c r="M1534" s="12"/>
      <c r="N1534" s="12"/>
      <c r="O1534" s="12"/>
      <c r="P1534" s="55">
        <f t="shared" si="74"/>
        <v>0</v>
      </c>
    </row>
    <row r="1535" spans="1:16" ht="15" customHeight="1" x14ac:dyDescent="0.3">
      <c r="A1535" s="554"/>
      <c r="B1535" s="552"/>
      <c r="C1535" s="110">
        <v>17</v>
      </c>
      <c r="D1535" s="12"/>
      <c r="E1535" s="12"/>
      <c r="F1535" s="12"/>
      <c r="G1535" s="12"/>
      <c r="H1535" s="12"/>
      <c r="I1535" s="12"/>
      <c r="J1535" s="12"/>
      <c r="K1535" s="12"/>
      <c r="L1535" s="12"/>
      <c r="M1535" s="12"/>
      <c r="N1535" s="12"/>
      <c r="O1535" s="12"/>
      <c r="P1535" s="55">
        <f t="shared" si="74"/>
        <v>0</v>
      </c>
    </row>
    <row r="1536" spans="1:16" ht="15" customHeight="1" x14ac:dyDescent="0.3">
      <c r="A1536" s="554"/>
      <c r="B1536" s="552"/>
      <c r="C1536" s="110">
        <v>25</v>
      </c>
      <c r="D1536" s="12"/>
      <c r="E1536" s="12"/>
      <c r="F1536" s="12"/>
      <c r="G1536" s="12"/>
      <c r="H1536" s="12"/>
      <c r="I1536" s="12"/>
      <c r="J1536" s="12"/>
      <c r="K1536" s="12"/>
      <c r="L1536" s="12"/>
      <c r="M1536" s="12"/>
      <c r="N1536" s="12"/>
      <c r="O1536" s="12"/>
      <c r="P1536" s="55">
        <f t="shared" si="74"/>
        <v>0</v>
      </c>
    </row>
    <row r="1537" spans="1:16" ht="15" customHeight="1" x14ac:dyDescent="0.3">
      <c r="A1537" s="554"/>
      <c r="B1537" s="552"/>
      <c r="C1537" s="110">
        <v>26</v>
      </c>
      <c r="D1537" s="12"/>
      <c r="E1537" s="12"/>
      <c r="F1537" s="12"/>
      <c r="G1537" s="12"/>
      <c r="H1537" s="12"/>
      <c r="I1537" s="12"/>
      <c r="J1537" s="12"/>
      <c r="K1537" s="12"/>
      <c r="L1537" s="12"/>
      <c r="M1537" s="12"/>
      <c r="N1537" s="12"/>
      <c r="O1537" s="12"/>
      <c r="P1537" s="55">
        <f t="shared" si="74"/>
        <v>0</v>
      </c>
    </row>
    <row r="1538" spans="1:16" ht="15" customHeight="1" x14ac:dyDescent="0.3">
      <c r="A1538" s="555"/>
      <c r="B1538" s="552"/>
      <c r="C1538" s="110">
        <v>27</v>
      </c>
      <c r="D1538" s="12"/>
      <c r="E1538" s="12"/>
      <c r="F1538" s="12"/>
      <c r="G1538" s="12"/>
      <c r="H1538" s="12"/>
      <c r="I1538" s="12"/>
      <c r="J1538" s="12"/>
      <c r="K1538" s="12"/>
      <c r="L1538" s="12"/>
      <c r="M1538" s="12"/>
      <c r="N1538" s="12"/>
      <c r="O1538" s="12"/>
      <c r="P1538" s="55">
        <f t="shared" si="74"/>
        <v>0</v>
      </c>
    </row>
    <row r="1539" spans="1:16" ht="28.8" x14ac:dyDescent="0.3">
      <c r="A1539" s="64">
        <v>422</v>
      </c>
      <c r="B1539" s="65" t="s">
        <v>216</v>
      </c>
      <c r="C1539" s="105"/>
      <c r="D1539" s="105"/>
      <c r="E1539" s="105"/>
      <c r="F1539" s="105"/>
      <c r="G1539" s="105"/>
      <c r="H1539" s="105"/>
      <c r="I1539" s="105"/>
      <c r="J1539" s="105"/>
      <c r="K1539" s="105"/>
      <c r="L1539" s="105"/>
      <c r="M1539" s="105"/>
      <c r="N1539" s="105"/>
      <c r="O1539" s="105"/>
      <c r="P1539" s="54">
        <f t="shared" si="74"/>
        <v>0</v>
      </c>
    </row>
    <row r="1540" spans="1:16" x14ac:dyDescent="0.3">
      <c r="A1540" s="64">
        <v>423</v>
      </c>
      <c r="B1540" s="65" t="s">
        <v>2305</v>
      </c>
      <c r="C1540" s="105"/>
      <c r="D1540" s="105"/>
      <c r="E1540" s="105"/>
      <c r="F1540" s="105"/>
      <c r="G1540" s="105"/>
      <c r="H1540" s="105"/>
      <c r="I1540" s="105"/>
      <c r="J1540" s="105"/>
      <c r="K1540" s="105"/>
      <c r="L1540" s="105"/>
      <c r="M1540" s="105"/>
      <c r="N1540" s="105"/>
      <c r="O1540" s="105"/>
      <c r="P1540" s="54">
        <f t="shared" si="74"/>
        <v>0</v>
      </c>
    </row>
    <row r="1541" spans="1:16" x14ac:dyDescent="0.3">
      <c r="A1541" s="64">
        <v>424</v>
      </c>
      <c r="B1541" s="65" t="s">
        <v>218</v>
      </c>
      <c r="C1541" s="105"/>
      <c r="D1541" s="105"/>
      <c r="E1541" s="105"/>
      <c r="F1541" s="105"/>
      <c r="G1541" s="105"/>
      <c r="H1541" s="105"/>
      <c r="I1541" s="105"/>
      <c r="J1541" s="105"/>
      <c r="K1541" s="105"/>
      <c r="L1541" s="105"/>
      <c r="M1541" s="105"/>
      <c r="N1541" s="105"/>
      <c r="O1541" s="105"/>
      <c r="P1541" s="54">
        <f t="shared" si="74"/>
        <v>0</v>
      </c>
    </row>
    <row r="1542" spans="1:16" x14ac:dyDescent="0.3">
      <c r="A1542" s="64">
        <v>425</v>
      </c>
      <c r="B1542" s="65" t="s">
        <v>219</v>
      </c>
      <c r="C1542" s="105"/>
      <c r="D1542" s="105"/>
      <c r="E1542" s="105"/>
      <c r="F1542" s="105"/>
      <c r="G1542" s="105"/>
      <c r="H1542" s="105"/>
      <c r="I1542" s="105"/>
      <c r="J1542" s="105"/>
      <c r="K1542" s="105"/>
      <c r="L1542" s="105"/>
      <c r="M1542" s="105"/>
      <c r="N1542" s="105"/>
      <c r="O1542" s="105"/>
      <c r="P1542" s="54">
        <f t="shared" si="74"/>
        <v>0</v>
      </c>
    </row>
    <row r="1543" spans="1:16" x14ac:dyDescent="0.3">
      <c r="A1543" s="74">
        <v>4300</v>
      </c>
      <c r="B1543" s="305" t="s">
        <v>599</v>
      </c>
      <c r="C1543" s="306"/>
      <c r="D1543" s="72">
        <f>SUM(D1544:D1624)</f>
        <v>0</v>
      </c>
      <c r="E1543" s="72">
        <f t="shared" ref="E1543:O1543" si="75">SUM(E1544:E1624)</f>
        <v>0</v>
      </c>
      <c r="F1543" s="72">
        <f t="shared" si="75"/>
        <v>0</v>
      </c>
      <c r="G1543" s="72">
        <f t="shared" si="75"/>
        <v>0</v>
      </c>
      <c r="H1543" s="72">
        <f t="shared" si="75"/>
        <v>0</v>
      </c>
      <c r="I1543" s="72">
        <f t="shared" si="75"/>
        <v>0</v>
      </c>
      <c r="J1543" s="72">
        <f t="shared" si="75"/>
        <v>0</v>
      </c>
      <c r="K1543" s="72">
        <f t="shared" si="75"/>
        <v>0</v>
      </c>
      <c r="L1543" s="72">
        <f t="shared" si="75"/>
        <v>0</v>
      </c>
      <c r="M1543" s="72">
        <f t="shared" si="75"/>
        <v>0</v>
      </c>
      <c r="N1543" s="72">
        <f t="shared" si="75"/>
        <v>0</v>
      </c>
      <c r="O1543" s="72">
        <f t="shared" si="75"/>
        <v>0</v>
      </c>
      <c r="P1543" s="72">
        <f>SUM(P1544:P1624)</f>
        <v>0</v>
      </c>
    </row>
    <row r="1544" spans="1:16" ht="15" customHeight="1" x14ac:dyDescent="0.3">
      <c r="A1544" s="553">
        <v>431</v>
      </c>
      <c r="B1544" s="551" t="s">
        <v>221</v>
      </c>
      <c r="C1544" s="110">
        <v>11</v>
      </c>
      <c r="D1544" s="66"/>
      <c r="E1544" s="12"/>
      <c r="F1544" s="12"/>
      <c r="G1544" s="12"/>
      <c r="H1544" s="12"/>
      <c r="I1544" s="12"/>
      <c r="J1544" s="12"/>
      <c r="K1544" s="12"/>
      <c r="L1544" s="12"/>
      <c r="M1544" s="12"/>
      <c r="N1544" s="12"/>
      <c r="O1544" s="12"/>
      <c r="P1544" s="55">
        <f t="shared" ref="P1544:P1623" si="76">SUM(D1544:O1544)</f>
        <v>0</v>
      </c>
    </row>
    <row r="1545" spans="1:16" ht="15" customHeight="1" x14ac:dyDescent="0.3">
      <c r="A1545" s="554"/>
      <c r="B1545" s="552"/>
      <c r="C1545" s="110">
        <v>12</v>
      </c>
      <c r="D1545" s="66"/>
      <c r="E1545" s="12"/>
      <c r="F1545" s="12"/>
      <c r="G1545" s="12"/>
      <c r="H1545" s="12"/>
      <c r="I1545" s="12"/>
      <c r="J1545" s="12"/>
      <c r="K1545" s="12"/>
      <c r="L1545" s="12"/>
      <c r="M1545" s="12"/>
      <c r="N1545" s="12"/>
      <c r="O1545" s="12"/>
      <c r="P1545" s="55">
        <f t="shared" si="76"/>
        <v>0</v>
      </c>
    </row>
    <row r="1546" spans="1:16" ht="15" customHeight="1" x14ac:dyDescent="0.3">
      <c r="A1546" s="554"/>
      <c r="B1546" s="552"/>
      <c r="C1546" s="110">
        <v>13</v>
      </c>
      <c r="D1546" s="66"/>
      <c r="E1546" s="12"/>
      <c r="F1546" s="12"/>
      <c r="G1546" s="12"/>
      <c r="H1546" s="12"/>
      <c r="I1546" s="12"/>
      <c r="J1546" s="12"/>
      <c r="K1546" s="12"/>
      <c r="L1546" s="12"/>
      <c r="M1546" s="12"/>
      <c r="N1546" s="12"/>
      <c r="O1546" s="12"/>
      <c r="P1546" s="55">
        <f t="shared" si="76"/>
        <v>0</v>
      </c>
    </row>
    <row r="1547" spans="1:16" ht="15" customHeight="1" x14ac:dyDescent="0.3">
      <c r="A1547" s="554"/>
      <c r="B1547" s="552"/>
      <c r="C1547" s="110">
        <v>14</v>
      </c>
      <c r="D1547" s="66"/>
      <c r="E1547" s="12"/>
      <c r="F1547" s="12"/>
      <c r="G1547" s="12"/>
      <c r="H1547" s="12"/>
      <c r="I1547" s="12"/>
      <c r="J1547" s="12"/>
      <c r="K1547" s="12"/>
      <c r="L1547" s="12"/>
      <c r="M1547" s="12"/>
      <c r="N1547" s="12"/>
      <c r="O1547" s="12"/>
      <c r="P1547" s="55">
        <f t="shared" si="76"/>
        <v>0</v>
      </c>
    </row>
    <row r="1548" spans="1:16" ht="15" customHeight="1" x14ac:dyDescent="0.3">
      <c r="A1548" s="554"/>
      <c r="B1548" s="552"/>
      <c r="C1548" s="110">
        <v>15</v>
      </c>
      <c r="D1548" s="66"/>
      <c r="E1548" s="12"/>
      <c r="F1548" s="12"/>
      <c r="G1548" s="12"/>
      <c r="H1548" s="12"/>
      <c r="I1548" s="12"/>
      <c r="J1548" s="12"/>
      <c r="K1548" s="12"/>
      <c r="L1548" s="12"/>
      <c r="M1548" s="12"/>
      <c r="N1548" s="12"/>
      <c r="O1548" s="12"/>
      <c r="P1548" s="55">
        <f t="shared" si="76"/>
        <v>0</v>
      </c>
    </row>
    <row r="1549" spans="1:16" ht="15" customHeight="1" x14ac:dyDescent="0.3">
      <c r="A1549" s="554"/>
      <c r="B1549" s="552"/>
      <c r="C1549" s="110">
        <v>16</v>
      </c>
      <c r="D1549" s="66"/>
      <c r="E1549" s="12"/>
      <c r="F1549" s="12"/>
      <c r="G1549" s="12"/>
      <c r="H1549" s="12"/>
      <c r="I1549" s="12"/>
      <c r="J1549" s="12"/>
      <c r="K1549" s="12"/>
      <c r="L1549" s="12"/>
      <c r="M1549" s="12"/>
      <c r="N1549" s="12"/>
      <c r="O1549" s="12"/>
      <c r="P1549" s="55">
        <f t="shared" si="76"/>
        <v>0</v>
      </c>
    </row>
    <row r="1550" spans="1:16" ht="15" customHeight="1" x14ac:dyDescent="0.3">
      <c r="A1550" s="554"/>
      <c r="B1550" s="552"/>
      <c r="C1550" s="110">
        <v>17</v>
      </c>
      <c r="D1550" s="66"/>
      <c r="E1550" s="12"/>
      <c r="F1550" s="12"/>
      <c r="G1550" s="12"/>
      <c r="H1550" s="12"/>
      <c r="I1550" s="12"/>
      <c r="J1550" s="12"/>
      <c r="K1550" s="12"/>
      <c r="L1550" s="12"/>
      <c r="M1550" s="12"/>
      <c r="N1550" s="12"/>
      <c r="O1550" s="12"/>
      <c r="P1550" s="55">
        <f t="shared" si="76"/>
        <v>0</v>
      </c>
    </row>
    <row r="1551" spans="1:16" ht="15" customHeight="1" x14ac:dyDescent="0.3">
      <c r="A1551" s="554"/>
      <c r="B1551" s="552"/>
      <c r="C1551" s="110">
        <v>25</v>
      </c>
      <c r="D1551" s="66"/>
      <c r="E1551" s="12"/>
      <c r="F1551" s="12"/>
      <c r="G1551" s="12"/>
      <c r="H1551" s="12"/>
      <c r="I1551" s="12"/>
      <c r="J1551" s="12"/>
      <c r="K1551" s="12"/>
      <c r="L1551" s="12"/>
      <c r="M1551" s="12"/>
      <c r="N1551" s="12"/>
      <c r="O1551" s="12"/>
      <c r="P1551" s="55">
        <f t="shared" si="76"/>
        <v>0</v>
      </c>
    </row>
    <row r="1552" spans="1:16" ht="15" customHeight="1" x14ac:dyDescent="0.3">
      <c r="A1552" s="554"/>
      <c r="B1552" s="552"/>
      <c r="C1552" s="110">
        <v>26</v>
      </c>
      <c r="D1552" s="66"/>
      <c r="E1552" s="12"/>
      <c r="F1552" s="12"/>
      <c r="G1552" s="12"/>
      <c r="H1552" s="12"/>
      <c r="I1552" s="12"/>
      <c r="J1552" s="12"/>
      <c r="K1552" s="12"/>
      <c r="L1552" s="12"/>
      <c r="M1552" s="12"/>
      <c r="N1552" s="12"/>
      <c r="O1552" s="12"/>
      <c r="P1552" s="55">
        <f t="shared" si="76"/>
        <v>0</v>
      </c>
    </row>
    <row r="1553" spans="1:16" ht="15" customHeight="1" x14ac:dyDescent="0.3">
      <c r="A1553" s="555"/>
      <c r="B1553" s="552"/>
      <c r="C1553" s="110">
        <v>27</v>
      </c>
      <c r="D1553" s="66"/>
      <c r="E1553" s="12"/>
      <c r="F1553" s="12"/>
      <c r="G1553" s="12"/>
      <c r="H1553" s="12"/>
      <c r="I1553" s="12"/>
      <c r="J1553" s="12"/>
      <c r="K1553" s="12"/>
      <c r="L1553" s="12"/>
      <c r="M1553" s="12"/>
      <c r="N1553" s="12"/>
      <c r="O1553" s="12"/>
      <c r="P1553" s="55">
        <f t="shared" si="76"/>
        <v>0</v>
      </c>
    </row>
    <row r="1554" spans="1:16" ht="15" customHeight="1" x14ac:dyDescent="0.3">
      <c r="A1554" s="553">
        <v>432</v>
      </c>
      <c r="B1554" s="551" t="s">
        <v>222</v>
      </c>
      <c r="C1554" s="110">
        <v>11</v>
      </c>
      <c r="D1554" s="66"/>
      <c r="E1554" s="12"/>
      <c r="F1554" s="12"/>
      <c r="G1554" s="12"/>
      <c r="H1554" s="12"/>
      <c r="I1554" s="12"/>
      <c r="J1554" s="12"/>
      <c r="K1554" s="12"/>
      <c r="L1554" s="12"/>
      <c r="M1554" s="12"/>
      <c r="N1554" s="12"/>
      <c r="O1554" s="12"/>
      <c r="P1554" s="55">
        <f t="shared" si="76"/>
        <v>0</v>
      </c>
    </row>
    <row r="1555" spans="1:16" ht="15" customHeight="1" x14ac:dyDescent="0.3">
      <c r="A1555" s="554"/>
      <c r="B1555" s="552"/>
      <c r="C1555" s="110">
        <v>12</v>
      </c>
      <c r="D1555" s="66"/>
      <c r="E1555" s="12"/>
      <c r="F1555" s="12"/>
      <c r="G1555" s="12"/>
      <c r="H1555" s="12"/>
      <c r="I1555" s="12"/>
      <c r="J1555" s="12"/>
      <c r="K1555" s="12"/>
      <c r="L1555" s="12"/>
      <c r="M1555" s="12"/>
      <c r="N1555" s="12"/>
      <c r="O1555" s="12"/>
      <c r="P1555" s="55">
        <f t="shared" si="76"/>
        <v>0</v>
      </c>
    </row>
    <row r="1556" spans="1:16" ht="15" customHeight="1" x14ac:dyDescent="0.3">
      <c r="A1556" s="554"/>
      <c r="B1556" s="552"/>
      <c r="C1556" s="110">
        <v>13</v>
      </c>
      <c r="D1556" s="66"/>
      <c r="E1556" s="12"/>
      <c r="F1556" s="12"/>
      <c r="G1556" s="12"/>
      <c r="H1556" s="12"/>
      <c r="I1556" s="12"/>
      <c r="J1556" s="12"/>
      <c r="K1556" s="12"/>
      <c r="L1556" s="12"/>
      <c r="M1556" s="12"/>
      <c r="N1556" s="12"/>
      <c r="O1556" s="12"/>
      <c r="P1556" s="55">
        <f t="shared" si="76"/>
        <v>0</v>
      </c>
    </row>
    <row r="1557" spans="1:16" ht="15" customHeight="1" x14ac:dyDescent="0.3">
      <c r="A1557" s="554"/>
      <c r="B1557" s="552"/>
      <c r="C1557" s="110">
        <v>14</v>
      </c>
      <c r="D1557" s="66"/>
      <c r="E1557" s="12"/>
      <c r="F1557" s="12"/>
      <c r="G1557" s="12"/>
      <c r="H1557" s="12"/>
      <c r="I1557" s="12"/>
      <c r="J1557" s="12"/>
      <c r="K1557" s="12"/>
      <c r="L1557" s="12"/>
      <c r="M1557" s="12"/>
      <c r="N1557" s="12"/>
      <c r="O1557" s="12"/>
      <c r="P1557" s="55">
        <f t="shared" si="76"/>
        <v>0</v>
      </c>
    </row>
    <row r="1558" spans="1:16" ht="15" customHeight="1" x14ac:dyDescent="0.3">
      <c r="A1558" s="554"/>
      <c r="B1558" s="552"/>
      <c r="C1558" s="110">
        <v>15</v>
      </c>
      <c r="D1558" s="66"/>
      <c r="E1558" s="12"/>
      <c r="F1558" s="12"/>
      <c r="G1558" s="12"/>
      <c r="H1558" s="12"/>
      <c r="I1558" s="12"/>
      <c r="J1558" s="12"/>
      <c r="K1558" s="12"/>
      <c r="L1558" s="12"/>
      <c r="M1558" s="12"/>
      <c r="N1558" s="12"/>
      <c r="O1558" s="12"/>
      <c r="P1558" s="55">
        <f t="shared" si="76"/>
        <v>0</v>
      </c>
    </row>
    <row r="1559" spans="1:16" ht="15" customHeight="1" x14ac:dyDescent="0.3">
      <c r="A1559" s="554"/>
      <c r="B1559" s="552"/>
      <c r="C1559" s="110">
        <v>16</v>
      </c>
      <c r="D1559" s="66"/>
      <c r="E1559" s="12"/>
      <c r="F1559" s="12"/>
      <c r="G1559" s="12"/>
      <c r="H1559" s="12"/>
      <c r="I1559" s="12"/>
      <c r="J1559" s="12"/>
      <c r="K1559" s="12"/>
      <c r="L1559" s="12"/>
      <c r="M1559" s="12"/>
      <c r="N1559" s="12"/>
      <c r="O1559" s="12"/>
      <c r="P1559" s="55">
        <f t="shared" si="76"/>
        <v>0</v>
      </c>
    </row>
    <row r="1560" spans="1:16" ht="15" customHeight="1" x14ac:dyDescent="0.3">
      <c r="A1560" s="554"/>
      <c r="B1560" s="552"/>
      <c r="C1560" s="110">
        <v>17</v>
      </c>
      <c r="D1560" s="66"/>
      <c r="E1560" s="12"/>
      <c r="F1560" s="12"/>
      <c r="G1560" s="12"/>
      <c r="H1560" s="12"/>
      <c r="I1560" s="12"/>
      <c r="J1560" s="12"/>
      <c r="K1560" s="12"/>
      <c r="L1560" s="12"/>
      <c r="M1560" s="12"/>
      <c r="N1560" s="12"/>
      <c r="O1560" s="12"/>
      <c r="P1560" s="55">
        <f t="shared" si="76"/>
        <v>0</v>
      </c>
    </row>
    <row r="1561" spans="1:16" ht="15" customHeight="1" x14ac:dyDescent="0.3">
      <c r="A1561" s="554"/>
      <c r="B1561" s="552"/>
      <c r="C1561" s="110">
        <v>25</v>
      </c>
      <c r="D1561" s="66"/>
      <c r="E1561" s="12"/>
      <c r="F1561" s="12"/>
      <c r="G1561" s="12"/>
      <c r="H1561" s="12"/>
      <c r="I1561" s="12"/>
      <c r="J1561" s="12"/>
      <c r="K1561" s="12"/>
      <c r="L1561" s="12"/>
      <c r="M1561" s="12"/>
      <c r="N1561" s="12"/>
      <c r="O1561" s="12"/>
      <c r="P1561" s="55">
        <f t="shared" si="76"/>
        <v>0</v>
      </c>
    </row>
    <row r="1562" spans="1:16" ht="15" customHeight="1" x14ac:dyDescent="0.3">
      <c r="A1562" s="554"/>
      <c r="B1562" s="552"/>
      <c r="C1562" s="110">
        <v>26</v>
      </c>
      <c r="D1562" s="66"/>
      <c r="E1562" s="12"/>
      <c r="F1562" s="12"/>
      <c r="G1562" s="12"/>
      <c r="H1562" s="12"/>
      <c r="I1562" s="12"/>
      <c r="J1562" s="12"/>
      <c r="K1562" s="12"/>
      <c r="L1562" s="12"/>
      <c r="M1562" s="12"/>
      <c r="N1562" s="12"/>
      <c r="O1562" s="12"/>
      <c r="P1562" s="55">
        <f t="shared" si="76"/>
        <v>0</v>
      </c>
    </row>
    <row r="1563" spans="1:16" ht="15" customHeight="1" x14ac:dyDescent="0.3">
      <c r="A1563" s="555"/>
      <c r="B1563" s="552"/>
      <c r="C1563" s="110">
        <v>27</v>
      </c>
      <c r="D1563" s="66"/>
      <c r="E1563" s="12"/>
      <c r="F1563" s="12"/>
      <c r="G1563" s="12"/>
      <c r="H1563" s="12"/>
      <c r="I1563" s="12"/>
      <c r="J1563" s="12"/>
      <c r="K1563" s="12"/>
      <c r="L1563" s="12"/>
      <c r="M1563" s="12"/>
      <c r="N1563" s="12"/>
      <c r="O1563" s="12"/>
      <c r="P1563" s="55">
        <f t="shared" si="76"/>
        <v>0</v>
      </c>
    </row>
    <row r="1564" spans="1:16" ht="15" customHeight="1" x14ac:dyDescent="0.3">
      <c r="A1564" s="553">
        <v>433</v>
      </c>
      <c r="B1564" s="551" t="s">
        <v>223</v>
      </c>
      <c r="C1564" s="110">
        <v>11</v>
      </c>
      <c r="D1564" s="66"/>
      <c r="E1564" s="12"/>
      <c r="F1564" s="12"/>
      <c r="G1564" s="12"/>
      <c r="H1564" s="12"/>
      <c r="I1564" s="12"/>
      <c r="J1564" s="12"/>
      <c r="K1564" s="12"/>
      <c r="L1564" s="12"/>
      <c r="M1564" s="12"/>
      <c r="N1564" s="12"/>
      <c r="O1564" s="12"/>
      <c r="P1564" s="55">
        <f t="shared" si="76"/>
        <v>0</v>
      </c>
    </row>
    <row r="1565" spans="1:16" ht="15" customHeight="1" x14ac:dyDescent="0.3">
      <c r="A1565" s="554"/>
      <c r="B1565" s="552"/>
      <c r="C1565" s="110">
        <v>12</v>
      </c>
      <c r="D1565" s="66"/>
      <c r="E1565" s="12"/>
      <c r="F1565" s="12"/>
      <c r="G1565" s="12"/>
      <c r="H1565" s="12"/>
      <c r="I1565" s="12"/>
      <c r="J1565" s="12"/>
      <c r="K1565" s="12"/>
      <c r="L1565" s="12"/>
      <c r="M1565" s="12"/>
      <c r="N1565" s="12"/>
      <c r="O1565" s="12"/>
      <c r="P1565" s="55">
        <f t="shared" si="76"/>
        <v>0</v>
      </c>
    </row>
    <row r="1566" spans="1:16" ht="15" customHeight="1" x14ac:dyDescent="0.3">
      <c r="A1566" s="554"/>
      <c r="B1566" s="552"/>
      <c r="C1566" s="110">
        <v>13</v>
      </c>
      <c r="D1566" s="66"/>
      <c r="E1566" s="12"/>
      <c r="F1566" s="12"/>
      <c r="G1566" s="12"/>
      <c r="H1566" s="12"/>
      <c r="I1566" s="12"/>
      <c r="J1566" s="12"/>
      <c r="K1566" s="12"/>
      <c r="L1566" s="12"/>
      <c r="M1566" s="12"/>
      <c r="N1566" s="12"/>
      <c r="O1566" s="12"/>
      <c r="P1566" s="55">
        <f t="shared" si="76"/>
        <v>0</v>
      </c>
    </row>
    <row r="1567" spans="1:16" ht="15" customHeight="1" x14ac:dyDescent="0.3">
      <c r="A1567" s="554"/>
      <c r="B1567" s="552"/>
      <c r="C1567" s="110">
        <v>14</v>
      </c>
      <c r="D1567" s="66"/>
      <c r="E1567" s="12"/>
      <c r="F1567" s="12"/>
      <c r="G1567" s="12"/>
      <c r="H1567" s="12"/>
      <c r="I1567" s="12"/>
      <c r="J1567" s="12"/>
      <c r="K1567" s="12"/>
      <c r="L1567" s="12"/>
      <c r="M1567" s="12"/>
      <c r="N1567" s="12"/>
      <c r="O1567" s="12"/>
      <c r="P1567" s="55">
        <f t="shared" si="76"/>
        <v>0</v>
      </c>
    </row>
    <row r="1568" spans="1:16" ht="15" customHeight="1" x14ac:dyDescent="0.3">
      <c r="A1568" s="554"/>
      <c r="B1568" s="552"/>
      <c r="C1568" s="110">
        <v>15</v>
      </c>
      <c r="D1568" s="66"/>
      <c r="E1568" s="12"/>
      <c r="F1568" s="12"/>
      <c r="G1568" s="12"/>
      <c r="H1568" s="12"/>
      <c r="I1568" s="12"/>
      <c r="J1568" s="12"/>
      <c r="K1568" s="12"/>
      <c r="L1568" s="12"/>
      <c r="M1568" s="12"/>
      <c r="N1568" s="12"/>
      <c r="O1568" s="12"/>
      <c r="P1568" s="55">
        <f t="shared" si="76"/>
        <v>0</v>
      </c>
    </row>
    <row r="1569" spans="1:16" ht="15" customHeight="1" x14ac:dyDescent="0.3">
      <c r="A1569" s="554"/>
      <c r="B1569" s="552"/>
      <c r="C1569" s="110">
        <v>16</v>
      </c>
      <c r="D1569" s="66"/>
      <c r="E1569" s="12"/>
      <c r="F1569" s="12"/>
      <c r="G1569" s="12"/>
      <c r="H1569" s="12"/>
      <c r="I1569" s="12"/>
      <c r="J1569" s="12"/>
      <c r="K1569" s="12"/>
      <c r="L1569" s="12"/>
      <c r="M1569" s="12"/>
      <c r="N1569" s="12"/>
      <c r="O1569" s="12"/>
      <c r="P1569" s="55">
        <f t="shared" si="76"/>
        <v>0</v>
      </c>
    </row>
    <row r="1570" spans="1:16" ht="15" customHeight="1" x14ac:dyDescent="0.3">
      <c r="A1570" s="554"/>
      <c r="B1570" s="552"/>
      <c r="C1570" s="110">
        <v>17</v>
      </c>
      <c r="D1570" s="66"/>
      <c r="E1570" s="12"/>
      <c r="F1570" s="12"/>
      <c r="G1570" s="12"/>
      <c r="H1570" s="12"/>
      <c r="I1570" s="12"/>
      <c r="J1570" s="12"/>
      <c r="K1570" s="12"/>
      <c r="L1570" s="12"/>
      <c r="M1570" s="12"/>
      <c r="N1570" s="12"/>
      <c r="O1570" s="12"/>
      <c r="P1570" s="55">
        <f t="shared" si="76"/>
        <v>0</v>
      </c>
    </row>
    <row r="1571" spans="1:16" ht="15" customHeight="1" x14ac:dyDescent="0.3">
      <c r="A1571" s="554"/>
      <c r="B1571" s="552"/>
      <c r="C1571" s="110">
        <v>25</v>
      </c>
      <c r="D1571" s="66"/>
      <c r="E1571" s="12"/>
      <c r="F1571" s="12"/>
      <c r="G1571" s="12"/>
      <c r="H1571" s="12"/>
      <c r="I1571" s="12"/>
      <c r="J1571" s="12"/>
      <c r="K1571" s="12"/>
      <c r="L1571" s="12"/>
      <c r="M1571" s="12"/>
      <c r="N1571" s="12"/>
      <c r="O1571" s="12"/>
      <c r="P1571" s="55">
        <f t="shared" si="76"/>
        <v>0</v>
      </c>
    </row>
    <row r="1572" spans="1:16" ht="15" customHeight="1" x14ac:dyDescent="0.3">
      <c r="A1572" s="554"/>
      <c r="B1572" s="552"/>
      <c r="C1572" s="110">
        <v>26</v>
      </c>
      <c r="D1572" s="66"/>
      <c r="E1572" s="12"/>
      <c r="F1572" s="12"/>
      <c r="G1572" s="12"/>
      <c r="H1572" s="12"/>
      <c r="I1572" s="12"/>
      <c r="J1572" s="12"/>
      <c r="K1572" s="12"/>
      <c r="L1572" s="12"/>
      <c r="M1572" s="12"/>
      <c r="N1572" s="12"/>
      <c r="O1572" s="12"/>
      <c r="P1572" s="55">
        <f t="shared" si="76"/>
        <v>0</v>
      </c>
    </row>
    <row r="1573" spans="1:16" ht="15" customHeight="1" x14ac:dyDescent="0.3">
      <c r="A1573" s="555"/>
      <c r="B1573" s="552"/>
      <c r="C1573" s="110">
        <v>27</v>
      </c>
      <c r="D1573" s="66"/>
      <c r="E1573" s="12"/>
      <c r="F1573" s="12"/>
      <c r="G1573" s="12"/>
      <c r="H1573" s="12"/>
      <c r="I1573" s="12"/>
      <c r="J1573" s="12"/>
      <c r="K1573" s="12"/>
      <c r="L1573" s="12"/>
      <c r="M1573" s="12"/>
      <c r="N1573" s="12"/>
      <c r="O1573" s="12"/>
      <c r="P1573" s="55">
        <f t="shared" si="76"/>
        <v>0</v>
      </c>
    </row>
    <row r="1574" spans="1:16" ht="15" customHeight="1" x14ac:dyDescent="0.3">
      <c r="A1574" s="553">
        <v>434</v>
      </c>
      <c r="B1574" s="551" t="s">
        <v>224</v>
      </c>
      <c r="C1574" s="110">
        <v>11</v>
      </c>
      <c r="D1574" s="66"/>
      <c r="E1574" s="12"/>
      <c r="F1574" s="12"/>
      <c r="G1574" s="12"/>
      <c r="H1574" s="12"/>
      <c r="I1574" s="12"/>
      <c r="J1574" s="12"/>
      <c r="K1574" s="12"/>
      <c r="L1574" s="12"/>
      <c r="M1574" s="12"/>
      <c r="N1574" s="12"/>
      <c r="O1574" s="12"/>
      <c r="P1574" s="55">
        <f t="shared" si="76"/>
        <v>0</v>
      </c>
    </row>
    <row r="1575" spans="1:16" ht="15" customHeight="1" x14ac:dyDescent="0.3">
      <c r="A1575" s="554"/>
      <c r="B1575" s="552"/>
      <c r="C1575" s="110">
        <v>12</v>
      </c>
      <c r="D1575" s="66"/>
      <c r="E1575" s="12"/>
      <c r="F1575" s="12"/>
      <c r="G1575" s="12"/>
      <c r="H1575" s="12"/>
      <c r="I1575" s="12"/>
      <c r="J1575" s="12"/>
      <c r="K1575" s="12"/>
      <c r="L1575" s="12"/>
      <c r="M1575" s="12"/>
      <c r="N1575" s="12"/>
      <c r="O1575" s="12"/>
      <c r="P1575" s="55">
        <f t="shared" si="76"/>
        <v>0</v>
      </c>
    </row>
    <row r="1576" spans="1:16" ht="15" customHeight="1" x14ac:dyDescent="0.3">
      <c r="A1576" s="554"/>
      <c r="B1576" s="552"/>
      <c r="C1576" s="110">
        <v>13</v>
      </c>
      <c r="D1576" s="66"/>
      <c r="E1576" s="12"/>
      <c r="F1576" s="12"/>
      <c r="G1576" s="12"/>
      <c r="H1576" s="12"/>
      <c r="I1576" s="12"/>
      <c r="J1576" s="12"/>
      <c r="K1576" s="12"/>
      <c r="L1576" s="12"/>
      <c r="M1576" s="12"/>
      <c r="N1576" s="12"/>
      <c r="O1576" s="12"/>
      <c r="P1576" s="55">
        <f t="shared" si="76"/>
        <v>0</v>
      </c>
    </row>
    <row r="1577" spans="1:16" ht="15" customHeight="1" x14ac:dyDescent="0.3">
      <c r="A1577" s="554"/>
      <c r="B1577" s="552"/>
      <c r="C1577" s="110">
        <v>14</v>
      </c>
      <c r="D1577" s="66"/>
      <c r="E1577" s="12"/>
      <c r="F1577" s="12"/>
      <c r="G1577" s="12"/>
      <c r="H1577" s="12"/>
      <c r="I1577" s="12"/>
      <c r="J1577" s="12"/>
      <c r="K1577" s="12"/>
      <c r="L1577" s="12"/>
      <c r="M1577" s="12"/>
      <c r="N1577" s="12"/>
      <c r="O1577" s="12"/>
      <c r="P1577" s="55">
        <f t="shared" si="76"/>
        <v>0</v>
      </c>
    </row>
    <row r="1578" spans="1:16" ht="15" customHeight="1" x14ac:dyDescent="0.3">
      <c r="A1578" s="554"/>
      <c r="B1578" s="552"/>
      <c r="C1578" s="110">
        <v>15</v>
      </c>
      <c r="D1578" s="66"/>
      <c r="E1578" s="12"/>
      <c r="F1578" s="12"/>
      <c r="G1578" s="12"/>
      <c r="H1578" s="12"/>
      <c r="I1578" s="12"/>
      <c r="J1578" s="12"/>
      <c r="K1578" s="12"/>
      <c r="L1578" s="12"/>
      <c r="M1578" s="12"/>
      <c r="N1578" s="12"/>
      <c r="O1578" s="12"/>
      <c r="P1578" s="55">
        <f t="shared" si="76"/>
        <v>0</v>
      </c>
    </row>
    <row r="1579" spans="1:16" ht="15" customHeight="1" x14ac:dyDescent="0.3">
      <c r="A1579" s="554"/>
      <c r="B1579" s="552"/>
      <c r="C1579" s="110">
        <v>16</v>
      </c>
      <c r="D1579" s="66"/>
      <c r="E1579" s="12"/>
      <c r="F1579" s="12"/>
      <c r="G1579" s="12"/>
      <c r="H1579" s="12"/>
      <c r="I1579" s="12"/>
      <c r="J1579" s="12"/>
      <c r="K1579" s="12"/>
      <c r="L1579" s="12"/>
      <c r="M1579" s="12"/>
      <c r="N1579" s="12"/>
      <c r="O1579" s="12"/>
      <c r="P1579" s="55">
        <f t="shared" si="76"/>
        <v>0</v>
      </c>
    </row>
    <row r="1580" spans="1:16" ht="15" customHeight="1" x14ac:dyDescent="0.3">
      <c r="A1580" s="554"/>
      <c r="B1580" s="552"/>
      <c r="C1580" s="110">
        <v>17</v>
      </c>
      <c r="D1580" s="66"/>
      <c r="E1580" s="12"/>
      <c r="F1580" s="12"/>
      <c r="G1580" s="12"/>
      <c r="H1580" s="12"/>
      <c r="I1580" s="12"/>
      <c r="J1580" s="12"/>
      <c r="K1580" s="12"/>
      <c r="L1580" s="12"/>
      <c r="M1580" s="12"/>
      <c r="N1580" s="12"/>
      <c r="O1580" s="12"/>
      <c r="P1580" s="55">
        <f t="shared" si="76"/>
        <v>0</v>
      </c>
    </row>
    <row r="1581" spans="1:16" ht="15" customHeight="1" x14ac:dyDescent="0.3">
      <c r="A1581" s="554"/>
      <c r="B1581" s="552"/>
      <c r="C1581" s="110">
        <v>25</v>
      </c>
      <c r="D1581" s="66"/>
      <c r="E1581" s="12"/>
      <c r="F1581" s="12"/>
      <c r="G1581" s="12"/>
      <c r="H1581" s="12"/>
      <c r="I1581" s="12"/>
      <c r="J1581" s="12"/>
      <c r="K1581" s="12"/>
      <c r="L1581" s="12"/>
      <c r="M1581" s="12"/>
      <c r="N1581" s="12"/>
      <c r="O1581" s="12"/>
      <c r="P1581" s="55">
        <f t="shared" si="76"/>
        <v>0</v>
      </c>
    </row>
    <row r="1582" spans="1:16" ht="15" customHeight="1" x14ac:dyDescent="0.3">
      <c r="A1582" s="554"/>
      <c r="B1582" s="552"/>
      <c r="C1582" s="110">
        <v>26</v>
      </c>
      <c r="D1582" s="66"/>
      <c r="E1582" s="12"/>
      <c r="F1582" s="12"/>
      <c r="G1582" s="12"/>
      <c r="H1582" s="12"/>
      <c r="I1582" s="12"/>
      <c r="J1582" s="12"/>
      <c r="K1582" s="12"/>
      <c r="L1582" s="12"/>
      <c r="M1582" s="12"/>
      <c r="N1582" s="12"/>
      <c r="O1582" s="12"/>
      <c r="P1582" s="55">
        <f t="shared" si="76"/>
        <v>0</v>
      </c>
    </row>
    <row r="1583" spans="1:16" ht="15" customHeight="1" x14ac:dyDescent="0.3">
      <c r="A1583" s="555"/>
      <c r="B1583" s="552"/>
      <c r="C1583" s="110">
        <v>27</v>
      </c>
      <c r="D1583" s="66"/>
      <c r="E1583" s="12"/>
      <c r="F1583" s="12"/>
      <c r="G1583" s="12"/>
      <c r="H1583" s="12"/>
      <c r="I1583" s="12"/>
      <c r="J1583" s="12"/>
      <c r="K1583" s="12"/>
      <c r="L1583" s="12"/>
      <c r="M1583" s="12"/>
      <c r="N1583" s="12"/>
      <c r="O1583" s="12"/>
      <c r="P1583" s="55">
        <f t="shared" si="76"/>
        <v>0</v>
      </c>
    </row>
    <row r="1584" spans="1:16" ht="15" customHeight="1" x14ac:dyDescent="0.3">
      <c r="A1584" s="553">
        <v>435</v>
      </c>
      <c r="B1584" s="551" t="s">
        <v>225</v>
      </c>
      <c r="C1584" s="110">
        <v>11</v>
      </c>
      <c r="D1584" s="66"/>
      <c r="E1584" s="12"/>
      <c r="F1584" s="12"/>
      <c r="G1584" s="12"/>
      <c r="H1584" s="12"/>
      <c r="I1584" s="12"/>
      <c r="J1584" s="12"/>
      <c r="K1584" s="12"/>
      <c r="L1584" s="12"/>
      <c r="M1584" s="12"/>
      <c r="N1584" s="12"/>
      <c r="O1584" s="12"/>
      <c r="P1584" s="55">
        <f t="shared" si="76"/>
        <v>0</v>
      </c>
    </row>
    <row r="1585" spans="1:16" ht="15" customHeight="1" x14ac:dyDescent="0.3">
      <c r="A1585" s="554"/>
      <c r="B1585" s="552"/>
      <c r="C1585" s="110">
        <v>12</v>
      </c>
      <c r="D1585" s="66"/>
      <c r="E1585" s="12"/>
      <c r="F1585" s="12"/>
      <c r="G1585" s="12"/>
      <c r="H1585" s="12"/>
      <c r="I1585" s="12"/>
      <c r="J1585" s="12"/>
      <c r="K1585" s="12"/>
      <c r="L1585" s="12"/>
      <c r="M1585" s="12"/>
      <c r="N1585" s="12"/>
      <c r="O1585" s="12"/>
      <c r="P1585" s="55">
        <f t="shared" si="76"/>
        <v>0</v>
      </c>
    </row>
    <row r="1586" spans="1:16" ht="15" customHeight="1" x14ac:dyDescent="0.3">
      <c r="A1586" s="554"/>
      <c r="B1586" s="552"/>
      <c r="C1586" s="110">
        <v>13</v>
      </c>
      <c r="D1586" s="66"/>
      <c r="E1586" s="12"/>
      <c r="F1586" s="12"/>
      <c r="G1586" s="12"/>
      <c r="H1586" s="12"/>
      <c r="I1586" s="12"/>
      <c r="J1586" s="12"/>
      <c r="K1586" s="12"/>
      <c r="L1586" s="12"/>
      <c r="M1586" s="12"/>
      <c r="N1586" s="12"/>
      <c r="O1586" s="12"/>
      <c r="P1586" s="55">
        <f t="shared" si="76"/>
        <v>0</v>
      </c>
    </row>
    <row r="1587" spans="1:16" ht="15" customHeight="1" x14ac:dyDescent="0.3">
      <c r="A1587" s="554"/>
      <c r="B1587" s="552"/>
      <c r="C1587" s="110">
        <v>14</v>
      </c>
      <c r="D1587" s="66"/>
      <c r="E1587" s="12"/>
      <c r="F1587" s="12"/>
      <c r="G1587" s="12"/>
      <c r="H1587" s="12"/>
      <c r="I1587" s="12"/>
      <c r="J1587" s="12"/>
      <c r="K1587" s="12"/>
      <c r="L1587" s="12"/>
      <c r="M1587" s="12"/>
      <c r="N1587" s="12"/>
      <c r="O1587" s="12"/>
      <c r="P1587" s="55">
        <f t="shared" si="76"/>
        <v>0</v>
      </c>
    </row>
    <row r="1588" spans="1:16" ht="15" customHeight="1" x14ac:dyDescent="0.3">
      <c r="A1588" s="554"/>
      <c r="B1588" s="552"/>
      <c r="C1588" s="110">
        <v>15</v>
      </c>
      <c r="D1588" s="66"/>
      <c r="E1588" s="12"/>
      <c r="F1588" s="12"/>
      <c r="G1588" s="12"/>
      <c r="H1588" s="12"/>
      <c r="I1588" s="12"/>
      <c r="J1588" s="12"/>
      <c r="K1588" s="12"/>
      <c r="L1588" s="12"/>
      <c r="M1588" s="12"/>
      <c r="N1588" s="12"/>
      <c r="O1588" s="12"/>
      <c r="P1588" s="55">
        <f t="shared" si="76"/>
        <v>0</v>
      </c>
    </row>
    <row r="1589" spans="1:16" ht="15" customHeight="1" x14ac:dyDescent="0.3">
      <c r="A1589" s="554"/>
      <c r="B1589" s="552"/>
      <c r="C1589" s="110">
        <v>16</v>
      </c>
      <c r="D1589" s="66"/>
      <c r="E1589" s="12"/>
      <c r="F1589" s="12"/>
      <c r="G1589" s="12"/>
      <c r="H1589" s="12"/>
      <c r="I1589" s="12"/>
      <c r="J1589" s="12"/>
      <c r="K1589" s="12"/>
      <c r="L1589" s="12"/>
      <c r="M1589" s="12"/>
      <c r="N1589" s="12"/>
      <c r="O1589" s="12"/>
      <c r="P1589" s="55">
        <f t="shared" si="76"/>
        <v>0</v>
      </c>
    </row>
    <row r="1590" spans="1:16" ht="15" customHeight="1" x14ac:dyDescent="0.3">
      <c r="A1590" s="554"/>
      <c r="B1590" s="552"/>
      <c r="C1590" s="110">
        <v>17</v>
      </c>
      <c r="D1590" s="66"/>
      <c r="E1590" s="12"/>
      <c r="F1590" s="12"/>
      <c r="G1590" s="12"/>
      <c r="H1590" s="12"/>
      <c r="I1590" s="12"/>
      <c r="J1590" s="12"/>
      <c r="K1590" s="12"/>
      <c r="L1590" s="12"/>
      <c r="M1590" s="12"/>
      <c r="N1590" s="12"/>
      <c r="O1590" s="12"/>
      <c r="P1590" s="55">
        <f t="shared" si="76"/>
        <v>0</v>
      </c>
    </row>
    <row r="1591" spans="1:16" ht="15" customHeight="1" x14ac:dyDescent="0.3">
      <c r="A1591" s="554"/>
      <c r="B1591" s="552"/>
      <c r="C1591" s="110">
        <v>25</v>
      </c>
      <c r="D1591" s="66"/>
      <c r="E1591" s="12"/>
      <c r="F1591" s="12"/>
      <c r="G1591" s="12"/>
      <c r="H1591" s="12"/>
      <c r="I1591" s="12"/>
      <c r="J1591" s="12"/>
      <c r="K1591" s="12"/>
      <c r="L1591" s="12"/>
      <c r="M1591" s="12"/>
      <c r="N1591" s="12"/>
      <c r="O1591" s="12"/>
      <c r="P1591" s="55">
        <f t="shared" si="76"/>
        <v>0</v>
      </c>
    </row>
    <row r="1592" spans="1:16" ht="15" customHeight="1" x14ac:dyDescent="0.3">
      <c r="A1592" s="554"/>
      <c r="B1592" s="552"/>
      <c r="C1592" s="110">
        <v>26</v>
      </c>
      <c r="D1592" s="66"/>
      <c r="E1592" s="12"/>
      <c r="F1592" s="12"/>
      <c r="G1592" s="12"/>
      <c r="H1592" s="12"/>
      <c r="I1592" s="12"/>
      <c r="J1592" s="12"/>
      <c r="K1592" s="12"/>
      <c r="L1592" s="12"/>
      <c r="M1592" s="12"/>
      <c r="N1592" s="12"/>
      <c r="O1592" s="12"/>
      <c r="P1592" s="55">
        <f t="shared" si="76"/>
        <v>0</v>
      </c>
    </row>
    <row r="1593" spans="1:16" ht="15" customHeight="1" x14ac:dyDescent="0.3">
      <c r="A1593" s="555"/>
      <c r="B1593" s="552"/>
      <c r="C1593" s="110">
        <v>27</v>
      </c>
      <c r="D1593" s="66"/>
      <c r="E1593" s="12"/>
      <c r="F1593" s="12"/>
      <c r="G1593" s="12"/>
      <c r="H1593" s="12"/>
      <c r="I1593" s="12"/>
      <c r="J1593" s="12"/>
      <c r="K1593" s="12"/>
      <c r="L1593" s="12"/>
      <c r="M1593" s="12"/>
      <c r="N1593" s="12"/>
      <c r="O1593" s="12"/>
      <c r="P1593" s="55">
        <f t="shared" si="76"/>
        <v>0</v>
      </c>
    </row>
    <row r="1594" spans="1:16" ht="15" customHeight="1" x14ac:dyDescent="0.3">
      <c r="A1594" s="553">
        <v>436</v>
      </c>
      <c r="B1594" s="551" t="s">
        <v>2306</v>
      </c>
      <c r="C1594" s="110">
        <v>11</v>
      </c>
      <c r="D1594" s="66"/>
      <c r="E1594" s="12"/>
      <c r="F1594" s="12"/>
      <c r="G1594" s="12"/>
      <c r="H1594" s="12"/>
      <c r="I1594" s="12"/>
      <c r="J1594" s="12"/>
      <c r="K1594" s="12"/>
      <c r="L1594" s="12"/>
      <c r="M1594" s="12"/>
      <c r="N1594" s="12"/>
      <c r="O1594" s="12"/>
      <c r="P1594" s="55">
        <f t="shared" si="76"/>
        <v>0</v>
      </c>
    </row>
    <row r="1595" spans="1:16" ht="15" customHeight="1" x14ac:dyDescent="0.3">
      <c r="A1595" s="554"/>
      <c r="B1595" s="552"/>
      <c r="C1595" s="110">
        <v>12</v>
      </c>
      <c r="D1595" s="66"/>
      <c r="E1595" s="12"/>
      <c r="F1595" s="12"/>
      <c r="G1595" s="12"/>
      <c r="H1595" s="12"/>
      <c r="I1595" s="12"/>
      <c r="J1595" s="12"/>
      <c r="K1595" s="12"/>
      <c r="L1595" s="12"/>
      <c r="M1595" s="12"/>
      <c r="N1595" s="12"/>
      <c r="O1595" s="12"/>
      <c r="P1595" s="55">
        <f t="shared" si="76"/>
        <v>0</v>
      </c>
    </row>
    <row r="1596" spans="1:16" ht="15" customHeight="1" x14ac:dyDescent="0.3">
      <c r="A1596" s="554"/>
      <c r="B1596" s="552"/>
      <c r="C1596" s="110">
        <v>13</v>
      </c>
      <c r="D1596" s="66"/>
      <c r="E1596" s="12"/>
      <c r="F1596" s="12"/>
      <c r="G1596" s="12"/>
      <c r="H1596" s="12"/>
      <c r="I1596" s="12"/>
      <c r="J1596" s="12"/>
      <c r="K1596" s="12"/>
      <c r="L1596" s="12"/>
      <c r="M1596" s="12"/>
      <c r="N1596" s="12"/>
      <c r="O1596" s="12"/>
      <c r="P1596" s="55">
        <f t="shared" si="76"/>
        <v>0</v>
      </c>
    </row>
    <row r="1597" spans="1:16" ht="15" customHeight="1" x14ac:dyDescent="0.3">
      <c r="A1597" s="554"/>
      <c r="B1597" s="552"/>
      <c r="C1597" s="110">
        <v>14</v>
      </c>
      <c r="D1597" s="66"/>
      <c r="E1597" s="12"/>
      <c r="F1597" s="12"/>
      <c r="G1597" s="12"/>
      <c r="H1597" s="12"/>
      <c r="I1597" s="12"/>
      <c r="J1597" s="12"/>
      <c r="K1597" s="12"/>
      <c r="L1597" s="12"/>
      <c r="M1597" s="12"/>
      <c r="N1597" s="12"/>
      <c r="O1597" s="12"/>
      <c r="P1597" s="55">
        <f t="shared" si="76"/>
        <v>0</v>
      </c>
    </row>
    <row r="1598" spans="1:16" ht="15" customHeight="1" x14ac:dyDescent="0.3">
      <c r="A1598" s="554"/>
      <c r="B1598" s="552"/>
      <c r="C1598" s="110">
        <v>15</v>
      </c>
      <c r="D1598" s="66"/>
      <c r="E1598" s="12"/>
      <c r="F1598" s="12"/>
      <c r="G1598" s="12"/>
      <c r="H1598" s="12"/>
      <c r="I1598" s="12"/>
      <c r="J1598" s="12"/>
      <c r="K1598" s="12"/>
      <c r="L1598" s="12"/>
      <c r="M1598" s="12"/>
      <c r="N1598" s="12"/>
      <c r="O1598" s="12"/>
      <c r="P1598" s="55">
        <f t="shared" si="76"/>
        <v>0</v>
      </c>
    </row>
    <row r="1599" spans="1:16" ht="15" customHeight="1" x14ac:dyDescent="0.3">
      <c r="A1599" s="554"/>
      <c r="B1599" s="552"/>
      <c r="C1599" s="110">
        <v>16</v>
      </c>
      <c r="D1599" s="66"/>
      <c r="E1599" s="12"/>
      <c r="F1599" s="12"/>
      <c r="G1599" s="12"/>
      <c r="H1599" s="12"/>
      <c r="I1599" s="12"/>
      <c r="J1599" s="12"/>
      <c r="K1599" s="12"/>
      <c r="L1599" s="12"/>
      <c r="M1599" s="12"/>
      <c r="N1599" s="12"/>
      <c r="O1599" s="12"/>
      <c r="P1599" s="55">
        <f t="shared" si="76"/>
        <v>0</v>
      </c>
    </row>
    <row r="1600" spans="1:16" ht="15" customHeight="1" x14ac:dyDescent="0.3">
      <c r="A1600" s="554"/>
      <c r="B1600" s="552"/>
      <c r="C1600" s="110">
        <v>17</v>
      </c>
      <c r="D1600" s="66"/>
      <c r="E1600" s="12"/>
      <c r="F1600" s="12"/>
      <c r="G1600" s="12"/>
      <c r="H1600" s="12"/>
      <c r="I1600" s="12"/>
      <c r="J1600" s="12"/>
      <c r="K1600" s="12"/>
      <c r="L1600" s="12"/>
      <c r="M1600" s="12"/>
      <c r="N1600" s="12"/>
      <c r="O1600" s="12"/>
      <c r="P1600" s="55">
        <f t="shared" si="76"/>
        <v>0</v>
      </c>
    </row>
    <row r="1601" spans="1:16" ht="15" customHeight="1" x14ac:dyDescent="0.3">
      <c r="A1601" s="554"/>
      <c r="B1601" s="552"/>
      <c r="C1601" s="110">
        <v>25</v>
      </c>
      <c r="D1601" s="66"/>
      <c r="E1601" s="12"/>
      <c r="F1601" s="12"/>
      <c r="G1601" s="12"/>
      <c r="H1601" s="12"/>
      <c r="I1601" s="12"/>
      <c r="J1601" s="12"/>
      <c r="K1601" s="12"/>
      <c r="L1601" s="12"/>
      <c r="M1601" s="12"/>
      <c r="N1601" s="12"/>
      <c r="O1601" s="12"/>
      <c r="P1601" s="55">
        <f t="shared" si="76"/>
        <v>0</v>
      </c>
    </row>
    <row r="1602" spans="1:16" ht="15" customHeight="1" x14ac:dyDescent="0.3">
      <c r="A1602" s="554"/>
      <c r="B1602" s="552"/>
      <c r="C1602" s="110">
        <v>26</v>
      </c>
      <c r="D1602" s="66"/>
      <c r="E1602" s="12"/>
      <c r="F1602" s="12"/>
      <c r="G1602" s="12"/>
      <c r="H1602" s="12"/>
      <c r="I1602" s="12"/>
      <c r="J1602" s="12"/>
      <c r="K1602" s="12"/>
      <c r="L1602" s="12"/>
      <c r="M1602" s="12"/>
      <c r="N1602" s="12"/>
      <c r="O1602" s="12"/>
      <c r="P1602" s="55">
        <f t="shared" si="76"/>
        <v>0</v>
      </c>
    </row>
    <row r="1603" spans="1:16" ht="15" customHeight="1" x14ac:dyDescent="0.3">
      <c r="A1603" s="555"/>
      <c r="B1603" s="552"/>
      <c r="C1603" s="110">
        <v>27</v>
      </c>
      <c r="D1603" s="66"/>
      <c r="E1603" s="12"/>
      <c r="F1603" s="12"/>
      <c r="G1603" s="12"/>
      <c r="H1603" s="12"/>
      <c r="I1603" s="12"/>
      <c r="J1603" s="12"/>
      <c r="K1603" s="12"/>
      <c r="L1603" s="12"/>
      <c r="M1603" s="12"/>
      <c r="N1603" s="12"/>
      <c r="O1603" s="12"/>
      <c r="P1603" s="55">
        <f t="shared" si="76"/>
        <v>0</v>
      </c>
    </row>
    <row r="1604" spans="1:16" ht="15" customHeight="1" x14ac:dyDescent="0.3">
      <c r="A1604" s="553">
        <v>437</v>
      </c>
      <c r="B1604" s="551" t="s">
        <v>227</v>
      </c>
      <c r="C1604" s="110">
        <v>11</v>
      </c>
      <c r="D1604" s="66"/>
      <c r="E1604" s="12"/>
      <c r="F1604" s="12"/>
      <c r="G1604" s="12"/>
      <c r="H1604" s="12"/>
      <c r="I1604" s="12"/>
      <c r="J1604" s="12"/>
      <c r="K1604" s="12"/>
      <c r="L1604" s="12"/>
      <c r="M1604" s="12"/>
      <c r="N1604" s="12"/>
      <c r="O1604" s="12"/>
      <c r="P1604" s="55">
        <f t="shared" si="76"/>
        <v>0</v>
      </c>
    </row>
    <row r="1605" spans="1:16" ht="15" customHeight="1" x14ac:dyDescent="0.3">
      <c r="A1605" s="554"/>
      <c r="B1605" s="552"/>
      <c r="C1605" s="110">
        <v>12</v>
      </c>
      <c r="D1605" s="66"/>
      <c r="E1605" s="12"/>
      <c r="F1605" s="12"/>
      <c r="G1605" s="12"/>
      <c r="H1605" s="12"/>
      <c r="I1605" s="12"/>
      <c r="J1605" s="12"/>
      <c r="K1605" s="12"/>
      <c r="L1605" s="12"/>
      <c r="M1605" s="12"/>
      <c r="N1605" s="12"/>
      <c r="O1605" s="12"/>
      <c r="P1605" s="55">
        <f t="shared" si="76"/>
        <v>0</v>
      </c>
    </row>
    <row r="1606" spans="1:16" ht="15" customHeight="1" x14ac:dyDescent="0.3">
      <c r="A1606" s="554"/>
      <c r="B1606" s="552"/>
      <c r="C1606" s="110">
        <v>13</v>
      </c>
      <c r="D1606" s="66"/>
      <c r="E1606" s="12"/>
      <c r="F1606" s="12"/>
      <c r="G1606" s="12"/>
      <c r="H1606" s="12"/>
      <c r="I1606" s="12"/>
      <c r="J1606" s="12"/>
      <c r="K1606" s="12"/>
      <c r="L1606" s="12"/>
      <c r="M1606" s="12"/>
      <c r="N1606" s="12"/>
      <c r="O1606" s="12"/>
      <c r="P1606" s="55">
        <f t="shared" si="76"/>
        <v>0</v>
      </c>
    </row>
    <row r="1607" spans="1:16" ht="15" customHeight="1" x14ac:dyDescent="0.3">
      <c r="A1607" s="554"/>
      <c r="B1607" s="552"/>
      <c r="C1607" s="110">
        <v>14</v>
      </c>
      <c r="D1607" s="66"/>
      <c r="E1607" s="12"/>
      <c r="F1607" s="12"/>
      <c r="G1607" s="12"/>
      <c r="H1607" s="12"/>
      <c r="I1607" s="12"/>
      <c r="J1607" s="12"/>
      <c r="K1607" s="12"/>
      <c r="L1607" s="12"/>
      <c r="M1607" s="12"/>
      <c r="N1607" s="12"/>
      <c r="O1607" s="12"/>
      <c r="P1607" s="55">
        <f t="shared" si="76"/>
        <v>0</v>
      </c>
    </row>
    <row r="1608" spans="1:16" ht="15" customHeight="1" x14ac:dyDescent="0.3">
      <c r="A1608" s="554"/>
      <c r="B1608" s="552"/>
      <c r="C1608" s="110">
        <v>15</v>
      </c>
      <c r="D1608" s="66"/>
      <c r="E1608" s="12"/>
      <c r="F1608" s="12"/>
      <c r="G1608" s="12"/>
      <c r="H1608" s="12"/>
      <c r="I1608" s="12"/>
      <c r="J1608" s="12"/>
      <c r="K1608" s="12"/>
      <c r="L1608" s="12"/>
      <c r="M1608" s="12"/>
      <c r="N1608" s="12"/>
      <c r="O1608" s="12"/>
      <c r="P1608" s="55">
        <f t="shared" si="76"/>
        <v>0</v>
      </c>
    </row>
    <row r="1609" spans="1:16" ht="15" customHeight="1" x14ac:dyDescent="0.3">
      <c r="A1609" s="554"/>
      <c r="B1609" s="552"/>
      <c r="C1609" s="110">
        <v>16</v>
      </c>
      <c r="D1609" s="66"/>
      <c r="E1609" s="12"/>
      <c r="F1609" s="12"/>
      <c r="G1609" s="12"/>
      <c r="H1609" s="12"/>
      <c r="I1609" s="12"/>
      <c r="J1609" s="12"/>
      <c r="K1609" s="12"/>
      <c r="L1609" s="12"/>
      <c r="M1609" s="12"/>
      <c r="N1609" s="12"/>
      <c r="O1609" s="12"/>
      <c r="P1609" s="55">
        <f t="shared" si="76"/>
        <v>0</v>
      </c>
    </row>
    <row r="1610" spans="1:16" ht="15" customHeight="1" x14ac:dyDescent="0.3">
      <c r="A1610" s="554"/>
      <c r="B1610" s="552"/>
      <c r="C1610" s="110">
        <v>17</v>
      </c>
      <c r="D1610" s="66"/>
      <c r="E1610" s="12"/>
      <c r="F1610" s="12"/>
      <c r="G1610" s="12"/>
      <c r="H1610" s="12"/>
      <c r="I1610" s="12"/>
      <c r="J1610" s="12"/>
      <c r="K1610" s="12"/>
      <c r="L1610" s="12"/>
      <c r="M1610" s="12"/>
      <c r="N1610" s="12"/>
      <c r="O1610" s="12"/>
      <c r="P1610" s="55">
        <f t="shared" si="76"/>
        <v>0</v>
      </c>
    </row>
    <row r="1611" spans="1:16" ht="15" customHeight="1" x14ac:dyDescent="0.3">
      <c r="A1611" s="554"/>
      <c r="B1611" s="552"/>
      <c r="C1611" s="110">
        <v>25</v>
      </c>
      <c r="D1611" s="66"/>
      <c r="E1611" s="12"/>
      <c r="F1611" s="12"/>
      <c r="G1611" s="12"/>
      <c r="H1611" s="12"/>
      <c r="I1611" s="12"/>
      <c r="J1611" s="12"/>
      <c r="K1611" s="12"/>
      <c r="L1611" s="12"/>
      <c r="M1611" s="12"/>
      <c r="N1611" s="12"/>
      <c r="O1611" s="12"/>
      <c r="P1611" s="55">
        <f t="shared" si="76"/>
        <v>0</v>
      </c>
    </row>
    <row r="1612" spans="1:16" ht="15" customHeight="1" x14ac:dyDescent="0.3">
      <c r="A1612" s="554"/>
      <c r="B1612" s="552"/>
      <c r="C1612" s="110">
        <v>26</v>
      </c>
      <c r="D1612" s="66"/>
      <c r="E1612" s="12"/>
      <c r="F1612" s="12"/>
      <c r="G1612" s="12"/>
      <c r="H1612" s="12"/>
      <c r="I1612" s="12"/>
      <c r="J1612" s="12"/>
      <c r="K1612" s="12"/>
      <c r="L1612" s="12"/>
      <c r="M1612" s="12"/>
      <c r="N1612" s="12"/>
      <c r="O1612" s="12"/>
      <c r="P1612" s="55">
        <f t="shared" si="76"/>
        <v>0</v>
      </c>
    </row>
    <row r="1613" spans="1:16" ht="15" customHeight="1" x14ac:dyDescent="0.3">
      <c r="A1613" s="555"/>
      <c r="B1613" s="552"/>
      <c r="C1613" s="110">
        <v>27</v>
      </c>
      <c r="D1613" s="66"/>
      <c r="E1613" s="12"/>
      <c r="F1613" s="12"/>
      <c r="G1613" s="12"/>
      <c r="H1613" s="12"/>
      <c r="I1613" s="12"/>
      <c r="J1613" s="12"/>
      <c r="K1613" s="12"/>
      <c r="L1613" s="12"/>
      <c r="M1613" s="12"/>
      <c r="N1613" s="12"/>
      <c r="O1613" s="12"/>
      <c r="P1613" s="55">
        <f t="shared" si="76"/>
        <v>0</v>
      </c>
    </row>
    <row r="1614" spans="1:16" x14ac:dyDescent="0.3">
      <c r="A1614" s="64">
        <v>438</v>
      </c>
      <c r="B1614" s="65" t="s">
        <v>228</v>
      </c>
      <c r="C1614" s="105"/>
      <c r="D1614" s="105"/>
      <c r="E1614" s="105"/>
      <c r="F1614" s="105"/>
      <c r="G1614" s="105"/>
      <c r="H1614" s="105"/>
      <c r="I1614" s="105"/>
      <c r="J1614" s="105"/>
      <c r="K1614" s="105"/>
      <c r="L1614" s="105"/>
      <c r="M1614" s="105"/>
      <c r="N1614" s="105"/>
      <c r="O1614" s="105"/>
      <c r="P1614" s="54">
        <f>SUM(D1614:O1614)</f>
        <v>0</v>
      </c>
    </row>
    <row r="1615" spans="1:16" ht="15" customHeight="1" x14ac:dyDescent="0.3">
      <c r="A1615" s="553">
        <v>439</v>
      </c>
      <c r="B1615" s="551" t="s">
        <v>229</v>
      </c>
      <c r="C1615" s="110">
        <v>11</v>
      </c>
      <c r="D1615" s="66"/>
      <c r="E1615" s="12"/>
      <c r="F1615" s="12"/>
      <c r="G1615" s="12"/>
      <c r="H1615" s="12"/>
      <c r="I1615" s="12"/>
      <c r="J1615" s="12"/>
      <c r="K1615" s="12"/>
      <c r="L1615" s="12"/>
      <c r="M1615" s="12"/>
      <c r="N1615" s="12"/>
      <c r="O1615" s="12"/>
      <c r="P1615" s="55">
        <f t="shared" si="76"/>
        <v>0</v>
      </c>
    </row>
    <row r="1616" spans="1:16" ht="15" customHeight="1" x14ac:dyDescent="0.3">
      <c r="A1616" s="554"/>
      <c r="B1616" s="552"/>
      <c r="C1616" s="110">
        <v>12</v>
      </c>
      <c r="D1616" s="66"/>
      <c r="E1616" s="12"/>
      <c r="F1616" s="12"/>
      <c r="G1616" s="12"/>
      <c r="H1616" s="12"/>
      <c r="I1616" s="12"/>
      <c r="J1616" s="12"/>
      <c r="K1616" s="12"/>
      <c r="L1616" s="12"/>
      <c r="M1616" s="12"/>
      <c r="N1616" s="12"/>
      <c r="O1616" s="12"/>
      <c r="P1616" s="55">
        <f t="shared" si="76"/>
        <v>0</v>
      </c>
    </row>
    <row r="1617" spans="1:16" ht="15" customHeight="1" x14ac:dyDescent="0.3">
      <c r="A1617" s="554"/>
      <c r="B1617" s="552"/>
      <c r="C1617" s="110">
        <v>13</v>
      </c>
      <c r="D1617" s="66"/>
      <c r="E1617" s="12"/>
      <c r="F1617" s="12"/>
      <c r="G1617" s="12"/>
      <c r="H1617" s="12"/>
      <c r="I1617" s="12"/>
      <c r="J1617" s="12"/>
      <c r="K1617" s="12"/>
      <c r="L1617" s="12"/>
      <c r="M1617" s="12"/>
      <c r="N1617" s="12"/>
      <c r="O1617" s="12"/>
      <c r="P1617" s="55">
        <f t="shared" si="76"/>
        <v>0</v>
      </c>
    </row>
    <row r="1618" spans="1:16" ht="15" customHeight="1" x14ac:dyDescent="0.3">
      <c r="A1618" s="554"/>
      <c r="B1618" s="552"/>
      <c r="C1618" s="110">
        <v>14</v>
      </c>
      <c r="D1618" s="66"/>
      <c r="E1618" s="12"/>
      <c r="F1618" s="12"/>
      <c r="G1618" s="12"/>
      <c r="H1618" s="12"/>
      <c r="I1618" s="12"/>
      <c r="J1618" s="12"/>
      <c r="K1618" s="12"/>
      <c r="L1618" s="12"/>
      <c r="M1618" s="12"/>
      <c r="N1618" s="12"/>
      <c r="O1618" s="12"/>
      <c r="P1618" s="55">
        <f t="shared" si="76"/>
        <v>0</v>
      </c>
    </row>
    <row r="1619" spans="1:16" ht="15" customHeight="1" x14ac:dyDescent="0.3">
      <c r="A1619" s="554"/>
      <c r="B1619" s="552"/>
      <c r="C1619" s="110">
        <v>15</v>
      </c>
      <c r="D1619" s="66"/>
      <c r="E1619" s="12"/>
      <c r="F1619" s="12"/>
      <c r="G1619" s="12"/>
      <c r="H1619" s="12"/>
      <c r="I1619" s="12"/>
      <c r="J1619" s="12"/>
      <c r="K1619" s="12"/>
      <c r="L1619" s="12"/>
      <c r="M1619" s="12"/>
      <c r="N1619" s="12"/>
      <c r="O1619" s="12"/>
      <c r="P1619" s="55">
        <f t="shared" si="76"/>
        <v>0</v>
      </c>
    </row>
    <row r="1620" spans="1:16" ht="15" customHeight="1" x14ac:dyDescent="0.3">
      <c r="A1620" s="554"/>
      <c r="B1620" s="552"/>
      <c r="C1620" s="110">
        <v>16</v>
      </c>
      <c r="D1620" s="66"/>
      <c r="E1620" s="12"/>
      <c r="F1620" s="12"/>
      <c r="G1620" s="12"/>
      <c r="H1620" s="12"/>
      <c r="I1620" s="12"/>
      <c r="J1620" s="12"/>
      <c r="K1620" s="12"/>
      <c r="L1620" s="12"/>
      <c r="M1620" s="12"/>
      <c r="N1620" s="12"/>
      <c r="O1620" s="12"/>
      <c r="P1620" s="55">
        <f t="shared" si="76"/>
        <v>0</v>
      </c>
    </row>
    <row r="1621" spans="1:16" ht="15" customHeight="1" x14ac:dyDescent="0.3">
      <c r="A1621" s="554"/>
      <c r="B1621" s="552"/>
      <c r="C1621" s="110">
        <v>17</v>
      </c>
      <c r="D1621" s="66"/>
      <c r="E1621" s="12"/>
      <c r="F1621" s="12"/>
      <c r="G1621" s="12"/>
      <c r="H1621" s="12"/>
      <c r="I1621" s="12"/>
      <c r="J1621" s="12"/>
      <c r="K1621" s="12"/>
      <c r="L1621" s="12"/>
      <c r="M1621" s="12"/>
      <c r="N1621" s="12"/>
      <c r="O1621" s="12"/>
      <c r="P1621" s="55">
        <f t="shared" si="76"/>
        <v>0</v>
      </c>
    </row>
    <row r="1622" spans="1:16" ht="15" customHeight="1" x14ac:dyDescent="0.3">
      <c r="A1622" s="554"/>
      <c r="B1622" s="552"/>
      <c r="C1622" s="110">
        <v>25</v>
      </c>
      <c r="D1622" s="66"/>
      <c r="E1622" s="12"/>
      <c r="F1622" s="12"/>
      <c r="G1622" s="12"/>
      <c r="H1622" s="12"/>
      <c r="I1622" s="12"/>
      <c r="J1622" s="12"/>
      <c r="K1622" s="12"/>
      <c r="L1622" s="12"/>
      <c r="M1622" s="12"/>
      <c r="N1622" s="12"/>
      <c r="O1622" s="12"/>
      <c r="P1622" s="55">
        <f t="shared" si="76"/>
        <v>0</v>
      </c>
    </row>
    <row r="1623" spans="1:16" ht="15" customHeight="1" x14ac:dyDescent="0.3">
      <c r="A1623" s="554"/>
      <c r="B1623" s="552"/>
      <c r="C1623" s="110">
        <v>26</v>
      </c>
      <c r="D1623" s="66"/>
      <c r="E1623" s="12"/>
      <c r="F1623" s="12"/>
      <c r="G1623" s="12"/>
      <c r="H1623" s="12"/>
      <c r="I1623" s="12"/>
      <c r="J1623" s="12"/>
      <c r="K1623" s="12"/>
      <c r="L1623" s="12"/>
      <c r="M1623" s="12"/>
      <c r="N1623" s="12"/>
      <c r="O1623" s="12"/>
      <c r="P1623" s="55">
        <f t="shared" si="76"/>
        <v>0</v>
      </c>
    </row>
    <row r="1624" spans="1:16" ht="15" customHeight="1" x14ac:dyDescent="0.3">
      <c r="A1624" s="555"/>
      <c r="B1624" s="552"/>
      <c r="C1624" s="110">
        <v>27</v>
      </c>
      <c r="D1624" s="66"/>
      <c r="E1624" s="12"/>
      <c r="F1624" s="12"/>
      <c r="G1624" s="12"/>
      <c r="H1624" s="12"/>
      <c r="I1624" s="12"/>
      <c r="J1624" s="12"/>
      <c r="K1624" s="12"/>
      <c r="L1624" s="12"/>
      <c r="M1624" s="12"/>
      <c r="N1624" s="12"/>
      <c r="O1624" s="12"/>
      <c r="P1624" s="55">
        <f t="shared" ref="P1624" si="77">SUM(D1624:O1624)</f>
        <v>0</v>
      </c>
    </row>
    <row r="1625" spans="1:16" x14ac:dyDescent="0.3">
      <c r="A1625" s="74">
        <v>4400</v>
      </c>
      <c r="B1625" s="305" t="s">
        <v>2307</v>
      </c>
      <c r="C1625" s="306"/>
      <c r="D1625" s="72">
        <f>SUM(D1626:D1705)</f>
        <v>201375</v>
      </c>
      <c r="E1625" s="72">
        <f t="shared" ref="E1625:O1625" si="78">SUM(E1626:E1705)</f>
        <v>201375</v>
      </c>
      <c r="F1625" s="72">
        <f t="shared" si="78"/>
        <v>201375</v>
      </c>
      <c r="G1625" s="72">
        <f t="shared" si="78"/>
        <v>201375</v>
      </c>
      <c r="H1625" s="72">
        <f t="shared" si="78"/>
        <v>201375</v>
      </c>
      <c r="I1625" s="72">
        <f t="shared" si="78"/>
        <v>201375</v>
      </c>
      <c r="J1625" s="72">
        <f t="shared" si="78"/>
        <v>201375</v>
      </c>
      <c r="K1625" s="72">
        <f t="shared" si="78"/>
        <v>201375</v>
      </c>
      <c r="L1625" s="72">
        <f t="shared" si="78"/>
        <v>201375</v>
      </c>
      <c r="M1625" s="72">
        <f t="shared" si="78"/>
        <v>201375</v>
      </c>
      <c r="N1625" s="72">
        <f t="shared" si="78"/>
        <v>201375</v>
      </c>
      <c r="O1625" s="72">
        <f t="shared" si="78"/>
        <v>201375</v>
      </c>
      <c r="P1625" s="72">
        <f>SUM(P1626:P1705)</f>
        <v>2416500</v>
      </c>
    </row>
    <row r="1626" spans="1:16" ht="15" customHeight="1" x14ac:dyDescent="0.3">
      <c r="A1626" s="553">
        <v>441</v>
      </c>
      <c r="B1626" s="551" t="s">
        <v>2308</v>
      </c>
      <c r="C1626" s="110">
        <v>11</v>
      </c>
      <c r="D1626" s="66"/>
      <c r="E1626" s="12"/>
      <c r="F1626" s="12"/>
      <c r="G1626" s="12"/>
      <c r="H1626" s="12"/>
      <c r="I1626" s="12"/>
      <c r="J1626" s="12"/>
      <c r="K1626" s="12"/>
      <c r="L1626" s="12"/>
      <c r="M1626" s="12"/>
      <c r="N1626" s="12"/>
      <c r="O1626" s="12"/>
      <c r="P1626" s="55">
        <f t="shared" ref="P1626:P1705" si="79">SUM(D1626:O1626)</f>
        <v>0</v>
      </c>
    </row>
    <row r="1627" spans="1:16" ht="15" customHeight="1" x14ac:dyDescent="0.3">
      <c r="A1627" s="554"/>
      <c r="B1627" s="552"/>
      <c r="C1627" s="110">
        <v>12</v>
      </c>
      <c r="D1627" s="66"/>
      <c r="E1627" s="12"/>
      <c r="F1627" s="12"/>
      <c r="G1627" s="12"/>
      <c r="H1627" s="12"/>
      <c r="I1627" s="12"/>
      <c r="J1627" s="12"/>
      <c r="K1627" s="12"/>
      <c r="L1627" s="12"/>
      <c r="M1627" s="12"/>
      <c r="N1627" s="12"/>
      <c r="O1627" s="12"/>
      <c r="P1627" s="55">
        <f t="shared" si="79"/>
        <v>0</v>
      </c>
    </row>
    <row r="1628" spans="1:16" ht="15" customHeight="1" x14ac:dyDescent="0.3">
      <c r="A1628" s="554"/>
      <c r="B1628" s="552"/>
      <c r="C1628" s="110">
        <v>13</v>
      </c>
      <c r="D1628" s="66"/>
      <c r="E1628" s="12"/>
      <c r="F1628" s="12"/>
      <c r="G1628" s="12"/>
      <c r="H1628" s="12"/>
      <c r="I1628" s="12"/>
      <c r="J1628" s="12"/>
      <c r="K1628" s="12"/>
      <c r="L1628" s="12"/>
      <c r="M1628" s="12"/>
      <c r="N1628" s="12"/>
      <c r="O1628" s="12"/>
      <c r="P1628" s="55">
        <f t="shared" si="79"/>
        <v>0</v>
      </c>
    </row>
    <row r="1629" spans="1:16" ht="15" customHeight="1" x14ac:dyDescent="0.3">
      <c r="A1629" s="554"/>
      <c r="B1629" s="552"/>
      <c r="C1629" s="110">
        <v>14</v>
      </c>
      <c r="D1629" s="66"/>
      <c r="E1629" s="12"/>
      <c r="F1629" s="12"/>
      <c r="G1629" s="12"/>
      <c r="H1629" s="12"/>
      <c r="I1629" s="12"/>
      <c r="J1629" s="12"/>
      <c r="K1629" s="12"/>
      <c r="L1629" s="12"/>
      <c r="M1629" s="12"/>
      <c r="N1629" s="12"/>
      <c r="O1629" s="12"/>
      <c r="P1629" s="55">
        <f t="shared" si="79"/>
        <v>0</v>
      </c>
    </row>
    <row r="1630" spans="1:16" ht="15" customHeight="1" x14ac:dyDescent="0.3">
      <c r="A1630" s="554"/>
      <c r="B1630" s="552"/>
      <c r="C1630" s="110">
        <v>15</v>
      </c>
      <c r="D1630" s="66"/>
      <c r="E1630" s="12"/>
      <c r="F1630" s="12"/>
      <c r="G1630" s="12"/>
      <c r="H1630" s="12"/>
      <c r="I1630" s="12"/>
      <c r="J1630" s="12"/>
      <c r="K1630" s="12"/>
      <c r="L1630" s="12"/>
      <c r="M1630" s="12"/>
      <c r="N1630" s="12"/>
      <c r="O1630" s="12"/>
      <c r="P1630" s="55">
        <f t="shared" si="79"/>
        <v>0</v>
      </c>
    </row>
    <row r="1631" spans="1:16" ht="15" customHeight="1" x14ac:dyDescent="0.3">
      <c r="A1631" s="554"/>
      <c r="B1631" s="552"/>
      <c r="C1631" s="110">
        <v>16</v>
      </c>
      <c r="D1631" s="66"/>
      <c r="E1631" s="12"/>
      <c r="F1631" s="12"/>
      <c r="G1631" s="12"/>
      <c r="H1631" s="12"/>
      <c r="I1631" s="12"/>
      <c r="J1631" s="12"/>
      <c r="K1631" s="12"/>
      <c r="L1631" s="12"/>
      <c r="M1631" s="12"/>
      <c r="N1631" s="12"/>
      <c r="O1631" s="12"/>
      <c r="P1631" s="55">
        <f t="shared" si="79"/>
        <v>0</v>
      </c>
    </row>
    <row r="1632" spans="1:16" ht="15" customHeight="1" x14ac:dyDescent="0.3">
      <c r="A1632" s="554"/>
      <c r="B1632" s="552"/>
      <c r="C1632" s="110">
        <v>17</v>
      </c>
      <c r="D1632" s="66">
        <v>200000</v>
      </c>
      <c r="E1632" s="12">
        <v>200000</v>
      </c>
      <c r="F1632" s="12">
        <v>200000</v>
      </c>
      <c r="G1632" s="12">
        <v>200000</v>
      </c>
      <c r="H1632" s="12">
        <v>200000</v>
      </c>
      <c r="I1632" s="12">
        <v>200000</v>
      </c>
      <c r="J1632" s="12">
        <v>200000</v>
      </c>
      <c r="K1632" s="12">
        <v>200000</v>
      </c>
      <c r="L1632" s="12">
        <v>200000</v>
      </c>
      <c r="M1632" s="12">
        <v>200000</v>
      </c>
      <c r="N1632" s="12">
        <v>200000</v>
      </c>
      <c r="O1632" s="12">
        <v>200000</v>
      </c>
      <c r="P1632" s="55">
        <f t="shared" si="79"/>
        <v>2400000</v>
      </c>
    </row>
    <row r="1633" spans="1:16" ht="15" customHeight="1" x14ac:dyDescent="0.3">
      <c r="A1633" s="554"/>
      <c r="B1633" s="552"/>
      <c r="C1633" s="110">
        <v>25</v>
      </c>
      <c r="D1633" s="66"/>
      <c r="E1633" s="12"/>
      <c r="F1633" s="12"/>
      <c r="G1633" s="12"/>
      <c r="H1633" s="12"/>
      <c r="I1633" s="12"/>
      <c r="J1633" s="12"/>
      <c r="K1633" s="12"/>
      <c r="L1633" s="12"/>
      <c r="M1633" s="12"/>
      <c r="N1633" s="12"/>
      <c r="O1633" s="12"/>
      <c r="P1633" s="55">
        <f t="shared" si="79"/>
        <v>0</v>
      </c>
    </row>
    <row r="1634" spans="1:16" ht="15" customHeight="1" x14ac:dyDescent="0.3">
      <c r="A1634" s="554"/>
      <c r="B1634" s="552"/>
      <c r="C1634" s="110">
        <v>26</v>
      </c>
      <c r="D1634" s="66"/>
      <c r="E1634" s="12"/>
      <c r="F1634" s="12"/>
      <c r="G1634" s="12"/>
      <c r="H1634" s="12"/>
      <c r="I1634" s="12"/>
      <c r="J1634" s="12"/>
      <c r="K1634" s="12"/>
      <c r="L1634" s="12"/>
      <c r="M1634" s="12"/>
      <c r="N1634" s="12"/>
      <c r="O1634" s="12"/>
      <c r="P1634" s="55">
        <f t="shared" si="79"/>
        <v>0</v>
      </c>
    </row>
    <row r="1635" spans="1:16" ht="15" customHeight="1" x14ac:dyDescent="0.3">
      <c r="A1635" s="555"/>
      <c r="B1635" s="552"/>
      <c r="C1635" s="110">
        <v>27</v>
      </c>
      <c r="D1635" s="66"/>
      <c r="E1635" s="12"/>
      <c r="F1635" s="12"/>
      <c r="G1635" s="12"/>
      <c r="H1635" s="12"/>
      <c r="I1635" s="12"/>
      <c r="J1635" s="12"/>
      <c r="K1635" s="12"/>
      <c r="L1635" s="12"/>
      <c r="M1635" s="12"/>
      <c r="N1635" s="12"/>
      <c r="O1635" s="12"/>
      <c r="P1635" s="55">
        <f t="shared" si="79"/>
        <v>0</v>
      </c>
    </row>
    <row r="1636" spans="1:16" ht="15" customHeight="1" x14ac:dyDescent="0.3">
      <c r="A1636" s="553">
        <v>442</v>
      </c>
      <c r="B1636" s="551" t="s">
        <v>232</v>
      </c>
      <c r="C1636" s="110">
        <v>11</v>
      </c>
      <c r="D1636" s="66"/>
      <c r="E1636" s="12"/>
      <c r="F1636" s="12"/>
      <c r="G1636" s="12"/>
      <c r="H1636" s="12"/>
      <c r="I1636" s="12"/>
      <c r="J1636" s="12"/>
      <c r="K1636" s="12"/>
      <c r="L1636" s="12"/>
      <c r="M1636" s="12"/>
      <c r="N1636" s="12"/>
      <c r="O1636" s="12"/>
      <c r="P1636" s="55">
        <f t="shared" si="79"/>
        <v>0</v>
      </c>
    </row>
    <row r="1637" spans="1:16" ht="15" customHeight="1" x14ac:dyDescent="0.3">
      <c r="A1637" s="554"/>
      <c r="B1637" s="552"/>
      <c r="C1637" s="110">
        <v>12</v>
      </c>
      <c r="D1637" s="66"/>
      <c r="E1637" s="12"/>
      <c r="F1637" s="12"/>
      <c r="G1637" s="12"/>
      <c r="H1637" s="12"/>
      <c r="I1637" s="12"/>
      <c r="J1637" s="12"/>
      <c r="K1637" s="12"/>
      <c r="L1637" s="12"/>
      <c r="M1637" s="12"/>
      <c r="N1637" s="12"/>
      <c r="O1637" s="12"/>
      <c r="P1637" s="55">
        <f t="shared" si="79"/>
        <v>0</v>
      </c>
    </row>
    <row r="1638" spans="1:16" ht="15" customHeight="1" x14ac:dyDescent="0.3">
      <c r="A1638" s="554"/>
      <c r="B1638" s="552"/>
      <c r="C1638" s="110">
        <v>13</v>
      </c>
      <c r="D1638" s="66"/>
      <c r="E1638" s="12"/>
      <c r="F1638" s="12"/>
      <c r="G1638" s="12"/>
      <c r="H1638" s="12"/>
      <c r="I1638" s="12"/>
      <c r="J1638" s="12"/>
      <c r="K1638" s="12"/>
      <c r="L1638" s="12"/>
      <c r="M1638" s="12"/>
      <c r="N1638" s="12"/>
      <c r="O1638" s="12"/>
      <c r="P1638" s="55">
        <f t="shared" si="79"/>
        <v>0</v>
      </c>
    </row>
    <row r="1639" spans="1:16" ht="15" customHeight="1" x14ac:dyDescent="0.3">
      <c r="A1639" s="554"/>
      <c r="B1639" s="552"/>
      <c r="C1639" s="110">
        <v>14</v>
      </c>
      <c r="D1639" s="66"/>
      <c r="E1639" s="12"/>
      <c r="F1639" s="12"/>
      <c r="G1639" s="12"/>
      <c r="H1639" s="12"/>
      <c r="I1639" s="12"/>
      <c r="J1639" s="12"/>
      <c r="K1639" s="12"/>
      <c r="L1639" s="12"/>
      <c r="M1639" s="12"/>
      <c r="N1639" s="12"/>
      <c r="O1639" s="12"/>
      <c r="P1639" s="55">
        <f t="shared" si="79"/>
        <v>0</v>
      </c>
    </row>
    <row r="1640" spans="1:16" ht="15" customHeight="1" x14ac:dyDescent="0.3">
      <c r="A1640" s="554"/>
      <c r="B1640" s="552"/>
      <c r="C1640" s="110">
        <v>15</v>
      </c>
      <c r="D1640" s="66"/>
      <c r="E1640" s="12"/>
      <c r="F1640" s="12"/>
      <c r="G1640" s="12"/>
      <c r="H1640" s="12"/>
      <c r="I1640" s="12"/>
      <c r="J1640" s="12"/>
      <c r="K1640" s="12"/>
      <c r="L1640" s="12"/>
      <c r="M1640" s="12"/>
      <c r="N1640" s="12"/>
      <c r="O1640" s="12"/>
      <c r="P1640" s="55">
        <f t="shared" si="79"/>
        <v>0</v>
      </c>
    </row>
    <row r="1641" spans="1:16" ht="15" customHeight="1" x14ac:dyDescent="0.3">
      <c r="A1641" s="554"/>
      <c r="B1641" s="552"/>
      <c r="C1641" s="110">
        <v>16</v>
      </c>
      <c r="D1641" s="66"/>
      <c r="E1641" s="12"/>
      <c r="F1641" s="12"/>
      <c r="G1641" s="12"/>
      <c r="H1641" s="12"/>
      <c r="I1641" s="12"/>
      <c r="J1641" s="12"/>
      <c r="K1641" s="12"/>
      <c r="L1641" s="12"/>
      <c r="M1641" s="12"/>
      <c r="N1641" s="12"/>
      <c r="O1641" s="12"/>
      <c r="P1641" s="55">
        <f t="shared" si="79"/>
        <v>0</v>
      </c>
    </row>
    <row r="1642" spans="1:16" ht="15" customHeight="1" x14ac:dyDescent="0.3">
      <c r="A1642" s="554"/>
      <c r="B1642" s="552"/>
      <c r="C1642" s="110">
        <v>17</v>
      </c>
      <c r="D1642" s="66"/>
      <c r="E1642" s="12"/>
      <c r="F1642" s="12"/>
      <c r="G1642" s="12"/>
      <c r="H1642" s="12"/>
      <c r="I1642" s="12"/>
      <c r="J1642" s="12"/>
      <c r="K1642" s="12"/>
      <c r="L1642" s="12"/>
      <c r="M1642" s="12"/>
      <c r="N1642" s="12"/>
      <c r="O1642" s="12"/>
      <c r="P1642" s="55">
        <f t="shared" si="79"/>
        <v>0</v>
      </c>
    </row>
    <row r="1643" spans="1:16" ht="15" customHeight="1" x14ac:dyDescent="0.3">
      <c r="A1643" s="554"/>
      <c r="B1643" s="552"/>
      <c r="C1643" s="110">
        <v>25</v>
      </c>
      <c r="D1643" s="66"/>
      <c r="E1643" s="12"/>
      <c r="F1643" s="12"/>
      <c r="G1643" s="12"/>
      <c r="H1643" s="12"/>
      <c r="I1643" s="12"/>
      <c r="J1643" s="12"/>
      <c r="K1643" s="12"/>
      <c r="L1643" s="12"/>
      <c r="M1643" s="12"/>
      <c r="N1643" s="12"/>
      <c r="O1643" s="12"/>
      <c r="P1643" s="55">
        <f t="shared" si="79"/>
        <v>0</v>
      </c>
    </row>
    <row r="1644" spans="1:16" ht="15" customHeight="1" x14ac:dyDescent="0.3">
      <c r="A1644" s="554"/>
      <c r="B1644" s="552"/>
      <c r="C1644" s="110">
        <v>26</v>
      </c>
      <c r="D1644" s="66"/>
      <c r="E1644" s="12"/>
      <c r="F1644" s="12"/>
      <c r="G1644" s="12"/>
      <c r="H1644" s="12"/>
      <c r="I1644" s="12"/>
      <c r="J1644" s="12"/>
      <c r="K1644" s="12"/>
      <c r="L1644" s="12"/>
      <c r="M1644" s="12"/>
      <c r="N1644" s="12"/>
      <c r="O1644" s="12"/>
      <c r="P1644" s="55">
        <f t="shared" si="79"/>
        <v>0</v>
      </c>
    </row>
    <row r="1645" spans="1:16" ht="15" customHeight="1" x14ac:dyDescent="0.3">
      <c r="A1645" s="555"/>
      <c r="B1645" s="552"/>
      <c r="C1645" s="110">
        <v>27</v>
      </c>
      <c r="D1645" s="66"/>
      <c r="E1645" s="12"/>
      <c r="F1645" s="12"/>
      <c r="G1645" s="12"/>
      <c r="H1645" s="12"/>
      <c r="I1645" s="12"/>
      <c r="J1645" s="12"/>
      <c r="K1645" s="12"/>
      <c r="L1645" s="12"/>
      <c r="M1645" s="12"/>
      <c r="N1645" s="12"/>
      <c r="O1645" s="12"/>
      <c r="P1645" s="55">
        <f t="shared" si="79"/>
        <v>0</v>
      </c>
    </row>
    <row r="1646" spans="1:16" ht="15" customHeight="1" x14ac:dyDescent="0.3">
      <c r="A1646" s="553">
        <v>443</v>
      </c>
      <c r="B1646" s="551" t="s">
        <v>233</v>
      </c>
      <c r="C1646" s="110">
        <v>11</v>
      </c>
      <c r="D1646" s="66"/>
      <c r="E1646" s="12"/>
      <c r="F1646" s="12"/>
      <c r="G1646" s="12"/>
      <c r="H1646" s="12"/>
      <c r="I1646" s="12"/>
      <c r="J1646" s="12"/>
      <c r="K1646" s="12"/>
      <c r="L1646" s="12"/>
      <c r="M1646" s="12"/>
      <c r="N1646" s="12"/>
      <c r="O1646" s="12"/>
      <c r="P1646" s="55">
        <f t="shared" si="79"/>
        <v>0</v>
      </c>
    </row>
    <row r="1647" spans="1:16" ht="15" customHeight="1" x14ac:dyDescent="0.3">
      <c r="A1647" s="554"/>
      <c r="B1647" s="552"/>
      <c r="C1647" s="110">
        <v>12</v>
      </c>
      <c r="D1647" s="66"/>
      <c r="E1647" s="12"/>
      <c r="F1647" s="12"/>
      <c r="G1647" s="12"/>
      <c r="H1647" s="12"/>
      <c r="I1647" s="12"/>
      <c r="J1647" s="12"/>
      <c r="K1647" s="12"/>
      <c r="L1647" s="12"/>
      <c r="M1647" s="12"/>
      <c r="N1647" s="12"/>
      <c r="O1647" s="12"/>
      <c r="P1647" s="55">
        <f t="shared" si="79"/>
        <v>0</v>
      </c>
    </row>
    <row r="1648" spans="1:16" ht="15" customHeight="1" x14ac:dyDescent="0.3">
      <c r="A1648" s="554"/>
      <c r="B1648" s="552"/>
      <c r="C1648" s="110">
        <v>13</v>
      </c>
      <c r="D1648" s="66"/>
      <c r="E1648" s="12"/>
      <c r="F1648" s="12"/>
      <c r="G1648" s="12"/>
      <c r="H1648" s="12"/>
      <c r="I1648" s="12"/>
      <c r="J1648" s="12"/>
      <c r="K1648" s="12"/>
      <c r="L1648" s="12"/>
      <c r="M1648" s="12"/>
      <c r="N1648" s="12"/>
      <c r="O1648" s="12"/>
      <c r="P1648" s="55">
        <f t="shared" si="79"/>
        <v>0</v>
      </c>
    </row>
    <row r="1649" spans="1:16" ht="15" customHeight="1" x14ac:dyDescent="0.3">
      <c r="A1649" s="554"/>
      <c r="B1649" s="552"/>
      <c r="C1649" s="110">
        <v>14</v>
      </c>
      <c r="D1649" s="66"/>
      <c r="E1649" s="12"/>
      <c r="F1649" s="12"/>
      <c r="G1649" s="12"/>
      <c r="H1649" s="12"/>
      <c r="I1649" s="12"/>
      <c r="J1649" s="12"/>
      <c r="K1649" s="12"/>
      <c r="L1649" s="12"/>
      <c r="M1649" s="12"/>
      <c r="N1649" s="12"/>
      <c r="O1649" s="12"/>
      <c r="P1649" s="55">
        <f t="shared" si="79"/>
        <v>0</v>
      </c>
    </row>
    <row r="1650" spans="1:16" ht="15" customHeight="1" x14ac:dyDescent="0.3">
      <c r="A1650" s="554"/>
      <c r="B1650" s="552"/>
      <c r="C1650" s="110">
        <v>15</v>
      </c>
      <c r="D1650" s="66"/>
      <c r="E1650" s="12"/>
      <c r="F1650" s="12"/>
      <c r="G1650" s="12"/>
      <c r="H1650" s="12"/>
      <c r="I1650" s="12"/>
      <c r="J1650" s="12"/>
      <c r="K1650" s="12"/>
      <c r="L1650" s="12"/>
      <c r="M1650" s="12"/>
      <c r="N1650" s="12"/>
      <c r="O1650" s="12"/>
      <c r="P1650" s="55">
        <f t="shared" si="79"/>
        <v>0</v>
      </c>
    </row>
    <row r="1651" spans="1:16" ht="15" customHeight="1" x14ac:dyDescent="0.3">
      <c r="A1651" s="554"/>
      <c r="B1651" s="552"/>
      <c r="C1651" s="110">
        <v>16</v>
      </c>
      <c r="D1651" s="66"/>
      <c r="E1651" s="12"/>
      <c r="F1651" s="12"/>
      <c r="G1651" s="12"/>
      <c r="H1651" s="12"/>
      <c r="I1651" s="12"/>
      <c r="J1651" s="12"/>
      <c r="K1651" s="12"/>
      <c r="L1651" s="12"/>
      <c r="M1651" s="12"/>
      <c r="N1651" s="12"/>
      <c r="O1651" s="12"/>
      <c r="P1651" s="55">
        <f t="shared" si="79"/>
        <v>0</v>
      </c>
    </row>
    <row r="1652" spans="1:16" ht="15" customHeight="1" x14ac:dyDescent="0.3">
      <c r="A1652" s="554"/>
      <c r="B1652" s="552"/>
      <c r="C1652" s="110">
        <v>17</v>
      </c>
      <c r="D1652" s="66"/>
      <c r="E1652" s="12"/>
      <c r="F1652" s="12"/>
      <c r="G1652" s="12"/>
      <c r="H1652" s="12"/>
      <c r="I1652" s="12"/>
      <c r="J1652" s="12"/>
      <c r="K1652" s="12"/>
      <c r="L1652" s="12"/>
      <c r="M1652" s="12"/>
      <c r="N1652" s="12"/>
      <c r="O1652" s="12"/>
      <c r="P1652" s="55">
        <f t="shared" si="79"/>
        <v>0</v>
      </c>
    </row>
    <row r="1653" spans="1:16" ht="15" customHeight="1" x14ac:dyDescent="0.3">
      <c r="A1653" s="554"/>
      <c r="B1653" s="552"/>
      <c r="C1653" s="110">
        <v>25</v>
      </c>
      <c r="D1653" s="66"/>
      <c r="E1653" s="12"/>
      <c r="F1653" s="12"/>
      <c r="G1653" s="12"/>
      <c r="H1653" s="12"/>
      <c r="I1653" s="12"/>
      <c r="J1653" s="12"/>
      <c r="K1653" s="12"/>
      <c r="L1653" s="12"/>
      <c r="M1653" s="12"/>
      <c r="N1653" s="12"/>
      <c r="O1653" s="12"/>
      <c r="P1653" s="55">
        <f t="shared" si="79"/>
        <v>0</v>
      </c>
    </row>
    <row r="1654" spans="1:16" ht="15" customHeight="1" x14ac:dyDescent="0.3">
      <c r="A1654" s="554"/>
      <c r="B1654" s="552"/>
      <c r="C1654" s="110">
        <v>26</v>
      </c>
      <c r="D1654" s="66"/>
      <c r="E1654" s="12"/>
      <c r="F1654" s="12"/>
      <c r="G1654" s="12"/>
      <c r="H1654" s="12"/>
      <c r="I1654" s="12"/>
      <c r="J1654" s="12"/>
      <c r="K1654" s="12"/>
      <c r="L1654" s="12"/>
      <c r="M1654" s="12"/>
      <c r="N1654" s="12"/>
      <c r="O1654" s="12"/>
      <c r="P1654" s="55">
        <f t="shared" si="79"/>
        <v>0</v>
      </c>
    </row>
    <row r="1655" spans="1:16" ht="15" customHeight="1" x14ac:dyDescent="0.3">
      <c r="A1655" s="555"/>
      <c r="B1655" s="552"/>
      <c r="C1655" s="110">
        <v>27</v>
      </c>
      <c r="D1655" s="66"/>
      <c r="E1655" s="12"/>
      <c r="F1655" s="12"/>
      <c r="G1655" s="12"/>
      <c r="H1655" s="12"/>
      <c r="I1655" s="12"/>
      <c r="J1655" s="12"/>
      <c r="K1655" s="12"/>
      <c r="L1655" s="12"/>
      <c r="M1655" s="12"/>
      <c r="N1655" s="12"/>
      <c r="O1655" s="12"/>
      <c r="P1655" s="55">
        <f t="shared" si="79"/>
        <v>0</v>
      </c>
    </row>
    <row r="1656" spans="1:16" ht="15" customHeight="1" x14ac:dyDescent="0.3">
      <c r="A1656" s="553">
        <v>444</v>
      </c>
      <c r="B1656" s="551" t="s">
        <v>234</v>
      </c>
      <c r="C1656" s="110">
        <v>11</v>
      </c>
      <c r="D1656" s="66"/>
      <c r="E1656" s="12"/>
      <c r="F1656" s="12"/>
      <c r="G1656" s="12"/>
      <c r="H1656" s="12"/>
      <c r="I1656" s="12"/>
      <c r="J1656" s="12"/>
      <c r="K1656" s="12"/>
      <c r="L1656" s="12"/>
      <c r="M1656" s="12"/>
      <c r="N1656" s="12"/>
      <c r="O1656" s="12"/>
      <c r="P1656" s="55">
        <f t="shared" si="79"/>
        <v>0</v>
      </c>
    </row>
    <row r="1657" spans="1:16" ht="15" customHeight="1" x14ac:dyDescent="0.3">
      <c r="A1657" s="554"/>
      <c r="B1657" s="552"/>
      <c r="C1657" s="110">
        <v>12</v>
      </c>
      <c r="D1657" s="66"/>
      <c r="E1657" s="12"/>
      <c r="F1657" s="12"/>
      <c r="G1657" s="12"/>
      <c r="H1657" s="12"/>
      <c r="I1657" s="12"/>
      <c r="J1657" s="12"/>
      <c r="K1657" s="12"/>
      <c r="L1657" s="12"/>
      <c r="M1657" s="12"/>
      <c r="N1657" s="12"/>
      <c r="O1657" s="12"/>
      <c r="P1657" s="55">
        <f t="shared" si="79"/>
        <v>0</v>
      </c>
    </row>
    <row r="1658" spans="1:16" ht="15" customHeight="1" x14ac:dyDescent="0.3">
      <c r="A1658" s="554"/>
      <c r="B1658" s="552"/>
      <c r="C1658" s="110">
        <v>13</v>
      </c>
      <c r="D1658" s="66"/>
      <c r="E1658" s="12"/>
      <c r="F1658" s="12"/>
      <c r="G1658" s="12"/>
      <c r="H1658" s="12"/>
      <c r="I1658" s="12"/>
      <c r="J1658" s="12"/>
      <c r="K1658" s="12"/>
      <c r="L1658" s="12"/>
      <c r="M1658" s="12"/>
      <c r="N1658" s="12"/>
      <c r="O1658" s="12"/>
      <c r="P1658" s="55">
        <f t="shared" si="79"/>
        <v>0</v>
      </c>
    </row>
    <row r="1659" spans="1:16" ht="15" customHeight="1" x14ac:dyDescent="0.3">
      <c r="A1659" s="554"/>
      <c r="B1659" s="552"/>
      <c r="C1659" s="110">
        <v>14</v>
      </c>
      <c r="D1659" s="66"/>
      <c r="E1659" s="12"/>
      <c r="F1659" s="12"/>
      <c r="G1659" s="12"/>
      <c r="H1659" s="12"/>
      <c r="I1659" s="12"/>
      <c r="J1659" s="12"/>
      <c r="K1659" s="12"/>
      <c r="L1659" s="12"/>
      <c r="M1659" s="12"/>
      <c r="N1659" s="12"/>
      <c r="O1659" s="12"/>
      <c r="P1659" s="55">
        <f t="shared" si="79"/>
        <v>0</v>
      </c>
    </row>
    <row r="1660" spans="1:16" ht="15" customHeight="1" x14ac:dyDescent="0.3">
      <c r="A1660" s="554"/>
      <c r="B1660" s="552"/>
      <c r="C1660" s="110">
        <v>15</v>
      </c>
      <c r="D1660" s="66"/>
      <c r="E1660" s="12"/>
      <c r="F1660" s="12"/>
      <c r="G1660" s="12"/>
      <c r="H1660" s="12"/>
      <c r="I1660" s="12"/>
      <c r="J1660" s="12"/>
      <c r="K1660" s="12"/>
      <c r="L1660" s="12"/>
      <c r="M1660" s="12"/>
      <c r="N1660" s="12"/>
      <c r="O1660" s="12"/>
      <c r="P1660" s="55">
        <f t="shared" si="79"/>
        <v>0</v>
      </c>
    </row>
    <row r="1661" spans="1:16" ht="15" customHeight="1" x14ac:dyDescent="0.3">
      <c r="A1661" s="554"/>
      <c r="B1661" s="552"/>
      <c r="C1661" s="110">
        <v>16</v>
      </c>
      <c r="D1661" s="66"/>
      <c r="E1661" s="12"/>
      <c r="F1661" s="12"/>
      <c r="G1661" s="12"/>
      <c r="H1661" s="12"/>
      <c r="I1661" s="12"/>
      <c r="J1661" s="12"/>
      <c r="K1661" s="12"/>
      <c r="L1661" s="12"/>
      <c r="M1661" s="12"/>
      <c r="N1661" s="12"/>
      <c r="O1661" s="12"/>
      <c r="P1661" s="55">
        <f t="shared" si="79"/>
        <v>0</v>
      </c>
    </row>
    <row r="1662" spans="1:16" ht="15" customHeight="1" x14ac:dyDescent="0.3">
      <c r="A1662" s="554"/>
      <c r="B1662" s="552"/>
      <c r="C1662" s="110">
        <v>17</v>
      </c>
      <c r="D1662" s="66"/>
      <c r="E1662" s="12"/>
      <c r="F1662" s="12"/>
      <c r="G1662" s="12"/>
      <c r="H1662" s="12"/>
      <c r="I1662" s="12"/>
      <c r="J1662" s="12"/>
      <c r="K1662" s="12"/>
      <c r="L1662" s="12"/>
      <c r="M1662" s="12"/>
      <c r="N1662" s="12"/>
      <c r="O1662" s="12"/>
      <c r="P1662" s="55">
        <f t="shared" si="79"/>
        <v>0</v>
      </c>
    </row>
    <row r="1663" spans="1:16" ht="15" customHeight="1" x14ac:dyDescent="0.3">
      <c r="A1663" s="554"/>
      <c r="B1663" s="552"/>
      <c r="C1663" s="110">
        <v>25</v>
      </c>
      <c r="D1663" s="66"/>
      <c r="E1663" s="12"/>
      <c r="F1663" s="12"/>
      <c r="G1663" s="12"/>
      <c r="H1663" s="12"/>
      <c r="I1663" s="12"/>
      <c r="J1663" s="12"/>
      <c r="K1663" s="12"/>
      <c r="L1663" s="12"/>
      <c r="M1663" s="12"/>
      <c r="N1663" s="12"/>
      <c r="O1663" s="12"/>
      <c r="P1663" s="55">
        <f t="shared" si="79"/>
        <v>0</v>
      </c>
    </row>
    <row r="1664" spans="1:16" ht="15" customHeight="1" x14ac:dyDescent="0.3">
      <c r="A1664" s="554"/>
      <c r="B1664" s="552"/>
      <c r="C1664" s="110">
        <v>26</v>
      </c>
      <c r="D1664" s="66"/>
      <c r="E1664" s="12"/>
      <c r="F1664" s="12"/>
      <c r="G1664" s="12"/>
      <c r="H1664" s="12"/>
      <c r="I1664" s="12"/>
      <c r="J1664" s="12"/>
      <c r="K1664" s="12"/>
      <c r="L1664" s="12"/>
      <c r="M1664" s="12"/>
      <c r="N1664" s="12"/>
      <c r="O1664" s="12"/>
      <c r="P1664" s="55">
        <f t="shared" si="79"/>
        <v>0</v>
      </c>
    </row>
    <row r="1665" spans="1:16" ht="15" customHeight="1" x14ac:dyDescent="0.3">
      <c r="A1665" s="555"/>
      <c r="B1665" s="552"/>
      <c r="C1665" s="110">
        <v>27</v>
      </c>
      <c r="D1665" s="66"/>
      <c r="E1665" s="12"/>
      <c r="F1665" s="12"/>
      <c r="G1665" s="12"/>
      <c r="H1665" s="12"/>
      <c r="I1665" s="12"/>
      <c r="J1665" s="12"/>
      <c r="K1665" s="12"/>
      <c r="L1665" s="12"/>
      <c r="M1665" s="12"/>
      <c r="N1665" s="12"/>
      <c r="O1665" s="12"/>
      <c r="P1665" s="55">
        <f t="shared" si="79"/>
        <v>0</v>
      </c>
    </row>
    <row r="1666" spans="1:16" ht="15" customHeight="1" x14ac:dyDescent="0.3">
      <c r="A1666" s="553">
        <v>445</v>
      </c>
      <c r="B1666" s="551" t="s">
        <v>235</v>
      </c>
      <c r="C1666" s="110">
        <v>11</v>
      </c>
      <c r="D1666" s="66"/>
      <c r="E1666" s="12"/>
      <c r="F1666" s="12"/>
      <c r="G1666" s="12"/>
      <c r="H1666" s="12"/>
      <c r="I1666" s="12"/>
      <c r="J1666" s="12"/>
      <c r="K1666" s="12"/>
      <c r="L1666" s="12"/>
      <c r="M1666" s="12"/>
      <c r="N1666" s="12"/>
      <c r="O1666" s="12"/>
      <c r="P1666" s="55">
        <f t="shared" si="79"/>
        <v>0</v>
      </c>
    </row>
    <row r="1667" spans="1:16" ht="15" customHeight="1" x14ac:dyDescent="0.3">
      <c r="A1667" s="554"/>
      <c r="B1667" s="552"/>
      <c r="C1667" s="110">
        <v>12</v>
      </c>
      <c r="D1667" s="66"/>
      <c r="E1667" s="12"/>
      <c r="F1667" s="12"/>
      <c r="G1667" s="12"/>
      <c r="H1667" s="12"/>
      <c r="I1667" s="12"/>
      <c r="J1667" s="12"/>
      <c r="K1667" s="12"/>
      <c r="L1667" s="12"/>
      <c r="M1667" s="12"/>
      <c r="N1667" s="12"/>
      <c r="O1667" s="12"/>
      <c r="P1667" s="55">
        <f t="shared" si="79"/>
        <v>0</v>
      </c>
    </row>
    <row r="1668" spans="1:16" ht="15" customHeight="1" x14ac:dyDescent="0.3">
      <c r="A1668" s="554"/>
      <c r="B1668" s="552"/>
      <c r="C1668" s="110">
        <v>13</v>
      </c>
      <c r="D1668" s="66"/>
      <c r="E1668" s="12"/>
      <c r="F1668" s="12"/>
      <c r="G1668" s="12"/>
      <c r="H1668" s="12"/>
      <c r="I1668" s="12"/>
      <c r="J1668" s="12"/>
      <c r="K1668" s="12"/>
      <c r="L1668" s="12"/>
      <c r="M1668" s="12"/>
      <c r="N1668" s="12"/>
      <c r="O1668" s="12"/>
      <c r="P1668" s="55">
        <f t="shared" si="79"/>
        <v>0</v>
      </c>
    </row>
    <row r="1669" spans="1:16" ht="15" customHeight="1" x14ac:dyDescent="0.3">
      <c r="A1669" s="554"/>
      <c r="B1669" s="552"/>
      <c r="C1669" s="110">
        <v>14</v>
      </c>
      <c r="D1669" s="66"/>
      <c r="E1669" s="12"/>
      <c r="F1669" s="12"/>
      <c r="G1669" s="12"/>
      <c r="H1669" s="12"/>
      <c r="I1669" s="12"/>
      <c r="J1669" s="12"/>
      <c r="K1669" s="12"/>
      <c r="L1669" s="12"/>
      <c r="M1669" s="12"/>
      <c r="N1669" s="12"/>
      <c r="O1669" s="12"/>
      <c r="P1669" s="55">
        <f t="shared" si="79"/>
        <v>0</v>
      </c>
    </row>
    <row r="1670" spans="1:16" ht="15" customHeight="1" x14ac:dyDescent="0.3">
      <c r="A1670" s="554"/>
      <c r="B1670" s="552"/>
      <c r="C1670" s="110">
        <v>15</v>
      </c>
      <c r="D1670" s="66"/>
      <c r="E1670" s="12"/>
      <c r="F1670" s="12"/>
      <c r="G1670" s="12"/>
      <c r="H1670" s="12"/>
      <c r="I1670" s="12"/>
      <c r="J1670" s="12"/>
      <c r="K1670" s="12"/>
      <c r="L1670" s="12"/>
      <c r="M1670" s="12"/>
      <c r="N1670" s="12"/>
      <c r="O1670" s="12"/>
      <c r="P1670" s="55">
        <f t="shared" si="79"/>
        <v>0</v>
      </c>
    </row>
    <row r="1671" spans="1:16" ht="15" customHeight="1" x14ac:dyDescent="0.3">
      <c r="A1671" s="554"/>
      <c r="B1671" s="552"/>
      <c r="C1671" s="110">
        <v>16</v>
      </c>
      <c r="D1671" s="66"/>
      <c r="E1671" s="12"/>
      <c r="F1671" s="12"/>
      <c r="G1671" s="12"/>
      <c r="H1671" s="12"/>
      <c r="I1671" s="12"/>
      <c r="J1671" s="12"/>
      <c r="K1671" s="12"/>
      <c r="L1671" s="12"/>
      <c r="M1671" s="12"/>
      <c r="N1671" s="12"/>
      <c r="O1671" s="12"/>
      <c r="P1671" s="55">
        <f t="shared" si="79"/>
        <v>0</v>
      </c>
    </row>
    <row r="1672" spans="1:16" ht="15" customHeight="1" x14ac:dyDescent="0.3">
      <c r="A1672" s="554"/>
      <c r="B1672" s="552"/>
      <c r="C1672" s="110">
        <v>17</v>
      </c>
      <c r="D1672" s="66"/>
      <c r="E1672" s="12"/>
      <c r="F1672" s="12"/>
      <c r="G1672" s="12"/>
      <c r="H1672" s="12"/>
      <c r="I1672" s="12"/>
      <c r="J1672" s="12"/>
      <c r="K1672" s="12"/>
      <c r="L1672" s="12"/>
      <c r="M1672" s="12"/>
      <c r="N1672" s="12"/>
      <c r="O1672" s="12"/>
      <c r="P1672" s="55">
        <f t="shared" si="79"/>
        <v>0</v>
      </c>
    </row>
    <row r="1673" spans="1:16" ht="15" customHeight="1" x14ac:dyDescent="0.3">
      <c r="A1673" s="554"/>
      <c r="B1673" s="552"/>
      <c r="C1673" s="110">
        <v>25</v>
      </c>
      <c r="D1673" s="66"/>
      <c r="E1673" s="12"/>
      <c r="F1673" s="12"/>
      <c r="G1673" s="12"/>
      <c r="H1673" s="12"/>
      <c r="I1673" s="12"/>
      <c r="J1673" s="12"/>
      <c r="K1673" s="12"/>
      <c r="L1673" s="12"/>
      <c r="M1673" s="12"/>
      <c r="N1673" s="12"/>
      <c r="O1673" s="12"/>
      <c r="P1673" s="55">
        <f t="shared" si="79"/>
        <v>0</v>
      </c>
    </row>
    <row r="1674" spans="1:16" ht="15" customHeight="1" x14ac:dyDescent="0.3">
      <c r="A1674" s="554"/>
      <c r="B1674" s="552"/>
      <c r="C1674" s="110">
        <v>26</v>
      </c>
      <c r="D1674" s="66"/>
      <c r="E1674" s="12"/>
      <c r="F1674" s="12"/>
      <c r="G1674" s="12"/>
      <c r="H1674" s="12"/>
      <c r="I1674" s="12"/>
      <c r="J1674" s="12"/>
      <c r="K1674" s="12"/>
      <c r="L1674" s="12"/>
      <c r="M1674" s="12"/>
      <c r="N1674" s="12"/>
      <c r="O1674" s="12"/>
      <c r="P1674" s="55">
        <f t="shared" si="79"/>
        <v>0</v>
      </c>
    </row>
    <row r="1675" spans="1:16" ht="15" customHeight="1" x14ac:dyDescent="0.3">
      <c r="A1675" s="555"/>
      <c r="B1675" s="552"/>
      <c r="C1675" s="110">
        <v>27</v>
      </c>
      <c r="D1675" s="66"/>
      <c r="E1675" s="12"/>
      <c r="F1675" s="12"/>
      <c r="G1675" s="12"/>
      <c r="H1675" s="12"/>
      <c r="I1675" s="12"/>
      <c r="J1675" s="12"/>
      <c r="K1675" s="12"/>
      <c r="L1675" s="12"/>
      <c r="M1675" s="12"/>
      <c r="N1675" s="12"/>
      <c r="O1675" s="12"/>
      <c r="P1675" s="55">
        <f t="shared" si="79"/>
        <v>0</v>
      </c>
    </row>
    <row r="1676" spans="1:16" ht="15" customHeight="1" x14ac:dyDescent="0.3">
      <c r="A1676" s="553">
        <v>446</v>
      </c>
      <c r="B1676" s="551" t="s">
        <v>236</v>
      </c>
      <c r="C1676" s="110">
        <v>11</v>
      </c>
      <c r="D1676" s="66"/>
      <c r="E1676" s="12"/>
      <c r="F1676" s="12"/>
      <c r="G1676" s="12"/>
      <c r="H1676" s="12"/>
      <c r="I1676" s="12"/>
      <c r="J1676" s="12"/>
      <c r="K1676" s="12"/>
      <c r="L1676" s="12"/>
      <c r="M1676" s="12"/>
      <c r="N1676" s="12"/>
      <c r="O1676" s="12"/>
      <c r="P1676" s="55">
        <f t="shared" si="79"/>
        <v>0</v>
      </c>
    </row>
    <row r="1677" spans="1:16" ht="15" customHeight="1" x14ac:dyDescent="0.3">
      <c r="A1677" s="554"/>
      <c r="B1677" s="552"/>
      <c r="C1677" s="110">
        <v>12</v>
      </c>
      <c r="D1677" s="66"/>
      <c r="E1677" s="12"/>
      <c r="F1677" s="12"/>
      <c r="G1677" s="12"/>
      <c r="H1677" s="12"/>
      <c r="I1677" s="12"/>
      <c r="J1677" s="12"/>
      <c r="K1677" s="12"/>
      <c r="L1677" s="12"/>
      <c r="M1677" s="12"/>
      <c r="N1677" s="12"/>
      <c r="O1677" s="12"/>
      <c r="P1677" s="55">
        <f t="shared" si="79"/>
        <v>0</v>
      </c>
    </row>
    <row r="1678" spans="1:16" ht="15" customHeight="1" x14ac:dyDescent="0.3">
      <c r="A1678" s="554"/>
      <c r="B1678" s="552"/>
      <c r="C1678" s="110">
        <v>13</v>
      </c>
      <c r="D1678" s="66"/>
      <c r="E1678" s="12"/>
      <c r="F1678" s="12"/>
      <c r="G1678" s="12"/>
      <c r="H1678" s="12"/>
      <c r="I1678" s="12"/>
      <c r="J1678" s="12"/>
      <c r="K1678" s="12"/>
      <c r="L1678" s="12"/>
      <c r="M1678" s="12"/>
      <c r="N1678" s="12"/>
      <c r="O1678" s="12"/>
      <c r="P1678" s="55">
        <f t="shared" si="79"/>
        <v>0</v>
      </c>
    </row>
    <row r="1679" spans="1:16" ht="15" customHeight="1" x14ac:dyDescent="0.3">
      <c r="A1679" s="554"/>
      <c r="B1679" s="552"/>
      <c r="C1679" s="110">
        <v>14</v>
      </c>
      <c r="D1679" s="66"/>
      <c r="E1679" s="12"/>
      <c r="F1679" s="12"/>
      <c r="G1679" s="12"/>
      <c r="H1679" s="12"/>
      <c r="I1679" s="12"/>
      <c r="J1679" s="12"/>
      <c r="K1679" s="12"/>
      <c r="L1679" s="12"/>
      <c r="M1679" s="12"/>
      <c r="N1679" s="12"/>
      <c r="O1679" s="12"/>
      <c r="P1679" s="55">
        <f t="shared" si="79"/>
        <v>0</v>
      </c>
    </row>
    <row r="1680" spans="1:16" ht="15" customHeight="1" x14ac:dyDescent="0.3">
      <c r="A1680" s="554"/>
      <c r="B1680" s="552"/>
      <c r="C1680" s="110">
        <v>15</v>
      </c>
      <c r="D1680" s="66"/>
      <c r="E1680" s="12"/>
      <c r="F1680" s="12"/>
      <c r="G1680" s="12"/>
      <c r="H1680" s="12"/>
      <c r="I1680" s="12"/>
      <c r="J1680" s="12"/>
      <c r="K1680" s="12"/>
      <c r="L1680" s="12"/>
      <c r="M1680" s="12"/>
      <c r="N1680" s="12"/>
      <c r="O1680" s="12"/>
      <c r="P1680" s="55">
        <f t="shared" si="79"/>
        <v>0</v>
      </c>
    </row>
    <row r="1681" spans="1:16" ht="15" customHeight="1" x14ac:dyDescent="0.3">
      <c r="A1681" s="554"/>
      <c r="B1681" s="552"/>
      <c r="C1681" s="110">
        <v>16</v>
      </c>
      <c r="D1681" s="66"/>
      <c r="E1681" s="12"/>
      <c r="F1681" s="12"/>
      <c r="G1681" s="12"/>
      <c r="H1681" s="12"/>
      <c r="I1681" s="12"/>
      <c r="J1681" s="12"/>
      <c r="K1681" s="12"/>
      <c r="L1681" s="12"/>
      <c r="M1681" s="12"/>
      <c r="N1681" s="12"/>
      <c r="O1681" s="12"/>
      <c r="P1681" s="55">
        <f t="shared" si="79"/>
        <v>0</v>
      </c>
    </row>
    <row r="1682" spans="1:16" ht="15" customHeight="1" x14ac:dyDescent="0.3">
      <c r="A1682" s="554"/>
      <c r="B1682" s="552"/>
      <c r="C1682" s="110">
        <v>17</v>
      </c>
      <c r="D1682" s="66"/>
      <c r="E1682" s="12"/>
      <c r="F1682" s="12"/>
      <c r="G1682" s="12"/>
      <c r="H1682" s="12"/>
      <c r="I1682" s="12"/>
      <c r="J1682" s="12"/>
      <c r="K1682" s="12"/>
      <c r="L1682" s="12"/>
      <c r="M1682" s="12"/>
      <c r="N1682" s="12"/>
      <c r="O1682" s="12"/>
      <c r="P1682" s="55">
        <f t="shared" si="79"/>
        <v>0</v>
      </c>
    </row>
    <row r="1683" spans="1:16" ht="15" customHeight="1" x14ac:dyDescent="0.3">
      <c r="A1683" s="554"/>
      <c r="B1683" s="552"/>
      <c r="C1683" s="110">
        <v>25</v>
      </c>
      <c r="D1683" s="66"/>
      <c r="E1683" s="12"/>
      <c r="F1683" s="12"/>
      <c r="G1683" s="12"/>
      <c r="H1683" s="12"/>
      <c r="I1683" s="12"/>
      <c r="J1683" s="12"/>
      <c r="K1683" s="12"/>
      <c r="L1683" s="12"/>
      <c r="M1683" s="12"/>
      <c r="N1683" s="12"/>
      <c r="O1683" s="12"/>
      <c r="P1683" s="55">
        <f t="shared" si="79"/>
        <v>0</v>
      </c>
    </row>
    <row r="1684" spans="1:16" ht="15" customHeight="1" x14ac:dyDescent="0.3">
      <c r="A1684" s="554"/>
      <c r="B1684" s="552"/>
      <c r="C1684" s="110">
        <v>26</v>
      </c>
      <c r="D1684" s="66"/>
      <c r="E1684" s="12"/>
      <c r="F1684" s="12"/>
      <c r="G1684" s="12"/>
      <c r="H1684" s="12"/>
      <c r="I1684" s="12"/>
      <c r="J1684" s="12"/>
      <c r="K1684" s="12"/>
      <c r="L1684" s="12"/>
      <c r="M1684" s="12"/>
      <c r="N1684" s="12"/>
      <c r="O1684" s="12"/>
      <c r="P1684" s="55">
        <f t="shared" si="79"/>
        <v>0</v>
      </c>
    </row>
    <row r="1685" spans="1:16" ht="15" customHeight="1" x14ac:dyDescent="0.3">
      <c r="A1685" s="555"/>
      <c r="B1685" s="552"/>
      <c r="C1685" s="110">
        <v>27</v>
      </c>
      <c r="D1685" s="66"/>
      <c r="E1685" s="12"/>
      <c r="F1685" s="12"/>
      <c r="G1685" s="12"/>
      <c r="H1685" s="12"/>
      <c r="I1685" s="12"/>
      <c r="J1685" s="12"/>
      <c r="K1685" s="12"/>
      <c r="L1685" s="12"/>
      <c r="M1685" s="12"/>
      <c r="N1685" s="12"/>
      <c r="O1685" s="12"/>
      <c r="P1685" s="55">
        <f t="shared" si="79"/>
        <v>0</v>
      </c>
    </row>
    <row r="1686" spans="1:16" ht="15" customHeight="1" x14ac:dyDescent="0.3">
      <c r="A1686" s="553">
        <v>447</v>
      </c>
      <c r="B1686" s="551" t="s">
        <v>237</v>
      </c>
      <c r="C1686" s="110">
        <v>11</v>
      </c>
      <c r="D1686" s="66"/>
      <c r="E1686" s="12"/>
      <c r="F1686" s="12"/>
      <c r="G1686" s="12"/>
      <c r="H1686" s="12"/>
      <c r="I1686" s="12"/>
      <c r="J1686" s="12"/>
      <c r="K1686" s="12"/>
      <c r="L1686" s="12"/>
      <c r="M1686" s="12"/>
      <c r="N1686" s="12"/>
      <c r="O1686" s="12"/>
      <c r="P1686" s="55">
        <f t="shared" si="79"/>
        <v>0</v>
      </c>
    </row>
    <row r="1687" spans="1:16" ht="15" customHeight="1" x14ac:dyDescent="0.3">
      <c r="A1687" s="554"/>
      <c r="B1687" s="552"/>
      <c r="C1687" s="110">
        <v>12</v>
      </c>
      <c r="D1687" s="66"/>
      <c r="E1687" s="12"/>
      <c r="F1687" s="12"/>
      <c r="G1687" s="12"/>
      <c r="H1687" s="12"/>
      <c r="I1687" s="12"/>
      <c r="J1687" s="12"/>
      <c r="K1687" s="12"/>
      <c r="L1687" s="12"/>
      <c r="M1687" s="12"/>
      <c r="N1687" s="12"/>
      <c r="O1687" s="12"/>
      <c r="P1687" s="55">
        <f t="shared" si="79"/>
        <v>0</v>
      </c>
    </row>
    <row r="1688" spans="1:16" ht="15" customHeight="1" x14ac:dyDescent="0.3">
      <c r="A1688" s="554"/>
      <c r="B1688" s="552"/>
      <c r="C1688" s="110">
        <v>13</v>
      </c>
      <c r="D1688" s="66"/>
      <c r="E1688" s="12"/>
      <c r="F1688" s="12"/>
      <c r="G1688" s="12"/>
      <c r="H1688" s="12"/>
      <c r="I1688" s="12"/>
      <c r="J1688" s="12"/>
      <c r="K1688" s="12"/>
      <c r="L1688" s="12"/>
      <c r="M1688" s="12"/>
      <c r="N1688" s="12"/>
      <c r="O1688" s="12"/>
      <c r="P1688" s="55">
        <f t="shared" si="79"/>
        <v>0</v>
      </c>
    </row>
    <row r="1689" spans="1:16" ht="15" customHeight="1" x14ac:dyDescent="0.3">
      <c r="A1689" s="554"/>
      <c r="B1689" s="552"/>
      <c r="C1689" s="110">
        <v>14</v>
      </c>
      <c r="D1689" s="66"/>
      <c r="E1689" s="12"/>
      <c r="F1689" s="12"/>
      <c r="G1689" s="12"/>
      <c r="H1689" s="12"/>
      <c r="I1689" s="12"/>
      <c r="J1689" s="12"/>
      <c r="K1689" s="12"/>
      <c r="L1689" s="12"/>
      <c r="M1689" s="12"/>
      <c r="N1689" s="12"/>
      <c r="O1689" s="12"/>
      <c r="P1689" s="55">
        <f t="shared" si="79"/>
        <v>0</v>
      </c>
    </row>
    <row r="1690" spans="1:16" ht="15" customHeight="1" x14ac:dyDescent="0.3">
      <c r="A1690" s="554"/>
      <c r="B1690" s="552"/>
      <c r="C1690" s="110">
        <v>15</v>
      </c>
      <c r="D1690" s="66"/>
      <c r="E1690" s="12"/>
      <c r="F1690" s="12"/>
      <c r="G1690" s="12"/>
      <c r="H1690" s="12"/>
      <c r="I1690" s="12"/>
      <c r="J1690" s="12"/>
      <c r="K1690" s="12"/>
      <c r="L1690" s="12"/>
      <c r="M1690" s="12"/>
      <c r="N1690" s="12"/>
      <c r="O1690" s="12"/>
      <c r="P1690" s="55">
        <f t="shared" si="79"/>
        <v>0</v>
      </c>
    </row>
    <row r="1691" spans="1:16" ht="15" customHeight="1" x14ac:dyDescent="0.3">
      <c r="A1691" s="554"/>
      <c r="B1691" s="552"/>
      <c r="C1691" s="110">
        <v>16</v>
      </c>
      <c r="D1691" s="66"/>
      <c r="E1691" s="12"/>
      <c r="F1691" s="12"/>
      <c r="G1691" s="12"/>
      <c r="H1691" s="12"/>
      <c r="I1691" s="12"/>
      <c r="J1691" s="12"/>
      <c r="K1691" s="12"/>
      <c r="L1691" s="12"/>
      <c r="M1691" s="12"/>
      <c r="N1691" s="12"/>
      <c r="O1691" s="12"/>
      <c r="P1691" s="55">
        <f t="shared" si="79"/>
        <v>0</v>
      </c>
    </row>
    <row r="1692" spans="1:16" ht="15" customHeight="1" x14ac:dyDescent="0.3">
      <c r="A1692" s="554"/>
      <c r="B1692" s="552"/>
      <c r="C1692" s="110">
        <v>17</v>
      </c>
      <c r="D1692" s="66"/>
      <c r="E1692" s="12"/>
      <c r="F1692" s="12"/>
      <c r="G1692" s="12"/>
      <c r="H1692" s="12"/>
      <c r="I1692" s="12"/>
      <c r="J1692" s="12"/>
      <c r="K1692" s="12"/>
      <c r="L1692" s="12"/>
      <c r="M1692" s="12"/>
      <c r="N1692" s="12"/>
      <c r="O1692" s="12"/>
      <c r="P1692" s="55">
        <f t="shared" si="79"/>
        <v>0</v>
      </c>
    </row>
    <row r="1693" spans="1:16" ht="15" customHeight="1" x14ac:dyDescent="0.3">
      <c r="A1693" s="554"/>
      <c r="B1693" s="552"/>
      <c r="C1693" s="110">
        <v>25</v>
      </c>
      <c r="D1693" s="66"/>
      <c r="E1693" s="12"/>
      <c r="F1693" s="12"/>
      <c r="G1693" s="12"/>
      <c r="H1693" s="12"/>
      <c r="I1693" s="12"/>
      <c r="J1693" s="12"/>
      <c r="K1693" s="12"/>
      <c r="L1693" s="12"/>
      <c r="M1693" s="12"/>
      <c r="N1693" s="12"/>
      <c r="O1693" s="12"/>
      <c r="P1693" s="55">
        <f t="shared" si="79"/>
        <v>0</v>
      </c>
    </row>
    <row r="1694" spans="1:16" ht="15" customHeight="1" x14ac:dyDescent="0.3">
      <c r="A1694" s="554"/>
      <c r="B1694" s="552"/>
      <c r="C1694" s="110">
        <v>26</v>
      </c>
      <c r="D1694" s="66"/>
      <c r="E1694" s="12"/>
      <c r="F1694" s="12"/>
      <c r="G1694" s="12"/>
      <c r="H1694" s="12"/>
      <c r="I1694" s="12"/>
      <c r="J1694" s="12"/>
      <c r="K1694" s="12"/>
      <c r="L1694" s="12"/>
      <c r="M1694" s="12"/>
      <c r="N1694" s="12"/>
      <c r="O1694" s="12"/>
      <c r="P1694" s="55">
        <f t="shared" si="79"/>
        <v>0</v>
      </c>
    </row>
    <row r="1695" spans="1:16" ht="15" customHeight="1" x14ac:dyDescent="0.3">
      <c r="A1695" s="555"/>
      <c r="B1695" s="552"/>
      <c r="C1695" s="110">
        <v>27</v>
      </c>
      <c r="D1695" s="66"/>
      <c r="E1695" s="12"/>
      <c r="F1695" s="12"/>
      <c r="G1695" s="12"/>
      <c r="H1695" s="12"/>
      <c r="I1695" s="12"/>
      <c r="J1695" s="12"/>
      <c r="K1695" s="12"/>
      <c r="L1695" s="12"/>
      <c r="M1695" s="12"/>
      <c r="N1695" s="12"/>
      <c r="O1695" s="12"/>
      <c r="P1695" s="55">
        <f t="shared" si="79"/>
        <v>0</v>
      </c>
    </row>
    <row r="1696" spans="1:16" ht="15" customHeight="1" x14ac:dyDescent="0.3">
      <c r="A1696" s="553">
        <v>448</v>
      </c>
      <c r="B1696" s="551" t="s">
        <v>238</v>
      </c>
      <c r="C1696" s="110">
        <v>11</v>
      </c>
      <c r="D1696" s="66"/>
      <c r="E1696" s="12"/>
      <c r="F1696" s="12"/>
      <c r="G1696" s="12"/>
      <c r="H1696" s="12"/>
      <c r="I1696" s="12"/>
      <c r="J1696" s="12"/>
      <c r="K1696" s="12"/>
      <c r="L1696" s="12"/>
      <c r="M1696" s="12"/>
      <c r="N1696" s="12"/>
      <c r="O1696" s="12"/>
      <c r="P1696" s="55">
        <f t="shared" si="79"/>
        <v>0</v>
      </c>
    </row>
    <row r="1697" spans="1:16" ht="15" customHeight="1" x14ac:dyDescent="0.3">
      <c r="A1697" s="554"/>
      <c r="B1697" s="552"/>
      <c r="C1697" s="110">
        <v>12</v>
      </c>
      <c r="D1697" s="66"/>
      <c r="E1697" s="12"/>
      <c r="F1697" s="12"/>
      <c r="G1697" s="12"/>
      <c r="H1697" s="12"/>
      <c r="I1697" s="12"/>
      <c r="J1697" s="12"/>
      <c r="K1697" s="12"/>
      <c r="L1697" s="12"/>
      <c r="M1697" s="12"/>
      <c r="N1697" s="12"/>
      <c r="O1697" s="12"/>
      <c r="P1697" s="55">
        <f t="shared" si="79"/>
        <v>0</v>
      </c>
    </row>
    <row r="1698" spans="1:16" ht="15" customHeight="1" x14ac:dyDescent="0.3">
      <c r="A1698" s="554"/>
      <c r="B1698" s="552"/>
      <c r="C1698" s="110">
        <v>13</v>
      </c>
      <c r="D1698" s="66"/>
      <c r="E1698" s="12"/>
      <c r="F1698" s="12"/>
      <c r="G1698" s="12"/>
      <c r="H1698" s="12"/>
      <c r="I1698" s="12"/>
      <c r="J1698" s="12"/>
      <c r="K1698" s="12"/>
      <c r="L1698" s="12"/>
      <c r="M1698" s="12"/>
      <c r="N1698" s="12"/>
      <c r="O1698" s="12"/>
      <c r="P1698" s="55">
        <f t="shared" si="79"/>
        <v>0</v>
      </c>
    </row>
    <row r="1699" spans="1:16" ht="15" customHeight="1" x14ac:dyDescent="0.3">
      <c r="A1699" s="554"/>
      <c r="B1699" s="552"/>
      <c r="C1699" s="110">
        <v>14</v>
      </c>
      <c r="D1699" s="66"/>
      <c r="E1699" s="12"/>
      <c r="F1699" s="12"/>
      <c r="G1699" s="12"/>
      <c r="H1699" s="12"/>
      <c r="I1699" s="12"/>
      <c r="J1699" s="12"/>
      <c r="K1699" s="12"/>
      <c r="L1699" s="12"/>
      <c r="M1699" s="12"/>
      <c r="N1699" s="12"/>
      <c r="O1699" s="12"/>
      <c r="P1699" s="55">
        <f t="shared" si="79"/>
        <v>0</v>
      </c>
    </row>
    <row r="1700" spans="1:16" ht="15" customHeight="1" x14ac:dyDescent="0.3">
      <c r="A1700" s="554"/>
      <c r="B1700" s="552"/>
      <c r="C1700" s="110">
        <v>15</v>
      </c>
      <c r="D1700" s="66"/>
      <c r="E1700" s="12"/>
      <c r="F1700" s="12"/>
      <c r="G1700" s="12"/>
      <c r="H1700" s="12"/>
      <c r="I1700" s="12"/>
      <c r="J1700" s="12"/>
      <c r="K1700" s="12"/>
      <c r="L1700" s="12"/>
      <c r="M1700" s="12"/>
      <c r="N1700" s="12"/>
      <c r="O1700" s="12"/>
      <c r="P1700" s="55">
        <f t="shared" si="79"/>
        <v>0</v>
      </c>
    </row>
    <row r="1701" spans="1:16" ht="15" customHeight="1" x14ac:dyDescent="0.3">
      <c r="A1701" s="554"/>
      <c r="B1701" s="552"/>
      <c r="C1701" s="110">
        <v>16</v>
      </c>
      <c r="D1701" s="66"/>
      <c r="E1701" s="12"/>
      <c r="F1701" s="12"/>
      <c r="G1701" s="12"/>
      <c r="H1701" s="12"/>
      <c r="I1701" s="12"/>
      <c r="J1701" s="12"/>
      <c r="K1701" s="12"/>
      <c r="L1701" s="12"/>
      <c r="M1701" s="12"/>
      <c r="N1701" s="12"/>
      <c r="O1701" s="12"/>
      <c r="P1701" s="55">
        <f t="shared" si="79"/>
        <v>0</v>
      </c>
    </row>
    <row r="1702" spans="1:16" ht="15" customHeight="1" x14ac:dyDescent="0.3">
      <c r="A1702" s="554"/>
      <c r="B1702" s="552"/>
      <c r="C1702" s="110">
        <v>17</v>
      </c>
      <c r="D1702" s="66">
        <v>1375</v>
      </c>
      <c r="E1702" s="12">
        <v>1375</v>
      </c>
      <c r="F1702" s="12">
        <v>1375</v>
      </c>
      <c r="G1702" s="12">
        <v>1375</v>
      </c>
      <c r="H1702" s="12">
        <v>1375</v>
      </c>
      <c r="I1702" s="12">
        <v>1375</v>
      </c>
      <c r="J1702" s="12">
        <v>1375</v>
      </c>
      <c r="K1702" s="12">
        <v>1375</v>
      </c>
      <c r="L1702" s="12">
        <v>1375</v>
      </c>
      <c r="M1702" s="12">
        <v>1375</v>
      </c>
      <c r="N1702" s="12">
        <v>1375</v>
      </c>
      <c r="O1702" s="12">
        <v>1375</v>
      </c>
      <c r="P1702" s="55">
        <f t="shared" si="79"/>
        <v>16500</v>
      </c>
    </row>
    <row r="1703" spans="1:16" ht="15" customHeight="1" x14ac:dyDescent="0.3">
      <c r="A1703" s="554"/>
      <c r="B1703" s="552"/>
      <c r="C1703" s="110">
        <v>25</v>
      </c>
      <c r="D1703" s="66"/>
      <c r="E1703" s="12"/>
      <c r="F1703" s="12"/>
      <c r="G1703" s="12"/>
      <c r="H1703" s="12"/>
      <c r="I1703" s="12"/>
      <c r="J1703" s="12"/>
      <c r="K1703" s="12"/>
      <c r="L1703" s="12"/>
      <c r="M1703" s="12"/>
      <c r="N1703" s="12"/>
      <c r="O1703" s="12"/>
      <c r="P1703" s="55">
        <f t="shared" si="79"/>
        <v>0</v>
      </c>
    </row>
    <row r="1704" spans="1:16" ht="15" customHeight="1" x14ac:dyDescent="0.3">
      <c r="A1704" s="554"/>
      <c r="B1704" s="552"/>
      <c r="C1704" s="110">
        <v>26</v>
      </c>
      <c r="D1704" s="66"/>
      <c r="E1704" s="12"/>
      <c r="F1704" s="12"/>
      <c r="G1704" s="12"/>
      <c r="H1704" s="12"/>
      <c r="I1704" s="12"/>
      <c r="J1704" s="12"/>
      <c r="K1704" s="12"/>
      <c r="L1704" s="12"/>
      <c r="M1704" s="12"/>
      <c r="N1704" s="12"/>
      <c r="O1704" s="12"/>
      <c r="P1704" s="55">
        <f t="shared" si="79"/>
        <v>0</v>
      </c>
    </row>
    <row r="1705" spans="1:16" ht="15" customHeight="1" x14ac:dyDescent="0.3">
      <c r="A1705" s="555"/>
      <c r="B1705" s="552"/>
      <c r="C1705" s="110">
        <v>27</v>
      </c>
      <c r="D1705" s="66"/>
      <c r="E1705" s="12"/>
      <c r="F1705" s="12"/>
      <c r="G1705" s="12"/>
      <c r="H1705" s="12"/>
      <c r="I1705" s="12"/>
      <c r="J1705" s="12"/>
      <c r="K1705" s="12"/>
      <c r="L1705" s="12"/>
      <c r="M1705" s="12"/>
      <c r="N1705" s="12"/>
      <c r="O1705" s="12"/>
      <c r="P1705" s="55">
        <f t="shared" si="79"/>
        <v>0</v>
      </c>
    </row>
    <row r="1706" spans="1:16" x14ac:dyDescent="0.3">
      <c r="A1706" s="74">
        <v>4500</v>
      </c>
      <c r="B1706" s="305" t="s">
        <v>601</v>
      </c>
      <c r="C1706" s="306"/>
      <c r="D1706" s="72">
        <f>SUM(D1707:D1736)</f>
        <v>0</v>
      </c>
      <c r="E1706" s="72">
        <f t="shared" ref="E1706:O1706" si="80">SUM(E1707:E1736)</f>
        <v>0</v>
      </c>
      <c r="F1706" s="72">
        <f t="shared" si="80"/>
        <v>0</v>
      </c>
      <c r="G1706" s="72">
        <f t="shared" si="80"/>
        <v>0</v>
      </c>
      <c r="H1706" s="72">
        <f t="shared" si="80"/>
        <v>0</v>
      </c>
      <c r="I1706" s="72">
        <f t="shared" si="80"/>
        <v>0</v>
      </c>
      <c r="J1706" s="72">
        <f t="shared" si="80"/>
        <v>0</v>
      </c>
      <c r="K1706" s="72">
        <f t="shared" si="80"/>
        <v>0</v>
      </c>
      <c r="L1706" s="72">
        <f t="shared" si="80"/>
        <v>0</v>
      </c>
      <c r="M1706" s="72">
        <f t="shared" si="80"/>
        <v>0</v>
      </c>
      <c r="N1706" s="72">
        <f t="shared" si="80"/>
        <v>0</v>
      </c>
      <c r="O1706" s="72">
        <f t="shared" si="80"/>
        <v>0</v>
      </c>
      <c r="P1706" s="72">
        <f>SUM(P1707:P1736)</f>
        <v>0</v>
      </c>
    </row>
    <row r="1707" spans="1:16" ht="15" customHeight="1" x14ac:dyDescent="0.3">
      <c r="A1707" s="553">
        <v>451</v>
      </c>
      <c r="B1707" s="551" t="s">
        <v>240</v>
      </c>
      <c r="C1707" s="110">
        <v>11</v>
      </c>
      <c r="D1707" s="66"/>
      <c r="E1707" s="12"/>
      <c r="F1707" s="12"/>
      <c r="G1707" s="12"/>
      <c r="H1707" s="12"/>
      <c r="I1707" s="12"/>
      <c r="J1707" s="12"/>
      <c r="K1707" s="12"/>
      <c r="L1707" s="12"/>
      <c r="M1707" s="12"/>
      <c r="N1707" s="12"/>
      <c r="O1707" s="12"/>
      <c r="P1707" s="55">
        <f>SUM(D1707:O1707)</f>
        <v>0</v>
      </c>
    </row>
    <row r="1708" spans="1:16" ht="15" customHeight="1" x14ac:dyDescent="0.3">
      <c r="A1708" s="554"/>
      <c r="B1708" s="552"/>
      <c r="C1708" s="110">
        <v>12</v>
      </c>
      <c r="D1708" s="66"/>
      <c r="E1708" s="12"/>
      <c r="F1708" s="12"/>
      <c r="G1708" s="12"/>
      <c r="H1708" s="12"/>
      <c r="I1708" s="12"/>
      <c r="J1708" s="12"/>
      <c r="K1708" s="12"/>
      <c r="L1708" s="12"/>
      <c r="M1708" s="12"/>
      <c r="N1708" s="12"/>
      <c r="O1708" s="12"/>
      <c r="P1708" s="55">
        <f t="shared" ref="P1708:P1736" si="81">SUM(D1708:O1708)</f>
        <v>0</v>
      </c>
    </row>
    <row r="1709" spans="1:16" ht="15" customHeight="1" x14ac:dyDescent="0.3">
      <c r="A1709" s="554"/>
      <c r="B1709" s="552"/>
      <c r="C1709" s="110">
        <v>13</v>
      </c>
      <c r="D1709" s="66"/>
      <c r="E1709" s="12"/>
      <c r="F1709" s="12"/>
      <c r="G1709" s="12"/>
      <c r="H1709" s="12"/>
      <c r="I1709" s="12"/>
      <c r="J1709" s="12"/>
      <c r="K1709" s="12"/>
      <c r="L1709" s="12"/>
      <c r="M1709" s="12"/>
      <c r="N1709" s="12"/>
      <c r="O1709" s="12"/>
      <c r="P1709" s="55">
        <f t="shared" si="81"/>
        <v>0</v>
      </c>
    </row>
    <row r="1710" spans="1:16" ht="15" customHeight="1" x14ac:dyDescent="0.3">
      <c r="A1710" s="554"/>
      <c r="B1710" s="552"/>
      <c r="C1710" s="110">
        <v>14</v>
      </c>
      <c r="D1710" s="66"/>
      <c r="E1710" s="12"/>
      <c r="F1710" s="12"/>
      <c r="G1710" s="12"/>
      <c r="H1710" s="12"/>
      <c r="I1710" s="12"/>
      <c r="J1710" s="12"/>
      <c r="K1710" s="12"/>
      <c r="L1710" s="12"/>
      <c r="M1710" s="12"/>
      <c r="N1710" s="12"/>
      <c r="O1710" s="12"/>
      <c r="P1710" s="55">
        <f t="shared" si="81"/>
        <v>0</v>
      </c>
    </row>
    <row r="1711" spans="1:16" ht="15" customHeight="1" x14ac:dyDescent="0.3">
      <c r="A1711" s="554"/>
      <c r="B1711" s="552"/>
      <c r="C1711" s="110">
        <v>15</v>
      </c>
      <c r="D1711" s="66"/>
      <c r="E1711" s="12"/>
      <c r="F1711" s="12"/>
      <c r="G1711" s="12"/>
      <c r="H1711" s="12"/>
      <c r="I1711" s="12"/>
      <c r="J1711" s="12"/>
      <c r="K1711" s="12"/>
      <c r="L1711" s="12"/>
      <c r="M1711" s="12"/>
      <c r="N1711" s="12"/>
      <c r="O1711" s="12"/>
      <c r="P1711" s="55">
        <f t="shared" si="81"/>
        <v>0</v>
      </c>
    </row>
    <row r="1712" spans="1:16" ht="15" customHeight="1" x14ac:dyDescent="0.3">
      <c r="A1712" s="554"/>
      <c r="B1712" s="552"/>
      <c r="C1712" s="110">
        <v>16</v>
      </c>
      <c r="D1712" s="66"/>
      <c r="E1712" s="12"/>
      <c r="F1712" s="12"/>
      <c r="G1712" s="12"/>
      <c r="H1712" s="12"/>
      <c r="I1712" s="12"/>
      <c r="J1712" s="12"/>
      <c r="K1712" s="12"/>
      <c r="L1712" s="12"/>
      <c r="M1712" s="12"/>
      <c r="N1712" s="12"/>
      <c r="O1712" s="12"/>
      <c r="P1712" s="55">
        <f t="shared" si="81"/>
        <v>0</v>
      </c>
    </row>
    <row r="1713" spans="1:16" ht="15" customHeight="1" x14ac:dyDescent="0.3">
      <c r="A1713" s="554"/>
      <c r="B1713" s="552"/>
      <c r="C1713" s="110">
        <v>17</v>
      </c>
      <c r="D1713" s="66"/>
      <c r="E1713" s="12"/>
      <c r="F1713" s="12"/>
      <c r="G1713" s="12"/>
      <c r="H1713" s="12"/>
      <c r="I1713" s="12"/>
      <c r="J1713" s="12"/>
      <c r="K1713" s="12"/>
      <c r="L1713" s="12"/>
      <c r="M1713" s="12"/>
      <c r="N1713" s="12"/>
      <c r="O1713" s="12"/>
      <c r="P1713" s="55">
        <f t="shared" si="81"/>
        <v>0</v>
      </c>
    </row>
    <row r="1714" spans="1:16" ht="15" customHeight="1" x14ac:dyDescent="0.3">
      <c r="A1714" s="554"/>
      <c r="B1714" s="552"/>
      <c r="C1714" s="110">
        <v>25</v>
      </c>
      <c r="D1714" s="66"/>
      <c r="E1714" s="12"/>
      <c r="F1714" s="12"/>
      <c r="G1714" s="12"/>
      <c r="H1714" s="12"/>
      <c r="I1714" s="12"/>
      <c r="J1714" s="12"/>
      <c r="K1714" s="12"/>
      <c r="L1714" s="12"/>
      <c r="M1714" s="12"/>
      <c r="N1714" s="12"/>
      <c r="O1714" s="12"/>
      <c r="P1714" s="55">
        <f t="shared" si="81"/>
        <v>0</v>
      </c>
    </row>
    <row r="1715" spans="1:16" ht="15" customHeight="1" x14ac:dyDescent="0.3">
      <c r="A1715" s="554"/>
      <c r="B1715" s="552"/>
      <c r="C1715" s="110">
        <v>26</v>
      </c>
      <c r="D1715" s="66"/>
      <c r="E1715" s="12"/>
      <c r="F1715" s="12"/>
      <c r="G1715" s="12"/>
      <c r="H1715" s="12"/>
      <c r="I1715" s="12"/>
      <c r="J1715" s="12"/>
      <c r="K1715" s="12"/>
      <c r="L1715" s="12"/>
      <c r="M1715" s="12"/>
      <c r="N1715" s="12"/>
      <c r="O1715" s="12"/>
      <c r="P1715" s="55">
        <f t="shared" si="81"/>
        <v>0</v>
      </c>
    </row>
    <row r="1716" spans="1:16" ht="15" customHeight="1" x14ac:dyDescent="0.3">
      <c r="A1716" s="555"/>
      <c r="B1716" s="552"/>
      <c r="C1716" s="110">
        <v>27</v>
      </c>
      <c r="D1716" s="66"/>
      <c r="E1716" s="12"/>
      <c r="F1716" s="12"/>
      <c r="G1716" s="12"/>
      <c r="H1716" s="12"/>
      <c r="I1716" s="12"/>
      <c r="J1716" s="12"/>
      <c r="K1716" s="12"/>
      <c r="L1716" s="12"/>
      <c r="M1716" s="12"/>
      <c r="N1716" s="12"/>
      <c r="O1716" s="12"/>
      <c r="P1716" s="55">
        <f t="shared" si="81"/>
        <v>0</v>
      </c>
    </row>
    <row r="1717" spans="1:16" ht="15" customHeight="1" x14ac:dyDescent="0.3">
      <c r="A1717" s="553">
        <v>452</v>
      </c>
      <c r="B1717" s="551" t="s">
        <v>241</v>
      </c>
      <c r="C1717" s="110">
        <v>11</v>
      </c>
      <c r="D1717" s="66"/>
      <c r="E1717" s="12"/>
      <c r="F1717" s="12"/>
      <c r="G1717" s="12"/>
      <c r="H1717" s="12"/>
      <c r="I1717" s="12"/>
      <c r="J1717" s="12"/>
      <c r="K1717" s="12"/>
      <c r="L1717" s="12"/>
      <c r="M1717" s="12"/>
      <c r="N1717" s="12"/>
      <c r="O1717" s="12"/>
      <c r="P1717" s="55">
        <f t="shared" si="81"/>
        <v>0</v>
      </c>
    </row>
    <row r="1718" spans="1:16" ht="15" customHeight="1" x14ac:dyDescent="0.3">
      <c r="A1718" s="554"/>
      <c r="B1718" s="552"/>
      <c r="C1718" s="110">
        <v>12</v>
      </c>
      <c r="D1718" s="66"/>
      <c r="E1718" s="12"/>
      <c r="F1718" s="12"/>
      <c r="G1718" s="12"/>
      <c r="H1718" s="12"/>
      <c r="I1718" s="12"/>
      <c r="J1718" s="12"/>
      <c r="K1718" s="12"/>
      <c r="L1718" s="12"/>
      <c r="M1718" s="12"/>
      <c r="N1718" s="12"/>
      <c r="O1718" s="12"/>
      <c r="P1718" s="55">
        <f t="shared" si="81"/>
        <v>0</v>
      </c>
    </row>
    <row r="1719" spans="1:16" ht="15" customHeight="1" x14ac:dyDescent="0.3">
      <c r="A1719" s="554"/>
      <c r="B1719" s="552"/>
      <c r="C1719" s="110">
        <v>13</v>
      </c>
      <c r="D1719" s="66"/>
      <c r="E1719" s="12"/>
      <c r="F1719" s="12"/>
      <c r="G1719" s="12"/>
      <c r="H1719" s="12"/>
      <c r="I1719" s="12"/>
      <c r="J1719" s="12"/>
      <c r="K1719" s="12"/>
      <c r="L1719" s="12"/>
      <c r="M1719" s="12"/>
      <c r="N1719" s="12"/>
      <c r="O1719" s="12"/>
      <c r="P1719" s="55">
        <f t="shared" si="81"/>
        <v>0</v>
      </c>
    </row>
    <row r="1720" spans="1:16" ht="15" customHeight="1" x14ac:dyDescent="0.3">
      <c r="A1720" s="554"/>
      <c r="B1720" s="552"/>
      <c r="C1720" s="110">
        <v>14</v>
      </c>
      <c r="D1720" s="66"/>
      <c r="E1720" s="12"/>
      <c r="F1720" s="12"/>
      <c r="G1720" s="12"/>
      <c r="H1720" s="12"/>
      <c r="I1720" s="12"/>
      <c r="J1720" s="12"/>
      <c r="K1720" s="12"/>
      <c r="L1720" s="12"/>
      <c r="M1720" s="12"/>
      <c r="N1720" s="12"/>
      <c r="O1720" s="12"/>
      <c r="P1720" s="55">
        <f t="shared" si="81"/>
        <v>0</v>
      </c>
    </row>
    <row r="1721" spans="1:16" ht="15" customHeight="1" x14ac:dyDescent="0.3">
      <c r="A1721" s="554"/>
      <c r="B1721" s="552"/>
      <c r="C1721" s="110">
        <v>15</v>
      </c>
      <c r="D1721" s="66"/>
      <c r="E1721" s="12"/>
      <c r="F1721" s="12"/>
      <c r="G1721" s="12"/>
      <c r="H1721" s="12"/>
      <c r="I1721" s="12"/>
      <c r="J1721" s="12"/>
      <c r="K1721" s="12"/>
      <c r="L1721" s="12"/>
      <c r="M1721" s="12"/>
      <c r="N1721" s="12"/>
      <c r="O1721" s="12"/>
      <c r="P1721" s="55">
        <f t="shared" si="81"/>
        <v>0</v>
      </c>
    </row>
    <row r="1722" spans="1:16" ht="15" customHeight="1" x14ac:dyDescent="0.3">
      <c r="A1722" s="554"/>
      <c r="B1722" s="552"/>
      <c r="C1722" s="110">
        <v>16</v>
      </c>
      <c r="D1722" s="66"/>
      <c r="E1722" s="12"/>
      <c r="F1722" s="12"/>
      <c r="G1722" s="12"/>
      <c r="H1722" s="12"/>
      <c r="I1722" s="12"/>
      <c r="J1722" s="12"/>
      <c r="K1722" s="12"/>
      <c r="L1722" s="12"/>
      <c r="M1722" s="12"/>
      <c r="N1722" s="12"/>
      <c r="O1722" s="12"/>
      <c r="P1722" s="55">
        <f t="shared" si="81"/>
        <v>0</v>
      </c>
    </row>
    <row r="1723" spans="1:16" ht="15" customHeight="1" x14ac:dyDescent="0.3">
      <c r="A1723" s="554"/>
      <c r="B1723" s="552"/>
      <c r="C1723" s="110">
        <v>17</v>
      </c>
      <c r="D1723" s="66"/>
      <c r="E1723" s="12"/>
      <c r="F1723" s="12"/>
      <c r="G1723" s="12"/>
      <c r="H1723" s="12"/>
      <c r="I1723" s="12"/>
      <c r="J1723" s="12"/>
      <c r="K1723" s="12"/>
      <c r="L1723" s="12"/>
      <c r="M1723" s="12"/>
      <c r="N1723" s="12"/>
      <c r="O1723" s="12"/>
      <c r="P1723" s="55">
        <f t="shared" si="81"/>
        <v>0</v>
      </c>
    </row>
    <row r="1724" spans="1:16" ht="15" customHeight="1" x14ac:dyDescent="0.3">
      <c r="A1724" s="554"/>
      <c r="B1724" s="552"/>
      <c r="C1724" s="110">
        <v>25</v>
      </c>
      <c r="D1724" s="66"/>
      <c r="E1724" s="12"/>
      <c r="F1724" s="12"/>
      <c r="G1724" s="12"/>
      <c r="H1724" s="12"/>
      <c r="I1724" s="12"/>
      <c r="J1724" s="12"/>
      <c r="K1724" s="12"/>
      <c r="L1724" s="12"/>
      <c r="M1724" s="12"/>
      <c r="N1724" s="12"/>
      <c r="O1724" s="12"/>
      <c r="P1724" s="55">
        <f t="shared" si="81"/>
        <v>0</v>
      </c>
    </row>
    <row r="1725" spans="1:16" ht="15" customHeight="1" x14ac:dyDescent="0.3">
      <c r="A1725" s="554"/>
      <c r="B1725" s="552"/>
      <c r="C1725" s="110">
        <v>26</v>
      </c>
      <c r="D1725" s="66"/>
      <c r="E1725" s="12"/>
      <c r="F1725" s="12"/>
      <c r="G1725" s="12"/>
      <c r="H1725" s="12"/>
      <c r="I1725" s="12"/>
      <c r="J1725" s="12"/>
      <c r="K1725" s="12"/>
      <c r="L1725" s="12"/>
      <c r="M1725" s="12"/>
      <c r="N1725" s="12"/>
      <c r="O1725" s="12"/>
      <c r="P1725" s="55">
        <f t="shared" si="81"/>
        <v>0</v>
      </c>
    </row>
    <row r="1726" spans="1:16" ht="15" customHeight="1" x14ac:dyDescent="0.3">
      <c r="A1726" s="555"/>
      <c r="B1726" s="552"/>
      <c r="C1726" s="110">
        <v>27</v>
      </c>
      <c r="D1726" s="66"/>
      <c r="E1726" s="12"/>
      <c r="F1726" s="12"/>
      <c r="G1726" s="12"/>
      <c r="H1726" s="12"/>
      <c r="I1726" s="12"/>
      <c r="J1726" s="12"/>
      <c r="K1726" s="12"/>
      <c r="L1726" s="12"/>
      <c r="M1726" s="12"/>
      <c r="N1726" s="12"/>
      <c r="O1726" s="12"/>
      <c r="P1726" s="55">
        <f t="shared" si="81"/>
        <v>0</v>
      </c>
    </row>
    <row r="1727" spans="1:16" ht="15" customHeight="1" x14ac:dyDescent="0.3">
      <c r="A1727" s="553">
        <v>459</v>
      </c>
      <c r="B1727" s="551" t="s">
        <v>242</v>
      </c>
      <c r="C1727" s="110">
        <v>11</v>
      </c>
      <c r="D1727" s="66"/>
      <c r="E1727" s="12"/>
      <c r="F1727" s="12"/>
      <c r="G1727" s="12"/>
      <c r="H1727" s="12"/>
      <c r="I1727" s="12"/>
      <c r="J1727" s="12"/>
      <c r="K1727" s="12"/>
      <c r="L1727" s="12"/>
      <c r="M1727" s="12"/>
      <c r="N1727" s="12"/>
      <c r="O1727" s="12"/>
      <c r="P1727" s="55">
        <f t="shared" si="81"/>
        <v>0</v>
      </c>
    </row>
    <row r="1728" spans="1:16" ht="15" customHeight="1" x14ac:dyDescent="0.3">
      <c r="A1728" s="554"/>
      <c r="B1728" s="552"/>
      <c r="C1728" s="110">
        <v>12</v>
      </c>
      <c r="D1728" s="66"/>
      <c r="E1728" s="12"/>
      <c r="F1728" s="12"/>
      <c r="G1728" s="12"/>
      <c r="H1728" s="12"/>
      <c r="I1728" s="12"/>
      <c r="J1728" s="12"/>
      <c r="K1728" s="12"/>
      <c r="L1728" s="12"/>
      <c r="M1728" s="12"/>
      <c r="N1728" s="12"/>
      <c r="O1728" s="12"/>
      <c r="P1728" s="55">
        <f t="shared" si="81"/>
        <v>0</v>
      </c>
    </row>
    <row r="1729" spans="1:16" ht="15" customHeight="1" x14ac:dyDescent="0.3">
      <c r="A1729" s="554"/>
      <c r="B1729" s="552"/>
      <c r="C1729" s="110">
        <v>13</v>
      </c>
      <c r="D1729" s="66"/>
      <c r="E1729" s="12"/>
      <c r="F1729" s="12"/>
      <c r="G1729" s="12"/>
      <c r="H1729" s="12"/>
      <c r="I1729" s="12"/>
      <c r="J1729" s="12"/>
      <c r="K1729" s="12"/>
      <c r="L1729" s="12"/>
      <c r="M1729" s="12"/>
      <c r="N1729" s="12"/>
      <c r="O1729" s="12"/>
      <c r="P1729" s="55">
        <f t="shared" si="81"/>
        <v>0</v>
      </c>
    </row>
    <row r="1730" spans="1:16" ht="15" customHeight="1" x14ac:dyDescent="0.3">
      <c r="A1730" s="554"/>
      <c r="B1730" s="552"/>
      <c r="C1730" s="110">
        <v>14</v>
      </c>
      <c r="D1730" s="66"/>
      <c r="E1730" s="12"/>
      <c r="F1730" s="12"/>
      <c r="G1730" s="12"/>
      <c r="H1730" s="12"/>
      <c r="I1730" s="12"/>
      <c r="J1730" s="12"/>
      <c r="K1730" s="12"/>
      <c r="L1730" s="12"/>
      <c r="M1730" s="12"/>
      <c r="N1730" s="12"/>
      <c r="O1730" s="12"/>
      <c r="P1730" s="55">
        <f t="shared" si="81"/>
        <v>0</v>
      </c>
    </row>
    <row r="1731" spans="1:16" ht="15" customHeight="1" x14ac:dyDescent="0.3">
      <c r="A1731" s="554"/>
      <c r="B1731" s="552"/>
      <c r="C1731" s="110">
        <v>15</v>
      </c>
      <c r="D1731" s="66"/>
      <c r="E1731" s="12"/>
      <c r="F1731" s="12"/>
      <c r="G1731" s="12"/>
      <c r="H1731" s="12"/>
      <c r="I1731" s="12"/>
      <c r="J1731" s="12"/>
      <c r="K1731" s="12"/>
      <c r="L1731" s="12"/>
      <c r="M1731" s="12"/>
      <c r="N1731" s="12"/>
      <c r="O1731" s="12"/>
      <c r="P1731" s="55">
        <f t="shared" si="81"/>
        <v>0</v>
      </c>
    </row>
    <row r="1732" spans="1:16" ht="15" customHeight="1" x14ac:dyDescent="0.3">
      <c r="A1732" s="554"/>
      <c r="B1732" s="552"/>
      <c r="C1732" s="110">
        <v>16</v>
      </c>
      <c r="D1732" s="66"/>
      <c r="E1732" s="12"/>
      <c r="F1732" s="12"/>
      <c r="G1732" s="12"/>
      <c r="H1732" s="12"/>
      <c r="I1732" s="12"/>
      <c r="J1732" s="12"/>
      <c r="K1732" s="12"/>
      <c r="L1732" s="12"/>
      <c r="M1732" s="12"/>
      <c r="N1732" s="12"/>
      <c r="O1732" s="12"/>
      <c r="P1732" s="55">
        <f t="shared" si="81"/>
        <v>0</v>
      </c>
    </row>
    <row r="1733" spans="1:16" ht="15" customHeight="1" x14ac:dyDescent="0.3">
      <c r="A1733" s="554"/>
      <c r="B1733" s="552"/>
      <c r="C1733" s="110">
        <v>17</v>
      </c>
      <c r="D1733" s="66"/>
      <c r="E1733" s="12"/>
      <c r="F1733" s="12"/>
      <c r="G1733" s="12"/>
      <c r="H1733" s="12"/>
      <c r="I1733" s="12"/>
      <c r="J1733" s="12"/>
      <c r="K1733" s="12"/>
      <c r="L1733" s="12"/>
      <c r="M1733" s="12"/>
      <c r="N1733" s="12"/>
      <c r="O1733" s="12"/>
      <c r="P1733" s="55">
        <f t="shared" si="81"/>
        <v>0</v>
      </c>
    </row>
    <row r="1734" spans="1:16" ht="15" customHeight="1" x14ac:dyDescent="0.3">
      <c r="A1734" s="554"/>
      <c r="B1734" s="552"/>
      <c r="C1734" s="110">
        <v>25</v>
      </c>
      <c r="D1734" s="66"/>
      <c r="E1734" s="66"/>
      <c r="F1734" s="66"/>
      <c r="G1734" s="66"/>
      <c r="H1734" s="66"/>
      <c r="I1734" s="66"/>
      <c r="J1734" s="66"/>
      <c r="K1734" s="66"/>
      <c r="L1734" s="66"/>
      <c r="M1734" s="66"/>
      <c r="N1734" s="66"/>
      <c r="O1734" s="66"/>
      <c r="P1734" s="55">
        <f t="shared" si="81"/>
        <v>0</v>
      </c>
    </row>
    <row r="1735" spans="1:16" ht="15" customHeight="1" x14ac:dyDescent="0.3">
      <c r="A1735" s="554"/>
      <c r="B1735" s="552"/>
      <c r="C1735" s="110">
        <v>26</v>
      </c>
      <c r="D1735" s="66"/>
      <c r="E1735" s="66"/>
      <c r="F1735" s="66"/>
      <c r="G1735" s="66"/>
      <c r="H1735" s="66"/>
      <c r="I1735" s="66"/>
      <c r="J1735" s="66"/>
      <c r="K1735" s="66"/>
      <c r="L1735" s="66"/>
      <c r="M1735" s="66"/>
      <c r="N1735" s="66"/>
      <c r="O1735" s="66"/>
      <c r="P1735" s="55">
        <f t="shared" si="81"/>
        <v>0</v>
      </c>
    </row>
    <row r="1736" spans="1:16" ht="15" customHeight="1" x14ac:dyDescent="0.3">
      <c r="A1736" s="555"/>
      <c r="B1736" s="552"/>
      <c r="C1736" s="110">
        <v>27</v>
      </c>
      <c r="D1736" s="66"/>
      <c r="E1736" s="66"/>
      <c r="F1736" s="66"/>
      <c r="G1736" s="66"/>
      <c r="H1736" s="66"/>
      <c r="I1736" s="66"/>
      <c r="J1736" s="66"/>
      <c r="K1736" s="66"/>
      <c r="L1736" s="66"/>
      <c r="M1736" s="66"/>
      <c r="N1736" s="66"/>
      <c r="O1736" s="66"/>
      <c r="P1736" s="55">
        <f t="shared" si="81"/>
        <v>0</v>
      </c>
    </row>
    <row r="1737" spans="1:16" x14ac:dyDescent="0.3">
      <c r="A1737" s="74">
        <v>4600</v>
      </c>
      <c r="B1737" s="305" t="s">
        <v>2309</v>
      </c>
      <c r="C1737" s="306"/>
      <c r="D1737" s="72">
        <f>SUM(D1738:D1771)</f>
        <v>0</v>
      </c>
      <c r="E1737" s="72">
        <f t="shared" ref="E1737:O1737" si="82">SUM(E1738:E1771)</f>
        <v>0</v>
      </c>
      <c r="F1737" s="72">
        <f t="shared" si="82"/>
        <v>0</v>
      </c>
      <c r="G1737" s="72">
        <f t="shared" si="82"/>
        <v>0</v>
      </c>
      <c r="H1737" s="72">
        <f t="shared" si="82"/>
        <v>0</v>
      </c>
      <c r="I1737" s="72">
        <f t="shared" si="82"/>
        <v>0</v>
      </c>
      <c r="J1737" s="72">
        <f t="shared" si="82"/>
        <v>0</v>
      </c>
      <c r="K1737" s="72">
        <f t="shared" si="82"/>
        <v>0</v>
      </c>
      <c r="L1737" s="72">
        <f t="shared" si="82"/>
        <v>0</v>
      </c>
      <c r="M1737" s="72">
        <f t="shared" si="82"/>
        <v>0</v>
      </c>
      <c r="N1737" s="72">
        <f t="shared" si="82"/>
        <v>0</v>
      </c>
      <c r="O1737" s="72">
        <f t="shared" si="82"/>
        <v>0</v>
      </c>
      <c r="P1737" s="72">
        <f>SUM(P1738:P1771)</f>
        <v>0</v>
      </c>
    </row>
    <row r="1738" spans="1:16" ht="15" customHeight="1" x14ac:dyDescent="0.3">
      <c r="A1738" s="553">
        <v>461</v>
      </c>
      <c r="B1738" s="551" t="s">
        <v>244</v>
      </c>
      <c r="C1738" s="110">
        <v>11</v>
      </c>
      <c r="D1738" s="66"/>
      <c r="E1738" s="12"/>
      <c r="F1738" s="12"/>
      <c r="G1738" s="12"/>
      <c r="H1738" s="12"/>
      <c r="I1738" s="12"/>
      <c r="J1738" s="12"/>
      <c r="K1738" s="12"/>
      <c r="L1738" s="12"/>
      <c r="M1738" s="12"/>
      <c r="N1738" s="12"/>
      <c r="O1738" s="12"/>
      <c r="P1738" s="55">
        <f t="shared" ref="P1738:P1771" si="83">SUM(D1738:O1738)</f>
        <v>0</v>
      </c>
    </row>
    <row r="1739" spans="1:16" ht="15" customHeight="1" x14ac:dyDescent="0.3">
      <c r="A1739" s="554"/>
      <c r="B1739" s="552"/>
      <c r="C1739" s="110">
        <v>12</v>
      </c>
      <c r="D1739" s="66"/>
      <c r="E1739" s="12"/>
      <c r="F1739" s="12"/>
      <c r="G1739" s="12"/>
      <c r="H1739" s="12"/>
      <c r="I1739" s="12"/>
      <c r="J1739" s="12"/>
      <c r="K1739" s="12"/>
      <c r="L1739" s="12"/>
      <c r="M1739" s="12"/>
      <c r="N1739" s="12"/>
      <c r="O1739" s="12"/>
      <c r="P1739" s="55">
        <f t="shared" si="83"/>
        <v>0</v>
      </c>
    </row>
    <row r="1740" spans="1:16" ht="15" customHeight="1" x14ac:dyDescent="0.3">
      <c r="A1740" s="554"/>
      <c r="B1740" s="552"/>
      <c r="C1740" s="110">
        <v>13</v>
      </c>
      <c r="D1740" s="66"/>
      <c r="E1740" s="12"/>
      <c r="F1740" s="12"/>
      <c r="G1740" s="12"/>
      <c r="H1740" s="12"/>
      <c r="I1740" s="12"/>
      <c r="J1740" s="12"/>
      <c r="K1740" s="12"/>
      <c r="L1740" s="12"/>
      <c r="M1740" s="12"/>
      <c r="N1740" s="12"/>
      <c r="O1740" s="12"/>
      <c r="P1740" s="55">
        <f t="shared" si="83"/>
        <v>0</v>
      </c>
    </row>
    <row r="1741" spans="1:16" ht="15" customHeight="1" x14ac:dyDescent="0.3">
      <c r="A1741" s="554"/>
      <c r="B1741" s="552"/>
      <c r="C1741" s="110">
        <v>14</v>
      </c>
      <c r="D1741" s="66"/>
      <c r="E1741" s="12"/>
      <c r="F1741" s="12"/>
      <c r="G1741" s="12"/>
      <c r="H1741" s="12"/>
      <c r="I1741" s="12"/>
      <c r="J1741" s="12"/>
      <c r="K1741" s="12"/>
      <c r="L1741" s="12"/>
      <c r="M1741" s="12"/>
      <c r="N1741" s="12"/>
      <c r="O1741" s="12"/>
      <c r="P1741" s="55">
        <f t="shared" si="83"/>
        <v>0</v>
      </c>
    </row>
    <row r="1742" spans="1:16" ht="15" customHeight="1" x14ac:dyDescent="0.3">
      <c r="A1742" s="554"/>
      <c r="B1742" s="552"/>
      <c r="C1742" s="110">
        <v>15</v>
      </c>
      <c r="D1742" s="66"/>
      <c r="E1742" s="12"/>
      <c r="F1742" s="12"/>
      <c r="G1742" s="12"/>
      <c r="H1742" s="12"/>
      <c r="I1742" s="12"/>
      <c r="J1742" s="12"/>
      <c r="K1742" s="12"/>
      <c r="L1742" s="12"/>
      <c r="M1742" s="12"/>
      <c r="N1742" s="12"/>
      <c r="O1742" s="12"/>
      <c r="P1742" s="55">
        <f t="shared" si="83"/>
        <v>0</v>
      </c>
    </row>
    <row r="1743" spans="1:16" ht="15" customHeight="1" x14ac:dyDescent="0.3">
      <c r="A1743" s="554"/>
      <c r="B1743" s="552"/>
      <c r="C1743" s="110">
        <v>16</v>
      </c>
      <c r="D1743" s="66"/>
      <c r="E1743" s="12"/>
      <c r="F1743" s="12"/>
      <c r="G1743" s="12"/>
      <c r="H1743" s="12"/>
      <c r="I1743" s="12"/>
      <c r="J1743" s="12"/>
      <c r="K1743" s="12"/>
      <c r="L1743" s="12"/>
      <c r="M1743" s="12"/>
      <c r="N1743" s="12"/>
      <c r="O1743" s="12"/>
      <c r="P1743" s="55">
        <f t="shared" si="83"/>
        <v>0</v>
      </c>
    </row>
    <row r="1744" spans="1:16" ht="15" customHeight="1" x14ac:dyDescent="0.3">
      <c r="A1744" s="554"/>
      <c r="B1744" s="552"/>
      <c r="C1744" s="110">
        <v>17</v>
      </c>
      <c r="D1744" s="66"/>
      <c r="E1744" s="12"/>
      <c r="F1744" s="12"/>
      <c r="G1744" s="12"/>
      <c r="H1744" s="12"/>
      <c r="I1744" s="12"/>
      <c r="J1744" s="12"/>
      <c r="K1744" s="12"/>
      <c r="L1744" s="12"/>
      <c r="M1744" s="12"/>
      <c r="N1744" s="12"/>
      <c r="O1744" s="12"/>
      <c r="P1744" s="55">
        <f t="shared" si="83"/>
        <v>0</v>
      </c>
    </row>
    <row r="1745" spans="1:16" ht="15" customHeight="1" x14ac:dyDescent="0.3">
      <c r="A1745" s="554"/>
      <c r="B1745" s="552"/>
      <c r="C1745" s="110">
        <v>25</v>
      </c>
      <c r="D1745" s="66"/>
      <c r="E1745" s="12"/>
      <c r="F1745" s="12"/>
      <c r="G1745" s="12"/>
      <c r="H1745" s="12"/>
      <c r="I1745" s="12"/>
      <c r="J1745" s="12"/>
      <c r="K1745" s="12"/>
      <c r="L1745" s="12"/>
      <c r="M1745" s="12"/>
      <c r="N1745" s="12"/>
      <c r="O1745" s="12"/>
      <c r="P1745" s="55">
        <f t="shared" si="83"/>
        <v>0</v>
      </c>
    </row>
    <row r="1746" spans="1:16" ht="15" customHeight="1" x14ac:dyDescent="0.3">
      <c r="A1746" s="554"/>
      <c r="B1746" s="552"/>
      <c r="C1746" s="110">
        <v>26</v>
      </c>
      <c r="D1746" s="66"/>
      <c r="E1746" s="12"/>
      <c r="F1746" s="12"/>
      <c r="G1746" s="12"/>
      <c r="H1746" s="12"/>
      <c r="I1746" s="12"/>
      <c r="J1746" s="12"/>
      <c r="K1746" s="12"/>
      <c r="L1746" s="12"/>
      <c r="M1746" s="12"/>
      <c r="N1746" s="12"/>
      <c r="O1746" s="12"/>
      <c r="P1746" s="55">
        <f t="shared" si="83"/>
        <v>0</v>
      </c>
    </row>
    <row r="1747" spans="1:16" ht="15" customHeight="1" x14ac:dyDescent="0.3">
      <c r="A1747" s="555"/>
      <c r="B1747" s="552"/>
      <c r="C1747" s="110">
        <v>27</v>
      </c>
      <c r="D1747" s="66"/>
      <c r="E1747" s="12"/>
      <c r="F1747" s="12"/>
      <c r="G1747" s="12"/>
      <c r="H1747" s="12"/>
      <c r="I1747" s="12"/>
      <c r="J1747" s="12"/>
      <c r="K1747" s="12"/>
      <c r="L1747" s="12"/>
      <c r="M1747" s="12"/>
      <c r="N1747" s="12"/>
      <c r="O1747" s="12"/>
      <c r="P1747" s="55">
        <f t="shared" si="83"/>
        <v>0</v>
      </c>
    </row>
    <row r="1748" spans="1:16" x14ac:dyDescent="0.3">
      <c r="A1748" s="64">
        <v>462</v>
      </c>
      <c r="B1748" s="65" t="s">
        <v>245</v>
      </c>
      <c r="C1748" s="105"/>
      <c r="D1748" s="105"/>
      <c r="E1748" s="105"/>
      <c r="F1748" s="105"/>
      <c r="G1748" s="105"/>
      <c r="H1748" s="105"/>
      <c r="I1748" s="105"/>
      <c r="J1748" s="105"/>
      <c r="K1748" s="105"/>
      <c r="L1748" s="105"/>
      <c r="M1748" s="105"/>
      <c r="N1748" s="105"/>
      <c r="O1748" s="105"/>
      <c r="P1748" s="54">
        <f t="shared" si="83"/>
        <v>0</v>
      </c>
    </row>
    <row r="1749" spans="1:16" x14ac:dyDescent="0.3">
      <c r="A1749" s="64">
        <v>463</v>
      </c>
      <c r="B1749" s="65" t="s">
        <v>246</v>
      </c>
      <c r="C1749" s="105"/>
      <c r="D1749" s="105"/>
      <c r="E1749" s="105"/>
      <c r="F1749" s="105"/>
      <c r="G1749" s="105"/>
      <c r="H1749" s="105"/>
      <c r="I1749" s="105"/>
      <c r="J1749" s="105"/>
      <c r="K1749" s="105"/>
      <c r="L1749" s="105"/>
      <c r="M1749" s="105"/>
      <c r="N1749" s="105"/>
      <c r="O1749" s="105"/>
      <c r="P1749" s="54">
        <f t="shared" si="83"/>
        <v>0</v>
      </c>
    </row>
    <row r="1750" spans="1:16" ht="15" customHeight="1" x14ac:dyDescent="0.3">
      <c r="A1750" s="553">
        <v>464</v>
      </c>
      <c r="B1750" s="551" t="s">
        <v>247</v>
      </c>
      <c r="C1750" s="110">
        <v>11</v>
      </c>
      <c r="D1750" s="66"/>
      <c r="E1750" s="12"/>
      <c r="F1750" s="12"/>
      <c r="G1750" s="12"/>
      <c r="H1750" s="12"/>
      <c r="I1750" s="12"/>
      <c r="J1750" s="12"/>
      <c r="K1750" s="12"/>
      <c r="L1750" s="12"/>
      <c r="M1750" s="12"/>
      <c r="N1750" s="12"/>
      <c r="O1750" s="12"/>
      <c r="P1750" s="55">
        <f t="shared" si="83"/>
        <v>0</v>
      </c>
    </row>
    <row r="1751" spans="1:16" ht="15" customHeight="1" x14ac:dyDescent="0.3">
      <c r="A1751" s="554"/>
      <c r="B1751" s="552"/>
      <c r="C1751" s="110">
        <v>12</v>
      </c>
      <c r="D1751" s="66"/>
      <c r="E1751" s="12"/>
      <c r="F1751" s="12"/>
      <c r="G1751" s="12"/>
      <c r="H1751" s="12"/>
      <c r="I1751" s="12"/>
      <c r="J1751" s="12"/>
      <c r="K1751" s="12"/>
      <c r="L1751" s="12"/>
      <c r="M1751" s="12"/>
      <c r="N1751" s="12"/>
      <c r="O1751" s="12"/>
      <c r="P1751" s="55">
        <f t="shared" si="83"/>
        <v>0</v>
      </c>
    </row>
    <row r="1752" spans="1:16" ht="15" customHeight="1" x14ac:dyDescent="0.3">
      <c r="A1752" s="554"/>
      <c r="B1752" s="552"/>
      <c r="C1752" s="110">
        <v>13</v>
      </c>
      <c r="D1752" s="66"/>
      <c r="E1752" s="12"/>
      <c r="F1752" s="12"/>
      <c r="G1752" s="12"/>
      <c r="H1752" s="12"/>
      <c r="I1752" s="12"/>
      <c r="J1752" s="12"/>
      <c r="K1752" s="12"/>
      <c r="L1752" s="12"/>
      <c r="M1752" s="12"/>
      <c r="N1752" s="12"/>
      <c r="O1752" s="12"/>
      <c r="P1752" s="55">
        <f t="shared" si="83"/>
        <v>0</v>
      </c>
    </row>
    <row r="1753" spans="1:16" ht="15" customHeight="1" x14ac:dyDescent="0.3">
      <c r="A1753" s="554"/>
      <c r="B1753" s="552"/>
      <c r="C1753" s="110">
        <v>14</v>
      </c>
      <c r="D1753" s="66"/>
      <c r="E1753" s="12"/>
      <c r="F1753" s="12"/>
      <c r="G1753" s="12"/>
      <c r="H1753" s="12"/>
      <c r="I1753" s="12"/>
      <c r="J1753" s="12"/>
      <c r="K1753" s="12"/>
      <c r="L1753" s="12"/>
      <c r="M1753" s="12"/>
      <c r="N1753" s="12"/>
      <c r="O1753" s="12"/>
      <c r="P1753" s="55">
        <f t="shared" si="83"/>
        <v>0</v>
      </c>
    </row>
    <row r="1754" spans="1:16" ht="15" customHeight="1" x14ac:dyDescent="0.3">
      <c r="A1754" s="554"/>
      <c r="B1754" s="552"/>
      <c r="C1754" s="110">
        <v>15</v>
      </c>
      <c r="D1754" s="66"/>
      <c r="E1754" s="12"/>
      <c r="F1754" s="12"/>
      <c r="G1754" s="12"/>
      <c r="H1754" s="12"/>
      <c r="I1754" s="12"/>
      <c r="J1754" s="12"/>
      <c r="K1754" s="12"/>
      <c r="L1754" s="12"/>
      <c r="M1754" s="12"/>
      <c r="N1754" s="12"/>
      <c r="O1754" s="12"/>
      <c r="P1754" s="55">
        <f t="shared" si="83"/>
        <v>0</v>
      </c>
    </row>
    <row r="1755" spans="1:16" ht="15" customHeight="1" x14ac:dyDescent="0.3">
      <c r="A1755" s="554"/>
      <c r="B1755" s="552"/>
      <c r="C1755" s="110">
        <v>16</v>
      </c>
      <c r="D1755" s="66"/>
      <c r="E1755" s="12"/>
      <c r="F1755" s="12"/>
      <c r="G1755" s="12"/>
      <c r="H1755" s="12"/>
      <c r="I1755" s="12"/>
      <c r="J1755" s="12"/>
      <c r="K1755" s="12"/>
      <c r="L1755" s="12"/>
      <c r="M1755" s="12"/>
      <c r="N1755" s="12"/>
      <c r="O1755" s="12"/>
      <c r="P1755" s="55">
        <f t="shared" si="83"/>
        <v>0</v>
      </c>
    </row>
    <row r="1756" spans="1:16" ht="15" customHeight="1" x14ac:dyDescent="0.3">
      <c r="A1756" s="554"/>
      <c r="B1756" s="552"/>
      <c r="C1756" s="110">
        <v>17</v>
      </c>
      <c r="D1756" s="66"/>
      <c r="E1756" s="12"/>
      <c r="F1756" s="12"/>
      <c r="G1756" s="12"/>
      <c r="H1756" s="12"/>
      <c r="I1756" s="12"/>
      <c r="J1756" s="12"/>
      <c r="K1756" s="12"/>
      <c r="L1756" s="12"/>
      <c r="M1756" s="12"/>
      <c r="N1756" s="12"/>
      <c r="O1756" s="12"/>
      <c r="P1756" s="55">
        <f t="shared" si="83"/>
        <v>0</v>
      </c>
    </row>
    <row r="1757" spans="1:16" ht="15" customHeight="1" x14ac:dyDescent="0.3">
      <c r="A1757" s="554"/>
      <c r="B1757" s="552"/>
      <c r="C1757" s="110">
        <v>25</v>
      </c>
      <c r="D1757" s="66"/>
      <c r="E1757" s="12"/>
      <c r="F1757" s="12"/>
      <c r="G1757" s="12"/>
      <c r="H1757" s="12"/>
      <c r="I1757" s="12"/>
      <c r="J1757" s="12"/>
      <c r="K1757" s="12"/>
      <c r="L1757" s="12"/>
      <c r="M1757" s="12"/>
      <c r="N1757" s="12"/>
      <c r="O1757" s="12"/>
      <c r="P1757" s="55">
        <f t="shared" si="83"/>
        <v>0</v>
      </c>
    </row>
    <row r="1758" spans="1:16" ht="15" customHeight="1" x14ac:dyDescent="0.3">
      <c r="A1758" s="554"/>
      <c r="B1758" s="552"/>
      <c r="C1758" s="110">
        <v>26</v>
      </c>
      <c r="D1758" s="66"/>
      <c r="E1758" s="12"/>
      <c r="F1758" s="12"/>
      <c r="G1758" s="12"/>
      <c r="H1758" s="12"/>
      <c r="I1758" s="12"/>
      <c r="J1758" s="12"/>
      <c r="K1758" s="12"/>
      <c r="L1758" s="12"/>
      <c r="M1758" s="12"/>
      <c r="N1758" s="12"/>
      <c r="O1758" s="12"/>
      <c r="P1758" s="55">
        <f t="shared" si="83"/>
        <v>0</v>
      </c>
    </row>
    <row r="1759" spans="1:16" ht="15" customHeight="1" x14ac:dyDescent="0.3">
      <c r="A1759" s="555"/>
      <c r="B1759" s="552"/>
      <c r="C1759" s="110">
        <v>27</v>
      </c>
      <c r="D1759" s="66"/>
      <c r="E1759" s="12"/>
      <c r="F1759" s="12"/>
      <c r="G1759" s="12"/>
      <c r="H1759" s="12"/>
      <c r="I1759" s="12"/>
      <c r="J1759" s="12"/>
      <c r="K1759" s="12"/>
      <c r="L1759" s="12"/>
      <c r="M1759" s="12"/>
      <c r="N1759" s="12"/>
      <c r="O1759" s="12"/>
      <c r="P1759" s="55">
        <f t="shared" si="83"/>
        <v>0</v>
      </c>
    </row>
    <row r="1760" spans="1:16" ht="28.8" x14ac:dyDescent="0.3">
      <c r="A1760" s="64">
        <v>465</v>
      </c>
      <c r="B1760" s="65" t="s">
        <v>248</v>
      </c>
      <c r="C1760" s="105"/>
      <c r="D1760" s="105"/>
      <c r="E1760" s="105"/>
      <c r="F1760" s="105"/>
      <c r="G1760" s="105"/>
      <c r="H1760" s="105"/>
      <c r="I1760" s="105"/>
      <c r="J1760" s="105"/>
      <c r="K1760" s="105"/>
      <c r="L1760" s="105"/>
      <c r="M1760" s="105"/>
      <c r="N1760" s="105"/>
      <c r="O1760" s="105"/>
      <c r="P1760" s="54">
        <f t="shared" si="83"/>
        <v>0</v>
      </c>
    </row>
    <row r="1761" spans="1:16" x14ac:dyDescent="0.3">
      <c r="A1761" s="64">
        <v>466</v>
      </c>
      <c r="B1761" s="65" t="s">
        <v>619</v>
      </c>
      <c r="C1761" s="105"/>
      <c r="D1761" s="105"/>
      <c r="E1761" s="105"/>
      <c r="F1761" s="105"/>
      <c r="G1761" s="105"/>
      <c r="H1761" s="105"/>
      <c r="I1761" s="105"/>
      <c r="J1761" s="105"/>
      <c r="K1761" s="105"/>
      <c r="L1761" s="105"/>
      <c r="M1761" s="105"/>
      <c r="N1761" s="105"/>
      <c r="O1761" s="105"/>
      <c r="P1761" s="54">
        <f t="shared" si="83"/>
        <v>0</v>
      </c>
    </row>
    <row r="1762" spans="1:16" ht="15" customHeight="1" x14ac:dyDescent="0.3">
      <c r="A1762" s="553">
        <v>469</v>
      </c>
      <c r="B1762" s="551" t="s">
        <v>2310</v>
      </c>
      <c r="C1762" s="110">
        <v>11</v>
      </c>
      <c r="D1762" s="66"/>
      <c r="E1762" s="12"/>
      <c r="F1762" s="12"/>
      <c r="G1762" s="12"/>
      <c r="H1762" s="12"/>
      <c r="I1762" s="12"/>
      <c r="J1762" s="12"/>
      <c r="K1762" s="12"/>
      <c r="L1762" s="12"/>
      <c r="M1762" s="12"/>
      <c r="N1762" s="12"/>
      <c r="O1762" s="12"/>
      <c r="P1762" s="55">
        <f t="shared" si="83"/>
        <v>0</v>
      </c>
    </row>
    <row r="1763" spans="1:16" ht="15" customHeight="1" x14ac:dyDescent="0.3">
      <c r="A1763" s="554"/>
      <c r="B1763" s="552"/>
      <c r="C1763" s="110">
        <v>12</v>
      </c>
      <c r="D1763" s="66"/>
      <c r="E1763" s="12"/>
      <c r="F1763" s="12"/>
      <c r="G1763" s="12"/>
      <c r="H1763" s="12"/>
      <c r="I1763" s="12"/>
      <c r="J1763" s="12"/>
      <c r="K1763" s="12"/>
      <c r="L1763" s="12"/>
      <c r="M1763" s="12"/>
      <c r="N1763" s="12"/>
      <c r="O1763" s="12"/>
      <c r="P1763" s="55">
        <f t="shared" si="83"/>
        <v>0</v>
      </c>
    </row>
    <row r="1764" spans="1:16" ht="15" customHeight="1" x14ac:dyDescent="0.3">
      <c r="A1764" s="554"/>
      <c r="B1764" s="552"/>
      <c r="C1764" s="110">
        <v>13</v>
      </c>
      <c r="D1764" s="66"/>
      <c r="E1764" s="12"/>
      <c r="F1764" s="12"/>
      <c r="G1764" s="12"/>
      <c r="H1764" s="12"/>
      <c r="I1764" s="12"/>
      <c r="J1764" s="12"/>
      <c r="K1764" s="12"/>
      <c r="L1764" s="12"/>
      <c r="M1764" s="12"/>
      <c r="N1764" s="12"/>
      <c r="O1764" s="12"/>
      <c r="P1764" s="55">
        <f t="shared" si="83"/>
        <v>0</v>
      </c>
    </row>
    <row r="1765" spans="1:16" ht="15" customHeight="1" x14ac:dyDescent="0.3">
      <c r="A1765" s="554"/>
      <c r="B1765" s="552"/>
      <c r="C1765" s="110">
        <v>14</v>
      </c>
      <c r="D1765" s="66"/>
      <c r="E1765" s="12"/>
      <c r="F1765" s="12"/>
      <c r="G1765" s="12"/>
      <c r="H1765" s="12"/>
      <c r="I1765" s="12"/>
      <c r="J1765" s="12"/>
      <c r="K1765" s="12"/>
      <c r="L1765" s="12"/>
      <c r="M1765" s="12"/>
      <c r="N1765" s="12"/>
      <c r="O1765" s="12"/>
      <c r="P1765" s="55">
        <f t="shared" si="83"/>
        <v>0</v>
      </c>
    </row>
    <row r="1766" spans="1:16" ht="15" customHeight="1" x14ac:dyDescent="0.3">
      <c r="A1766" s="554"/>
      <c r="B1766" s="552"/>
      <c r="C1766" s="110">
        <v>15</v>
      </c>
      <c r="D1766" s="66"/>
      <c r="E1766" s="12"/>
      <c r="F1766" s="12"/>
      <c r="G1766" s="12"/>
      <c r="H1766" s="12"/>
      <c r="I1766" s="12"/>
      <c r="J1766" s="12"/>
      <c r="K1766" s="12"/>
      <c r="L1766" s="12"/>
      <c r="M1766" s="12"/>
      <c r="N1766" s="12"/>
      <c r="O1766" s="12"/>
      <c r="P1766" s="55">
        <f t="shared" si="83"/>
        <v>0</v>
      </c>
    </row>
    <row r="1767" spans="1:16" ht="15" customHeight="1" x14ac:dyDescent="0.3">
      <c r="A1767" s="554"/>
      <c r="B1767" s="552"/>
      <c r="C1767" s="110">
        <v>16</v>
      </c>
      <c r="D1767" s="66"/>
      <c r="E1767" s="12"/>
      <c r="F1767" s="12"/>
      <c r="G1767" s="12"/>
      <c r="H1767" s="12"/>
      <c r="I1767" s="12"/>
      <c r="J1767" s="12"/>
      <c r="K1767" s="12"/>
      <c r="L1767" s="12"/>
      <c r="M1767" s="12"/>
      <c r="N1767" s="12"/>
      <c r="O1767" s="12"/>
      <c r="P1767" s="55">
        <f t="shared" si="83"/>
        <v>0</v>
      </c>
    </row>
    <row r="1768" spans="1:16" ht="15" customHeight="1" x14ac:dyDescent="0.3">
      <c r="A1768" s="554"/>
      <c r="B1768" s="552"/>
      <c r="C1768" s="110">
        <v>17</v>
      </c>
      <c r="D1768" s="66"/>
      <c r="E1768" s="12"/>
      <c r="F1768" s="12"/>
      <c r="G1768" s="12"/>
      <c r="H1768" s="12"/>
      <c r="I1768" s="12"/>
      <c r="J1768" s="12"/>
      <c r="K1768" s="12"/>
      <c r="L1768" s="12"/>
      <c r="M1768" s="12"/>
      <c r="N1768" s="12"/>
      <c r="O1768" s="12"/>
      <c r="P1768" s="55">
        <f t="shared" si="83"/>
        <v>0</v>
      </c>
    </row>
    <row r="1769" spans="1:16" ht="15" customHeight="1" x14ac:dyDescent="0.3">
      <c r="A1769" s="554"/>
      <c r="B1769" s="552"/>
      <c r="C1769" s="110">
        <v>25</v>
      </c>
      <c r="D1769" s="66"/>
      <c r="E1769" s="66"/>
      <c r="F1769" s="66"/>
      <c r="G1769" s="66"/>
      <c r="H1769" s="66"/>
      <c r="I1769" s="66"/>
      <c r="J1769" s="66"/>
      <c r="K1769" s="66"/>
      <c r="L1769" s="66"/>
      <c r="M1769" s="66"/>
      <c r="N1769" s="66"/>
      <c r="O1769" s="66"/>
      <c r="P1769" s="55">
        <f t="shared" si="83"/>
        <v>0</v>
      </c>
    </row>
    <row r="1770" spans="1:16" ht="15" customHeight="1" x14ac:dyDescent="0.3">
      <c r="A1770" s="554"/>
      <c r="B1770" s="552"/>
      <c r="C1770" s="110">
        <v>26</v>
      </c>
      <c r="D1770" s="66"/>
      <c r="E1770" s="66"/>
      <c r="F1770" s="66"/>
      <c r="G1770" s="66"/>
      <c r="H1770" s="66"/>
      <c r="I1770" s="66"/>
      <c r="J1770" s="66"/>
      <c r="K1770" s="66"/>
      <c r="L1770" s="66"/>
      <c r="M1770" s="66"/>
      <c r="N1770" s="66"/>
      <c r="O1770" s="66"/>
      <c r="P1770" s="55">
        <f t="shared" si="83"/>
        <v>0</v>
      </c>
    </row>
    <row r="1771" spans="1:16" ht="15" customHeight="1" x14ac:dyDescent="0.3">
      <c r="A1771" s="555"/>
      <c r="B1771" s="552"/>
      <c r="C1771" s="110">
        <v>27</v>
      </c>
      <c r="D1771" s="66"/>
      <c r="E1771" s="66"/>
      <c r="F1771" s="66"/>
      <c r="G1771" s="66"/>
      <c r="H1771" s="66"/>
      <c r="I1771" s="66"/>
      <c r="J1771" s="66"/>
      <c r="K1771" s="66"/>
      <c r="L1771" s="66"/>
      <c r="M1771" s="66"/>
      <c r="N1771" s="66"/>
      <c r="O1771" s="66"/>
      <c r="P1771" s="55">
        <f t="shared" si="83"/>
        <v>0</v>
      </c>
    </row>
    <row r="1772" spans="1:16" x14ac:dyDescent="0.3">
      <c r="A1772" s="74">
        <v>4700</v>
      </c>
      <c r="B1772" s="305" t="s">
        <v>2311</v>
      </c>
      <c r="C1772" s="306"/>
      <c r="D1772" s="72">
        <f>SUM(D1773:D1782)</f>
        <v>0</v>
      </c>
      <c r="E1772" s="72">
        <f t="shared" ref="E1772:O1772" si="84">SUM(E1773:E1782)</f>
        <v>0</v>
      </c>
      <c r="F1772" s="72">
        <f t="shared" si="84"/>
        <v>0</v>
      </c>
      <c r="G1772" s="72">
        <f t="shared" si="84"/>
        <v>0</v>
      </c>
      <c r="H1772" s="72">
        <f t="shared" si="84"/>
        <v>0</v>
      </c>
      <c r="I1772" s="72">
        <f t="shared" si="84"/>
        <v>0</v>
      </c>
      <c r="J1772" s="72">
        <f t="shared" si="84"/>
        <v>0</v>
      </c>
      <c r="K1772" s="72">
        <f t="shared" si="84"/>
        <v>0</v>
      </c>
      <c r="L1772" s="72">
        <f t="shared" si="84"/>
        <v>0</v>
      </c>
      <c r="M1772" s="72">
        <f t="shared" si="84"/>
        <v>0</v>
      </c>
      <c r="N1772" s="72">
        <f t="shared" si="84"/>
        <v>0</v>
      </c>
      <c r="O1772" s="72">
        <f t="shared" si="84"/>
        <v>0</v>
      </c>
      <c r="P1772" s="72">
        <f>SUM(P1773:P1782)</f>
        <v>0</v>
      </c>
    </row>
    <row r="1773" spans="1:16" ht="15" customHeight="1" x14ac:dyDescent="0.3">
      <c r="A1773" s="553">
        <v>471</v>
      </c>
      <c r="B1773" s="551" t="s">
        <v>250</v>
      </c>
      <c r="C1773" s="110">
        <v>11</v>
      </c>
      <c r="D1773" s="66"/>
      <c r="E1773" s="12"/>
      <c r="F1773" s="12"/>
      <c r="G1773" s="12"/>
      <c r="H1773" s="12"/>
      <c r="I1773" s="12"/>
      <c r="J1773" s="12"/>
      <c r="K1773" s="12"/>
      <c r="L1773" s="12"/>
      <c r="M1773" s="12"/>
      <c r="N1773" s="12"/>
      <c r="O1773" s="12"/>
      <c r="P1773" s="55">
        <f>SUM(D1773:O1773)</f>
        <v>0</v>
      </c>
    </row>
    <row r="1774" spans="1:16" ht="15" customHeight="1" x14ac:dyDescent="0.3">
      <c r="A1774" s="554"/>
      <c r="B1774" s="552"/>
      <c r="C1774" s="110">
        <v>12</v>
      </c>
      <c r="D1774" s="66"/>
      <c r="E1774" s="12"/>
      <c r="F1774" s="12"/>
      <c r="G1774" s="12"/>
      <c r="H1774" s="12"/>
      <c r="I1774" s="12"/>
      <c r="J1774" s="12"/>
      <c r="K1774" s="12"/>
      <c r="L1774" s="12"/>
      <c r="M1774" s="12"/>
      <c r="N1774" s="12"/>
      <c r="O1774" s="12"/>
      <c r="P1774" s="55">
        <f t="shared" ref="P1774:P1782" si="85">SUM(D1774:O1774)</f>
        <v>0</v>
      </c>
    </row>
    <row r="1775" spans="1:16" ht="15" customHeight="1" x14ac:dyDescent="0.3">
      <c r="A1775" s="554"/>
      <c r="B1775" s="552"/>
      <c r="C1775" s="110">
        <v>13</v>
      </c>
      <c r="D1775" s="66"/>
      <c r="E1775" s="12"/>
      <c r="F1775" s="12"/>
      <c r="G1775" s="12"/>
      <c r="H1775" s="12"/>
      <c r="I1775" s="12"/>
      <c r="J1775" s="12"/>
      <c r="K1775" s="12"/>
      <c r="L1775" s="12"/>
      <c r="M1775" s="12"/>
      <c r="N1775" s="12"/>
      <c r="O1775" s="12"/>
      <c r="P1775" s="55">
        <f t="shared" si="85"/>
        <v>0</v>
      </c>
    </row>
    <row r="1776" spans="1:16" ht="15" customHeight="1" x14ac:dyDescent="0.3">
      <c r="A1776" s="554"/>
      <c r="B1776" s="552"/>
      <c r="C1776" s="110">
        <v>14</v>
      </c>
      <c r="D1776" s="66"/>
      <c r="E1776" s="12"/>
      <c r="F1776" s="12"/>
      <c r="G1776" s="12"/>
      <c r="H1776" s="12"/>
      <c r="I1776" s="12"/>
      <c r="J1776" s="12"/>
      <c r="K1776" s="12"/>
      <c r="L1776" s="12"/>
      <c r="M1776" s="12"/>
      <c r="N1776" s="12"/>
      <c r="O1776" s="12"/>
      <c r="P1776" s="55">
        <f t="shared" si="85"/>
        <v>0</v>
      </c>
    </row>
    <row r="1777" spans="1:16" ht="15" customHeight="1" x14ac:dyDescent="0.3">
      <c r="A1777" s="554"/>
      <c r="B1777" s="552"/>
      <c r="C1777" s="110">
        <v>15</v>
      </c>
      <c r="D1777" s="66"/>
      <c r="E1777" s="12"/>
      <c r="F1777" s="12"/>
      <c r="G1777" s="12"/>
      <c r="H1777" s="12"/>
      <c r="I1777" s="12"/>
      <c r="J1777" s="12"/>
      <c r="K1777" s="12"/>
      <c r="L1777" s="12"/>
      <c r="M1777" s="12"/>
      <c r="N1777" s="12"/>
      <c r="O1777" s="12"/>
      <c r="P1777" s="55">
        <f t="shared" si="85"/>
        <v>0</v>
      </c>
    </row>
    <row r="1778" spans="1:16" ht="15" customHeight="1" x14ac:dyDescent="0.3">
      <c r="A1778" s="554"/>
      <c r="B1778" s="552"/>
      <c r="C1778" s="110">
        <v>16</v>
      </c>
      <c r="D1778" s="66"/>
      <c r="E1778" s="12"/>
      <c r="F1778" s="12"/>
      <c r="G1778" s="12"/>
      <c r="H1778" s="12"/>
      <c r="I1778" s="12"/>
      <c r="J1778" s="12"/>
      <c r="K1778" s="12"/>
      <c r="L1778" s="12"/>
      <c r="M1778" s="12"/>
      <c r="N1778" s="12"/>
      <c r="O1778" s="12"/>
      <c r="P1778" s="55">
        <f t="shared" si="85"/>
        <v>0</v>
      </c>
    </row>
    <row r="1779" spans="1:16" ht="15" customHeight="1" x14ac:dyDescent="0.3">
      <c r="A1779" s="554"/>
      <c r="B1779" s="552"/>
      <c r="C1779" s="110">
        <v>17</v>
      </c>
      <c r="D1779" s="66"/>
      <c r="E1779" s="12"/>
      <c r="F1779" s="12"/>
      <c r="G1779" s="12"/>
      <c r="H1779" s="12"/>
      <c r="I1779" s="12"/>
      <c r="J1779" s="12"/>
      <c r="K1779" s="12"/>
      <c r="L1779" s="12"/>
      <c r="M1779" s="12"/>
      <c r="N1779" s="12"/>
      <c r="O1779" s="12"/>
      <c r="P1779" s="55">
        <f t="shared" si="85"/>
        <v>0</v>
      </c>
    </row>
    <row r="1780" spans="1:16" ht="15" customHeight="1" x14ac:dyDescent="0.3">
      <c r="A1780" s="554"/>
      <c r="B1780" s="552"/>
      <c r="C1780" s="110">
        <v>25</v>
      </c>
      <c r="D1780" s="66"/>
      <c r="E1780" s="66"/>
      <c r="F1780" s="66"/>
      <c r="G1780" s="66"/>
      <c r="H1780" s="66"/>
      <c r="I1780" s="66"/>
      <c r="J1780" s="66"/>
      <c r="K1780" s="66"/>
      <c r="L1780" s="66"/>
      <c r="M1780" s="66"/>
      <c r="N1780" s="66"/>
      <c r="O1780" s="66"/>
      <c r="P1780" s="151">
        <f t="shared" si="85"/>
        <v>0</v>
      </c>
    </row>
    <row r="1781" spans="1:16" ht="15" customHeight="1" x14ac:dyDescent="0.3">
      <c r="A1781" s="554"/>
      <c r="B1781" s="552"/>
      <c r="C1781" s="110">
        <v>26</v>
      </c>
      <c r="D1781" s="66"/>
      <c r="E1781" s="66"/>
      <c r="F1781" s="66"/>
      <c r="G1781" s="66"/>
      <c r="H1781" s="66"/>
      <c r="I1781" s="66"/>
      <c r="J1781" s="66"/>
      <c r="K1781" s="66"/>
      <c r="L1781" s="66"/>
      <c r="M1781" s="66"/>
      <c r="N1781" s="66"/>
      <c r="O1781" s="66"/>
      <c r="P1781" s="151">
        <f t="shared" si="85"/>
        <v>0</v>
      </c>
    </row>
    <row r="1782" spans="1:16" ht="15" customHeight="1" x14ac:dyDescent="0.3">
      <c r="A1782" s="555"/>
      <c r="B1782" s="552"/>
      <c r="C1782" s="110">
        <v>27</v>
      </c>
      <c r="D1782" s="66"/>
      <c r="E1782" s="66"/>
      <c r="F1782" s="66"/>
      <c r="G1782" s="66"/>
      <c r="H1782" s="66"/>
      <c r="I1782" s="66"/>
      <c r="J1782" s="66"/>
      <c r="K1782" s="66"/>
      <c r="L1782" s="66"/>
      <c r="M1782" s="66"/>
      <c r="N1782" s="66"/>
      <c r="O1782" s="66"/>
      <c r="P1782" s="151">
        <f t="shared" si="85"/>
        <v>0</v>
      </c>
    </row>
    <row r="1783" spans="1:16" x14ac:dyDescent="0.3">
      <c r="A1783" s="74">
        <v>4800</v>
      </c>
      <c r="B1783" s="305" t="s">
        <v>2312</v>
      </c>
      <c r="C1783" s="306"/>
      <c r="D1783" s="72">
        <f>SUM(D1784:D1833)</f>
        <v>0</v>
      </c>
      <c r="E1783" s="72">
        <f t="shared" ref="E1783:O1783" si="86">SUM(E1784:E1833)</f>
        <v>0</v>
      </c>
      <c r="F1783" s="72">
        <f t="shared" si="86"/>
        <v>0</v>
      </c>
      <c r="G1783" s="72">
        <f t="shared" si="86"/>
        <v>0</v>
      </c>
      <c r="H1783" s="72">
        <f t="shared" si="86"/>
        <v>0</v>
      </c>
      <c r="I1783" s="72">
        <f t="shared" si="86"/>
        <v>0</v>
      </c>
      <c r="J1783" s="72">
        <f t="shared" si="86"/>
        <v>0</v>
      </c>
      <c r="K1783" s="72">
        <f t="shared" si="86"/>
        <v>0</v>
      </c>
      <c r="L1783" s="72">
        <f t="shared" si="86"/>
        <v>0</v>
      </c>
      <c r="M1783" s="72">
        <f t="shared" si="86"/>
        <v>0</v>
      </c>
      <c r="N1783" s="72">
        <f t="shared" si="86"/>
        <v>0</v>
      </c>
      <c r="O1783" s="72">
        <f t="shared" si="86"/>
        <v>0</v>
      </c>
      <c r="P1783" s="72">
        <f>SUM(P1784:P1833)</f>
        <v>0</v>
      </c>
    </row>
    <row r="1784" spans="1:16" ht="15" customHeight="1" x14ac:dyDescent="0.3">
      <c r="A1784" s="553">
        <v>481</v>
      </c>
      <c r="B1784" s="551" t="s">
        <v>252</v>
      </c>
      <c r="C1784" s="110">
        <v>11</v>
      </c>
      <c r="D1784" s="66"/>
      <c r="E1784" s="12"/>
      <c r="F1784" s="12"/>
      <c r="G1784" s="12"/>
      <c r="H1784" s="12"/>
      <c r="I1784" s="12"/>
      <c r="J1784" s="12"/>
      <c r="K1784" s="12"/>
      <c r="L1784" s="12"/>
      <c r="M1784" s="12"/>
      <c r="N1784" s="12"/>
      <c r="O1784" s="12"/>
      <c r="P1784" s="55">
        <f>SUM(D1784:O1784)</f>
        <v>0</v>
      </c>
    </row>
    <row r="1785" spans="1:16" ht="15" customHeight="1" x14ac:dyDescent="0.3">
      <c r="A1785" s="554"/>
      <c r="B1785" s="552"/>
      <c r="C1785" s="110">
        <v>12</v>
      </c>
      <c r="D1785" s="66"/>
      <c r="E1785" s="12"/>
      <c r="F1785" s="12"/>
      <c r="G1785" s="12"/>
      <c r="H1785" s="12"/>
      <c r="I1785" s="12"/>
      <c r="J1785" s="12"/>
      <c r="K1785" s="12"/>
      <c r="L1785" s="12"/>
      <c r="M1785" s="12"/>
      <c r="N1785" s="12"/>
      <c r="O1785" s="12"/>
      <c r="P1785" s="55">
        <f t="shared" ref="P1785:P1833" si="87">SUM(D1785:O1785)</f>
        <v>0</v>
      </c>
    </row>
    <row r="1786" spans="1:16" ht="15" customHeight="1" x14ac:dyDescent="0.3">
      <c r="A1786" s="554"/>
      <c r="B1786" s="552"/>
      <c r="C1786" s="110">
        <v>13</v>
      </c>
      <c r="D1786" s="66"/>
      <c r="E1786" s="12"/>
      <c r="F1786" s="12"/>
      <c r="G1786" s="12"/>
      <c r="H1786" s="12"/>
      <c r="I1786" s="12"/>
      <c r="J1786" s="12"/>
      <c r="K1786" s="12"/>
      <c r="L1786" s="12"/>
      <c r="M1786" s="12"/>
      <c r="N1786" s="12"/>
      <c r="O1786" s="12"/>
      <c r="P1786" s="55">
        <f t="shared" si="87"/>
        <v>0</v>
      </c>
    </row>
    <row r="1787" spans="1:16" ht="15" customHeight="1" x14ac:dyDescent="0.3">
      <c r="A1787" s="554"/>
      <c r="B1787" s="552"/>
      <c r="C1787" s="110">
        <v>14</v>
      </c>
      <c r="D1787" s="66"/>
      <c r="E1787" s="12"/>
      <c r="F1787" s="12"/>
      <c r="G1787" s="12"/>
      <c r="H1787" s="12"/>
      <c r="I1787" s="12"/>
      <c r="J1787" s="12"/>
      <c r="K1787" s="12"/>
      <c r="L1787" s="12"/>
      <c r="M1787" s="12"/>
      <c r="N1787" s="12"/>
      <c r="O1787" s="12"/>
      <c r="P1787" s="55">
        <f t="shared" si="87"/>
        <v>0</v>
      </c>
    </row>
    <row r="1788" spans="1:16" ht="15" customHeight="1" x14ac:dyDescent="0.3">
      <c r="A1788" s="554"/>
      <c r="B1788" s="552"/>
      <c r="C1788" s="110">
        <v>15</v>
      </c>
      <c r="D1788" s="66"/>
      <c r="E1788" s="12"/>
      <c r="F1788" s="12"/>
      <c r="G1788" s="12"/>
      <c r="H1788" s="12"/>
      <c r="I1788" s="12"/>
      <c r="J1788" s="12"/>
      <c r="K1788" s="12"/>
      <c r="L1788" s="12"/>
      <c r="M1788" s="12"/>
      <c r="N1788" s="12"/>
      <c r="O1788" s="12"/>
      <c r="P1788" s="55">
        <f t="shared" si="87"/>
        <v>0</v>
      </c>
    </row>
    <row r="1789" spans="1:16" ht="15" customHeight="1" x14ac:dyDescent="0.3">
      <c r="A1789" s="554"/>
      <c r="B1789" s="552"/>
      <c r="C1789" s="110">
        <v>16</v>
      </c>
      <c r="D1789" s="66"/>
      <c r="E1789" s="12"/>
      <c r="F1789" s="12"/>
      <c r="G1789" s="12"/>
      <c r="H1789" s="12"/>
      <c r="I1789" s="12"/>
      <c r="J1789" s="12"/>
      <c r="K1789" s="12"/>
      <c r="L1789" s="12"/>
      <c r="M1789" s="12"/>
      <c r="N1789" s="12"/>
      <c r="O1789" s="12"/>
      <c r="P1789" s="55">
        <f t="shared" si="87"/>
        <v>0</v>
      </c>
    </row>
    <row r="1790" spans="1:16" ht="15" customHeight="1" x14ac:dyDescent="0.3">
      <c r="A1790" s="554"/>
      <c r="B1790" s="552"/>
      <c r="C1790" s="110">
        <v>17</v>
      </c>
      <c r="D1790" s="66"/>
      <c r="E1790" s="12"/>
      <c r="F1790" s="12"/>
      <c r="G1790" s="12"/>
      <c r="H1790" s="12"/>
      <c r="I1790" s="12"/>
      <c r="J1790" s="12"/>
      <c r="K1790" s="12"/>
      <c r="L1790" s="12"/>
      <c r="M1790" s="12"/>
      <c r="N1790" s="12"/>
      <c r="O1790" s="12"/>
      <c r="P1790" s="55">
        <f t="shared" si="87"/>
        <v>0</v>
      </c>
    </row>
    <row r="1791" spans="1:16" ht="15" customHeight="1" x14ac:dyDescent="0.3">
      <c r="A1791" s="554"/>
      <c r="B1791" s="552"/>
      <c r="C1791" s="110">
        <v>25</v>
      </c>
      <c r="D1791" s="66"/>
      <c r="E1791" s="12"/>
      <c r="F1791" s="12"/>
      <c r="G1791" s="12"/>
      <c r="H1791" s="12"/>
      <c r="I1791" s="12"/>
      <c r="J1791" s="12"/>
      <c r="K1791" s="12"/>
      <c r="L1791" s="12"/>
      <c r="M1791" s="12"/>
      <c r="N1791" s="12"/>
      <c r="O1791" s="12"/>
      <c r="P1791" s="55">
        <f t="shared" si="87"/>
        <v>0</v>
      </c>
    </row>
    <row r="1792" spans="1:16" ht="15" customHeight="1" x14ac:dyDescent="0.3">
      <c r="A1792" s="554"/>
      <c r="B1792" s="552"/>
      <c r="C1792" s="110">
        <v>26</v>
      </c>
      <c r="D1792" s="66"/>
      <c r="E1792" s="12"/>
      <c r="F1792" s="12"/>
      <c r="G1792" s="12"/>
      <c r="H1792" s="12"/>
      <c r="I1792" s="12"/>
      <c r="J1792" s="12"/>
      <c r="K1792" s="12"/>
      <c r="L1792" s="12"/>
      <c r="M1792" s="12"/>
      <c r="N1792" s="12"/>
      <c r="O1792" s="12"/>
      <c r="P1792" s="55">
        <f t="shared" si="87"/>
        <v>0</v>
      </c>
    </row>
    <row r="1793" spans="1:16" ht="15" customHeight="1" x14ac:dyDescent="0.3">
      <c r="A1793" s="555"/>
      <c r="B1793" s="552"/>
      <c r="C1793" s="110">
        <v>27</v>
      </c>
      <c r="D1793" s="66"/>
      <c r="E1793" s="12"/>
      <c r="F1793" s="12"/>
      <c r="G1793" s="12"/>
      <c r="H1793" s="12"/>
      <c r="I1793" s="12"/>
      <c r="J1793" s="12"/>
      <c r="K1793" s="12"/>
      <c r="L1793" s="12"/>
      <c r="M1793" s="12"/>
      <c r="N1793" s="12"/>
      <c r="O1793" s="12"/>
      <c r="P1793" s="55">
        <f t="shared" si="87"/>
        <v>0</v>
      </c>
    </row>
    <row r="1794" spans="1:16" ht="15" customHeight="1" x14ac:dyDescent="0.3">
      <c r="A1794" s="553">
        <v>482</v>
      </c>
      <c r="B1794" s="551" t="s">
        <v>2313</v>
      </c>
      <c r="C1794" s="110">
        <v>11</v>
      </c>
      <c r="D1794" s="66"/>
      <c r="E1794" s="12"/>
      <c r="F1794" s="12"/>
      <c r="G1794" s="12"/>
      <c r="H1794" s="12"/>
      <c r="I1794" s="12"/>
      <c r="J1794" s="12"/>
      <c r="K1794" s="12"/>
      <c r="L1794" s="12"/>
      <c r="M1794" s="12"/>
      <c r="N1794" s="12"/>
      <c r="O1794" s="12"/>
      <c r="P1794" s="55">
        <f t="shared" si="87"/>
        <v>0</v>
      </c>
    </row>
    <row r="1795" spans="1:16" ht="15" customHeight="1" x14ac:dyDescent="0.3">
      <c r="A1795" s="554"/>
      <c r="B1795" s="552"/>
      <c r="C1795" s="110">
        <v>12</v>
      </c>
      <c r="D1795" s="66"/>
      <c r="E1795" s="12"/>
      <c r="F1795" s="12"/>
      <c r="G1795" s="12"/>
      <c r="H1795" s="12"/>
      <c r="I1795" s="12"/>
      <c r="J1795" s="12"/>
      <c r="K1795" s="12"/>
      <c r="L1795" s="12"/>
      <c r="M1795" s="12"/>
      <c r="N1795" s="12"/>
      <c r="O1795" s="12"/>
      <c r="P1795" s="55">
        <f t="shared" si="87"/>
        <v>0</v>
      </c>
    </row>
    <row r="1796" spans="1:16" ht="15" customHeight="1" x14ac:dyDescent="0.3">
      <c r="A1796" s="554"/>
      <c r="B1796" s="552"/>
      <c r="C1796" s="110">
        <v>13</v>
      </c>
      <c r="D1796" s="66"/>
      <c r="E1796" s="12"/>
      <c r="F1796" s="12"/>
      <c r="G1796" s="12"/>
      <c r="H1796" s="12"/>
      <c r="I1796" s="12"/>
      <c r="J1796" s="12"/>
      <c r="K1796" s="12"/>
      <c r="L1796" s="12"/>
      <c r="M1796" s="12"/>
      <c r="N1796" s="12"/>
      <c r="O1796" s="12"/>
      <c r="P1796" s="55">
        <f t="shared" si="87"/>
        <v>0</v>
      </c>
    </row>
    <row r="1797" spans="1:16" ht="15" customHeight="1" x14ac:dyDescent="0.3">
      <c r="A1797" s="554"/>
      <c r="B1797" s="552"/>
      <c r="C1797" s="110">
        <v>14</v>
      </c>
      <c r="D1797" s="66"/>
      <c r="E1797" s="12"/>
      <c r="F1797" s="12"/>
      <c r="G1797" s="12"/>
      <c r="H1797" s="12"/>
      <c r="I1797" s="12"/>
      <c r="J1797" s="12"/>
      <c r="K1797" s="12"/>
      <c r="L1797" s="12"/>
      <c r="M1797" s="12"/>
      <c r="N1797" s="12"/>
      <c r="O1797" s="12"/>
      <c r="P1797" s="55">
        <f t="shared" si="87"/>
        <v>0</v>
      </c>
    </row>
    <row r="1798" spans="1:16" ht="15" customHeight="1" x14ac:dyDescent="0.3">
      <c r="A1798" s="554"/>
      <c r="B1798" s="552"/>
      <c r="C1798" s="110">
        <v>15</v>
      </c>
      <c r="D1798" s="66"/>
      <c r="E1798" s="12"/>
      <c r="F1798" s="12"/>
      <c r="G1798" s="12"/>
      <c r="H1798" s="12"/>
      <c r="I1798" s="12"/>
      <c r="J1798" s="12"/>
      <c r="K1798" s="12"/>
      <c r="L1798" s="12"/>
      <c r="M1798" s="12"/>
      <c r="N1798" s="12"/>
      <c r="O1798" s="12"/>
      <c r="P1798" s="55">
        <f t="shared" si="87"/>
        <v>0</v>
      </c>
    </row>
    <row r="1799" spans="1:16" ht="15" customHeight="1" x14ac:dyDescent="0.3">
      <c r="A1799" s="554"/>
      <c r="B1799" s="552"/>
      <c r="C1799" s="110">
        <v>16</v>
      </c>
      <c r="D1799" s="66"/>
      <c r="E1799" s="12"/>
      <c r="F1799" s="12"/>
      <c r="G1799" s="12"/>
      <c r="H1799" s="12"/>
      <c r="I1799" s="12"/>
      <c r="J1799" s="12"/>
      <c r="K1799" s="12"/>
      <c r="L1799" s="12"/>
      <c r="M1799" s="12"/>
      <c r="N1799" s="12"/>
      <c r="O1799" s="12"/>
      <c r="P1799" s="55">
        <f t="shared" si="87"/>
        <v>0</v>
      </c>
    </row>
    <row r="1800" spans="1:16" ht="15" customHeight="1" x14ac:dyDescent="0.3">
      <c r="A1800" s="554"/>
      <c r="B1800" s="552"/>
      <c r="C1800" s="110">
        <v>17</v>
      </c>
      <c r="D1800" s="66"/>
      <c r="E1800" s="12"/>
      <c r="F1800" s="12"/>
      <c r="G1800" s="12"/>
      <c r="H1800" s="12"/>
      <c r="I1800" s="12"/>
      <c r="J1800" s="12"/>
      <c r="K1800" s="12"/>
      <c r="L1800" s="12"/>
      <c r="M1800" s="12"/>
      <c r="N1800" s="12"/>
      <c r="O1800" s="12"/>
      <c r="P1800" s="55">
        <f t="shared" si="87"/>
        <v>0</v>
      </c>
    </row>
    <row r="1801" spans="1:16" ht="15" customHeight="1" x14ac:dyDescent="0.3">
      <c r="A1801" s="554"/>
      <c r="B1801" s="552"/>
      <c r="C1801" s="110">
        <v>25</v>
      </c>
      <c r="D1801" s="66"/>
      <c r="E1801" s="12"/>
      <c r="F1801" s="12"/>
      <c r="G1801" s="12"/>
      <c r="H1801" s="12"/>
      <c r="I1801" s="12"/>
      <c r="J1801" s="12"/>
      <c r="K1801" s="12"/>
      <c r="L1801" s="12"/>
      <c r="M1801" s="12"/>
      <c r="N1801" s="12"/>
      <c r="O1801" s="12"/>
      <c r="P1801" s="55">
        <f t="shared" si="87"/>
        <v>0</v>
      </c>
    </row>
    <row r="1802" spans="1:16" ht="15" customHeight="1" x14ac:dyDescent="0.3">
      <c r="A1802" s="554"/>
      <c r="B1802" s="552"/>
      <c r="C1802" s="110">
        <v>26</v>
      </c>
      <c r="D1802" s="66"/>
      <c r="E1802" s="12"/>
      <c r="F1802" s="12"/>
      <c r="G1802" s="12"/>
      <c r="H1802" s="12"/>
      <c r="I1802" s="12"/>
      <c r="J1802" s="12"/>
      <c r="K1802" s="12"/>
      <c r="L1802" s="12"/>
      <c r="M1802" s="12"/>
      <c r="N1802" s="12"/>
      <c r="O1802" s="12"/>
      <c r="P1802" s="55">
        <f t="shared" si="87"/>
        <v>0</v>
      </c>
    </row>
    <row r="1803" spans="1:16" ht="15" customHeight="1" x14ac:dyDescent="0.3">
      <c r="A1803" s="555"/>
      <c r="B1803" s="552"/>
      <c r="C1803" s="110">
        <v>27</v>
      </c>
      <c r="D1803" s="66"/>
      <c r="E1803" s="12"/>
      <c r="F1803" s="12"/>
      <c r="G1803" s="12"/>
      <c r="H1803" s="12"/>
      <c r="I1803" s="12"/>
      <c r="J1803" s="12"/>
      <c r="K1803" s="12"/>
      <c r="L1803" s="12"/>
      <c r="M1803" s="12"/>
      <c r="N1803" s="12"/>
      <c r="O1803" s="12"/>
      <c r="P1803" s="55">
        <f t="shared" si="87"/>
        <v>0</v>
      </c>
    </row>
    <row r="1804" spans="1:16" ht="15" customHeight="1" x14ac:dyDescent="0.3">
      <c r="A1804" s="553">
        <v>483</v>
      </c>
      <c r="B1804" s="551" t="s">
        <v>254</v>
      </c>
      <c r="C1804" s="110">
        <v>11</v>
      </c>
      <c r="D1804" s="66"/>
      <c r="E1804" s="12"/>
      <c r="F1804" s="12"/>
      <c r="G1804" s="12"/>
      <c r="H1804" s="12"/>
      <c r="I1804" s="12"/>
      <c r="J1804" s="12"/>
      <c r="K1804" s="12"/>
      <c r="L1804" s="12"/>
      <c r="M1804" s="12"/>
      <c r="N1804" s="12"/>
      <c r="O1804" s="12"/>
      <c r="P1804" s="55">
        <f t="shared" si="87"/>
        <v>0</v>
      </c>
    </row>
    <row r="1805" spans="1:16" ht="15" customHeight="1" x14ac:dyDescent="0.3">
      <c r="A1805" s="554"/>
      <c r="B1805" s="552"/>
      <c r="C1805" s="110">
        <v>12</v>
      </c>
      <c r="D1805" s="66"/>
      <c r="E1805" s="12"/>
      <c r="F1805" s="12"/>
      <c r="G1805" s="12"/>
      <c r="H1805" s="12"/>
      <c r="I1805" s="12"/>
      <c r="J1805" s="12"/>
      <c r="K1805" s="12"/>
      <c r="L1805" s="12"/>
      <c r="M1805" s="12"/>
      <c r="N1805" s="12"/>
      <c r="O1805" s="12"/>
      <c r="P1805" s="55">
        <f t="shared" si="87"/>
        <v>0</v>
      </c>
    </row>
    <row r="1806" spans="1:16" ht="15" customHeight="1" x14ac:dyDescent="0.3">
      <c r="A1806" s="554"/>
      <c r="B1806" s="552"/>
      <c r="C1806" s="110">
        <v>13</v>
      </c>
      <c r="D1806" s="66"/>
      <c r="E1806" s="12"/>
      <c r="F1806" s="12"/>
      <c r="G1806" s="12"/>
      <c r="H1806" s="12"/>
      <c r="I1806" s="12"/>
      <c r="J1806" s="12"/>
      <c r="K1806" s="12"/>
      <c r="L1806" s="12"/>
      <c r="M1806" s="12"/>
      <c r="N1806" s="12"/>
      <c r="O1806" s="12"/>
      <c r="P1806" s="55">
        <f t="shared" si="87"/>
        <v>0</v>
      </c>
    </row>
    <row r="1807" spans="1:16" ht="15" customHeight="1" x14ac:dyDescent="0.3">
      <c r="A1807" s="554"/>
      <c r="B1807" s="552"/>
      <c r="C1807" s="110">
        <v>14</v>
      </c>
      <c r="D1807" s="66"/>
      <c r="E1807" s="12"/>
      <c r="F1807" s="12"/>
      <c r="G1807" s="12"/>
      <c r="H1807" s="12"/>
      <c r="I1807" s="12"/>
      <c r="J1807" s="12"/>
      <c r="K1807" s="12"/>
      <c r="L1807" s="12"/>
      <c r="M1807" s="12"/>
      <c r="N1807" s="12"/>
      <c r="O1807" s="12"/>
      <c r="P1807" s="55">
        <f t="shared" si="87"/>
        <v>0</v>
      </c>
    </row>
    <row r="1808" spans="1:16" ht="15" customHeight="1" x14ac:dyDescent="0.3">
      <c r="A1808" s="554"/>
      <c r="B1808" s="552"/>
      <c r="C1808" s="110">
        <v>15</v>
      </c>
      <c r="D1808" s="66"/>
      <c r="E1808" s="12"/>
      <c r="F1808" s="12"/>
      <c r="G1808" s="12"/>
      <c r="H1808" s="12"/>
      <c r="I1808" s="12"/>
      <c r="J1808" s="12"/>
      <c r="K1808" s="12"/>
      <c r="L1808" s="12"/>
      <c r="M1808" s="12"/>
      <c r="N1808" s="12"/>
      <c r="O1808" s="12"/>
      <c r="P1808" s="55">
        <f t="shared" si="87"/>
        <v>0</v>
      </c>
    </row>
    <row r="1809" spans="1:16" ht="15" customHeight="1" x14ac:dyDescent="0.3">
      <c r="A1809" s="554"/>
      <c r="B1809" s="552"/>
      <c r="C1809" s="110">
        <v>16</v>
      </c>
      <c r="D1809" s="66"/>
      <c r="E1809" s="12"/>
      <c r="F1809" s="12"/>
      <c r="G1809" s="12"/>
      <c r="H1809" s="12"/>
      <c r="I1809" s="12"/>
      <c r="J1809" s="12"/>
      <c r="K1809" s="12"/>
      <c r="L1809" s="12"/>
      <c r="M1809" s="12"/>
      <c r="N1809" s="12"/>
      <c r="O1809" s="12"/>
      <c r="P1809" s="55">
        <f t="shared" si="87"/>
        <v>0</v>
      </c>
    </row>
    <row r="1810" spans="1:16" ht="15" customHeight="1" x14ac:dyDescent="0.3">
      <c r="A1810" s="554"/>
      <c r="B1810" s="552"/>
      <c r="C1810" s="110">
        <v>17</v>
      </c>
      <c r="D1810" s="66"/>
      <c r="E1810" s="12"/>
      <c r="F1810" s="12"/>
      <c r="G1810" s="12"/>
      <c r="H1810" s="12"/>
      <c r="I1810" s="12"/>
      <c r="J1810" s="12"/>
      <c r="K1810" s="12"/>
      <c r="L1810" s="12"/>
      <c r="M1810" s="12"/>
      <c r="N1810" s="12"/>
      <c r="O1810" s="12"/>
      <c r="P1810" s="55">
        <f t="shared" si="87"/>
        <v>0</v>
      </c>
    </row>
    <row r="1811" spans="1:16" ht="15" customHeight="1" x14ac:dyDescent="0.3">
      <c r="A1811" s="554"/>
      <c r="B1811" s="552"/>
      <c r="C1811" s="110">
        <v>25</v>
      </c>
      <c r="D1811" s="66"/>
      <c r="E1811" s="12"/>
      <c r="F1811" s="12"/>
      <c r="G1811" s="12"/>
      <c r="H1811" s="12"/>
      <c r="I1811" s="12"/>
      <c r="J1811" s="12"/>
      <c r="K1811" s="12"/>
      <c r="L1811" s="12"/>
      <c r="M1811" s="12"/>
      <c r="N1811" s="12"/>
      <c r="O1811" s="12"/>
      <c r="P1811" s="55">
        <f t="shared" si="87"/>
        <v>0</v>
      </c>
    </row>
    <row r="1812" spans="1:16" ht="15" customHeight="1" x14ac:dyDescent="0.3">
      <c r="A1812" s="554"/>
      <c r="B1812" s="552"/>
      <c r="C1812" s="110">
        <v>26</v>
      </c>
      <c r="D1812" s="66"/>
      <c r="E1812" s="12"/>
      <c r="F1812" s="12"/>
      <c r="G1812" s="12"/>
      <c r="H1812" s="12"/>
      <c r="I1812" s="12"/>
      <c r="J1812" s="12"/>
      <c r="K1812" s="12"/>
      <c r="L1812" s="12"/>
      <c r="M1812" s="12"/>
      <c r="N1812" s="12"/>
      <c r="O1812" s="12"/>
      <c r="P1812" s="55">
        <f t="shared" si="87"/>
        <v>0</v>
      </c>
    </row>
    <row r="1813" spans="1:16" ht="15" customHeight="1" x14ac:dyDescent="0.3">
      <c r="A1813" s="555"/>
      <c r="B1813" s="552"/>
      <c r="C1813" s="110">
        <v>27</v>
      </c>
      <c r="D1813" s="66"/>
      <c r="E1813" s="12"/>
      <c r="F1813" s="12"/>
      <c r="G1813" s="12"/>
      <c r="H1813" s="12"/>
      <c r="I1813" s="12"/>
      <c r="J1813" s="12"/>
      <c r="K1813" s="12"/>
      <c r="L1813" s="12"/>
      <c r="M1813" s="12"/>
      <c r="N1813" s="12"/>
      <c r="O1813" s="12"/>
      <c r="P1813" s="55">
        <f t="shared" si="87"/>
        <v>0</v>
      </c>
    </row>
    <row r="1814" spans="1:16" ht="15" customHeight="1" x14ac:dyDescent="0.3">
      <c r="A1814" s="553">
        <v>484</v>
      </c>
      <c r="B1814" s="551" t="s">
        <v>255</v>
      </c>
      <c r="C1814" s="110">
        <v>11</v>
      </c>
      <c r="D1814" s="66"/>
      <c r="E1814" s="12"/>
      <c r="F1814" s="12"/>
      <c r="G1814" s="12"/>
      <c r="H1814" s="12"/>
      <c r="I1814" s="12"/>
      <c r="J1814" s="12"/>
      <c r="K1814" s="12"/>
      <c r="L1814" s="12"/>
      <c r="M1814" s="12"/>
      <c r="N1814" s="12"/>
      <c r="O1814" s="12"/>
      <c r="P1814" s="55">
        <f t="shared" si="87"/>
        <v>0</v>
      </c>
    </row>
    <row r="1815" spans="1:16" ht="15" customHeight="1" x14ac:dyDescent="0.3">
      <c r="A1815" s="554"/>
      <c r="B1815" s="552"/>
      <c r="C1815" s="110">
        <v>12</v>
      </c>
      <c r="D1815" s="66"/>
      <c r="E1815" s="12"/>
      <c r="F1815" s="12"/>
      <c r="G1815" s="12"/>
      <c r="H1815" s="12"/>
      <c r="I1815" s="12"/>
      <c r="J1815" s="12"/>
      <c r="K1815" s="12"/>
      <c r="L1815" s="12"/>
      <c r="M1815" s="12"/>
      <c r="N1815" s="12"/>
      <c r="O1815" s="12"/>
      <c r="P1815" s="55">
        <f t="shared" si="87"/>
        <v>0</v>
      </c>
    </row>
    <row r="1816" spans="1:16" ht="15" customHeight="1" x14ac:dyDescent="0.3">
      <c r="A1816" s="554"/>
      <c r="B1816" s="552"/>
      <c r="C1816" s="110">
        <v>13</v>
      </c>
      <c r="D1816" s="66"/>
      <c r="E1816" s="12"/>
      <c r="F1816" s="12"/>
      <c r="G1816" s="12"/>
      <c r="H1816" s="12"/>
      <c r="I1816" s="12"/>
      <c r="J1816" s="12"/>
      <c r="K1816" s="12"/>
      <c r="L1816" s="12"/>
      <c r="M1816" s="12"/>
      <c r="N1816" s="12"/>
      <c r="O1816" s="12"/>
      <c r="P1816" s="55">
        <f t="shared" si="87"/>
        <v>0</v>
      </c>
    </row>
    <row r="1817" spans="1:16" ht="15" customHeight="1" x14ac:dyDescent="0.3">
      <c r="A1817" s="554"/>
      <c r="B1817" s="552"/>
      <c r="C1817" s="110">
        <v>14</v>
      </c>
      <c r="D1817" s="66"/>
      <c r="E1817" s="12"/>
      <c r="F1817" s="12"/>
      <c r="G1817" s="12"/>
      <c r="H1817" s="12"/>
      <c r="I1817" s="12"/>
      <c r="J1817" s="12"/>
      <c r="K1817" s="12"/>
      <c r="L1817" s="12"/>
      <c r="M1817" s="12"/>
      <c r="N1817" s="12"/>
      <c r="O1817" s="12"/>
      <c r="P1817" s="55">
        <f t="shared" si="87"/>
        <v>0</v>
      </c>
    </row>
    <row r="1818" spans="1:16" ht="15" customHeight="1" x14ac:dyDescent="0.3">
      <c r="A1818" s="554"/>
      <c r="B1818" s="552"/>
      <c r="C1818" s="110">
        <v>15</v>
      </c>
      <c r="D1818" s="66"/>
      <c r="E1818" s="12"/>
      <c r="F1818" s="12"/>
      <c r="G1818" s="12"/>
      <c r="H1818" s="12"/>
      <c r="I1818" s="12"/>
      <c r="J1818" s="12"/>
      <c r="K1818" s="12"/>
      <c r="L1818" s="12"/>
      <c r="M1818" s="12"/>
      <c r="N1818" s="12"/>
      <c r="O1818" s="12"/>
      <c r="P1818" s="55">
        <f t="shared" si="87"/>
        <v>0</v>
      </c>
    </row>
    <row r="1819" spans="1:16" ht="15" customHeight="1" x14ac:dyDescent="0.3">
      <c r="A1819" s="554"/>
      <c r="B1819" s="552"/>
      <c r="C1819" s="110">
        <v>16</v>
      </c>
      <c r="D1819" s="66"/>
      <c r="E1819" s="12"/>
      <c r="F1819" s="12"/>
      <c r="G1819" s="12"/>
      <c r="H1819" s="12"/>
      <c r="I1819" s="12"/>
      <c r="J1819" s="12"/>
      <c r="K1819" s="12"/>
      <c r="L1819" s="12"/>
      <c r="M1819" s="12"/>
      <c r="N1819" s="12"/>
      <c r="O1819" s="12"/>
      <c r="P1819" s="55">
        <f t="shared" si="87"/>
        <v>0</v>
      </c>
    </row>
    <row r="1820" spans="1:16" ht="15" customHeight="1" x14ac:dyDescent="0.3">
      <c r="A1820" s="554"/>
      <c r="B1820" s="552"/>
      <c r="C1820" s="110">
        <v>17</v>
      </c>
      <c r="D1820" s="66"/>
      <c r="E1820" s="12"/>
      <c r="F1820" s="12"/>
      <c r="G1820" s="12"/>
      <c r="H1820" s="12"/>
      <c r="I1820" s="12"/>
      <c r="J1820" s="12"/>
      <c r="K1820" s="12"/>
      <c r="L1820" s="12"/>
      <c r="M1820" s="12"/>
      <c r="N1820" s="12"/>
      <c r="O1820" s="12"/>
      <c r="P1820" s="55">
        <f t="shared" si="87"/>
        <v>0</v>
      </c>
    </row>
    <row r="1821" spans="1:16" ht="15" customHeight="1" x14ac:dyDescent="0.3">
      <c r="A1821" s="554"/>
      <c r="B1821" s="552"/>
      <c r="C1821" s="110">
        <v>25</v>
      </c>
      <c r="D1821" s="66"/>
      <c r="E1821" s="12"/>
      <c r="F1821" s="12"/>
      <c r="G1821" s="12"/>
      <c r="H1821" s="12"/>
      <c r="I1821" s="12"/>
      <c r="J1821" s="12"/>
      <c r="K1821" s="12"/>
      <c r="L1821" s="12"/>
      <c r="M1821" s="12"/>
      <c r="N1821" s="12"/>
      <c r="O1821" s="12"/>
      <c r="P1821" s="55">
        <f t="shared" si="87"/>
        <v>0</v>
      </c>
    </row>
    <row r="1822" spans="1:16" ht="15" customHeight="1" x14ac:dyDescent="0.3">
      <c r="A1822" s="554"/>
      <c r="B1822" s="552"/>
      <c r="C1822" s="110">
        <v>26</v>
      </c>
      <c r="D1822" s="66"/>
      <c r="E1822" s="12"/>
      <c r="F1822" s="12"/>
      <c r="G1822" s="12"/>
      <c r="H1822" s="12"/>
      <c r="I1822" s="12"/>
      <c r="J1822" s="12"/>
      <c r="K1822" s="12"/>
      <c r="L1822" s="12"/>
      <c r="M1822" s="12"/>
      <c r="N1822" s="12"/>
      <c r="O1822" s="12"/>
      <c r="P1822" s="55">
        <f t="shared" si="87"/>
        <v>0</v>
      </c>
    </row>
    <row r="1823" spans="1:16" ht="15" customHeight="1" x14ac:dyDescent="0.3">
      <c r="A1823" s="555"/>
      <c r="B1823" s="552"/>
      <c r="C1823" s="110">
        <v>27</v>
      </c>
      <c r="D1823" s="66"/>
      <c r="E1823" s="12"/>
      <c r="F1823" s="12"/>
      <c r="G1823" s="12"/>
      <c r="H1823" s="12"/>
      <c r="I1823" s="12"/>
      <c r="J1823" s="12"/>
      <c r="K1823" s="12"/>
      <c r="L1823" s="12"/>
      <c r="M1823" s="12"/>
      <c r="N1823" s="12"/>
      <c r="O1823" s="12"/>
      <c r="P1823" s="55">
        <f t="shared" si="87"/>
        <v>0</v>
      </c>
    </row>
    <row r="1824" spans="1:16" ht="15" customHeight="1" x14ac:dyDescent="0.3">
      <c r="A1824" s="553">
        <v>485</v>
      </c>
      <c r="B1824" s="551" t="s">
        <v>256</v>
      </c>
      <c r="C1824" s="110">
        <v>11</v>
      </c>
      <c r="D1824" s="66"/>
      <c r="E1824" s="12"/>
      <c r="F1824" s="12"/>
      <c r="G1824" s="12"/>
      <c r="H1824" s="12"/>
      <c r="I1824" s="12"/>
      <c r="J1824" s="12"/>
      <c r="K1824" s="12"/>
      <c r="L1824" s="12"/>
      <c r="M1824" s="12"/>
      <c r="N1824" s="12"/>
      <c r="O1824" s="12"/>
      <c r="P1824" s="55">
        <f t="shared" si="87"/>
        <v>0</v>
      </c>
    </row>
    <row r="1825" spans="1:16" ht="15" customHeight="1" x14ac:dyDescent="0.3">
      <c r="A1825" s="554"/>
      <c r="B1825" s="552"/>
      <c r="C1825" s="110">
        <v>12</v>
      </c>
      <c r="D1825" s="66"/>
      <c r="E1825" s="12"/>
      <c r="F1825" s="12"/>
      <c r="G1825" s="12"/>
      <c r="H1825" s="12"/>
      <c r="I1825" s="12"/>
      <c r="J1825" s="12"/>
      <c r="K1825" s="12"/>
      <c r="L1825" s="12"/>
      <c r="M1825" s="12"/>
      <c r="N1825" s="12"/>
      <c r="O1825" s="12"/>
      <c r="P1825" s="55">
        <f t="shared" si="87"/>
        <v>0</v>
      </c>
    </row>
    <row r="1826" spans="1:16" ht="15" customHeight="1" x14ac:dyDescent="0.3">
      <c r="A1826" s="554"/>
      <c r="B1826" s="552"/>
      <c r="C1826" s="110">
        <v>13</v>
      </c>
      <c r="D1826" s="66"/>
      <c r="E1826" s="12"/>
      <c r="F1826" s="12"/>
      <c r="G1826" s="12"/>
      <c r="H1826" s="12"/>
      <c r="I1826" s="12"/>
      <c r="J1826" s="12"/>
      <c r="K1826" s="12"/>
      <c r="L1826" s="12"/>
      <c r="M1826" s="12"/>
      <c r="N1826" s="12"/>
      <c r="O1826" s="12"/>
      <c r="P1826" s="55">
        <f t="shared" si="87"/>
        <v>0</v>
      </c>
    </row>
    <row r="1827" spans="1:16" ht="15" customHeight="1" x14ac:dyDescent="0.3">
      <c r="A1827" s="554"/>
      <c r="B1827" s="552"/>
      <c r="C1827" s="110">
        <v>14</v>
      </c>
      <c r="D1827" s="66"/>
      <c r="E1827" s="12"/>
      <c r="F1827" s="12"/>
      <c r="G1827" s="12"/>
      <c r="H1827" s="12"/>
      <c r="I1827" s="12"/>
      <c r="J1827" s="12"/>
      <c r="K1827" s="12"/>
      <c r="L1827" s="12"/>
      <c r="M1827" s="12"/>
      <c r="N1827" s="12"/>
      <c r="O1827" s="12"/>
      <c r="P1827" s="55">
        <f t="shared" si="87"/>
        <v>0</v>
      </c>
    </row>
    <row r="1828" spans="1:16" ht="15" customHeight="1" x14ac:dyDescent="0.3">
      <c r="A1828" s="554"/>
      <c r="B1828" s="552"/>
      <c r="C1828" s="110">
        <v>15</v>
      </c>
      <c r="D1828" s="66"/>
      <c r="E1828" s="12"/>
      <c r="F1828" s="12"/>
      <c r="G1828" s="12"/>
      <c r="H1828" s="12"/>
      <c r="I1828" s="12"/>
      <c r="J1828" s="12"/>
      <c r="K1828" s="12"/>
      <c r="L1828" s="12"/>
      <c r="M1828" s="12"/>
      <c r="N1828" s="12"/>
      <c r="O1828" s="12"/>
      <c r="P1828" s="55">
        <f t="shared" si="87"/>
        <v>0</v>
      </c>
    </row>
    <row r="1829" spans="1:16" ht="15" customHeight="1" x14ac:dyDescent="0.3">
      <c r="A1829" s="554"/>
      <c r="B1829" s="552"/>
      <c r="C1829" s="110">
        <v>16</v>
      </c>
      <c r="D1829" s="66"/>
      <c r="E1829" s="12"/>
      <c r="F1829" s="12"/>
      <c r="G1829" s="12"/>
      <c r="H1829" s="12"/>
      <c r="I1829" s="12"/>
      <c r="J1829" s="12"/>
      <c r="K1829" s="12"/>
      <c r="L1829" s="12"/>
      <c r="M1829" s="12"/>
      <c r="N1829" s="12"/>
      <c r="O1829" s="12"/>
      <c r="P1829" s="55">
        <f t="shared" si="87"/>
        <v>0</v>
      </c>
    </row>
    <row r="1830" spans="1:16" ht="15" customHeight="1" x14ac:dyDescent="0.3">
      <c r="A1830" s="554"/>
      <c r="B1830" s="552"/>
      <c r="C1830" s="110">
        <v>17</v>
      </c>
      <c r="D1830" s="66"/>
      <c r="E1830" s="12"/>
      <c r="F1830" s="12"/>
      <c r="G1830" s="12"/>
      <c r="H1830" s="12"/>
      <c r="I1830" s="12"/>
      <c r="J1830" s="12"/>
      <c r="K1830" s="12"/>
      <c r="L1830" s="12"/>
      <c r="M1830" s="12"/>
      <c r="N1830" s="12"/>
      <c r="O1830" s="12"/>
      <c r="P1830" s="55">
        <f t="shared" si="87"/>
        <v>0</v>
      </c>
    </row>
    <row r="1831" spans="1:16" ht="15" customHeight="1" x14ac:dyDescent="0.3">
      <c r="A1831" s="554"/>
      <c r="B1831" s="552"/>
      <c r="C1831" s="110">
        <v>25</v>
      </c>
      <c r="D1831" s="66"/>
      <c r="E1831" s="66"/>
      <c r="F1831" s="66"/>
      <c r="G1831" s="66"/>
      <c r="H1831" s="66"/>
      <c r="I1831" s="66"/>
      <c r="J1831" s="66"/>
      <c r="K1831" s="66"/>
      <c r="L1831" s="66"/>
      <c r="M1831" s="66"/>
      <c r="N1831" s="66"/>
      <c r="O1831" s="66"/>
      <c r="P1831" s="55">
        <f t="shared" si="87"/>
        <v>0</v>
      </c>
    </row>
    <row r="1832" spans="1:16" ht="15" customHeight="1" x14ac:dyDescent="0.3">
      <c r="A1832" s="554"/>
      <c r="B1832" s="552"/>
      <c r="C1832" s="110">
        <v>26</v>
      </c>
      <c r="D1832" s="66"/>
      <c r="E1832" s="66"/>
      <c r="F1832" s="66"/>
      <c r="G1832" s="66"/>
      <c r="H1832" s="66"/>
      <c r="I1832" s="66"/>
      <c r="J1832" s="66"/>
      <c r="K1832" s="66"/>
      <c r="L1832" s="66"/>
      <c r="M1832" s="66"/>
      <c r="N1832" s="66"/>
      <c r="O1832" s="66"/>
      <c r="P1832" s="55">
        <f t="shared" si="87"/>
        <v>0</v>
      </c>
    </row>
    <row r="1833" spans="1:16" ht="15" customHeight="1" x14ac:dyDescent="0.3">
      <c r="A1833" s="555"/>
      <c r="B1833" s="552"/>
      <c r="C1833" s="110">
        <v>27</v>
      </c>
      <c r="D1833" s="66"/>
      <c r="E1833" s="66"/>
      <c r="F1833" s="66"/>
      <c r="G1833" s="66"/>
      <c r="H1833" s="66"/>
      <c r="I1833" s="66"/>
      <c r="J1833" s="66"/>
      <c r="K1833" s="66"/>
      <c r="L1833" s="66"/>
      <c r="M1833" s="66"/>
      <c r="N1833" s="66"/>
      <c r="O1833" s="66"/>
      <c r="P1833" s="55">
        <f t="shared" si="87"/>
        <v>0</v>
      </c>
    </row>
    <row r="1834" spans="1:16" x14ac:dyDescent="0.3">
      <c r="A1834" s="74">
        <v>4900</v>
      </c>
      <c r="B1834" s="305" t="s">
        <v>2314</v>
      </c>
      <c r="C1834" s="306"/>
      <c r="D1834" s="72">
        <f>SUM(D1835:D1864)</f>
        <v>0</v>
      </c>
      <c r="E1834" s="72">
        <f t="shared" ref="E1834:O1834" si="88">SUM(E1835:E1864)</f>
        <v>0</v>
      </c>
      <c r="F1834" s="72">
        <f t="shared" si="88"/>
        <v>0</v>
      </c>
      <c r="G1834" s="72">
        <f t="shared" si="88"/>
        <v>0</v>
      </c>
      <c r="H1834" s="72">
        <f t="shared" si="88"/>
        <v>0</v>
      </c>
      <c r="I1834" s="72">
        <f t="shared" si="88"/>
        <v>0</v>
      </c>
      <c r="J1834" s="72">
        <f t="shared" si="88"/>
        <v>0</v>
      </c>
      <c r="K1834" s="72">
        <f t="shared" si="88"/>
        <v>0</v>
      </c>
      <c r="L1834" s="72">
        <f t="shared" si="88"/>
        <v>0</v>
      </c>
      <c r="M1834" s="72">
        <f t="shared" si="88"/>
        <v>0</v>
      </c>
      <c r="N1834" s="72">
        <f t="shared" si="88"/>
        <v>0</v>
      </c>
      <c r="O1834" s="72">
        <f t="shared" si="88"/>
        <v>0</v>
      </c>
      <c r="P1834" s="72">
        <f>SUM(P1835:P1864)</f>
        <v>0</v>
      </c>
    </row>
    <row r="1835" spans="1:16" ht="15" customHeight="1" x14ac:dyDescent="0.3">
      <c r="A1835" s="553">
        <v>491</v>
      </c>
      <c r="B1835" s="551" t="s">
        <v>258</v>
      </c>
      <c r="C1835" s="110">
        <v>11</v>
      </c>
      <c r="D1835" s="66"/>
      <c r="E1835" s="12"/>
      <c r="F1835" s="12"/>
      <c r="G1835" s="12"/>
      <c r="H1835" s="12"/>
      <c r="I1835" s="12"/>
      <c r="J1835" s="12"/>
      <c r="K1835" s="12"/>
      <c r="L1835" s="12"/>
      <c r="M1835" s="12"/>
      <c r="N1835" s="12"/>
      <c r="O1835" s="12"/>
      <c r="P1835" s="55">
        <f>SUM(D1835:O1835)</f>
        <v>0</v>
      </c>
    </row>
    <row r="1836" spans="1:16" ht="15" customHeight="1" x14ac:dyDescent="0.3">
      <c r="A1836" s="554"/>
      <c r="B1836" s="552"/>
      <c r="C1836" s="110">
        <v>12</v>
      </c>
      <c r="D1836" s="66"/>
      <c r="E1836" s="12"/>
      <c r="F1836" s="12"/>
      <c r="G1836" s="12"/>
      <c r="H1836" s="12"/>
      <c r="I1836" s="12"/>
      <c r="J1836" s="12"/>
      <c r="K1836" s="12"/>
      <c r="L1836" s="12"/>
      <c r="M1836" s="12"/>
      <c r="N1836" s="12"/>
      <c r="O1836" s="12"/>
      <c r="P1836" s="55">
        <f t="shared" ref="P1836:P1864" si="89">SUM(D1836:O1836)</f>
        <v>0</v>
      </c>
    </row>
    <row r="1837" spans="1:16" ht="15" customHeight="1" x14ac:dyDescent="0.3">
      <c r="A1837" s="554"/>
      <c r="B1837" s="552"/>
      <c r="C1837" s="110">
        <v>13</v>
      </c>
      <c r="D1837" s="66"/>
      <c r="E1837" s="12"/>
      <c r="F1837" s="12"/>
      <c r="G1837" s="12"/>
      <c r="H1837" s="12"/>
      <c r="I1837" s="12"/>
      <c r="J1837" s="12"/>
      <c r="K1837" s="12"/>
      <c r="L1837" s="12"/>
      <c r="M1837" s="12"/>
      <c r="N1837" s="12"/>
      <c r="O1837" s="12"/>
      <c r="P1837" s="55">
        <f t="shared" si="89"/>
        <v>0</v>
      </c>
    </row>
    <row r="1838" spans="1:16" ht="15" customHeight="1" x14ac:dyDescent="0.3">
      <c r="A1838" s="554"/>
      <c r="B1838" s="552"/>
      <c r="C1838" s="110">
        <v>14</v>
      </c>
      <c r="D1838" s="66"/>
      <c r="E1838" s="12"/>
      <c r="F1838" s="12"/>
      <c r="G1838" s="12"/>
      <c r="H1838" s="12"/>
      <c r="I1838" s="12"/>
      <c r="J1838" s="12"/>
      <c r="K1838" s="12"/>
      <c r="L1838" s="12"/>
      <c r="M1838" s="12"/>
      <c r="N1838" s="12"/>
      <c r="O1838" s="12"/>
      <c r="P1838" s="55">
        <f t="shared" si="89"/>
        <v>0</v>
      </c>
    </row>
    <row r="1839" spans="1:16" ht="15" customHeight="1" x14ac:dyDescent="0.3">
      <c r="A1839" s="554"/>
      <c r="B1839" s="552"/>
      <c r="C1839" s="110">
        <v>15</v>
      </c>
      <c r="D1839" s="66"/>
      <c r="E1839" s="12"/>
      <c r="F1839" s="12"/>
      <c r="G1839" s="12"/>
      <c r="H1839" s="12"/>
      <c r="I1839" s="12"/>
      <c r="J1839" s="12"/>
      <c r="K1839" s="12"/>
      <c r="L1839" s="12"/>
      <c r="M1839" s="12"/>
      <c r="N1839" s="12"/>
      <c r="O1839" s="12"/>
      <c r="P1839" s="55">
        <f t="shared" si="89"/>
        <v>0</v>
      </c>
    </row>
    <row r="1840" spans="1:16" ht="15" customHeight="1" x14ac:dyDescent="0.3">
      <c r="A1840" s="554"/>
      <c r="B1840" s="552"/>
      <c r="C1840" s="110">
        <v>16</v>
      </c>
      <c r="D1840" s="66"/>
      <c r="E1840" s="12"/>
      <c r="F1840" s="12"/>
      <c r="G1840" s="12"/>
      <c r="H1840" s="12"/>
      <c r="I1840" s="12"/>
      <c r="J1840" s="12"/>
      <c r="K1840" s="12"/>
      <c r="L1840" s="12"/>
      <c r="M1840" s="12"/>
      <c r="N1840" s="12"/>
      <c r="O1840" s="12"/>
      <c r="P1840" s="55">
        <f t="shared" si="89"/>
        <v>0</v>
      </c>
    </row>
    <row r="1841" spans="1:16" ht="15" customHeight="1" x14ac:dyDescent="0.3">
      <c r="A1841" s="554"/>
      <c r="B1841" s="552"/>
      <c r="C1841" s="110">
        <v>17</v>
      </c>
      <c r="D1841" s="66"/>
      <c r="E1841" s="12"/>
      <c r="F1841" s="12"/>
      <c r="G1841" s="12"/>
      <c r="H1841" s="12"/>
      <c r="I1841" s="12"/>
      <c r="J1841" s="12"/>
      <c r="K1841" s="12"/>
      <c r="L1841" s="12"/>
      <c r="M1841" s="12"/>
      <c r="N1841" s="12"/>
      <c r="O1841" s="12"/>
      <c r="P1841" s="55">
        <f t="shared" si="89"/>
        <v>0</v>
      </c>
    </row>
    <row r="1842" spans="1:16" ht="15" customHeight="1" x14ac:dyDescent="0.3">
      <c r="A1842" s="554"/>
      <c r="B1842" s="552"/>
      <c r="C1842" s="110">
        <v>25</v>
      </c>
      <c r="D1842" s="66"/>
      <c r="E1842" s="12"/>
      <c r="F1842" s="12"/>
      <c r="G1842" s="12"/>
      <c r="H1842" s="12"/>
      <c r="I1842" s="12"/>
      <c r="J1842" s="12"/>
      <c r="K1842" s="12"/>
      <c r="L1842" s="12"/>
      <c r="M1842" s="12"/>
      <c r="N1842" s="12"/>
      <c r="O1842" s="12"/>
      <c r="P1842" s="55">
        <f t="shared" si="89"/>
        <v>0</v>
      </c>
    </row>
    <row r="1843" spans="1:16" ht="15" customHeight="1" x14ac:dyDescent="0.3">
      <c r="A1843" s="554"/>
      <c r="B1843" s="552"/>
      <c r="C1843" s="110">
        <v>26</v>
      </c>
      <c r="D1843" s="66"/>
      <c r="E1843" s="12"/>
      <c r="F1843" s="12"/>
      <c r="G1843" s="12"/>
      <c r="H1843" s="12"/>
      <c r="I1843" s="12"/>
      <c r="J1843" s="12"/>
      <c r="K1843" s="12"/>
      <c r="L1843" s="12"/>
      <c r="M1843" s="12"/>
      <c r="N1843" s="12"/>
      <c r="O1843" s="12"/>
      <c r="P1843" s="55">
        <f t="shared" si="89"/>
        <v>0</v>
      </c>
    </row>
    <row r="1844" spans="1:16" ht="15" customHeight="1" x14ac:dyDescent="0.3">
      <c r="A1844" s="555"/>
      <c r="B1844" s="552"/>
      <c r="C1844" s="110">
        <v>27</v>
      </c>
      <c r="D1844" s="66"/>
      <c r="E1844" s="12"/>
      <c r="F1844" s="12"/>
      <c r="G1844" s="12"/>
      <c r="H1844" s="12"/>
      <c r="I1844" s="12"/>
      <c r="J1844" s="12"/>
      <c r="K1844" s="12"/>
      <c r="L1844" s="12"/>
      <c r="M1844" s="12"/>
      <c r="N1844" s="12"/>
      <c r="O1844" s="12"/>
      <c r="P1844" s="55">
        <f t="shared" si="89"/>
        <v>0</v>
      </c>
    </row>
    <row r="1845" spans="1:16" ht="15" customHeight="1" x14ac:dyDescent="0.3">
      <c r="A1845" s="553">
        <v>492</v>
      </c>
      <c r="B1845" s="551" t="s">
        <v>259</v>
      </c>
      <c r="C1845" s="110">
        <v>11</v>
      </c>
      <c r="D1845" s="66"/>
      <c r="E1845" s="12"/>
      <c r="F1845" s="12"/>
      <c r="G1845" s="12"/>
      <c r="H1845" s="12"/>
      <c r="I1845" s="12"/>
      <c r="J1845" s="12"/>
      <c r="K1845" s="12"/>
      <c r="L1845" s="12"/>
      <c r="M1845" s="12"/>
      <c r="N1845" s="12"/>
      <c r="O1845" s="12"/>
      <c r="P1845" s="55">
        <f t="shared" si="89"/>
        <v>0</v>
      </c>
    </row>
    <row r="1846" spans="1:16" ht="15" customHeight="1" x14ac:dyDescent="0.3">
      <c r="A1846" s="554"/>
      <c r="B1846" s="552"/>
      <c r="C1846" s="110">
        <v>12</v>
      </c>
      <c r="D1846" s="66"/>
      <c r="E1846" s="12"/>
      <c r="F1846" s="12"/>
      <c r="G1846" s="12"/>
      <c r="H1846" s="12"/>
      <c r="I1846" s="12"/>
      <c r="J1846" s="12"/>
      <c r="K1846" s="12"/>
      <c r="L1846" s="12"/>
      <c r="M1846" s="12"/>
      <c r="N1846" s="12"/>
      <c r="O1846" s="12"/>
      <c r="P1846" s="55">
        <f t="shared" si="89"/>
        <v>0</v>
      </c>
    </row>
    <row r="1847" spans="1:16" ht="15" customHeight="1" x14ac:dyDescent="0.3">
      <c r="A1847" s="554"/>
      <c r="B1847" s="552"/>
      <c r="C1847" s="110">
        <v>13</v>
      </c>
      <c r="D1847" s="66"/>
      <c r="E1847" s="12"/>
      <c r="F1847" s="12"/>
      <c r="G1847" s="12"/>
      <c r="H1847" s="12"/>
      <c r="I1847" s="12"/>
      <c r="J1847" s="12"/>
      <c r="K1847" s="12"/>
      <c r="L1847" s="12"/>
      <c r="M1847" s="12"/>
      <c r="N1847" s="12"/>
      <c r="O1847" s="12"/>
      <c r="P1847" s="55">
        <f t="shared" si="89"/>
        <v>0</v>
      </c>
    </row>
    <row r="1848" spans="1:16" ht="15" customHeight="1" x14ac:dyDescent="0.3">
      <c r="A1848" s="554"/>
      <c r="B1848" s="552"/>
      <c r="C1848" s="110">
        <v>14</v>
      </c>
      <c r="D1848" s="66"/>
      <c r="E1848" s="12"/>
      <c r="F1848" s="12"/>
      <c r="G1848" s="12"/>
      <c r="H1848" s="12"/>
      <c r="I1848" s="12"/>
      <c r="J1848" s="12"/>
      <c r="K1848" s="12"/>
      <c r="L1848" s="12"/>
      <c r="M1848" s="12"/>
      <c r="N1848" s="12"/>
      <c r="O1848" s="12"/>
      <c r="P1848" s="55">
        <f t="shared" si="89"/>
        <v>0</v>
      </c>
    </row>
    <row r="1849" spans="1:16" ht="15" customHeight="1" x14ac:dyDescent="0.3">
      <c r="A1849" s="554"/>
      <c r="B1849" s="552"/>
      <c r="C1849" s="110">
        <v>15</v>
      </c>
      <c r="D1849" s="66"/>
      <c r="E1849" s="12"/>
      <c r="F1849" s="12"/>
      <c r="G1849" s="12"/>
      <c r="H1849" s="12"/>
      <c r="I1849" s="12"/>
      <c r="J1849" s="12"/>
      <c r="K1849" s="12"/>
      <c r="L1849" s="12"/>
      <c r="M1849" s="12"/>
      <c r="N1849" s="12"/>
      <c r="O1849" s="12"/>
      <c r="P1849" s="55">
        <f t="shared" si="89"/>
        <v>0</v>
      </c>
    </row>
    <row r="1850" spans="1:16" ht="15" customHeight="1" x14ac:dyDescent="0.3">
      <c r="A1850" s="554"/>
      <c r="B1850" s="552"/>
      <c r="C1850" s="110">
        <v>16</v>
      </c>
      <c r="D1850" s="66"/>
      <c r="E1850" s="12"/>
      <c r="F1850" s="12"/>
      <c r="G1850" s="12"/>
      <c r="H1850" s="12"/>
      <c r="I1850" s="12"/>
      <c r="J1850" s="12"/>
      <c r="K1850" s="12"/>
      <c r="L1850" s="12"/>
      <c r="M1850" s="12"/>
      <c r="N1850" s="12"/>
      <c r="O1850" s="12"/>
      <c r="P1850" s="55">
        <f t="shared" si="89"/>
        <v>0</v>
      </c>
    </row>
    <row r="1851" spans="1:16" ht="15" customHeight="1" x14ac:dyDescent="0.3">
      <c r="A1851" s="554"/>
      <c r="B1851" s="552"/>
      <c r="C1851" s="110">
        <v>17</v>
      </c>
      <c r="D1851" s="66"/>
      <c r="E1851" s="12"/>
      <c r="F1851" s="12"/>
      <c r="G1851" s="12"/>
      <c r="H1851" s="12"/>
      <c r="I1851" s="12"/>
      <c r="J1851" s="12"/>
      <c r="K1851" s="12"/>
      <c r="L1851" s="12"/>
      <c r="M1851" s="12"/>
      <c r="N1851" s="12"/>
      <c r="O1851" s="12"/>
      <c r="P1851" s="55">
        <f t="shared" si="89"/>
        <v>0</v>
      </c>
    </row>
    <row r="1852" spans="1:16" ht="15" customHeight="1" x14ac:dyDescent="0.3">
      <c r="A1852" s="554"/>
      <c r="B1852" s="552"/>
      <c r="C1852" s="110">
        <v>25</v>
      </c>
      <c r="D1852" s="66"/>
      <c r="E1852" s="12"/>
      <c r="F1852" s="12"/>
      <c r="G1852" s="12"/>
      <c r="H1852" s="12"/>
      <c r="I1852" s="12"/>
      <c r="J1852" s="12"/>
      <c r="K1852" s="12"/>
      <c r="L1852" s="12"/>
      <c r="M1852" s="12"/>
      <c r="N1852" s="12"/>
      <c r="O1852" s="12"/>
      <c r="P1852" s="55">
        <f t="shared" si="89"/>
        <v>0</v>
      </c>
    </row>
    <row r="1853" spans="1:16" ht="15" customHeight="1" x14ac:dyDescent="0.3">
      <c r="A1853" s="554"/>
      <c r="B1853" s="552"/>
      <c r="C1853" s="110">
        <v>26</v>
      </c>
      <c r="D1853" s="66"/>
      <c r="E1853" s="12"/>
      <c r="F1853" s="12"/>
      <c r="G1853" s="12"/>
      <c r="H1853" s="12"/>
      <c r="I1853" s="12"/>
      <c r="J1853" s="12"/>
      <c r="K1853" s="12"/>
      <c r="L1853" s="12"/>
      <c r="M1853" s="12"/>
      <c r="N1853" s="12"/>
      <c r="O1853" s="12"/>
      <c r="P1853" s="55">
        <f t="shared" si="89"/>
        <v>0</v>
      </c>
    </row>
    <row r="1854" spans="1:16" ht="15" customHeight="1" x14ac:dyDescent="0.3">
      <c r="A1854" s="555"/>
      <c r="B1854" s="552"/>
      <c r="C1854" s="110">
        <v>27</v>
      </c>
      <c r="D1854" s="66"/>
      <c r="E1854" s="12"/>
      <c r="F1854" s="12"/>
      <c r="G1854" s="12"/>
      <c r="H1854" s="12"/>
      <c r="I1854" s="12"/>
      <c r="J1854" s="12"/>
      <c r="K1854" s="12"/>
      <c r="L1854" s="12"/>
      <c r="M1854" s="12"/>
      <c r="N1854" s="12"/>
      <c r="O1854" s="12"/>
      <c r="P1854" s="55">
        <f t="shared" si="89"/>
        <v>0</v>
      </c>
    </row>
    <row r="1855" spans="1:16" ht="15" customHeight="1" x14ac:dyDescent="0.3">
      <c r="A1855" s="553">
        <v>493</v>
      </c>
      <c r="B1855" s="551" t="s">
        <v>260</v>
      </c>
      <c r="C1855" s="110">
        <v>11</v>
      </c>
      <c r="D1855" s="66"/>
      <c r="E1855" s="12"/>
      <c r="F1855" s="12"/>
      <c r="G1855" s="12"/>
      <c r="H1855" s="12"/>
      <c r="I1855" s="12"/>
      <c r="J1855" s="12"/>
      <c r="K1855" s="12"/>
      <c r="L1855" s="12"/>
      <c r="M1855" s="12"/>
      <c r="N1855" s="12"/>
      <c r="O1855" s="12"/>
      <c r="P1855" s="55">
        <f t="shared" si="89"/>
        <v>0</v>
      </c>
    </row>
    <row r="1856" spans="1:16" ht="15" customHeight="1" x14ac:dyDescent="0.3">
      <c r="A1856" s="554"/>
      <c r="B1856" s="552"/>
      <c r="C1856" s="110">
        <v>12</v>
      </c>
      <c r="D1856" s="66"/>
      <c r="E1856" s="12"/>
      <c r="F1856" s="12"/>
      <c r="G1856" s="12"/>
      <c r="H1856" s="12"/>
      <c r="I1856" s="12"/>
      <c r="J1856" s="12"/>
      <c r="K1856" s="12"/>
      <c r="L1856" s="12"/>
      <c r="M1856" s="12"/>
      <c r="N1856" s="12"/>
      <c r="O1856" s="12"/>
      <c r="P1856" s="55">
        <f t="shared" si="89"/>
        <v>0</v>
      </c>
    </row>
    <row r="1857" spans="1:16" ht="15" customHeight="1" x14ac:dyDescent="0.3">
      <c r="A1857" s="554"/>
      <c r="B1857" s="552"/>
      <c r="C1857" s="110">
        <v>13</v>
      </c>
      <c r="D1857" s="66"/>
      <c r="E1857" s="12"/>
      <c r="F1857" s="12"/>
      <c r="G1857" s="12"/>
      <c r="H1857" s="12"/>
      <c r="I1857" s="12"/>
      <c r="J1857" s="12"/>
      <c r="K1857" s="12"/>
      <c r="L1857" s="12"/>
      <c r="M1857" s="12"/>
      <c r="N1857" s="12"/>
      <c r="O1857" s="12"/>
      <c r="P1857" s="55">
        <f t="shared" si="89"/>
        <v>0</v>
      </c>
    </row>
    <row r="1858" spans="1:16" ht="15" customHeight="1" x14ac:dyDescent="0.3">
      <c r="A1858" s="554"/>
      <c r="B1858" s="552"/>
      <c r="C1858" s="110">
        <v>14</v>
      </c>
      <c r="D1858" s="66"/>
      <c r="E1858" s="12"/>
      <c r="F1858" s="12"/>
      <c r="G1858" s="12"/>
      <c r="H1858" s="12"/>
      <c r="I1858" s="12"/>
      <c r="J1858" s="12"/>
      <c r="K1858" s="12"/>
      <c r="L1858" s="12"/>
      <c r="M1858" s="12"/>
      <c r="N1858" s="12"/>
      <c r="O1858" s="12"/>
      <c r="P1858" s="55">
        <f t="shared" si="89"/>
        <v>0</v>
      </c>
    </row>
    <row r="1859" spans="1:16" ht="15" customHeight="1" x14ac:dyDescent="0.3">
      <c r="A1859" s="554"/>
      <c r="B1859" s="552"/>
      <c r="C1859" s="110">
        <v>15</v>
      </c>
      <c r="D1859" s="66"/>
      <c r="E1859" s="12"/>
      <c r="F1859" s="12"/>
      <c r="G1859" s="12"/>
      <c r="H1859" s="12"/>
      <c r="I1859" s="12"/>
      <c r="J1859" s="12"/>
      <c r="K1859" s="12"/>
      <c r="L1859" s="12"/>
      <c r="M1859" s="12"/>
      <c r="N1859" s="12"/>
      <c r="O1859" s="12"/>
      <c r="P1859" s="55">
        <f t="shared" si="89"/>
        <v>0</v>
      </c>
    </row>
    <row r="1860" spans="1:16" ht="15" customHeight="1" x14ac:dyDescent="0.3">
      <c r="A1860" s="554"/>
      <c r="B1860" s="552"/>
      <c r="C1860" s="110">
        <v>16</v>
      </c>
      <c r="D1860" s="66"/>
      <c r="E1860" s="12"/>
      <c r="F1860" s="12"/>
      <c r="G1860" s="12"/>
      <c r="H1860" s="12"/>
      <c r="I1860" s="12"/>
      <c r="J1860" s="12"/>
      <c r="K1860" s="12"/>
      <c r="L1860" s="12"/>
      <c r="M1860" s="12"/>
      <c r="N1860" s="12"/>
      <c r="O1860" s="12"/>
      <c r="P1860" s="55">
        <f t="shared" si="89"/>
        <v>0</v>
      </c>
    </row>
    <row r="1861" spans="1:16" ht="15" customHeight="1" x14ac:dyDescent="0.3">
      <c r="A1861" s="554"/>
      <c r="B1861" s="552"/>
      <c r="C1861" s="110">
        <v>17</v>
      </c>
      <c r="D1861" s="66"/>
      <c r="E1861" s="12"/>
      <c r="F1861" s="12"/>
      <c r="G1861" s="12"/>
      <c r="H1861" s="12"/>
      <c r="I1861" s="12"/>
      <c r="J1861" s="12"/>
      <c r="K1861" s="12"/>
      <c r="L1861" s="12"/>
      <c r="M1861" s="12"/>
      <c r="N1861" s="12"/>
      <c r="O1861" s="12"/>
      <c r="P1861" s="55">
        <f t="shared" si="89"/>
        <v>0</v>
      </c>
    </row>
    <row r="1862" spans="1:16" ht="15" customHeight="1" x14ac:dyDescent="0.3">
      <c r="A1862" s="554"/>
      <c r="B1862" s="552"/>
      <c r="C1862" s="110">
        <v>25</v>
      </c>
      <c r="D1862" s="66"/>
      <c r="E1862" s="12"/>
      <c r="F1862" s="12"/>
      <c r="G1862" s="12"/>
      <c r="H1862" s="12"/>
      <c r="I1862" s="12"/>
      <c r="J1862" s="12"/>
      <c r="K1862" s="12"/>
      <c r="L1862" s="12"/>
      <c r="M1862" s="12"/>
      <c r="N1862" s="12"/>
      <c r="O1862" s="12"/>
      <c r="P1862" s="55">
        <f t="shared" si="89"/>
        <v>0</v>
      </c>
    </row>
    <row r="1863" spans="1:16" ht="15" customHeight="1" x14ac:dyDescent="0.3">
      <c r="A1863" s="554"/>
      <c r="B1863" s="552"/>
      <c r="C1863" s="110">
        <v>26</v>
      </c>
      <c r="D1863" s="66"/>
      <c r="E1863" s="12"/>
      <c r="F1863" s="12"/>
      <c r="G1863" s="12"/>
      <c r="H1863" s="12"/>
      <c r="I1863" s="12"/>
      <c r="J1863" s="12"/>
      <c r="K1863" s="12"/>
      <c r="L1863" s="12"/>
      <c r="M1863" s="12"/>
      <c r="N1863" s="12"/>
      <c r="O1863" s="12"/>
      <c r="P1863" s="55">
        <f t="shared" si="89"/>
        <v>0</v>
      </c>
    </row>
    <row r="1864" spans="1:16" ht="15" customHeight="1" x14ac:dyDescent="0.3">
      <c r="A1864" s="555"/>
      <c r="B1864" s="552"/>
      <c r="C1864" s="110">
        <v>27</v>
      </c>
      <c r="D1864" s="66"/>
      <c r="E1864" s="12"/>
      <c r="F1864" s="12"/>
      <c r="G1864" s="12"/>
      <c r="H1864" s="12"/>
      <c r="I1864" s="12"/>
      <c r="J1864" s="12"/>
      <c r="K1864" s="12"/>
      <c r="L1864" s="12"/>
      <c r="M1864" s="12"/>
      <c r="N1864" s="12"/>
      <c r="O1864" s="12"/>
      <c r="P1864" s="55">
        <f t="shared" si="89"/>
        <v>0</v>
      </c>
    </row>
    <row r="1865" spans="1:16" x14ac:dyDescent="0.3">
      <c r="A1865" s="75">
        <v>5000</v>
      </c>
      <c r="B1865" s="309" t="s">
        <v>2315</v>
      </c>
      <c r="C1865" s="310"/>
      <c r="D1865" s="76">
        <f>D1866+D1927+D1968+D1989+D2050+D2061+D2142+D2233+D2274</f>
        <v>0</v>
      </c>
      <c r="E1865" s="77">
        <f t="shared" ref="E1865:P1865" si="90">E1866+E1927+E1968+E1989+E2050+E2061+E2142+E2233+E2274</f>
        <v>8000</v>
      </c>
      <c r="F1865" s="77">
        <f t="shared" si="90"/>
        <v>15000</v>
      </c>
      <c r="G1865" s="77">
        <f t="shared" si="90"/>
        <v>8000</v>
      </c>
      <c r="H1865" s="77">
        <f t="shared" si="90"/>
        <v>0</v>
      </c>
      <c r="I1865" s="77">
        <f t="shared" si="90"/>
        <v>15000</v>
      </c>
      <c r="J1865" s="77">
        <f t="shared" si="90"/>
        <v>8000</v>
      </c>
      <c r="K1865" s="77">
        <f t="shared" si="90"/>
        <v>0</v>
      </c>
      <c r="L1865" s="77">
        <f t="shared" si="90"/>
        <v>23000</v>
      </c>
      <c r="M1865" s="77">
        <f t="shared" si="90"/>
        <v>0</v>
      </c>
      <c r="N1865" s="77">
        <f t="shared" si="90"/>
        <v>0</v>
      </c>
      <c r="O1865" s="77">
        <f t="shared" si="90"/>
        <v>0</v>
      </c>
      <c r="P1865" s="77">
        <f t="shared" si="90"/>
        <v>77000</v>
      </c>
    </row>
    <row r="1866" spans="1:16" x14ac:dyDescent="0.3">
      <c r="A1866" s="74">
        <v>5100</v>
      </c>
      <c r="B1866" s="305" t="s">
        <v>2316</v>
      </c>
      <c r="C1866" s="306"/>
      <c r="D1866" s="72">
        <f>SUM(D1867:D1926)</f>
        <v>0</v>
      </c>
      <c r="E1866" s="72">
        <f t="shared" ref="E1866:O1866" si="91">SUM(E1867:E1926)</f>
        <v>8000</v>
      </c>
      <c r="F1866" s="72">
        <f t="shared" si="91"/>
        <v>15000</v>
      </c>
      <c r="G1866" s="72">
        <f t="shared" si="91"/>
        <v>8000</v>
      </c>
      <c r="H1866" s="72">
        <f t="shared" si="91"/>
        <v>0</v>
      </c>
      <c r="I1866" s="72">
        <f t="shared" si="91"/>
        <v>15000</v>
      </c>
      <c r="J1866" s="72">
        <f t="shared" si="91"/>
        <v>8000</v>
      </c>
      <c r="K1866" s="72">
        <f t="shared" si="91"/>
        <v>0</v>
      </c>
      <c r="L1866" s="72">
        <f t="shared" si="91"/>
        <v>23000</v>
      </c>
      <c r="M1866" s="72">
        <f t="shared" si="91"/>
        <v>0</v>
      </c>
      <c r="N1866" s="72">
        <f t="shared" si="91"/>
        <v>0</v>
      </c>
      <c r="O1866" s="72">
        <f t="shared" si="91"/>
        <v>0</v>
      </c>
      <c r="P1866" s="72">
        <f>SUM(P1867:P1926)</f>
        <v>77000</v>
      </c>
    </row>
    <row r="1867" spans="1:16" ht="15" customHeight="1" x14ac:dyDescent="0.3">
      <c r="A1867" s="553">
        <v>511</v>
      </c>
      <c r="B1867" s="551" t="s">
        <v>2317</v>
      </c>
      <c r="C1867" s="110">
        <v>11</v>
      </c>
      <c r="D1867" s="12"/>
      <c r="E1867" s="12"/>
      <c r="F1867" s="12"/>
      <c r="G1867" s="12"/>
      <c r="H1867" s="12"/>
      <c r="I1867" s="12"/>
      <c r="J1867" s="12"/>
      <c r="K1867" s="12"/>
      <c r="L1867" s="12"/>
      <c r="M1867" s="12"/>
      <c r="N1867" s="12"/>
      <c r="O1867" s="12"/>
      <c r="P1867" s="55">
        <f t="shared" ref="P1867:P1926" si="92">SUM(D1867:O1867)</f>
        <v>0</v>
      </c>
    </row>
    <row r="1868" spans="1:16" ht="15" customHeight="1" x14ac:dyDescent="0.3">
      <c r="A1868" s="554"/>
      <c r="B1868" s="552"/>
      <c r="C1868" s="110">
        <v>12</v>
      </c>
      <c r="D1868" s="66"/>
      <c r="E1868" s="12"/>
      <c r="F1868" s="12"/>
      <c r="G1868" s="12"/>
      <c r="H1868" s="12"/>
      <c r="I1868" s="12"/>
      <c r="J1868" s="12"/>
      <c r="K1868" s="12"/>
      <c r="L1868" s="12"/>
      <c r="M1868" s="12"/>
      <c r="N1868" s="12"/>
      <c r="O1868" s="12"/>
      <c r="P1868" s="55">
        <f t="shared" si="92"/>
        <v>0</v>
      </c>
    </row>
    <row r="1869" spans="1:16" ht="15" customHeight="1" x14ac:dyDescent="0.3">
      <c r="A1869" s="554"/>
      <c r="B1869" s="552"/>
      <c r="C1869" s="110">
        <v>13</v>
      </c>
      <c r="D1869" s="66"/>
      <c r="E1869" s="12"/>
      <c r="F1869" s="12"/>
      <c r="G1869" s="12"/>
      <c r="H1869" s="12"/>
      <c r="I1869" s="12"/>
      <c r="J1869" s="12"/>
      <c r="K1869" s="12"/>
      <c r="L1869" s="12"/>
      <c r="M1869" s="12"/>
      <c r="N1869" s="12"/>
      <c r="O1869" s="12"/>
      <c r="P1869" s="55">
        <f t="shared" si="92"/>
        <v>0</v>
      </c>
    </row>
    <row r="1870" spans="1:16" ht="15" customHeight="1" x14ac:dyDescent="0.3">
      <c r="A1870" s="554"/>
      <c r="B1870" s="552"/>
      <c r="C1870" s="110">
        <v>14</v>
      </c>
      <c r="D1870" s="66"/>
      <c r="E1870" s="12"/>
      <c r="F1870" s="12"/>
      <c r="G1870" s="12"/>
      <c r="H1870" s="12"/>
      <c r="I1870" s="12"/>
      <c r="J1870" s="12"/>
      <c r="K1870" s="12"/>
      <c r="L1870" s="12"/>
      <c r="M1870" s="12"/>
      <c r="N1870" s="12"/>
      <c r="O1870" s="12"/>
      <c r="P1870" s="55">
        <f t="shared" si="92"/>
        <v>0</v>
      </c>
    </row>
    <row r="1871" spans="1:16" ht="15" customHeight="1" x14ac:dyDescent="0.3">
      <c r="A1871" s="554"/>
      <c r="B1871" s="552"/>
      <c r="C1871" s="110">
        <v>15</v>
      </c>
      <c r="D1871" s="66"/>
      <c r="E1871" s="12"/>
      <c r="F1871" s="12"/>
      <c r="G1871" s="12"/>
      <c r="H1871" s="12"/>
      <c r="I1871" s="12"/>
      <c r="J1871" s="12"/>
      <c r="K1871" s="12"/>
      <c r="L1871" s="12"/>
      <c r="M1871" s="12"/>
      <c r="N1871" s="12"/>
      <c r="O1871" s="12"/>
      <c r="P1871" s="55">
        <f t="shared" si="92"/>
        <v>0</v>
      </c>
    </row>
    <row r="1872" spans="1:16" ht="15" customHeight="1" x14ac:dyDescent="0.3">
      <c r="A1872" s="554"/>
      <c r="B1872" s="552"/>
      <c r="C1872" s="110">
        <v>16</v>
      </c>
      <c r="D1872" s="66"/>
      <c r="E1872" s="12"/>
      <c r="F1872" s="12"/>
      <c r="G1872" s="12"/>
      <c r="H1872" s="12"/>
      <c r="I1872" s="12"/>
      <c r="J1872" s="12"/>
      <c r="K1872" s="12"/>
      <c r="L1872" s="12"/>
      <c r="M1872" s="12"/>
      <c r="N1872" s="12"/>
      <c r="O1872" s="12"/>
      <c r="P1872" s="55">
        <f t="shared" si="92"/>
        <v>0</v>
      </c>
    </row>
    <row r="1873" spans="1:16" ht="15" customHeight="1" x14ac:dyDescent="0.3">
      <c r="A1873" s="554"/>
      <c r="B1873" s="552"/>
      <c r="C1873" s="110">
        <v>17</v>
      </c>
      <c r="D1873" s="66"/>
      <c r="E1873" s="12">
        <v>8000</v>
      </c>
      <c r="F1873" s="12"/>
      <c r="G1873" s="12">
        <v>8000</v>
      </c>
      <c r="H1873" s="12"/>
      <c r="I1873" s="12"/>
      <c r="J1873" s="12">
        <v>8000</v>
      </c>
      <c r="K1873" s="12"/>
      <c r="L1873" s="12">
        <v>8000</v>
      </c>
      <c r="M1873" s="12"/>
      <c r="N1873" s="12"/>
      <c r="O1873" s="12"/>
      <c r="P1873" s="55">
        <f t="shared" si="92"/>
        <v>32000</v>
      </c>
    </row>
    <row r="1874" spans="1:16" ht="15" customHeight="1" x14ac:dyDescent="0.3">
      <c r="A1874" s="554"/>
      <c r="B1874" s="552"/>
      <c r="C1874" s="110">
        <v>25</v>
      </c>
      <c r="D1874" s="66"/>
      <c r="E1874" s="12"/>
      <c r="F1874" s="12"/>
      <c r="G1874" s="12"/>
      <c r="H1874" s="12"/>
      <c r="I1874" s="12"/>
      <c r="J1874" s="12"/>
      <c r="K1874" s="12"/>
      <c r="L1874" s="12"/>
      <c r="M1874" s="12"/>
      <c r="N1874" s="12"/>
      <c r="O1874" s="12"/>
      <c r="P1874" s="55">
        <f t="shared" si="92"/>
        <v>0</v>
      </c>
    </row>
    <row r="1875" spans="1:16" ht="15" customHeight="1" x14ac:dyDescent="0.3">
      <c r="A1875" s="554"/>
      <c r="B1875" s="552"/>
      <c r="C1875" s="110">
        <v>26</v>
      </c>
      <c r="D1875" s="66"/>
      <c r="E1875" s="12"/>
      <c r="F1875" s="12"/>
      <c r="G1875" s="12"/>
      <c r="H1875" s="12"/>
      <c r="I1875" s="12"/>
      <c r="J1875" s="12"/>
      <c r="K1875" s="12"/>
      <c r="L1875" s="12"/>
      <c r="M1875" s="12"/>
      <c r="N1875" s="12"/>
      <c r="O1875" s="12"/>
      <c r="P1875" s="55">
        <f t="shared" si="92"/>
        <v>0</v>
      </c>
    </row>
    <row r="1876" spans="1:16" ht="15" customHeight="1" x14ac:dyDescent="0.3">
      <c r="A1876" s="555"/>
      <c r="B1876" s="552"/>
      <c r="C1876" s="110">
        <v>27</v>
      </c>
      <c r="D1876" s="66"/>
      <c r="E1876" s="12"/>
      <c r="F1876" s="12"/>
      <c r="G1876" s="12"/>
      <c r="H1876" s="12"/>
      <c r="I1876" s="12"/>
      <c r="J1876" s="12"/>
      <c r="K1876" s="12"/>
      <c r="L1876" s="12"/>
      <c r="M1876" s="12"/>
      <c r="N1876" s="12"/>
      <c r="O1876" s="12"/>
      <c r="P1876" s="55">
        <f t="shared" si="92"/>
        <v>0</v>
      </c>
    </row>
    <row r="1877" spans="1:16" ht="15" customHeight="1" x14ac:dyDescent="0.3">
      <c r="A1877" s="553">
        <v>512</v>
      </c>
      <c r="B1877" s="551" t="s">
        <v>264</v>
      </c>
      <c r="C1877" s="110">
        <v>11</v>
      </c>
      <c r="D1877" s="66"/>
      <c r="E1877" s="12"/>
      <c r="F1877" s="12"/>
      <c r="G1877" s="12"/>
      <c r="H1877" s="12"/>
      <c r="I1877" s="12"/>
      <c r="J1877" s="12"/>
      <c r="K1877" s="12"/>
      <c r="L1877" s="12"/>
      <c r="M1877" s="12"/>
      <c r="N1877" s="12"/>
      <c r="O1877" s="12"/>
      <c r="P1877" s="55">
        <f t="shared" si="92"/>
        <v>0</v>
      </c>
    </row>
    <row r="1878" spans="1:16" ht="15" customHeight="1" x14ac:dyDescent="0.3">
      <c r="A1878" s="554"/>
      <c r="B1878" s="552"/>
      <c r="C1878" s="110">
        <v>12</v>
      </c>
      <c r="D1878" s="66"/>
      <c r="E1878" s="12"/>
      <c r="F1878" s="12"/>
      <c r="G1878" s="12"/>
      <c r="H1878" s="12"/>
      <c r="I1878" s="12"/>
      <c r="J1878" s="12"/>
      <c r="K1878" s="12"/>
      <c r="L1878" s="12"/>
      <c r="M1878" s="12"/>
      <c r="N1878" s="12"/>
      <c r="O1878" s="12"/>
      <c r="P1878" s="55">
        <f t="shared" si="92"/>
        <v>0</v>
      </c>
    </row>
    <row r="1879" spans="1:16" ht="15" customHeight="1" x14ac:dyDescent="0.3">
      <c r="A1879" s="554"/>
      <c r="B1879" s="552"/>
      <c r="C1879" s="110">
        <v>13</v>
      </c>
      <c r="D1879" s="66"/>
      <c r="E1879" s="12"/>
      <c r="F1879" s="12"/>
      <c r="G1879" s="12"/>
      <c r="H1879" s="12"/>
      <c r="I1879" s="12"/>
      <c r="J1879" s="12"/>
      <c r="K1879" s="12"/>
      <c r="L1879" s="12"/>
      <c r="M1879" s="12"/>
      <c r="N1879" s="12"/>
      <c r="O1879" s="12"/>
      <c r="P1879" s="55">
        <f t="shared" si="92"/>
        <v>0</v>
      </c>
    </row>
    <row r="1880" spans="1:16" ht="15" customHeight="1" x14ac:dyDescent="0.3">
      <c r="A1880" s="554"/>
      <c r="B1880" s="552"/>
      <c r="C1880" s="110">
        <v>14</v>
      </c>
      <c r="D1880" s="66"/>
      <c r="E1880" s="12"/>
      <c r="F1880" s="12"/>
      <c r="G1880" s="12"/>
      <c r="H1880" s="12"/>
      <c r="I1880" s="12"/>
      <c r="J1880" s="12"/>
      <c r="K1880" s="12"/>
      <c r="L1880" s="12"/>
      <c r="M1880" s="12"/>
      <c r="N1880" s="12"/>
      <c r="O1880" s="12"/>
      <c r="P1880" s="55">
        <f t="shared" si="92"/>
        <v>0</v>
      </c>
    </row>
    <row r="1881" spans="1:16" ht="15" customHeight="1" x14ac:dyDescent="0.3">
      <c r="A1881" s="554"/>
      <c r="B1881" s="552"/>
      <c r="C1881" s="110">
        <v>15</v>
      </c>
      <c r="D1881" s="66"/>
      <c r="E1881" s="12"/>
      <c r="F1881" s="12"/>
      <c r="G1881" s="12"/>
      <c r="H1881" s="12"/>
      <c r="I1881" s="12"/>
      <c r="J1881" s="12"/>
      <c r="K1881" s="12"/>
      <c r="L1881" s="12"/>
      <c r="M1881" s="12"/>
      <c r="N1881" s="12"/>
      <c r="O1881" s="12"/>
      <c r="P1881" s="55">
        <f t="shared" si="92"/>
        <v>0</v>
      </c>
    </row>
    <row r="1882" spans="1:16" ht="15" customHeight="1" x14ac:dyDescent="0.3">
      <c r="A1882" s="554"/>
      <c r="B1882" s="552"/>
      <c r="C1882" s="110">
        <v>16</v>
      </c>
      <c r="D1882" s="66"/>
      <c r="E1882" s="12"/>
      <c r="F1882" s="12"/>
      <c r="G1882" s="12"/>
      <c r="H1882" s="12"/>
      <c r="I1882" s="12"/>
      <c r="J1882" s="12"/>
      <c r="K1882" s="12"/>
      <c r="L1882" s="12"/>
      <c r="M1882" s="12"/>
      <c r="N1882" s="12"/>
      <c r="O1882" s="12"/>
      <c r="P1882" s="55">
        <f t="shared" si="92"/>
        <v>0</v>
      </c>
    </row>
    <row r="1883" spans="1:16" ht="15" customHeight="1" x14ac:dyDescent="0.3">
      <c r="A1883" s="554"/>
      <c r="B1883" s="552"/>
      <c r="C1883" s="110">
        <v>17</v>
      </c>
      <c r="D1883" s="66"/>
      <c r="E1883" s="12"/>
      <c r="F1883" s="12"/>
      <c r="G1883" s="12"/>
      <c r="H1883" s="12"/>
      <c r="I1883" s="12"/>
      <c r="J1883" s="12"/>
      <c r="K1883" s="12"/>
      <c r="L1883" s="12"/>
      <c r="M1883" s="12"/>
      <c r="N1883" s="12"/>
      <c r="O1883" s="12"/>
      <c r="P1883" s="55">
        <f t="shared" si="92"/>
        <v>0</v>
      </c>
    </row>
    <row r="1884" spans="1:16" ht="15" customHeight="1" x14ac:dyDescent="0.3">
      <c r="A1884" s="554"/>
      <c r="B1884" s="552"/>
      <c r="C1884" s="110">
        <v>25</v>
      </c>
      <c r="D1884" s="66"/>
      <c r="E1884" s="12"/>
      <c r="F1884" s="12"/>
      <c r="G1884" s="12"/>
      <c r="H1884" s="12"/>
      <c r="I1884" s="12"/>
      <c r="J1884" s="12"/>
      <c r="K1884" s="12"/>
      <c r="L1884" s="12"/>
      <c r="M1884" s="12"/>
      <c r="N1884" s="12"/>
      <c r="O1884" s="12"/>
      <c r="P1884" s="55">
        <f t="shared" si="92"/>
        <v>0</v>
      </c>
    </row>
    <row r="1885" spans="1:16" ht="15" customHeight="1" x14ac:dyDescent="0.3">
      <c r="A1885" s="554"/>
      <c r="B1885" s="552"/>
      <c r="C1885" s="110">
        <v>26</v>
      </c>
      <c r="D1885" s="66"/>
      <c r="E1885" s="12"/>
      <c r="F1885" s="12"/>
      <c r="G1885" s="12"/>
      <c r="H1885" s="12"/>
      <c r="I1885" s="12"/>
      <c r="J1885" s="12"/>
      <c r="K1885" s="12"/>
      <c r="L1885" s="12"/>
      <c r="M1885" s="12"/>
      <c r="N1885" s="12"/>
      <c r="O1885" s="12"/>
      <c r="P1885" s="55">
        <f t="shared" si="92"/>
        <v>0</v>
      </c>
    </row>
    <row r="1886" spans="1:16" ht="15" customHeight="1" x14ac:dyDescent="0.3">
      <c r="A1886" s="555"/>
      <c r="B1886" s="552"/>
      <c r="C1886" s="110">
        <v>27</v>
      </c>
      <c r="D1886" s="66"/>
      <c r="E1886" s="12"/>
      <c r="F1886" s="12"/>
      <c r="G1886" s="12"/>
      <c r="H1886" s="12"/>
      <c r="I1886" s="12"/>
      <c r="J1886" s="12"/>
      <c r="K1886" s="12"/>
      <c r="L1886" s="12"/>
      <c r="M1886" s="12"/>
      <c r="N1886" s="12"/>
      <c r="O1886" s="12"/>
      <c r="P1886" s="55">
        <f t="shared" si="92"/>
        <v>0</v>
      </c>
    </row>
    <row r="1887" spans="1:16" ht="15" customHeight="1" x14ac:dyDescent="0.3">
      <c r="A1887" s="553">
        <v>513</v>
      </c>
      <c r="B1887" s="551" t="s">
        <v>265</v>
      </c>
      <c r="C1887" s="110">
        <v>11</v>
      </c>
      <c r="D1887" s="66"/>
      <c r="E1887" s="12"/>
      <c r="F1887" s="12"/>
      <c r="G1887" s="12"/>
      <c r="H1887" s="12"/>
      <c r="I1887" s="12"/>
      <c r="J1887" s="12"/>
      <c r="K1887" s="12"/>
      <c r="L1887" s="12"/>
      <c r="M1887" s="12"/>
      <c r="N1887" s="12"/>
      <c r="O1887" s="12"/>
      <c r="P1887" s="55">
        <f t="shared" si="92"/>
        <v>0</v>
      </c>
    </row>
    <row r="1888" spans="1:16" ht="15" customHeight="1" x14ac:dyDescent="0.3">
      <c r="A1888" s="554"/>
      <c r="B1888" s="552"/>
      <c r="C1888" s="110">
        <v>12</v>
      </c>
      <c r="D1888" s="66"/>
      <c r="E1888" s="12"/>
      <c r="F1888" s="12"/>
      <c r="G1888" s="12"/>
      <c r="H1888" s="12"/>
      <c r="I1888" s="12"/>
      <c r="J1888" s="12"/>
      <c r="K1888" s="12"/>
      <c r="L1888" s="12"/>
      <c r="M1888" s="12"/>
      <c r="N1888" s="12"/>
      <c r="O1888" s="12"/>
      <c r="P1888" s="55">
        <f t="shared" si="92"/>
        <v>0</v>
      </c>
    </row>
    <row r="1889" spans="1:16" ht="15" customHeight="1" x14ac:dyDescent="0.3">
      <c r="A1889" s="554"/>
      <c r="B1889" s="552"/>
      <c r="C1889" s="110">
        <v>13</v>
      </c>
      <c r="D1889" s="66"/>
      <c r="E1889" s="12"/>
      <c r="F1889" s="12"/>
      <c r="G1889" s="12"/>
      <c r="H1889" s="12"/>
      <c r="I1889" s="12"/>
      <c r="J1889" s="12"/>
      <c r="K1889" s="12"/>
      <c r="L1889" s="12"/>
      <c r="M1889" s="12"/>
      <c r="N1889" s="12"/>
      <c r="O1889" s="12"/>
      <c r="P1889" s="55">
        <f t="shared" si="92"/>
        <v>0</v>
      </c>
    </row>
    <row r="1890" spans="1:16" ht="15" customHeight="1" x14ac:dyDescent="0.3">
      <c r="A1890" s="554"/>
      <c r="B1890" s="552"/>
      <c r="C1890" s="110">
        <v>14</v>
      </c>
      <c r="D1890" s="66"/>
      <c r="E1890" s="12"/>
      <c r="F1890" s="12"/>
      <c r="G1890" s="12"/>
      <c r="H1890" s="12"/>
      <c r="I1890" s="12"/>
      <c r="J1890" s="12"/>
      <c r="K1890" s="12"/>
      <c r="L1890" s="12"/>
      <c r="M1890" s="12"/>
      <c r="N1890" s="12"/>
      <c r="O1890" s="12"/>
      <c r="P1890" s="55">
        <f t="shared" si="92"/>
        <v>0</v>
      </c>
    </row>
    <row r="1891" spans="1:16" ht="15" customHeight="1" x14ac:dyDescent="0.3">
      <c r="A1891" s="554"/>
      <c r="B1891" s="552"/>
      <c r="C1891" s="110">
        <v>15</v>
      </c>
      <c r="D1891" s="66"/>
      <c r="E1891" s="12"/>
      <c r="F1891" s="12"/>
      <c r="G1891" s="12"/>
      <c r="H1891" s="12"/>
      <c r="I1891" s="12"/>
      <c r="J1891" s="12"/>
      <c r="K1891" s="12"/>
      <c r="L1891" s="12"/>
      <c r="M1891" s="12"/>
      <c r="N1891" s="12"/>
      <c r="O1891" s="12"/>
      <c r="P1891" s="55">
        <f t="shared" si="92"/>
        <v>0</v>
      </c>
    </row>
    <row r="1892" spans="1:16" ht="15" customHeight="1" x14ac:dyDescent="0.3">
      <c r="A1892" s="554"/>
      <c r="B1892" s="552"/>
      <c r="C1892" s="110">
        <v>16</v>
      </c>
      <c r="D1892" s="66"/>
      <c r="E1892" s="12"/>
      <c r="F1892" s="12"/>
      <c r="G1892" s="12"/>
      <c r="H1892" s="12"/>
      <c r="I1892" s="12"/>
      <c r="J1892" s="12"/>
      <c r="K1892" s="12"/>
      <c r="L1892" s="12"/>
      <c r="M1892" s="12"/>
      <c r="N1892" s="12"/>
      <c r="O1892" s="12"/>
      <c r="P1892" s="55">
        <f t="shared" si="92"/>
        <v>0</v>
      </c>
    </row>
    <row r="1893" spans="1:16" ht="15" customHeight="1" x14ac:dyDescent="0.3">
      <c r="A1893" s="554"/>
      <c r="B1893" s="552"/>
      <c r="C1893" s="110">
        <v>17</v>
      </c>
      <c r="D1893" s="66"/>
      <c r="E1893" s="12"/>
      <c r="F1893" s="12"/>
      <c r="G1893" s="12"/>
      <c r="H1893" s="12"/>
      <c r="I1893" s="12"/>
      <c r="J1893" s="12"/>
      <c r="K1893" s="12"/>
      <c r="L1893" s="12"/>
      <c r="M1893" s="12"/>
      <c r="N1893" s="12"/>
      <c r="O1893" s="12"/>
      <c r="P1893" s="55">
        <f t="shared" si="92"/>
        <v>0</v>
      </c>
    </row>
    <row r="1894" spans="1:16" ht="15" customHeight="1" x14ac:dyDescent="0.3">
      <c r="A1894" s="554"/>
      <c r="B1894" s="552"/>
      <c r="C1894" s="110">
        <v>25</v>
      </c>
      <c r="D1894" s="66"/>
      <c r="E1894" s="12"/>
      <c r="F1894" s="12"/>
      <c r="G1894" s="12"/>
      <c r="H1894" s="12"/>
      <c r="I1894" s="12"/>
      <c r="J1894" s="12"/>
      <c r="K1894" s="12"/>
      <c r="L1894" s="12"/>
      <c r="M1894" s="12"/>
      <c r="N1894" s="12"/>
      <c r="O1894" s="12"/>
      <c r="P1894" s="55">
        <f t="shared" si="92"/>
        <v>0</v>
      </c>
    </row>
    <row r="1895" spans="1:16" ht="15" customHeight="1" x14ac:dyDescent="0.3">
      <c r="A1895" s="554"/>
      <c r="B1895" s="552"/>
      <c r="C1895" s="110">
        <v>26</v>
      </c>
      <c r="D1895" s="66"/>
      <c r="E1895" s="12"/>
      <c r="F1895" s="12"/>
      <c r="G1895" s="12"/>
      <c r="H1895" s="12"/>
      <c r="I1895" s="12"/>
      <c r="J1895" s="12"/>
      <c r="K1895" s="12"/>
      <c r="L1895" s="12"/>
      <c r="M1895" s="12"/>
      <c r="N1895" s="12"/>
      <c r="O1895" s="12"/>
      <c r="P1895" s="55">
        <f t="shared" si="92"/>
        <v>0</v>
      </c>
    </row>
    <row r="1896" spans="1:16" ht="15" customHeight="1" x14ac:dyDescent="0.3">
      <c r="A1896" s="555"/>
      <c r="B1896" s="552"/>
      <c r="C1896" s="110">
        <v>27</v>
      </c>
      <c r="D1896" s="66"/>
      <c r="E1896" s="12"/>
      <c r="F1896" s="12"/>
      <c r="G1896" s="12"/>
      <c r="H1896" s="12"/>
      <c r="I1896" s="12"/>
      <c r="J1896" s="12"/>
      <c r="K1896" s="12"/>
      <c r="L1896" s="12"/>
      <c r="M1896" s="12"/>
      <c r="N1896" s="12"/>
      <c r="O1896" s="12"/>
      <c r="P1896" s="55">
        <f t="shared" si="92"/>
        <v>0</v>
      </c>
    </row>
    <row r="1897" spans="1:16" ht="15" customHeight="1" x14ac:dyDescent="0.3">
      <c r="A1897" s="553">
        <v>514</v>
      </c>
      <c r="B1897" s="551" t="s">
        <v>266</v>
      </c>
      <c r="C1897" s="110">
        <v>11</v>
      </c>
      <c r="D1897" s="66"/>
      <c r="E1897" s="12"/>
      <c r="F1897" s="12"/>
      <c r="G1897" s="12"/>
      <c r="H1897" s="12"/>
      <c r="I1897" s="12"/>
      <c r="J1897" s="12"/>
      <c r="K1897" s="12"/>
      <c r="L1897" s="12"/>
      <c r="M1897" s="12"/>
      <c r="N1897" s="12"/>
      <c r="O1897" s="12"/>
      <c r="P1897" s="55">
        <f t="shared" si="92"/>
        <v>0</v>
      </c>
    </row>
    <row r="1898" spans="1:16" ht="15" customHeight="1" x14ac:dyDescent="0.3">
      <c r="A1898" s="554"/>
      <c r="B1898" s="552"/>
      <c r="C1898" s="110">
        <v>12</v>
      </c>
      <c r="D1898" s="66"/>
      <c r="E1898" s="12"/>
      <c r="F1898" s="12"/>
      <c r="G1898" s="12"/>
      <c r="H1898" s="12"/>
      <c r="I1898" s="12"/>
      <c r="J1898" s="12"/>
      <c r="K1898" s="12"/>
      <c r="L1898" s="12"/>
      <c r="M1898" s="12"/>
      <c r="N1898" s="12"/>
      <c r="O1898" s="12"/>
      <c r="P1898" s="55">
        <f t="shared" si="92"/>
        <v>0</v>
      </c>
    </row>
    <row r="1899" spans="1:16" ht="15" customHeight="1" x14ac:dyDescent="0.3">
      <c r="A1899" s="554"/>
      <c r="B1899" s="552"/>
      <c r="C1899" s="110">
        <v>13</v>
      </c>
      <c r="D1899" s="66"/>
      <c r="E1899" s="12"/>
      <c r="F1899" s="12"/>
      <c r="G1899" s="12"/>
      <c r="H1899" s="12"/>
      <c r="I1899" s="12"/>
      <c r="J1899" s="12"/>
      <c r="K1899" s="12"/>
      <c r="L1899" s="12"/>
      <c r="M1899" s="12"/>
      <c r="N1899" s="12"/>
      <c r="O1899" s="12"/>
      <c r="P1899" s="55">
        <f t="shared" si="92"/>
        <v>0</v>
      </c>
    </row>
    <row r="1900" spans="1:16" ht="15" customHeight="1" x14ac:dyDescent="0.3">
      <c r="A1900" s="554"/>
      <c r="B1900" s="552"/>
      <c r="C1900" s="110">
        <v>14</v>
      </c>
      <c r="D1900" s="66"/>
      <c r="E1900" s="12"/>
      <c r="F1900" s="12"/>
      <c r="G1900" s="12"/>
      <c r="H1900" s="12"/>
      <c r="I1900" s="12"/>
      <c r="J1900" s="12"/>
      <c r="K1900" s="12"/>
      <c r="L1900" s="12"/>
      <c r="M1900" s="12"/>
      <c r="N1900" s="12"/>
      <c r="O1900" s="12"/>
      <c r="P1900" s="55">
        <f t="shared" si="92"/>
        <v>0</v>
      </c>
    </row>
    <row r="1901" spans="1:16" ht="15" customHeight="1" x14ac:dyDescent="0.3">
      <c r="A1901" s="554"/>
      <c r="B1901" s="552"/>
      <c r="C1901" s="110">
        <v>15</v>
      </c>
      <c r="D1901" s="66"/>
      <c r="E1901" s="12"/>
      <c r="F1901" s="12"/>
      <c r="G1901" s="12"/>
      <c r="H1901" s="12"/>
      <c r="I1901" s="12"/>
      <c r="J1901" s="12"/>
      <c r="K1901" s="12"/>
      <c r="L1901" s="12"/>
      <c r="M1901" s="12"/>
      <c r="N1901" s="12"/>
      <c r="O1901" s="12"/>
      <c r="P1901" s="55">
        <f t="shared" si="92"/>
        <v>0</v>
      </c>
    </row>
    <row r="1902" spans="1:16" ht="15" customHeight="1" x14ac:dyDescent="0.3">
      <c r="A1902" s="554"/>
      <c r="B1902" s="552"/>
      <c r="C1902" s="110">
        <v>16</v>
      </c>
      <c r="D1902" s="66"/>
      <c r="E1902" s="12"/>
      <c r="F1902" s="12"/>
      <c r="G1902" s="12"/>
      <c r="H1902" s="12"/>
      <c r="I1902" s="12"/>
      <c r="J1902" s="12"/>
      <c r="K1902" s="12"/>
      <c r="L1902" s="12"/>
      <c r="M1902" s="12"/>
      <c r="N1902" s="12"/>
      <c r="O1902" s="12"/>
      <c r="P1902" s="55">
        <f t="shared" si="92"/>
        <v>0</v>
      </c>
    </row>
    <row r="1903" spans="1:16" ht="15" customHeight="1" x14ac:dyDescent="0.3">
      <c r="A1903" s="554"/>
      <c r="B1903" s="552"/>
      <c r="C1903" s="110">
        <v>17</v>
      </c>
      <c r="D1903" s="66"/>
      <c r="E1903" s="12"/>
      <c r="F1903" s="12"/>
      <c r="G1903" s="12"/>
      <c r="H1903" s="12"/>
      <c r="I1903" s="12"/>
      <c r="J1903" s="12"/>
      <c r="K1903" s="12"/>
      <c r="L1903" s="12"/>
      <c r="M1903" s="12"/>
      <c r="N1903" s="12"/>
      <c r="O1903" s="12"/>
      <c r="P1903" s="55">
        <f t="shared" si="92"/>
        <v>0</v>
      </c>
    </row>
    <row r="1904" spans="1:16" ht="15" customHeight="1" x14ac:dyDescent="0.3">
      <c r="A1904" s="554"/>
      <c r="B1904" s="552"/>
      <c r="C1904" s="110">
        <v>25</v>
      </c>
      <c r="D1904" s="66"/>
      <c r="E1904" s="12"/>
      <c r="F1904" s="12"/>
      <c r="G1904" s="12"/>
      <c r="H1904" s="12"/>
      <c r="I1904" s="12"/>
      <c r="J1904" s="12"/>
      <c r="K1904" s="12"/>
      <c r="L1904" s="12"/>
      <c r="M1904" s="12"/>
      <c r="N1904" s="12"/>
      <c r="O1904" s="12"/>
      <c r="P1904" s="55">
        <f t="shared" si="92"/>
        <v>0</v>
      </c>
    </row>
    <row r="1905" spans="1:16" ht="15" customHeight="1" x14ac:dyDescent="0.3">
      <c r="A1905" s="554"/>
      <c r="B1905" s="552"/>
      <c r="C1905" s="110">
        <v>26</v>
      </c>
      <c r="D1905" s="66"/>
      <c r="E1905" s="12"/>
      <c r="F1905" s="12"/>
      <c r="G1905" s="12"/>
      <c r="H1905" s="12"/>
      <c r="I1905" s="12"/>
      <c r="J1905" s="12"/>
      <c r="K1905" s="12"/>
      <c r="L1905" s="12"/>
      <c r="M1905" s="12"/>
      <c r="N1905" s="12"/>
      <c r="O1905" s="12"/>
      <c r="P1905" s="55">
        <f t="shared" si="92"/>
        <v>0</v>
      </c>
    </row>
    <row r="1906" spans="1:16" ht="15" customHeight="1" x14ac:dyDescent="0.3">
      <c r="A1906" s="555"/>
      <c r="B1906" s="552"/>
      <c r="C1906" s="110">
        <v>27</v>
      </c>
      <c r="D1906" s="66"/>
      <c r="E1906" s="12"/>
      <c r="F1906" s="12"/>
      <c r="G1906" s="12"/>
      <c r="H1906" s="12"/>
      <c r="I1906" s="12"/>
      <c r="J1906" s="12"/>
      <c r="K1906" s="12"/>
      <c r="L1906" s="12"/>
      <c r="M1906" s="12"/>
      <c r="N1906" s="12"/>
      <c r="O1906" s="12"/>
      <c r="P1906" s="55">
        <f t="shared" si="92"/>
        <v>0</v>
      </c>
    </row>
    <row r="1907" spans="1:16" ht="15" customHeight="1" x14ac:dyDescent="0.3">
      <c r="A1907" s="553">
        <v>515</v>
      </c>
      <c r="B1907" s="551" t="s">
        <v>267</v>
      </c>
      <c r="C1907" s="110">
        <v>11</v>
      </c>
      <c r="D1907" s="66"/>
      <c r="E1907" s="12"/>
      <c r="F1907" s="12"/>
      <c r="G1907" s="12"/>
      <c r="H1907" s="12"/>
      <c r="I1907" s="12"/>
      <c r="J1907" s="12"/>
      <c r="K1907" s="12"/>
      <c r="L1907" s="12"/>
      <c r="M1907" s="12"/>
      <c r="N1907" s="12"/>
      <c r="O1907" s="12"/>
      <c r="P1907" s="55">
        <f t="shared" si="92"/>
        <v>0</v>
      </c>
    </row>
    <row r="1908" spans="1:16" ht="15" customHeight="1" x14ac:dyDescent="0.3">
      <c r="A1908" s="554"/>
      <c r="B1908" s="552"/>
      <c r="C1908" s="110">
        <v>12</v>
      </c>
      <c r="D1908" s="66"/>
      <c r="E1908" s="12"/>
      <c r="F1908" s="12"/>
      <c r="G1908" s="12"/>
      <c r="H1908" s="12"/>
      <c r="I1908" s="12"/>
      <c r="J1908" s="12"/>
      <c r="K1908" s="12"/>
      <c r="L1908" s="12"/>
      <c r="M1908" s="12"/>
      <c r="N1908" s="12"/>
      <c r="O1908" s="12"/>
      <c r="P1908" s="55">
        <f t="shared" si="92"/>
        <v>0</v>
      </c>
    </row>
    <row r="1909" spans="1:16" ht="15" customHeight="1" x14ac:dyDescent="0.3">
      <c r="A1909" s="554"/>
      <c r="B1909" s="552"/>
      <c r="C1909" s="110">
        <v>13</v>
      </c>
      <c r="D1909" s="66"/>
      <c r="E1909" s="12"/>
      <c r="F1909" s="12"/>
      <c r="G1909" s="12"/>
      <c r="H1909" s="12"/>
      <c r="I1909" s="12"/>
      <c r="J1909" s="12"/>
      <c r="K1909" s="12"/>
      <c r="L1909" s="12"/>
      <c r="M1909" s="12"/>
      <c r="N1909" s="12"/>
      <c r="O1909" s="12"/>
      <c r="P1909" s="55">
        <f t="shared" si="92"/>
        <v>0</v>
      </c>
    </row>
    <row r="1910" spans="1:16" ht="15" customHeight="1" x14ac:dyDescent="0.3">
      <c r="A1910" s="554"/>
      <c r="B1910" s="552"/>
      <c r="C1910" s="110">
        <v>14</v>
      </c>
      <c r="D1910" s="66"/>
      <c r="E1910" s="12"/>
      <c r="F1910" s="12"/>
      <c r="G1910" s="12"/>
      <c r="H1910" s="12"/>
      <c r="I1910" s="12"/>
      <c r="J1910" s="12"/>
      <c r="K1910" s="12"/>
      <c r="L1910" s="12"/>
      <c r="M1910" s="12"/>
      <c r="N1910" s="12"/>
      <c r="O1910" s="12"/>
      <c r="P1910" s="55">
        <f t="shared" si="92"/>
        <v>0</v>
      </c>
    </row>
    <row r="1911" spans="1:16" ht="15" customHeight="1" x14ac:dyDescent="0.3">
      <c r="A1911" s="554"/>
      <c r="B1911" s="552"/>
      <c r="C1911" s="110">
        <v>15</v>
      </c>
      <c r="D1911" s="66"/>
      <c r="E1911" s="12"/>
      <c r="F1911" s="12"/>
      <c r="G1911" s="12"/>
      <c r="H1911" s="12"/>
      <c r="I1911" s="12"/>
      <c r="J1911" s="12"/>
      <c r="K1911" s="12"/>
      <c r="L1911" s="12"/>
      <c r="M1911" s="12"/>
      <c r="N1911" s="12"/>
      <c r="O1911" s="12"/>
      <c r="P1911" s="55">
        <f t="shared" si="92"/>
        <v>0</v>
      </c>
    </row>
    <row r="1912" spans="1:16" ht="15" customHeight="1" x14ac:dyDescent="0.3">
      <c r="A1912" s="554"/>
      <c r="B1912" s="552"/>
      <c r="C1912" s="110">
        <v>16</v>
      </c>
      <c r="D1912" s="66"/>
      <c r="E1912" s="12"/>
      <c r="F1912" s="12"/>
      <c r="G1912" s="12"/>
      <c r="H1912" s="12"/>
      <c r="I1912" s="12"/>
      <c r="J1912" s="12"/>
      <c r="K1912" s="12"/>
      <c r="L1912" s="12"/>
      <c r="M1912" s="12"/>
      <c r="N1912" s="12"/>
      <c r="O1912" s="12"/>
      <c r="P1912" s="55">
        <f t="shared" si="92"/>
        <v>0</v>
      </c>
    </row>
    <row r="1913" spans="1:16" ht="15" customHeight="1" x14ac:dyDescent="0.3">
      <c r="A1913" s="554"/>
      <c r="B1913" s="552"/>
      <c r="C1913" s="110">
        <v>17</v>
      </c>
      <c r="D1913" s="66"/>
      <c r="E1913" s="12"/>
      <c r="F1913" s="12">
        <v>15000</v>
      </c>
      <c r="G1913" s="12"/>
      <c r="H1913" s="12"/>
      <c r="I1913" s="12">
        <v>15000</v>
      </c>
      <c r="J1913" s="12"/>
      <c r="K1913" s="12"/>
      <c r="L1913" s="12">
        <v>15000</v>
      </c>
      <c r="M1913" s="12"/>
      <c r="N1913" s="12"/>
      <c r="O1913" s="12"/>
      <c r="P1913" s="55">
        <f t="shared" si="92"/>
        <v>45000</v>
      </c>
    </row>
    <row r="1914" spans="1:16" ht="15" customHeight="1" x14ac:dyDescent="0.3">
      <c r="A1914" s="554"/>
      <c r="B1914" s="552"/>
      <c r="C1914" s="110">
        <v>25</v>
      </c>
      <c r="D1914" s="66"/>
      <c r="E1914" s="12"/>
      <c r="F1914" s="12"/>
      <c r="G1914" s="12"/>
      <c r="H1914" s="12"/>
      <c r="I1914" s="12"/>
      <c r="J1914" s="12"/>
      <c r="K1914" s="12"/>
      <c r="L1914" s="12"/>
      <c r="M1914" s="12"/>
      <c r="N1914" s="12"/>
      <c r="O1914" s="12"/>
      <c r="P1914" s="55">
        <f t="shared" si="92"/>
        <v>0</v>
      </c>
    </row>
    <row r="1915" spans="1:16" ht="15" customHeight="1" x14ac:dyDescent="0.3">
      <c r="A1915" s="554"/>
      <c r="B1915" s="552"/>
      <c r="C1915" s="110">
        <v>26</v>
      </c>
      <c r="D1915" s="66"/>
      <c r="E1915" s="12"/>
      <c r="F1915" s="12"/>
      <c r="G1915" s="12"/>
      <c r="H1915" s="12"/>
      <c r="I1915" s="12"/>
      <c r="J1915" s="12"/>
      <c r="K1915" s="12"/>
      <c r="L1915" s="12"/>
      <c r="M1915" s="12"/>
      <c r="N1915" s="12"/>
      <c r="O1915" s="12"/>
      <c r="P1915" s="55">
        <f t="shared" si="92"/>
        <v>0</v>
      </c>
    </row>
    <row r="1916" spans="1:16" ht="15" customHeight="1" x14ac:dyDescent="0.3">
      <c r="A1916" s="555"/>
      <c r="B1916" s="552"/>
      <c r="C1916" s="110">
        <v>27</v>
      </c>
      <c r="D1916" s="66"/>
      <c r="E1916" s="12"/>
      <c r="F1916" s="12"/>
      <c r="G1916" s="12"/>
      <c r="H1916" s="12"/>
      <c r="I1916" s="12"/>
      <c r="J1916" s="12"/>
      <c r="K1916" s="12"/>
      <c r="L1916" s="12"/>
      <c r="M1916" s="12"/>
      <c r="N1916" s="12"/>
      <c r="O1916" s="12"/>
      <c r="P1916" s="55">
        <f t="shared" si="92"/>
        <v>0</v>
      </c>
    </row>
    <row r="1917" spans="1:16" ht="15" customHeight="1" x14ac:dyDescent="0.3">
      <c r="A1917" s="553">
        <v>519</v>
      </c>
      <c r="B1917" s="551" t="s">
        <v>268</v>
      </c>
      <c r="C1917" s="110">
        <v>11</v>
      </c>
      <c r="D1917" s="66"/>
      <c r="E1917" s="12"/>
      <c r="F1917" s="12"/>
      <c r="G1917" s="12"/>
      <c r="H1917" s="12"/>
      <c r="I1917" s="12"/>
      <c r="J1917" s="12"/>
      <c r="K1917" s="12"/>
      <c r="L1917" s="12"/>
      <c r="M1917" s="12"/>
      <c r="N1917" s="12"/>
      <c r="O1917" s="12"/>
      <c r="P1917" s="55">
        <f t="shared" si="92"/>
        <v>0</v>
      </c>
    </row>
    <row r="1918" spans="1:16" ht="15" customHeight="1" x14ac:dyDescent="0.3">
      <c r="A1918" s="554"/>
      <c r="B1918" s="552"/>
      <c r="C1918" s="110">
        <v>12</v>
      </c>
      <c r="D1918" s="66"/>
      <c r="E1918" s="12"/>
      <c r="F1918" s="12"/>
      <c r="G1918" s="12"/>
      <c r="H1918" s="12"/>
      <c r="I1918" s="12"/>
      <c r="J1918" s="12"/>
      <c r="K1918" s="12"/>
      <c r="L1918" s="12"/>
      <c r="M1918" s="12"/>
      <c r="N1918" s="12"/>
      <c r="O1918" s="12"/>
      <c r="P1918" s="55">
        <f t="shared" si="92"/>
        <v>0</v>
      </c>
    </row>
    <row r="1919" spans="1:16" ht="15" customHeight="1" x14ac:dyDescent="0.3">
      <c r="A1919" s="554"/>
      <c r="B1919" s="552"/>
      <c r="C1919" s="110">
        <v>13</v>
      </c>
      <c r="D1919" s="66"/>
      <c r="E1919" s="12"/>
      <c r="F1919" s="12"/>
      <c r="G1919" s="12"/>
      <c r="H1919" s="12"/>
      <c r="I1919" s="12"/>
      <c r="J1919" s="12"/>
      <c r="K1919" s="12"/>
      <c r="L1919" s="12"/>
      <c r="M1919" s="12"/>
      <c r="N1919" s="12"/>
      <c r="O1919" s="12"/>
      <c r="P1919" s="55">
        <f t="shared" si="92"/>
        <v>0</v>
      </c>
    </row>
    <row r="1920" spans="1:16" ht="15" customHeight="1" x14ac:dyDescent="0.3">
      <c r="A1920" s="554"/>
      <c r="B1920" s="552"/>
      <c r="C1920" s="110">
        <v>14</v>
      </c>
      <c r="D1920" s="66"/>
      <c r="E1920" s="12"/>
      <c r="F1920" s="12"/>
      <c r="G1920" s="12"/>
      <c r="H1920" s="12"/>
      <c r="I1920" s="12"/>
      <c r="J1920" s="12"/>
      <c r="K1920" s="12"/>
      <c r="L1920" s="12"/>
      <c r="M1920" s="12"/>
      <c r="N1920" s="12"/>
      <c r="O1920" s="12"/>
      <c r="P1920" s="55">
        <f t="shared" si="92"/>
        <v>0</v>
      </c>
    </row>
    <row r="1921" spans="1:16" ht="15" customHeight="1" x14ac:dyDescent="0.3">
      <c r="A1921" s="554"/>
      <c r="B1921" s="552"/>
      <c r="C1921" s="110">
        <v>15</v>
      </c>
      <c r="D1921" s="66"/>
      <c r="E1921" s="12"/>
      <c r="F1921" s="12"/>
      <c r="G1921" s="12"/>
      <c r="H1921" s="12"/>
      <c r="I1921" s="12"/>
      <c r="J1921" s="12"/>
      <c r="K1921" s="12"/>
      <c r="L1921" s="12"/>
      <c r="M1921" s="12"/>
      <c r="N1921" s="12"/>
      <c r="O1921" s="12"/>
      <c r="P1921" s="55">
        <f t="shared" si="92"/>
        <v>0</v>
      </c>
    </row>
    <row r="1922" spans="1:16" ht="15" customHeight="1" x14ac:dyDescent="0.3">
      <c r="A1922" s="554"/>
      <c r="B1922" s="552"/>
      <c r="C1922" s="110">
        <v>16</v>
      </c>
      <c r="D1922" s="66"/>
      <c r="E1922" s="12"/>
      <c r="F1922" s="12"/>
      <c r="G1922" s="12"/>
      <c r="H1922" s="12"/>
      <c r="I1922" s="12"/>
      <c r="J1922" s="12"/>
      <c r="K1922" s="12"/>
      <c r="L1922" s="12"/>
      <c r="M1922" s="12"/>
      <c r="N1922" s="12"/>
      <c r="O1922" s="12"/>
      <c r="P1922" s="55">
        <f t="shared" si="92"/>
        <v>0</v>
      </c>
    </row>
    <row r="1923" spans="1:16" ht="15" customHeight="1" x14ac:dyDescent="0.3">
      <c r="A1923" s="554"/>
      <c r="B1923" s="552"/>
      <c r="C1923" s="110">
        <v>17</v>
      </c>
      <c r="D1923" s="66"/>
      <c r="E1923" s="12"/>
      <c r="F1923" s="12"/>
      <c r="G1923" s="12"/>
      <c r="H1923" s="12"/>
      <c r="I1923" s="12"/>
      <c r="J1923" s="12"/>
      <c r="K1923" s="12"/>
      <c r="L1923" s="12"/>
      <c r="M1923" s="12"/>
      <c r="N1923" s="12"/>
      <c r="O1923" s="12"/>
      <c r="P1923" s="55">
        <f t="shared" si="92"/>
        <v>0</v>
      </c>
    </row>
    <row r="1924" spans="1:16" ht="15" customHeight="1" x14ac:dyDescent="0.3">
      <c r="A1924" s="554"/>
      <c r="B1924" s="552"/>
      <c r="C1924" s="110">
        <v>25</v>
      </c>
      <c r="D1924" s="66"/>
      <c r="E1924" s="12"/>
      <c r="F1924" s="12"/>
      <c r="G1924" s="12"/>
      <c r="H1924" s="12"/>
      <c r="I1924" s="12"/>
      <c r="J1924" s="12"/>
      <c r="K1924" s="12"/>
      <c r="L1924" s="12"/>
      <c r="M1924" s="12"/>
      <c r="N1924" s="12"/>
      <c r="O1924" s="12"/>
      <c r="P1924" s="55">
        <f t="shared" si="92"/>
        <v>0</v>
      </c>
    </row>
    <row r="1925" spans="1:16" ht="15" customHeight="1" x14ac:dyDescent="0.3">
      <c r="A1925" s="554"/>
      <c r="B1925" s="552"/>
      <c r="C1925" s="110">
        <v>26</v>
      </c>
      <c r="D1925" s="66"/>
      <c r="E1925" s="12"/>
      <c r="F1925" s="12"/>
      <c r="G1925" s="12"/>
      <c r="H1925" s="12"/>
      <c r="I1925" s="12"/>
      <c r="J1925" s="12"/>
      <c r="K1925" s="12"/>
      <c r="L1925" s="12"/>
      <c r="M1925" s="12"/>
      <c r="N1925" s="12"/>
      <c r="O1925" s="12"/>
      <c r="P1925" s="55">
        <f t="shared" si="92"/>
        <v>0</v>
      </c>
    </row>
    <row r="1926" spans="1:16" ht="15" customHeight="1" x14ac:dyDescent="0.3">
      <c r="A1926" s="555"/>
      <c r="B1926" s="552"/>
      <c r="C1926" s="110">
        <v>27</v>
      </c>
      <c r="D1926" s="66"/>
      <c r="E1926" s="12"/>
      <c r="F1926" s="12"/>
      <c r="G1926" s="12"/>
      <c r="H1926" s="12"/>
      <c r="I1926" s="12"/>
      <c r="J1926" s="12"/>
      <c r="K1926" s="12"/>
      <c r="L1926" s="12"/>
      <c r="M1926" s="12"/>
      <c r="N1926" s="12"/>
      <c r="O1926" s="12"/>
      <c r="P1926" s="55">
        <f t="shared" si="92"/>
        <v>0</v>
      </c>
    </row>
    <row r="1927" spans="1:16" x14ac:dyDescent="0.3">
      <c r="A1927" s="74">
        <v>5200</v>
      </c>
      <c r="B1927" s="305" t="s">
        <v>2318</v>
      </c>
      <c r="C1927" s="306"/>
      <c r="D1927" s="72">
        <f>SUM(D1928:D1967)</f>
        <v>0</v>
      </c>
      <c r="E1927" s="72">
        <f t="shared" ref="E1927:O1927" si="93">SUM(E1928:E1967)</f>
        <v>0</v>
      </c>
      <c r="F1927" s="72">
        <f t="shared" si="93"/>
        <v>0</v>
      </c>
      <c r="G1927" s="72">
        <f t="shared" si="93"/>
        <v>0</v>
      </c>
      <c r="H1927" s="72">
        <f t="shared" si="93"/>
        <v>0</v>
      </c>
      <c r="I1927" s="72">
        <f t="shared" si="93"/>
        <v>0</v>
      </c>
      <c r="J1927" s="72">
        <f t="shared" si="93"/>
        <v>0</v>
      </c>
      <c r="K1927" s="72">
        <f t="shared" si="93"/>
        <v>0</v>
      </c>
      <c r="L1927" s="72">
        <f t="shared" si="93"/>
        <v>0</v>
      </c>
      <c r="M1927" s="72">
        <f t="shared" si="93"/>
        <v>0</v>
      </c>
      <c r="N1927" s="72">
        <f t="shared" si="93"/>
        <v>0</v>
      </c>
      <c r="O1927" s="72">
        <f t="shared" si="93"/>
        <v>0</v>
      </c>
      <c r="P1927" s="72">
        <f>SUM(P1928:P1967)</f>
        <v>0</v>
      </c>
    </row>
    <row r="1928" spans="1:16" ht="15" customHeight="1" x14ac:dyDescent="0.3">
      <c r="A1928" s="553">
        <v>521</v>
      </c>
      <c r="B1928" s="551" t="s">
        <v>270</v>
      </c>
      <c r="C1928" s="110">
        <v>11</v>
      </c>
      <c r="D1928" s="66"/>
      <c r="E1928" s="12"/>
      <c r="F1928" s="12"/>
      <c r="G1928" s="12"/>
      <c r="H1928" s="12"/>
      <c r="I1928" s="12"/>
      <c r="J1928" s="12"/>
      <c r="K1928" s="12"/>
      <c r="L1928" s="12"/>
      <c r="M1928" s="12"/>
      <c r="N1928" s="12"/>
      <c r="O1928" s="12"/>
      <c r="P1928" s="55">
        <f>SUM(D1928:O1928)</f>
        <v>0</v>
      </c>
    </row>
    <row r="1929" spans="1:16" ht="15" customHeight="1" x14ac:dyDescent="0.3">
      <c r="A1929" s="554"/>
      <c r="B1929" s="552"/>
      <c r="C1929" s="110">
        <v>12</v>
      </c>
      <c r="D1929" s="66"/>
      <c r="E1929" s="12"/>
      <c r="F1929" s="12"/>
      <c r="G1929" s="12"/>
      <c r="H1929" s="12"/>
      <c r="I1929" s="12"/>
      <c r="J1929" s="12"/>
      <c r="K1929" s="12"/>
      <c r="L1929" s="12"/>
      <c r="M1929" s="12"/>
      <c r="N1929" s="12"/>
      <c r="O1929" s="12"/>
      <c r="P1929" s="55">
        <f t="shared" ref="P1929:P1967" si="94">SUM(D1929:O1929)</f>
        <v>0</v>
      </c>
    </row>
    <row r="1930" spans="1:16" ht="15" customHeight="1" x14ac:dyDescent="0.3">
      <c r="A1930" s="554"/>
      <c r="B1930" s="552"/>
      <c r="C1930" s="110">
        <v>13</v>
      </c>
      <c r="D1930" s="66"/>
      <c r="E1930" s="12"/>
      <c r="F1930" s="12"/>
      <c r="G1930" s="12"/>
      <c r="H1930" s="12"/>
      <c r="I1930" s="12"/>
      <c r="J1930" s="12"/>
      <c r="K1930" s="12"/>
      <c r="L1930" s="12"/>
      <c r="M1930" s="12"/>
      <c r="N1930" s="12"/>
      <c r="O1930" s="12"/>
      <c r="P1930" s="55">
        <f t="shared" si="94"/>
        <v>0</v>
      </c>
    </row>
    <row r="1931" spans="1:16" ht="15" customHeight="1" x14ac:dyDescent="0.3">
      <c r="A1931" s="554"/>
      <c r="B1931" s="552"/>
      <c r="C1931" s="110">
        <v>14</v>
      </c>
      <c r="D1931" s="66"/>
      <c r="E1931" s="12"/>
      <c r="F1931" s="12"/>
      <c r="G1931" s="12"/>
      <c r="H1931" s="12"/>
      <c r="I1931" s="12"/>
      <c r="J1931" s="12"/>
      <c r="K1931" s="12"/>
      <c r="L1931" s="12"/>
      <c r="M1931" s="12"/>
      <c r="N1931" s="12"/>
      <c r="O1931" s="12"/>
      <c r="P1931" s="55">
        <f t="shared" si="94"/>
        <v>0</v>
      </c>
    </row>
    <row r="1932" spans="1:16" ht="15" customHeight="1" x14ac:dyDescent="0.3">
      <c r="A1932" s="554"/>
      <c r="B1932" s="552"/>
      <c r="C1932" s="110">
        <v>15</v>
      </c>
      <c r="D1932" s="66"/>
      <c r="E1932" s="12"/>
      <c r="F1932" s="12"/>
      <c r="G1932" s="12"/>
      <c r="H1932" s="12"/>
      <c r="I1932" s="12"/>
      <c r="J1932" s="12"/>
      <c r="K1932" s="12"/>
      <c r="L1932" s="12"/>
      <c r="M1932" s="12"/>
      <c r="N1932" s="12"/>
      <c r="O1932" s="12"/>
      <c r="P1932" s="55">
        <f t="shared" si="94"/>
        <v>0</v>
      </c>
    </row>
    <row r="1933" spans="1:16" ht="15" customHeight="1" x14ac:dyDescent="0.3">
      <c r="A1933" s="554"/>
      <c r="B1933" s="552"/>
      <c r="C1933" s="110">
        <v>16</v>
      </c>
      <c r="D1933" s="66"/>
      <c r="E1933" s="12"/>
      <c r="F1933" s="12"/>
      <c r="G1933" s="12"/>
      <c r="H1933" s="12"/>
      <c r="I1933" s="12"/>
      <c r="J1933" s="12"/>
      <c r="K1933" s="12"/>
      <c r="L1933" s="12"/>
      <c r="M1933" s="12"/>
      <c r="N1933" s="12"/>
      <c r="O1933" s="12"/>
      <c r="P1933" s="55">
        <f t="shared" si="94"/>
        <v>0</v>
      </c>
    </row>
    <row r="1934" spans="1:16" ht="15" customHeight="1" x14ac:dyDescent="0.3">
      <c r="A1934" s="554"/>
      <c r="B1934" s="552"/>
      <c r="C1934" s="110">
        <v>17</v>
      </c>
      <c r="D1934" s="66"/>
      <c r="E1934" s="12"/>
      <c r="F1934" s="12"/>
      <c r="G1934" s="12"/>
      <c r="H1934" s="12"/>
      <c r="I1934" s="12"/>
      <c r="J1934" s="12"/>
      <c r="K1934" s="12"/>
      <c r="L1934" s="12"/>
      <c r="M1934" s="12"/>
      <c r="N1934" s="12"/>
      <c r="O1934" s="12"/>
      <c r="P1934" s="55">
        <f t="shared" si="94"/>
        <v>0</v>
      </c>
    </row>
    <row r="1935" spans="1:16" ht="15" customHeight="1" x14ac:dyDescent="0.3">
      <c r="A1935" s="554"/>
      <c r="B1935" s="552"/>
      <c r="C1935" s="110">
        <v>25</v>
      </c>
      <c r="D1935" s="66"/>
      <c r="E1935" s="12"/>
      <c r="F1935" s="12"/>
      <c r="G1935" s="12"/>
      <c r="H1935" s="12"/>
      <c r="I1935" s="12"/>
      <c r="J1935" s="12"/>
      <c r="K1935" s="12"/>
      <c r="L1935" s="12"/>
      <c r="M1935" s="12"/>
      <c r="N1935" s="12"/>
      <c r="O1935" s="12"/>
      <c r="P1935" s="55">
        <f t="shared" si="94"/>
        <v>0</v>
      </c>
    </row>
    <row r="1936" spans="1:16" ht="15" customHeight="1" x14ac:dyDescent="0.3">
      <c r="A1936" s="554"/>
      <c r="B1936" s="552"/>
      <c r="C1936" s="110">
        <v>26</v>
      </c>
      <c r="D1936" s="66"/>
      <c r="E1936" s="12"/>
      <c r="F1936" s="12"/>
      <c r="G1936" s="12"/>
      <c r="H1936" s="12"/>
      <c r="I1936" s="12"/>
      <c r="J1936" s="12"/>
      <c r="K1936" s="12"/>
      <c r="L1936" s="12"/>
      <c r="M1936" s="12"/>
      <c r="N1936" s="12"/>
      <c r="O1936" s="12"/>
      <c r="P1936" s="55">
        <f t="shared" si="94"/>
        <v>0</v>
      </c>
    </row>
    <row r="1937" spans="1:16" ht="15" customHeight="1" x14ac:dyDescent="0.3">
      <c r="A1937" s="555"/>
      <c r="B1937" s="552"/>
      <c r="C1937" s="110">
        <v>27</v>
      </c>
      <c r="D1937" s="66"/>
      <c r="E1937" s="12"/>
      <c r="F1937" s="12"/>
      <c r="G1937" s="12"/>
      <c r="H1937" s="12"/>
      <c r="I1937" s="12"/>
      <c r="J1937" s="12"/>
      <c r="K1937" s="12"/>
      <c r="L1937" s="12"/>
      <c r="M1937" s="12"/>
      <c r="N1937" s="12"/>
      <c r="O1937" s="12"/>
      <c r="P1937" s="55">
        <f t="shared" si="94"/>
        <v>0</v>
      </c>
    </row>
    <row r="1938" spans="1:16" ht="15" customHeight="1" x14ac:dyDescent="0.3">
      <c r="A1938" s="553">
        <v>522</v>
      </c>
      <c r="B1938" s="551" t="s">
        <v>271</v>
      </c>
      <c r="C1938" s="110">
        <v>11</v>
      </c>
      <c r="D1938" s="66"/>
      <c r="E1938" s="12"/>
      <c r="F1938" s="12"/>
      <c r="G1938" s="12"/>
      <c r="H1938" s="12"/>
      <c r="I1938" s="12"/>
      <c r="J1938" s="12"/>
      <c r="K1938" s="12"/>
      <c r="L1938" s="12"/>
      <c r="M1938" s="12"/>
      <c r="N1938" s="12"/>
      <c r="O1938" s="12"/>
      <c r="P1938" s="55">
        <f t="shared" si="94"/>
        <v>0</v>
      </c>
    </row>
    <row r="1939" spans="1:16" ht="15" customHeight="1" x14ac:dyDescent="0.3">
      <c r="A1939" s="554"/>
      <c r="B1939" s="552"/>
      <c r="C1939" s="110">
        <v>12</v>
      </c>
      <c r="D1939" s="66"/>
      <c r="E1939" s="12"/>
      <c r="F1939" s="12"/>
      <c r="G1939" s="12"/>
      <c r="H1939" s="12"/>
      <c r="I1939" s="12"/>
      <c r="J1939" s="12"/>
      <c r="K1939" s="12"/>
      <c r="L1939" s="12"/>
      <c r="M1939" s="12"/>
      <c r="N1939" s="12"/>
      <c r="O1939" s="12"/>
      <c r="P1939" s="55">
        <f t="shared" si="94"/>
        <v>0</v>
      </c>
    </row>
    <row r="1940" spans="1:16" ht="15" customHeight="1" x14ac:dyDescent="0.3">
      <c r="A1940" s="554"/>
      <c r="B1940" s="552"/>
      <c r="C1940" s="110">
        <v>13</v>
      </c>
      <c r="D1940" s="66"/>
      <c r="E1940" s="12"/>
      <c r="F1940" s="12"/>
      <c r="G1940" s="12"/>
      <c r="H1940" s="12"/>
      <c r="I1940" s="12"/>
      <c r="J1940" s="12"/>
      <c r="K1940" s="12"/>
      <c r="L1940" s="12"/>
      <c r="M1940" s="12"/>
      <c r="N1940" s="12"/>
      <c r="O1940" s="12"/>
      <c r="P1940" s="55">
        <f t="shared" si="94"/>
        <v>0</v>
      </c>
    </row>
    <row r="1941" spans="1:16" ht="15" customHeight="1" x14ac:dyDescent="0.3">
      <c r="A1941" s="554"/>
      <c r="B1941" s="552"/>
      <c r="C1941" s="110">
        <v>14</v>
      </c>
      <c r="D1941" s="66"/>
      <c r="E1941" s="12"/>
      <c r="F1941" s="12"/>
      <c r="G1941" s="12"/>
      <c r="H1941" s="12"/>
      <c r="I1941" s="12"/>
      <c r="J1941" s="12"/>
      <c r="K1941" s="12"/>
      <c r="L1941" s="12"/>
      <c r="M1941" s="12"/>
      <c r="N1941" s="12"/>
      <c r="O1941" s="12"/>
      <c r="P1941" s="55">
        <f t="shared" si="94"/>
        <v>0</v>
      </c>
    </row>
    <row r="1942" spans="1:16" ht="15" customHeight="1" x14ac:dyDescent="0.3">
      <c r="A1942" s="554"/>
      <c r="B1942" s="552"/>
      <c r="C1942" s="110">
        <v>15</v>
      </c>
      <c r="D1942" s="66"/>
      <c r="E1942" s="12"/>
      <c r="F1942" s="12"/>
      <c r="G1942" s="12"/>
      <c r="H1942" s="12"/>
      <c r="I1942" s="12"/>
      <c r="J1942" s="12"/>
      <c r="K1942" s="12"/>
      <c r="L1942" s="12"/>
      <c r="M1942" s="12"/>
      <c r="N1942" s="12"/>
      <c r="O1942" s="12"/>
      <c r="P1942" s="55">
        <f t="shared" si="94"/>
        <v>0</v>
      </c>
    </row>
    <row r="1943" spans="1:16" ht="15" customHeight="1" x14ac:dyDescent="0.3">
      <c r="A1943" s="554"/>
      <c r="B1943" s="552"/>
      <c r="C1943" s="110">
        <v>16</v>
      </c>
      <c r="D1943" s="66"/>
      <c r="E1943" s="12"/>
      <c r="F1943" s="12"/>
      <c r="G1943" s="12"/>
      <c r="H1943" s="12"/>
      <c r="I1943" s="12"/>
      <c r="J1943" s="12"/>
      <c r="K1943" s="12"/>
      <c r="L1943" s="12"/>
      <c r="M1943" s="12"/>
      <c r="N1943" s="12"/>
      <c r="O1943" s="12"/>
      <c r="P1943" s="55">
        <f t="shared" si="94"/>
        <v>0</v>
      </c>
    </row>
    <row r="1944" spans="1:16" ht="15" customHeight="1" x14ac:dyDescent="0.3">
      <c r="A1944" s="554"/>
      <c r="B1944" s="552"/>
      <c r="C1944" s="110">
        <v>17</v>
      </c>
      <c r="D1944" s="66"/>
      <c r="E1944" s="12"/>
      <c r="F1944" s="12"/>
      <c r="G1944" s="12"/>
      <c r="H1944" s="12"/>
      <c r="I1944" s="12"/>
      <c r="J1944" s="12"/>
      <c r="K1944" s="12"/>
      <c r="L1944" s="12"/>
      <c r="M1944" s="12"/>
      <c r="N1944" s="12"/>
      <c r="O1944" s="12"/>
      <c r="P1944" s="55">
        <f t="shared" si="94"/>
        <v>0</v>
      </c>
    </row>
    <row r="1945" spans="1:16" ht="15" customHeight="1" x14ac:dyDescent="0.3">
      <c r="A1945" s="554"/>
      <c r="B1945" s="552"/>
      <c r="C1945" s="110">
        <v>25</v>
      </c>
      <c r="D1945" s="66"/>
      <c r="E1945" s="12"/>
      <c r="F1945" s="12"/>
      <c r="G1945" s="12"/>
      <c r="H1945" s="12"/>
      <c r="I1945" s="12"/>
      <c r="J1945" s="12"/>
      <c r="K1945" s="12"/>
      <c r="L1945" s="12"/>
      <c r="M1945" s="12"/>
      <c r="N1945" s="12"/>
      <c r="O1945" s="12"/>
      <c r="P1945" s="55">
        <f t="shared" si="94"/>
        <v>0</v>
      </c>
    </row>
    <row r="1946" spans="1:16" ht="15" customHeight="1" x14ac:dyDescent="0.3">
      <c r="A1946" s="554"/>
      <c r="B1946" s="552"/>
      <c r="C1946" s="110">
        <v>26</v>
      </c>
      <c r="D1946" s="66"/>
      <c r="E1946" s="12"/>
      <c r="F1946" s="12"/>
      <c r="G1946" s="12"/>
      <c r="H1946" s="12"/>
      <c r="I1946" s="12"/>
      <c r="J1946" s="12"/>
      <c r="K1946" s="12"/>
      <c r="L1946" s="12"/>
      <c r="M1946" s="12"/>
      <c r="N1946" s="12"/>
      <c r="O1946" s="12"/>
      <c r="P1946" s="55">
        <f t="shared" si="94"/>
        <v>0</v>
      </c>
    </row>
    <row r="1947" spans="1:16" ht="15" customHeight="1" x14ac:dyDescent="0.3">
      <c r="A1947" s="555"/>
      <c r="B1947" s="552"/>
      <c r="C1947" s="110">
        <v>27</v>
      </c>
      <c r="D1947" s="66"/>
      <c r="E1947" s="12"/>
      <c r="F1947" s="12"/>
      <c r="G1947" s="12"/>
      <c r="H1947" s="12"/>
      <c r="I1947" s="12"/>
      <c r="J1947" s="12"/>
      <c r="K1947" s="12"/>
      <c r="L1947" s="12"/>
      <c r="M1947" s="12"/>
      <c r="N1947" s="12"/>
      <c r="O1947" s="12"/>
      <c r="P1947" s="55">
        <f t="shared" si="94"/>
        <v>0</v>
      </c>
    </row>
    <row r="1948" spans="1:16" ht="15" customHeight="1" x14ac:dyDescent="0.3">
      <c r="A1948" s="553">
        <v>523</v>
      </c>
      <c r="B1948" s="551" t="s">
        <v>272</v>
      </c>
      <c r="C1948" s="110">
        <v>11</v>
      </c>
      <c r="D1948" s="66"/>
      <c r="E1948" s="12"/>
      <c r="F1948" s="12"/>
      <c r="G1948" s="12"/>
      <c r="H1948" s="12"/>
      <c r="I1948" s="12"/>
      <c r="J1948" s="12"/>
      <c r="K1948" s="12"/>
      <c r="L1948" s="12"/>
      <c r="M1948" s="12"/>
      <c r="N1948" s="12"/>
      <c r="O1948" s="12"/>
      <c r="P1948" s="55">
        <f t="shared" si="94"/>
        <v>0</v>
      </c>
    </row>
    <row r="1949" spans="1:16" ht="15" customHeight="1" x14ac:dyDescent="0.3">
      <c r="A1949" s="554"/>
      <c r="B1949" s="552"/>
      <c r="C1949" s="110">
        <v>12</v>
      </c>
      <c r="D1949" s="66"/>
      <c r="E1949" s="12"/>
      <c r="F1949" s="12"/>
      <c r="G1949" s="12"/>
      <c r="H1949" s="12"/>
      <c r="I1949" s="12"/>
      <c r="J1949" s="12"/>
      <c r="K1949" s="12"/>
      <c r="L1949" s="12"/>
      <c r="M1949" s="12"/>
      <c r="N1949" s="12"/>
      <c r="O1949" s="12"/>
      <c r="P1949" s="55">
        <f t="shared" si="94"/>
        <v>0</v>
      </c>
    </row>
    <row r="1950" spans="1:16" ht="15" customHeight="1" x14ac:dyDescent="0.3">
      <c r="A1950" s="554"/>
      <c r="B1950" s="552"/>
      <c r="C1950" s="110">
        <v>13</v>
      </c>
      <c r="D1950" s="66"/>
      <c r="E1950" s="12"/>
      <c r="F1950" s="12"/>
      <c r="G1950" s="12"/>
      <c r="H1950" s="12"/>
      <c r="I1950" s="12"/>
      <c r="J1950" s="12"/>
      <c r="K1950" s="12"/>
      <c r="L1950" s="12"/>
      <c r="M1950" s="12"/>
      <c r="N1950" s="12"/>
      <c r="O1950" s="12"/>
      <c r="P1950" s="55">
        <f t="shared" si="94"/>
        <v>0</v>
      </c>
    </row>
    <row r="1951" spans="1:16" ht="15" customHeight="1" x14ac:dyDescent="0.3">
      <c r="A1951" s="554"/>
      <c r="B1951" s="552"/>
      <c r="C1951" s="110">
        <v>14</v>
      </c>
      <c r="D1951" s="66"/>
      <c r="E1951" s="12"/>
      <c r="F1951" s="12"/>
      <c r="G1951" s="12"/>
      <c r="H1951" s="12"/>
      <c r="I1951" s="12"/>
      <c r="J1951" s="12"/>
      <c r="K1951" s="12"/>
      <c r="L1951" s="12"/>
      <c r="M1951" s="12"/>
      <c r="N1951" s="12"/>
      <c r="O1951" s="12"/>
      <c r="P1951" s="55">
        <f t="shared" si="94"/>
        <v>0</v>
      </c>
    </row>
    <row r="1952" spans="1:16" ht="15" customHeight="1" x14ac:dyDescent="0.3">
      <c r="A1952" s="554"/>
      <c r="B1952" s="552"/>
      <c r="C1952" s="110">
        <v>15</v>
      </c>
      <c r="D1952" s="66"/>
      <c r="E1952" s="12"/>
      <c r="F1952" s="12"/>
      <c r="G1952" s="12"/>
      <c r="H1952" s="12"/>
      <c r="I1952" s="12"/>
      <c r="J1952" s="12"/>
      <c r="K1952" s="12"/>
      <c r="L1952" s="12"/>
      <c r="M1952" s="12"/>
      <c r="N1952" s="12"/>
      <c r="O1952" s="12"/>
      <c r="P1952" s="55">
        <f t="shared" si="94"/>
        <v>0</v>
      </c>
    </row>
    <row r="1953" spans="1:16" ht="15" customHeight="1" x14ac:dyDescent="0.3">
      <c r="A1953" s="554"/>
      <c r="B1953" s="552"/>
      <c r="C1953" s="110">
        <v>16</v>
      </c>
      <c r="D1953" s="66"/>
      <c r="E1953" s="12"/>
      <c r="F1953" s="12"/>
      <c r="G1953" s="12"/>
      <c r="H1953" s="12"/>
      <c r="I1953" s="12"/>
      <c r="J1953" s="12"/>
      <c r="K1953" s="12"/>
      <c r="L1953" s="12"/>
      <c r="M1953" s="12"/>
      <c r="N1953" s="12"/>
      <c r="O1953" s="12"/>
      <c r="P1953" s="55">
        <f t="shared" si="94"/>
        <v>0</v>
      </c>
    </row>
    <row r="1954" spans="1:16" ht="15" customHeight="1" x14ac:dyDescent="0.3">
      <c r="A1954" s="554"/>
      <c r="B1954" s="552"/>
      <c r="C1954" s="110">
        <v>17</v>
      </c>
      <c r="D1954" s="66"/>
      <c r="E1954" s="12"/>
      <c r="F1954" s="12"/>
      <c r="G1954" s="12"/>
      <c r="H1954" s="12"/>
      <c r="I1954" s="12"/>
      <c r="J1954" s="12"/>
      <c r="K1954" s="12"/>
      <c r="L1954" s="12"/>
      <c r="M1954" s="12"/>
      <c r="N1954" s="12"/>
      <c r="O1954" s="12"/>
      <c r="P1954" s="55">
        <f t="shared" si="94"/>
        <v>0</v>
      </c>
    </row>
    <row r="1955" spans="1:16" ht="15" customHeight="1" x14ac:dyDescent="0.3">
      <c r="A1955" s="554"/>
      <c r="B1955" s="552"/>
      <c r="C1955" s="110">
        <v>25</v>
      </c>
      <c r="D1955" s="66"/>
      <c r="E1955" s="12"/>
      <c r="F1955" s="12"/>
      <c r="G1955" s="12"/>
      <c r="H1955" s="12"/>
      <c r="I1955" s="12"/>
      <c r="J1955" s="12"/>
      <c r="K1955" s="12"/>
      <c r="L1955" s="12"/>
      <c r="M1955" s="12"/>
      <c r="N1955" s="12"/>
      <c r="O1955" s="12"/>
      <c r="P1955" s="55">
        <f t="shared" si="94"/>
        <v>0</v>
      </c>
    </row>
    <row r="1956" spans="1:16" ht="15" customHeight="1" x14ac:dyDescent="0.3">
      <c r="A1956" s="554"/>
      <c r="B1956" s="552"/>
      <c r="C1956" s="110">
        <v>26</v>
      </c>
      <c r="D1956" s="66"/>
      <c r="E1956" s="12"/>
      <c r="F1956" s="12"/>
      <c r="G1956" s="12"/>
      <c r="H1956" s="12"/>
      <c r="I1956" s="12"/>
      <c r="J1956" s="12"/>
      <c r="K1956" s="12"/>
      <c r="L1956" s="12"/>
      <c r="M1956" s="12"/>
      <c r="N1956" s="12"/>
      <c r="O1956" s="12"/>
      <c r="P1956" s="55">
        <f t="shared" si="94"/>
        <v>0</v>
      </c>
    </row>
    <row r="1957" spans="1:16" ht="15" customHeight="1" x14ac:dyDescent="0.3">
      <c r="A1957" s="555"/>
      <c r="B1957" s="552"/>
      <c r="C1957" s="110">
        <v>27</v>
      </c>
      <c r="D1957" s="66"/>
      <c r="E1957" s="12"/>
      <c r="F1957" s="12"/>
      <c r="G1957" s="12"/>
      <c r="H1957" s="12"/>
      <c r="I1957" s="12"/>
      <c r="J1957" s="12"/>
      <c r="K1957" s="12"/>
      <c r="L1957" s="12"/>
      <c r="M1957" s="12"/>
      <c r="N1957" s="12"/>
      <c r="O1957" s="12"/>
      <c r="P1957" s="55">
        <f t="shared" si="94"/>
        <v>0</v>
      </c>
    </row>
    <row r="1958" spans="1:16" ht="15" customHeight="1" x14ac:dyDescent="0.3">
      <c r="A1958" s="553">
        <v>529</v>
      </c>
      <c r="B1958" s="551" t="s">
        <v>2319</v>
      </c>
      <c r="C1958" s="110">
        <v>11</v>
      </c>
      <c r="D1958" s="66"/>
      <c r="E1958" s="12"/>
      <c r="F1958" s="12"/>
      <c r="G1958" s="12"/>
      <c r="H1958" s="12"/>
      <c r="I1958" s="12"/>
      <c r="J1958" s="12"/>
      <c r="K1958" s="12"/>
      <c r="L1958" s="12"/>
      <c r="M1958" s="12"/>
      <c r="N1958" s="12"/>
      <c r="O1958" s="12"/>
      <c r="P1958" s="55">
        <f t="shared" si="94"/>
        <v>0</v>
      </c>
    </row>
    <row r="1959" spans="1:16" ht="15" customHeight="1" x14ac:dyDescent="0.3">
      <c r="A1959" s="554"/>
      <c r="B1959" s="552"/>
      <c r="C1959" s="110">
        <v>12</v>
      </c>
      <c r="D1959" s="66"/>
      <c r="E1959" s="12"/>
      <c r="F1959" s="12"/>
      <c r="G1959" s="12"/>
      <c r="H1959" s="12"/>
      <c r="I1959" s="12"/>
      <c r="J1959" s="12"/>
      <c r="K1959" s="12"/>
      <c r="L1959" s="12"/>
      <c r="M1959" s="12"/>
      <c r="N1959" s="12"/>
      <c r="O1959" s="12"/>
      <c r="P1959" s="55">
        <f t="shared" si="94"/>
        <v>0</v>
      </c>
    </row>
    <row r="1960" spans="1:16" ht="15" customHeight="1" x14ac:dyDescent="0.3">
      <c r="A1960" s="554"/>
      <c r="B1960" s="552"/>
      <c r="C1960" s="110">
        <v>13</v>
      </c>
      <c r="D1960" s="66"/>
      <c r="E1960" s="12"/>
      <c r="F1960" s="12"/>
      <c r="G1960" s="12"/>
      <c r="H1960" s="12"/>
      <c r="I1960" s="12"/>
      <c r="J1960" s="12"/>
      <c r="K1960" s="12"/>
      <c r="L1960" s="12"/>
      <c r="M1960" s="12"/>
      <c r="N1960" s="12"/>
      <c r="O1960" s="12"/>
      <c r="P1960" s="55">
        <f t="shared" si="94"/>
        <v>0</v>
      </c>
    </row>
    <row r="1961" spans="1:16" ht="15" customHeight="1" x14ac:dyDescent="0.3">
      <c r="A1961" s="554"/>
      <c r="B1961" s="552"/>
      <c r="C1961" s="110">
        <v>14</v>
      </c>
      <c r="D1961" s="66"/>
      <c r="E1961" s="12"/>
      <c r="F1961" s="12"/>
      <c r="G1961" s="12"/>
      <c r="H1961" s="12"/>
      <c r="I1961" s="12"/>
      <c r="J1961" s="12"/>
      <c r="K1961" s="12"/>
      <c r="L1961" s="12"/>
      <c r="M1961" s="12"/>
      <c r="N1961" s="12"/>
      <c r="O1961" s="12"/>
      <c r="P1961" s="55">
        <f t="shared" si="94"/>
        <v>0</v>
      </c>
    </row>
    <row r="1962" spans="1:16" ht="15" customHeight="1" x14ac:dyDescent="0.3">
      <c r="A1962" s="554"/>
      <c r="B1962" s="552"/>
      <c r="C1962" s="110">
        <v>15</v>
      </c>
      <c r="D1962" s="66"/>
      <c r="E1962" s="12"/>
      <c r="F1962" s="12"/>
      <c r="G1962" s="12"/>
      <c r="H1962" s="12"/>
      <c r="I1962" s="12"/>
      <c r="J1962" s="12"/>
      <c r="K1962" s="12"/>
      <c r="L1962" s="12"/>
      <c r="M1962" s="12"/>
      <c r="N1962" s="12"/>
      <c r="O1962" s="12"/>
      <c r="P1962" s="55">
        <f t="shared" si="94"/>
        <v>0</v>
      </c>
    </row>
    <row r="1963" spans="1:16" ht="15" customHeight="1" x14ac:dyDescent="0.3">
      <c r="A1963" s="554"/>
      <c r="B1963" s="552"/>
      <c r="C1963" s="110">
        <v>16</v>
      </c>
      <c r="D1963" s="66"/>
      <c r="E1963" s="12"/>
      <c r="F1963" s="12"/>
      <c r="G1963" s="12"/>
      <c r="H1963" s="12"/>
      <c r="I1963" s="12"/>
      <c r="J1963" s="12"/>
      <c r="K1963" s="12"/>
      <c r="L1963" s="12"/>
      <c r="M1963" s="12"/>
      <c r="N1963" s="12"/>
      <c r="O1963" s="12"/>
      <c r="P1963" s="55">
        <f t="shared" si="94"/>
        <v>0</v>
      </c>
    </row>
    <row r="1964" spans="1:16" ht="15" customHeight="1" x14ac:dyDescent="0.3">
      <c r="A1964" s="554"/>
      <c r="B1964" s="552"/>
      <c r="C1964" s="110">
        <v>17</v>
      </c>
      <c r="D1964" s="66"/>
      <c r="E1964" s="12"/>
      <c r="F1964" s="12"/>
      <c r="G1964" s="12"/>
      <c r="H1964" s="12"/>
      <c r="I1964" s="12"/>
      <c r="J1964" s="12"/>
      <c r="K1964" s="12"/>
      <c r="L1964" s="12"/>
      <c r="M1964" s="12"/>
      <c r="N1964" s="12"/>
      <c r="O1964" s="12"/>
      <c r="P1964" s="55">
        <f t="shared" si="94"/>
        <v>0</v>
      </c>
    </row>
    <row r="1965" spans="1:16" ht="15" customHeight="1" x14ac:dyDescent="0.3">
      <c r="A1965" s="554"/>
      <c r="B1965" s="552"/>
      <c r="C1965" s="110">
        <v>25</v>
      </c>
      <c r="D1965" s="66"/>
      <c r="E1965" s="12"/>
      <c r="F1965" s="12"/>
      <c r="G1965" s="12"/>
      <c r="H1965" s="12"/>
      <c r="I1965" s="12"/>
      <c r="J1965" s="12"/>
      <c r="K1965" s="12"/>
      <c r="L1965" s="12"/>
      <c r="M1965" s="12"/>
      <c r="N1965" s="12"/>
      <c r="O1965" s="12"/>
      <c r="P1965" s="55">
        <f t="shared" si="94"/>
        <v>0</v>
      </c>
    </row>
    <row r="1966" spans="1:16" ht="15" customHeight="1" x14ac:dyDescent="0.3">
      <c r="A1966" s="554"/>
      <c r="B1966" s="552"/>
      <c r="C1966" s="110">
        <v>26</v>
      </c>
      <c r="D1966" s="66"/>
      <c r="E1966" s="12"/>
      <c r="F1966" s="12"/>
      <c r="G1966" s="12"/>
      <c r="H1966" s="12"/>
      <c r="I1966" s="12"/>
      <c r="J1966" s="12"/>
      <c r="K1966" s="12"/>
      <c r="L1966" s="12"/>
      <c r="M1966" s="12"/>
      <c r="N1966" s="12"/>
      <c r="O1966" s="12"/>
      <c r="P1966" s="55">
        <f t="shared" si="94"/>
        <v>0</v>
      </c>
    </row>
    <row r="1967" spans="1:16" ht="15" customHeight="1" x14ac:dyDescent="0.3">
      <c r="A1967" s="555"/>
      <c r="B1967" s="552"/>
      <c r="C1967" s="110">
        <v>27</v>
      </c>
      <c r="D1967" s="66"/>
      <c r="E1967" s="12"/>
      <c r="F1967" s="12"/>
      <c r="G1967" s="12"/>
      <c r="H1967" s="12"/>
      <c r="I1967" s="12"/>
      <c r="J1967" s="12"/>
      <c r="K1967" s="12"/>
      <c r="L1967" s="12"/>
      <c r="M1967" s="12"/>
      <c r="N1967" s="12"/>
      <c r="O1967" s="12"/>
      <c r="P1967" s="55">
        <f t="shared" si="94"/>
        <v>0</v>
      </c>
    </row>
    <row r="1968" spans="1:16" x14ac:dyDescent="0.3">
      <c r="A1968" s="74">
        <v>5300</v>
      </c>
      <c r="B1968" s="305" t="s">
        <v>2320</v>
      </c>
      <c r="C1968" s="306"/>
      <c r="D1968" s="72">
        <f>SUM(D1969:D1988)</f>
        <v>0</v>
      </c>
      <c r="E1968" s="72">
        <f t="shared" ref="E1968:O1968" si="95">SUM(E1969:E1988)</f>
        <v>0</v>
      </c>
      <c r="F1968" s="72">
        <f t="shared" si="95"/>
        <v>0</v>
      </c>
      <c r="G1968" s="72">
        <f t="shared" si="95"/>
        <v>0</v>
      </c>
      <c r="H1968" s="72">
        <f t="shared" si="95"/>
        <v>0</v>
      </c>
      <c r="I1968" s="72">
        <f t="shared" si="95"/>
        <v>0</v>
      </c>
      <c r="J1968" s="72">
        <f t="shared" si="95"/>
        <v>0</v>
      </c>
      <c r="K1968" s="72">
        <f t="shared" si="95"/>
        <v>0</v>
      </c>
      <c r="L1968" s="72">
        <f t="shared" si="95"/>
        <v>0</v>
      </c>
      <c r="M1968" s="72">
        <f t="shared" si="95"/>
        <v>0</v>
      </c>
      <c r="N1968" s="72">
        <f t="shared" si="95"/>
        <v>0</v>
      </c>
      <c r="O1968" s="72">
        <f t="shared" si="95"/>
        <v>0</v>
      </c>
      <c r="P1968" s="72">
        <f>SUM(P1969:P1988)</f>
        <v>0</v>
      </c>
    </row>
    <row r="1969" spans="1:16" ht="15" customHeight="1" x14ac:dyDescent="0.3">
      <c r="A1969" s="553">
        <v>531</v>
      </c>
      <c r="B1969" s="551" t="s">
        <v>275</v>
      </c>
      <c r="C1969" s="110">
        <v>11</v>
      </c>
      <c r="D1969" s="66"/>
      <c r="E1969" s="12"/>
      <c r="F1969" s="12"/>
      <c r="G1969" s="12"/>
      <c r="H1969" s="12"/>
      <c r="I1969" s="12"/>
      <c r="J1969" s="12"/>
      <c r="K1969" s="12"/>
      <c r="L1969" s="12"/>
      <c r="M1969" s="12"/>
      <c r="N1969" s="12"/>
      <c r="O1969" s="12"/>
      <c r="P1969" s="55">
        <f>SUM(D1969:O1969)</f>
        <v>0</v>
      </c>
    </row>
    <row r="1970" spans="1:16" ht="15" customHeight="1" x14ac:dyDescent="0.3">
      <c r="A1970" s="554"/>
      <c r="B1970" s="552"/>
      <c r="C1970" s="110">
        <v>12</v>
      </c>
      <c r="D1970" s="66"/>
      <c r="E1970" s="12"/>
      <c r="F1970" s="12"/>
      <c r="G1970" s="12"/>
      <c r="H1970" s="12"/>
      <c r="I1970" s="12"/>
      <c r="J1970" s="12"/>
      <c r="K1970" s="12"/>
      <c r="L1970" s="12"/>
      <c r="M1970" s="12"/>
      <c r="N1970" s="12"/>
      <c r="O1970" s="12"/>
      <c r="P1970" s="55">
        <f t="shared" ref="P1970:P1988" si="96">SUM(D1970:O1970)</f>
        <v>0</v>
      </c>
    </row>
    <row r="1971" spans="1:16" ht="15" customHeight="1" x14ac:dyDescent="0.3">
      <c r="A1971" s="554"/>
      <c r="B1971" s="552"/>
      <c r="C1971" s="110">
        <v>13</v>
      </c>
      <c r="D1971" s="66"/>
      <c r="E1971" s="12"/>
      <c r="F1971" s="12"/>
      <c r="G1971" s="12"/>
      <c r="H1971" s="12"/>
      <c r="I1971" s="12"/>
      <c r="J1971" s="12"/>
      <c r="K1971" s="12"/>
      <c r="L1971" s="12"/>
      <c r="M1971" s="12"/>
      <c r="N1971" s="12"/>
      <c r="O1971" s="12"/>
      <c r="P1971" s="55">
        <f t="shared" si="96"/>
        <v>0</v>
      </c>
    </row>
    <row r="1972" spans="1:16" ht="15" customHeight="1" x14ac:dyDescent="0.3">
      <c r="A1972" s="554"/>
      <c r="B1972" s="552"/>
      <c r="C1972" s="110">
        <v>14</v>
      </c>
      <c r="D1972" s="66"/>
      <c r="E1972" s="12"/>
      <c r="F1972" s="12"/>
      <c r="G1972" s="12"/>
      <c r="H1972" s="12"/>
      <c r="I1972" s="12"/>
      <c r="J1972" s="12"/>
      <c r="K1972" s="12"/>
      <c r="L1972" s="12"/>
      <c r="M1972" s="12"/>
      <c r="N1972" s="12"/>
      <c r="O1972" s="12"/>
      <c r="P1972" s="55">
        <f t="shared" si="96"/>
        <v>0</v>
      </c>
    </row>
    <row r="1973" spans="1:16" ht="15" customHeight="1" x14ac:dyDescent="0.3">
      <c r="A1973" s="554"/>
      <c r="B1973" s="552"/>
      <c r="C1973" s="110">
        <v>15</v>
      </c>
      <c r="D1973" s="66"/>
      <c r="E1973" s="12"/>
      <c r="F1973" s="12"/>
      <c r="G1973" s="12"/>
      <c r="H1973" s="12"/>
      <c r="I1973" s="12"/>
      <c r="J1973" s="12"/>
      <c r="K1973" s="12"/>
      <c r="L1973" s="12"/>
      <c r="M1973" s="12"/>
      <c r="N1973" s="12"/>
      <c r="O1973" s="12"/>
      <c r="P1973" s="55">
        <f t="shared" si="96"/>
        <v>0</v>
      </c>
    </row>
    <row r="1974" spans="1:16" ht="15" customHeight="1" x14ac:dyDescent="0.3">
      <c r="A1974" s="554"/>
      <c r="B1974" s="552"/>
      <c r="C1974" s="110">
        <v>16</v>
      </c>
      <c r="D1974" s="66"/>
      <c r="E1974" s="12"/>
      <c r="F1974" s="12"/>
      <c r="G1974" s="12"/>
      <c r="H1974" s="12"/>
      <c r="I1974" s="12"/>
      <c r="J1974" s="12"/>
      <c r="K1974" s="12"/>
      <c r="L1974" s="12"/>
      <c r="M1974" s="12"/>
      <c r="N1974" s="12"/>
      <c r="O1974" s="12"/>
      <c r="P1974" s="55">
        <f t="shared" si="96"/>
        <v>0</v>
      </c>
    </row>
    <row r="1975" spans="1:16" ht="15" customHeight="1" x14ac:dyDescent="0.3">
      <c r="A1975" s="554"/>
      <c r="B1975" s="552"/>
      <c r="C1975" s="110">
        <v>17</v>
      </c>
      <c r="D1975" s="66"/>
      <c r="E1975" s="12"/>
      <c r="F1975" s="12"/>
      <c r="G1975" s="12"/>
      <c r="H1975" s="12"/>
      <c r="I1975" s="12"/>
      <c r="J1975" s="12"/>
      <c r="K1975" s="12"/>
      <c r="L1975" s="12"/>
      <c r="M1975" s="12"/>
      <c r="N1975" s="12"/>
      <c r="O1975" s="12"/>
      <c r="P1975" s="55">
        <f t="shared" si="96"/>
        <v>0</v>
      </c>
    </row>
    <row r="1976" spans="1:16" ht="15" customHeight="1" x14ac:dyDescent="0.3">
      <c r="A1976" s="554"/>
      <c r="B1976" s="552"/>
      <c r="C1976" s="110">
        <v>25</v>
      </c>
      <c r="D1976" s="66"/>
      <c r="E1976" s="12"/>
      <c r="F1976" s="12"/>
      <c r="G1976" s="12"/>
      <c r="H1976" s="12"/>
      <c r="I1976" s="12"/>
      <c r="J1976" s="12"/>
      <c r="K1976" s="12"/>
      <c r="L1976" s="12"/>
      <c r="M1976" s="12"/>
      <c r="N1976" s="12"/>
      <c r="O1976" s="12"/>
      <c r="P1976" s="55">
        <f t="shared" si="96"/>
        <v>0</v>
      </c>
    </row>
    <row r="1977" spans="1:16" ht="15" customHeight="1" x14ac:dyDescent="0.3">
      <c r="A1977" s="554"/>
      <c r="B1977" s="552"/>
      <c r="C1977" s="110">
        <v>26</v>
      </c>
      <c r="D1977" s="66"/>
      <c r="E1977" s="12"/>
      <c r="F1977" s="12"/>
      <c r="G1977" s="12"/>
      <c r="H1977" s="12"/>
      <c r="I1977" s="12"/>
      <c r="J1977" s="12"/>
      <c r="K1977" s="12"/>
      <c r="L1977" s="12"/>
      <c r="M1977" s="12"/>
      <c r="N1977" s="12"/>
      <c r="O1977" s="12"/>
      <c r="P1977" s="55">
        <f t="shared" si="96"/>
        <v>0</v>
      </c>
    </row>
    <row r="1978" spans="1:16" ht="15" customHeight="1" x14ac:dyDescent="0.3">
      <c r="A1978" s="555"/>
      <c r="B1978" s="552"/>
      <c r="C1978" s="110">
        <v>27</v>
      </c>
      <c r="D1978" s="66"/>
      <c r="E1978" s="12"/>
      <c r="F1978" s="12"/>
      <c r="G1978" s="12"/>
      <c r="H1978" s="12"/>
      <c r="I1978" s="12"/>
      <c r="J1978" s="12"/>
      <c r="K1978" s="12"/>
      <c r="L1978" s="12"/>
      <c r="M1978" s="12"/>
      <c r="N1978" s="12"/>
      <c r="O1978" s="12"/>
      <c r="P1978" s="55">
        <f t="shared" si="96"/>
        <v>0</v>
      </c>
    </row>
    <row r="1979" spans="1:16" ht="15" customHeight="1" x14ac:dyDescent="0.3">
      <c r="A1979" s="553">
        <v>532</v>
      </c>
      <c r="B1979" s="551" t="s">
        <v>276</v>
      </c>
      <c r="C1979" s="110">
        <v>11</v>
      </c>
      <c r="D1979" s="66"/>
      <c r="E1979" s="12"/>
      <c r="F1979" s="12"/>
      <c r="G1979" s="12"/>
      <c r="H1979" s="12"/>
      <c r="I1979" s="12"/>
      <c r="J1979" s="12"/>
      <c r="K1979" s="12"/>
      <c r="L1979" s="12"/>
      <c r="M1979" s="12"/>
      <c r="N1979" s="12"/>
      <c r="O1979" s="12"/>
      <c r="P1979" s="55">
        <f t="shared" si="96"/>
        <v>0</v>
      </c>
    </row>
    <row r="1980" spans="1:16" ht="15" customHeight="1" x14ac:dyDescent="0.3">
      <c r="A1980" s="554"/>
      <c r="B1980" s="552"/>
      <c r="C1980" s="110">
        <v>12</v>
      </c>
      <c r="D1980" s="66"/>
      <c r="E1980" s="12"/>
      <c r="F1980" s="12"/>
      <c r="G1980" s="12"/>
      <c r="H1980" s="12"/>
      <c r="I1980" s="12"/>
      <c r="J1980" s="12"/>
      <c r="K1980" s="12"/>
      <c r="L1980" s="12"/>
      <c r="M1980" s="12"/>
      <c r="N1980" s="12"/>
      <c r="O1980" s="12"/>
      <c r="P1980" s="55">
        <f t="shared" si="96"/>
        <v>0</v>
      </c>
    </row>
    <row r="1981" spans="1:16" ht="15" customHeight="1" x14ac:dyDescent="0.3">
      <c r="A1981" s="554"/>
      <c r="B1981" s="552"/>
      <c r="C1981" s="110">
        <v>13</v>
      </c>
      <c r="D1981" s="66"/>
      <c r="E1981" s="12"/>
      <c r="F1981" s="12"/>
      <c r="G1981" s="12"/>
      <c r="H1981" s="12"/>
      <c r="I1981" s="12"/>
      <c r="J1981" s="12"/>
      <c r="K1981" s="12"/>
      <c r="L1981" s="12"/>
      <c r="M1981" s="12"/>
      <c r="N1981" s="12"/>
      <c r="O1981" s="12"/>
      <c r="P1981" s="55">
        <f t="shared" si="96"/>
        <v>0</v>
      </c>
    </row>
    <row r="1982" spans="1:16" ht="15" customHeight="1" x14ac:dyDescent="0.3">
      <c r="A1982" s="554"/>
      <c r="B1982" s="552"/>
      <c r="C1982" s="110">
        <v>14</v>
      </c>
      <c r="D1982" s="66"/>
      <c r="E1982" s="12"/>
      <c r="F1982" s="12"/>
      <c r="G1982" s="12"/>
      <c r="H1982" s="12"/>
      <c r="I1982" s="12"/>
      <c r="J1982" s="12"/>
      <c r="K1982" s="12"/>
      <c r="L1982" s="12"/>
      <c r="M1982" s="12"/>
      <c r="N1982" s="12"/>
      <c r="O1982" s="12"/>
      <c r="P1982" s="55">
        <f t="shared" si="96"/>
        <v>0</v>
      </c>
    </row>
    <row r="1983" spans="1:16" ht="15" customHeight="1" x14ac:dyDescent="0.3">
      <c r="A1983" s="554"/>
      <c r="B1983" s="552"/>
      <c r="C1983" s="110">
        <v>15</v>
      </c>
      <c r="D1983" s="66"/>
      <c r="E1983" s="12"/>
      <c r="F1983" s="12"/>
      <c r="G1983" s="12"/>
      <c r="H1983" s="12"/>
      <c r="I1983" s="12"/>
      <c r="J1983" s="12"/>
      <c r="K1983" s="12"/>
      <c r="L1983" s="12"/>
      <c r="M1983" s="12"/>
      <c r="N1983" s="12"/>
      <c r="O1983" s="12"/>
      <c r="P1983" s="55">
        <f t="shared" si="96"/>
        <v>0</v>
      </c>
    </row>
    <row r="1984" spans="1:16" ht="15" customHeight="1" x14ac:dyDescent="0.3">
      <c r="A1984" s="554"/>
      <c r="B1984" s="552"/>
      <c r="C1984" s="110">
        <v>16</v>
      </c>
      <c r="D1984" s="66"/>
      <c r="E1984" s="12"/>
      <c r="F1984" s="12"/>
      <c r="G1984" s="12"/>
      <c r="H1984" s="12"/>
      <c r="I1984" s="12"/>
      <c r="J1984" s="12"/>
      <c r="K1984" s="12"/>
      <c r="L1984" s="12"/>
      <c r="M1984" s="12"/>
      <c r="N1984" s="12"/>
      <c r="O1984" s="12"/>
      <c r="P1984" s="55">
        <f t="shared" si="96"/>
        <v>0</v>
      </c>
    </row>
    <row r="1985" spans="1:16" ht="15" customHeight="1" x14ac:dyDescent="0.3">
      <c r="A1985" s="554"/>
      <c r="B1985" s="552"/>
      <c r="C1985" s="110">
        <v>17</v>
      </c>
      <c r="D1985" s="66"/>
      <c r="E1985" s="12"/>
      <c r="F1985" s="12"/>
      <c r="G1985" s="12"/>
      <c r="H1985" s="12"/>
      <c r="I1985" s="12"/>
      <c r="J1985" s="12"/>
      <c r="K1985" s="12"/>
      <c r="L1985" s="12"/>
      <c r="M1985" s="12"/>
      <c r="N1985" s="12"/>
      <c r="O1985" s="12"/>
      <c r="P1985" s="55">
        <f t="shared" si="96"/>
        <v>0</v>
      </c>
    </row>
    <row r="1986" spans="1:16" ht="15" customHeight="1" x14ac:dyDescent="0.3">
      <c r="A1986" s="554"/>
      <c r="B1986" s="552"/>
      <c r="C1986" s="110">
        <v>25</v>
      </c>
      <c r="D1986" s="66"/>
      <c r="E1986" s="12"/>
      <c r="F1986" s="12"/>
      <c r="G1986" s="12"/>
      <c r="H1986" s="12"/>
      <c r="I1986" s="12"/>
      <c r="J1986" s="12"/>
      <c r="K1986" s="12"/>
      <c r="L1986" s="12"/>
      <c r="M1986" s="12"/>
      <c r="N1986" s="12"/>
      <c r="O1986" s="12"/>
      <c r="P1986" s="55">
        <f t="shared" si="96"/>
        <v>0</v>
      </c>
    </row>
    <row r="1987" spans="1:16" ht="15" customHeight="1" x14ac:dyDescent="0.3">
      <c r="A1987" s="554"/>
      <c r="B1987" s="552"/>
      <c r="C1987" s="110">
        <v>26</v>
      </c>
      <c r="D1987" s="66"/>
      <c r="E1987" s="12"/>
      <c r="F1987" s="12"/>
      <c r="G1987" s="12"/>
      <c r="H1987" s="12"/>
      <c r="I1987" s="12"/>
      <c r="J1987" s="12"/>
      <c r="K1987" s="12"/>
      <c r="L1987" s="12"/>
      <c r="M1987" s="12"/>
      <c r="N1987" s="12"/>
      <c r="O1987" s="12"/>
      <c r="P1987" s="55">
        <f t="shared" si="96"/>
        <v>0</v>
      </c>
    </row>
    <row r="1988" spans="1:16" ht="15" customHeight="1" x14ac:dyDescent="0.3">
      <c r="A1988" s="555"/>
      <c r="B1988" s="552"/>
      <c r="C1988" s="110">
        <v>27</v>
      </c>
      <c r="D1988" s="66"/>
      <c r="E1988" s="12"/>
      <c r="F1988" s="12"/>
      <c r="G1988" s="12"/>
      <c r="H1988" s="12"/>
      <c r="I1988" s="12"/>
      <c r="J1988" s="12"/>
      <c r="K1988" s="12"/>
      <c r="L1988" s="12"/>
      <c r="M1988" s="12"/>
      <c r="N1988" s="12"/>
      <c r="O1988" s="12"/>
      <c r="P1988" s="55">
        <f t="shared" si="96"/>
        <v>0</v>
      </c>
    </row>
    <row r="1989" spans="1:16" x14ac:dyDescent="0.3">
      <c r="A1989" s="74">
        <v>5400</v>
      </c>
      <c r="B1989" s="305" t="s">
        <v>2321</v>
      </c>
      <c r="C1989" s="306"/>
      <c r="D1989" s="72">
        <f>SUM(D1990:D2049)</f>
        <v>0</v>
      </c>
      <c r="E1989" s="72">
        <f t="shared" ref="E1989:O1989" si="97">SUM(E1990:E2049)</f>
        <v>0</v>
      </c>
      <c r="F1989" s="72">
        <f t="shared" si="97"/>
        <v>0</v>
      </c>
      <c r="G1989" s="72">
        <f t="shared" si="97"/>
        <v>0</v>
      </c>
      <c r="H1989" s="72">
        <f t="shared" si="97"/>
        <v>0</v>
      </c>
      <c r="I1989" s="72">
        <f t="shared" si="97"/>
        <v>0</v>
      </c>
      <c r="J1989" s="72">
        <f t="shared" si="97"/>
        <v>0</v>
      </c>
      <c r="K1989" s="72">
        <f t="shared" si="97"/>
        <v>0</v>
      </c>
      <c r="L1989" s="72">
        <f t="shared" si="97"/>
        <v>0</v>
      </c>
      <c r="M1989" s="72">
        <f t="shared" si="97"/>
        <v>0</v>
      </c>
      <c r="N1989" s="72">
        <f t="shared" si="97"/>
        <v>0</v>
      </c>
      <c r="O1989" s="72">
        <f t="shared" si="97"/>
        <v>0</v>
      </c>
      <c r="P1989" s="72">
        <f>SUM(P1990:P2049)</f>
        <v>0</v>
      </c>
    </row>
    <row r="1990" spans="1:16" ht="15" customHeight="1" x14ac:dyDescent="0.3">
      <c r="A1990" s="553">
        <v>541</v>
      </c>
      <c r="B1990" s="551" t="s">
        <v>621</v>
      </c>
      <c r="C1990" s="110">
        <v>11</v>
      </c>
      <c r="D1990" s="66"/>
      <c r="E1990" s="12"/>
      <c r="F1990" s="12"/>
      <c r="G1990" s="12"/>
      <c r="H1990" s="12"/>
      <c r="I1990" s="12"/>
      <c r="J1990" s="12"/>
      <c r="K1990" s="12"/>
      <c r="L1990" s="12"/>
      <c r="M1990" s="12"/>
      <c r="N1990" s="12"/>
      <c r="O1990" s="12"/>
      <c r="P1990" s="55">
        <f t="shared" ref="P1990:P2049" si="98">SUM(D1990:O1990)</f>
        <v>0</v>
      </c>
    </row>
    <row r="1991" spans="1:16" ht="15" customHeight="1" x14ac:dyDescent="0.3">
      <c r="A1991" s="554"/>
      <c r="B1991" s="552"/>
      <c r="C1991" s="110">
        <v>12</v>
      </c>
      <c r="D1991" s="66"/>
      <c r="E1991" s="12"/>
      <c r="F1991" s="12"/>
      <c r="G1991" s="12"/>
      <c r="H1991" s="12"/>
      <c r="I1991" s="12"/>
      <c r="J1991" s="12"/>
      <c r="K1991" s="12"/>
      <c r="L1991" s="12"/>
      <c r="M1991" s="12"/>
      <c r="N1991" s="12"/>
      <c r="O1991" s="12"/>
      <c r="P1991" s="55">
        <f t="shared" si="98"/>
        <v>0</v>
      </c>
    </row>
    <row r="1992" spans="1:16" ht="15" customHeight="1" x14ac:dyDescent="0.3">
      <c r="A1992" s="554"/>
      <c r="B1992" s="552"/>
      <c r="C1992" s="110">
        <v>13</v>
      </c>
      <c r="D1992" s="66"/>
      <c r="E1992" s="12"/>
      <c r="F1992" s="12"/>
      <c r="G1992" s="12"/>
      <c r="H1992" s="12"/>
      <c r="I1992" s="12"/>
      <c r="J1992" s="12"/>
      <c r="K1992" s="12"/>
      <c r="L1992" s="12"/>
      <c r="M1992" s="12"/>
      <c r="N1992" s="12"/>
      <c r="O1992" s="12"/>
      <c r="P1992" s="55">
        <f t="shared" si="98"/>
        <v>0</v>
      </c>
    </row>
    <row r="1993" spans="1:16" ht="15" customHeight="1" x14ac:dyDescent="0.3">
      <c r="A1993" s="554"/>
      <c r="B1993" s="552"/>
      <c r="C1993" s="110">
        <v>14</v>
      </c>
      <c r="D1993" s="66"/>
      <c r="E1993" s="12"/>
      <c r="F1993" s="12"/>
      <c r="G1993" s="12"/>
      <c r="H1993" s="12"/>
      <c r="I1993" s="12"/>
      <c r="J1993" s="12"/>
      <c r="K1993" s="12"/>
      <c r="L1993" s="12"/>
      <c r="M1993" s="12"/>
      <c r="N1993" s="12"/>
      <c r="O1993" s="12"/>
      <c r="P1993" s="55">
        <f t="shared" si="98"/>
        <v>0</v>
      </c>
    </row>
    <row r="1994" spans="1:16" ht="15" customHeight="1" x14ac:dyDescent="0.3">
      <c r="A1994" s="554"/>
      <c r="B1994" s="552"/>
      <c r="C1994" s="110">
        <v>15</v>
      </c>
      <c r="D1994" s="66"/>
      <c r="E1994" s="12"/>
      <c r="F1994" s="12"/>
      <c r="G1994" s="12"/>
      <c r="H1994" s="12"/>
      <c r="I1994" s="12"/>
      <c r="J1994" s="12"/>
      <c r="K1994" s="12"/>
      <c r="L1994" s="12"/>
      <c r="M1994" s="12"/>
      <c r="N1994" s="12"/>
      <c r="O1994" s="12"/>
      <c r="P1994" s="55">
        <f t="shared" si="98"/>
        <v>0</v>
      </c>
    </row>
    <row r="1995" spans="1:16" ht="15" customHeight="1" x14ac:dyDescent="0.3">
      <c r="A1995" s="554"/>
      <c r="B1995" s="552"/>
      <c r="C1995" s="110">
        <v>16</v>
      </c>
      <c r="D1995" s="66"/>
      <c r="E1995" s="12"/>
      <c r="F1995" s="12"/>
      <c r="G1995" s="12"/>
      <c r="H1995" s="12"/>
      <c r="I1995" s="12"/>
      <c r="J1995" s="12"/>
      <c r="K1995" s="12"/>
      <c r="L1995" s="12"/>
      <c r="M1995" s="12"/>
      <c r="N1995" s="12"/>
      <c r="O1995" s="12"/>
      <c r="P1995" s="55">
        <f t="shared" si="98"/>
        <v>0</v>
      </c>
    </row>
    <row r="1996" spans="1:16" ht="15" customHeight="1" x14ac:dyDescent="0.3">
      <c r="A1996" s="554"/>
      <c r="B1996" s="552"/>
      <c r="C1996" s="110">
        <v>17</v>
      </c>
      <c r="D1996" s="66"/>
      <c r="E1996" s="12"/>
      <c r="F1996" s="12"/>
      <c r="G1996" s="12"/>
      <c r="H1996" s="12"/>
      <c r="I1996" s="12"/>
      <c r="J1996" s="12"/>
      <c r="K1996" s="12"/>
      <c r="L1996" s="12"/>
      <c r="M1996" s="12"/>
      <c r="N1996" s="12"/>
      <c r="O1996" s="12"/>
      <c r="P1996" s="55">
        <f t="shared" si="98"/>
        <v>0</v>
      </c>
    </row>
    <row r="1997" spans="1:16" ht="15" customHeight="1" x14ac:dyDescent="0.3">
      <c r="A1997" s="554"/>
      <c r="B1997" s="552"/>
      <c r="C1997" s="110">
        <v>25</v>
      </c>
      <c r="D1997" s="66"/>
      <c r="E1997" s="12"/>
      <c r="F1997" s="12"/>
      <c r="G1997" s="12"/>
      <c r="H1997" s="12"/>
      <c r="I1997" s="12"/>
      <c r="J1997" s="12"/>
      <c r="K1997" s="12"/>
      <c r="L1997" s="12"/>
      <c r="M1997" s="12"/>
      <c r="N1997" s="12"/>
      <c r="O1997" s="12"/>
      <c r="P1997" s="55">
        <f t="shared" si="98"/>
        <v>0</v>
      </c>
    </row>
    <row r="1998" spans="1:16" ht="15" customHeight="1" x14ac:dyDescent="0.3">
      <c r="A1998" s="554"/>
      <c r="B1998" s="552"/>
      <c r="C1998" s="110">
        <v>26</v>
      </c>
      <c r="D1998" s="66"/>
      <c r="E1998" s="12"/>
      <c r="F1998" s="12"/>
      <c r="G1998" s="12"/>
      <c r="H1998" s="12"/>
      <c r="I1998" s="12"/>
      <c r="J1998" s="12"/>
      <c r="K1998" s="12"/>
      <c r="L1998" s="12"/>
      <c r="M1998" s="12"/>
      <c r="N1998" s="12"/>
      <c r="O1998" s="12"/>
      <c r="P1998" s="55">
        <f t="shared" si="98"/>
        <v>0</v>
      </c>
    </row>
    <row r="1999" spans="1:16" ht="15" customHeight="1" x14ac:dyDescent="0.3">
      <c r="A1999" s="555"/>
      <c r="B1999" s="552"/>
      <c r="C1999" s="110">
        <v>27</v>
      </c>
      <c r="D1999" s="66"/>
      <c r="E1999" s="12"/>
      <c r="F1999" s="12"/>
      <c r="G1999" s="12"/>
      <c r="H1999" s="12"/>
      <c r="I1999" s="12"/>
      <c r="J1999" s="12"/>
      <c r="K1999" s="12"/>
      <c r="L1999" s="12"/>
      <c r="M1999" s="12"/>
      <c r="N1999" s="12"/>
      <c r="O1999" s="12"/>
      <c r="P1999" s="55">
        <f t="shared" si="98"/>
        <v>0</v>
      </c>
    </row>
    <row r="2000" spans="1:16" ht="15" customHeight="1" x14ac:dyDescent="0.3">
      <c r="A2000" s="553">
        <v>542</v>
      </c>
      <c r="B2000" s="551" t="s">
        <v>278</v>
      </c>
      <c r="C2000" s="110">
        <v>11</v>
      </c>
      <c r="D2000" s="66"/>
      <c r="E2000" s="12"/>
      <c r="F2000" s="12"/>
      <c r="G2000" s="12"/>
      <c r="H2000" s="12"/>
      <c r="I2000" s="12"/>
      <c r="J2000" s="12"/>
      <c r="K2000" s="12"/>
      <c r="L2000" s="12"/>
      <c r="M2000" s="12"/>
      <c r="N2000" s="12"/>
      <c r="O2000" s="12"/>
      <c r="P2000" s="55">
        <f t="shared" si="98"/>
        <v>0</v>
      </c>
    </row>
    <row r="2001" spans="1:16" ht="15" customHeight="1" x14ac:dyDescent="0.3">
      <c r="A2001" s="554"/>
      <c r="B2001" s="552"/>
      <c r="C2001" s="110">
        <v>12</v>
      </c>
      <c r="D2001" s="66"/>
      <c r="E2001" s="12"/>
      <c r="F2001" s="12"/>
      <c r="G2001" s="12"/>
      <c r="H2001" s="12"/>
      <c r="I2001" s="12"/>
      <c r="J2001" s="12"/>
      <c r="K2001" s="12"/>
      <c r="L2001" s="12"/>
      <c r="M2001" s="12"/>
      <c r="N2001" s="12"/>
      <c r="O2001" s="12"/>
      <c r="P2001" s="55">
        <f t="shared" si="98"/>
        <v>0</v>
      </c>
    </row>
    <row r="2002" spans="1:16" ht="15" customHeight="1" x14ac:dyDescent="0.3">
      <c r="A2002" s="554"/>
      <c r="B2002" s="552"/>
      <c r="C2002" s="110">
        <v>13</v>
      </c>
      <c r="D2002" s="66"/>
      <c r="E2002" s="12"/>
      <c r="F2002" s="12"/>
      <c r="G2002" s="12"/>
      <c r="H2002" s="12"/>
      <c r="I2002" s="12"/>
      <c r="J2002" s="12"/>
      <c r="K2002" s="12"/>
      <c r="L2002" s="12"/>
      <c r="M2002" s="12"/>
      <c r="N2002" s="12"/>
      <c r="O2002" s="12"/>
      <c r="P2002" s="55">
        <f t="shared" si="98"/>
        <v>0</v>
      </c>
    </row>
    <row r="2003" spans="1:16" ht="15" customHeight="1" x14ac:dyDescent="0.3">
      <c r="A2003" s="554"/>
      <c r="B2003" s="552"/>
      <c r="C2003" s="110">
        <v>14</v>
      </c>
      <c r="D2003" s="66"/>
      <c r="E2003" s="12"/>
      <c r="F2003" s="12"/>
      <c r="G2003" s="12"/>
      <c r="H2003" s="12"/>
      <c r="I2003" s="12"/>
      <c r="J2003" s="12"/>
      <c r="K2003" s="12"/>
      <c r="L2003" s="12"/>
      <c r="M2003" s="12"/>
      <c r="N2003" s="12"/>
      <c r="O2003" s="12"/>
      <c r="P2003" s="55">
        <f t="shared" si="98"/>
        <v>0</v>
      </c>
    </row>
    <row r="2004" spans="1:16" ht="15" customHeight="1" x14ac:dyDescent="0.3">
      <c r="A2004" s="554"/>
      <c r="B2004" s="552"/>
      <c r="C2004" s="110">
        <v>15</v>
      </c>
      <c r="D2004" s="66"/>
      <c r="E2004" s="12"/>
      <c r="F2004" s="12"/>
      <c r="G2004" s="12"/>
      <c r="H2004" s="12"/>
      <c r="I2004" s="12"/>
      <c r="J2004" s="12"/>
      <c r="K2004" s="12"/>
      <c r="L2004" s="12"/>
      <c r="M2004" s="12"/>
      <c r="N2004" s="12"/>
      <c r="O2004" s="12"/>
      <c r="P2004" s="55">
        <f t="shared" si="98"/>
        <v>0</v>
      </c>
    </row>
    <row r="2005" spans="1:16" ht="15" customHeight="1" x14ac:dyDescent="0.3">
      <c r="A2005" s="554"/>
      <c r="B2005" s="552"/>
      <c r="C2005" s="110">
        <v>16</v>
      </c>
      <c r="D2005" s="66"/>
      <c r="E2005" s="12"/>
      <c r="F2005" s="12"/>
      <c r="G2005" s="12"/>
      <c r="H2005" s="12"/>
      <c r="I2005" s="12"/>
      <c r="J2005" s="12"/>
      <c r="K2005" s="12"/>
      <c r="L2005" s="12"/>
      <c r="M2005" s="12"/>
      <c r="N2005" s="12"/>
      <c r="O2005" s="12"/>
      <c r="P2005" s="55">
        <f t="shared" si="98"/>
        <v>0</v>
      </c>
    </row>
    <row r="2006" spans="1:16" ht="15" customHeight="1" x14ac:dyDescent="0.3">
      <c r="A2006" s="554"/>
      <c r="B2006" s="552"/>
      <c r="C2006" s="110">
        <v>17</v>
      </c>
      <c r="D2006" s="66"/>
      <c r="E2006" s="12"/>
      <c r="F2006" s="12"/>
      <c r="G2006" s="12"/>
      <c r="H2006" s="12"/>
      <c r="I2006" s="12"/>
      <c r="J2006" s="12"/>
      <c r="K2006" s="12"/>
      <c r="L2006" s="12"/>
      <c r="M2006" s="12"/>
      <c r="N2006" s="12"/>
      <c r="O2006" s="12"/>
      <c r="P2006" s="55">
        <f t="shared" si="98"/>
        <v>0</v>
      </c>
    </row>
    <row r="2007" spans="1:16" ht="15" customHeight="1" x14ac:dyDescent="0.3">
      <c r="A2007" s="554"/>
      <c r="B2007" s="552"/>
      <c r="C2007" s="110">
        <v>25</v>
      </c>
      <c r="D2007" s="66"/>
      <c r="E2007" s="12"/>
      <c r="F2007" s="12"/>
      <c r="G2007" s="12"/>
      <c r="H2007" s="12"/>
      <c r="I2007" s="12"/>
      <c r="J2007" s="12"/>
      <c r="K2007" s="12"/>
      <c r="L2007" s="12"/>
      <c r="M2007" s="12"/>
      <c r="N2007" s="12"/>
      <c r="O2007" s="12"/>
      <c r="P2007" s="55">
        <f t="shared" si="98"/>
        <v>0</v>
      </c>
    </row>
    <row r="2008" spans="1:16" ht="15" customHeight="1" x14ac:dyDescent="0.3">
      <c r="A2008" s="554"/>
      <c r="B2008" s="552"/>
      <c r="C2008" s="110">
        <v>26</v>
      </c>
      <c r="D2008" s="66"/>
      <c r="E2008" s="12"/>
      <c r="F2008" s="12"/>
      <c r="G2008" s="12"/>
      <c r="H2008" s="12"/>
      <c r="I2008" s="12"/>
      <c r="J2008" s="12"/>
      <c r="K2008" s="12"/>
      <c r="L2008" s="12"/>
      <c r="M2008" s="12"/>
      <c r="N2008" s="12"/>
      <c r="O2008" s="12"/>
      <c r="P2008" s="55">
        <f t="shared" si="98"/>
        <v>0</v>
      </c>
    </row>
    <row r="2009" spans="1:16" ht="15" customHeight="1" x14ac:dyDescent="0.3">
      <c r="A2009" s="555"/>
      <c r="B2009" s="552"/>
      <c r="C2009" s="110">
        <v>27</v>
      </c>
      <c r="D2009" s="66"/>
      <c r="E2009" s="12"/>
      <c r="F2009" s="12"/>
      <c r="G2009" s="12"/>
      <c r="H2009" s="12"/>
      <c r="I2009" s="12"/>
      <c r="J2009" s="12"/>
      <c r="K2009" s="12"/>
      <c r="L2009" s="12"/>
      <c r="M2009" s="12"/>
      <c r="N2009" s="12"/>
      <c r="O2009" s="12"/>
      <c r="P2009" s="55">
        <f t="shared" si="98"/>
        <v>0</v>
      </c>
    </row>
    <row r="2010" spans="1:16" ht="15" customHeight="1" x14ac:dyDescent="0.3">
      <c r="A2010" s="553">
        <v>543</v>
      </c>
      <c r="B2010" s="551" t="s">
        <v>279</v>
      </c>
      <c r="C2010" s="110">
        <v>11</v>
      </c>
      <c r="D2010" s="66"/>
      <c r="E2010" s="12"/>
      <c r="F2010" s="12"/>
      <c r="G2010" s="12"/>
      <c r="H2010" s="12"/>
      <c r="I2010" s="12"/>
      <c r="J2010" s="12"/>
      <c r="K2010" s="12"/>
      <c r="L2010" s="12"/>
      <c r="M2010" s="12"/>
      <c r="N2010" s="12"/>
      <c r="O2010" s="12"/>
      <c r="P2010" s="55">
        <f t="shared" si="98"/>
        <v>0</v>
      </c>
    </row>
    <row r="2011" spans="1:16" ht="15" customHeight="1" x14ac:dyDescent="0.3">
      <c r="A2011" s="554"/>
      <c r="B2011" s="552"/>
      <c r="C2011" s="110">
        <v>12</v>
      </c>
      <c r="D2011" s="66"/>
      <c r="E2011" s="12"/>
      <c r="F2011" s="12"/>
      <c r="G2011" s="12"/>
      <c r="H2011" s="12"/>
      <c r="I2011" s="12"/>
      <c r="J2011" s="12"/>
      <c r="K2011" s="12"/>
      <c r="L2011" s="12"/>
      <c r="M2011" s="12"/>
      <c r="N2011" s="12"/>
      <c r="O2011" s="12"/>
      <c r="P2011" s="55">
        <f t="shared" si="98"/>
        <v>0</v>
      </c>
    </row>
    <row r="2012" spans="1:16" ht="15" customHeight="1" x14ac:dyDescent="0.3">
      <c r="A2012" s="554"/>
      <c r="B2012" s="552"/>
      <c r="C2012" s="110">
        <v>13</v>
      </c>
      <c r="D2012" s="66"/>
      <c r="E2012" s="12"/>
      <c r="F2012" s="12"/>
      <c r="G2012" s="12"/>
      <c r="H2012" s="12"/>
      <c r="I2012" s="12"/>
      <c r="J2012" s="12"/>
      <c r="K2012" s="12"/>
      <c r="L2012" s="12"/>
      <c r="M2012" s="12"/>
      <c r="N2012" s="12"/>
      <c r="O2012" s="12"/>
      <c r="P2012" s="55">
        <f t="shared" si="98"/>
        <v>0</v>
      </c>
    </row>
    <row r="2013" spans="1:16" ht="15" customHeight="1" x14ac:dyDescent="0.3">
      <c r="A2013" s="554"/>
      <c r="B2013" s="552"/>
      <c r="C2013" s="110">
        <v>14</v>
      </c>
      <c r="D2013" s="66"/>
      <c r="E2013" s="12"/>
      <c r="F2013" s="12"/>
      <c r="G2013" s="12"/>
      <c r="H2013" s="12"/>
      <c r="I2013" s="12"/>
      <c r="J2013" s="12"/>
      <c r="K2013" s="12"/>
      <c r="L2013" s="12"/>
      <c r="M2013" s="12"/>
      <c r="N2013" s="12"/>
      <c r="O2013" s="12"/>
      <c r="P2013" s="55">
        <f t="shared" si="98"/>
        <v>0</v>
      </c>
    </row>
    <row r="2014" spans="1:16" ht="15" customHeight="1" x14ac:dyDescent="0.3">
      <c r="A2014" s="554"/>
      <c r="B2014" s="552"/>
      <c r="C2014" s="110">
        <v>15</v>
      </c>
      <c r="D2014" s="66"/>
      <c r="E2014" s="12"/>
      <c r="F2014" s="12"/>
      <c r="G2014" s="12"/>
      <c r="H2014" s="12"/>
      <c r="I2014" s="12"/>
      <c r="J2014" s="12"/>
      <c r="K2014" s="12"/>
      <c r="L2014" s="12"/>
      <c r="M2014" s="12"/>
      <c r="N2014" s="12"/>
      <c r="O2014" s="12"/>
      <c r="P2014" s="55">
        <f t="shared" si="98"/>
        <v>0</v>
      </c>
    </row>
    <row r="2015" spans="1:16" ht="15" customHeight="1" x14ac:dyDescent="0.3">
      <c r="A2015" s="554"/>
      <c r="B2015" s="552"/>
      <c r="C2015" s="110">
        <v>16</v>
      </c>
      <c r="D2015" s="66"/>
      <c r="E2015" s="12"/>
      <c r="F2015" s="12"/>
      <c r="G2015" s="12"/>
      <c r="H2015" s="12"/>
      <c r="I2015" s="12"/>
      <c r="J2015" s="12"/>
      <c r="K2015" s="12"/>
      <c r="L2015" s="12"/>
      <c r="M2015" s="12"/>
      <c r="N2015" s="12"/>
      <c r="O2015" s="12"/>
      <c r="P2015" s="55">
        <f t="shared" si="98"/>
        <v>0</v>
      </c>
    </row>
    <row r="2016" spans="1:16" ht="15" customHeight="1" x14ac:dyDescent="0.3">
      <c r="A2016" s="554"/>
      <c r="B2016" s="552"/>
      <c r="C2016" s="110">
        <v>17</v>
      </c>
      <c r="D2016" s="66"/>
      <c r="E2016" s="12"/>
      <c r="F2016" s="12"/>
      <c r="G2016" s="12"/>
      <c r="H2016" s="12"/>
      <c r="I2016" s="12"/>
      <c r="J2016" s="12"/>
      <c r="K2016" s="12"/>
      <c r="L2016" s="12"/>
      <c r="M2016" s="12"/>
      <c r="N2016" s="12"/>
      <c r="O2016" s="12"/>
      <c r="P2016" s="55">
        <f t="shared" si="98"/>
        <v>0</v>
      </c>
    </row>
    <row r="2017" spans="1:16" ht="15" customHeight="1" x14ac:dyDescent="0.3">
      <c r="A2017" s="554"/>
      <c r="B2017" s="552"/>
      <c r="C2017" s="110">
        <v>25</v>
      </c>
      <c r="D2017" s="66"/>
      <c r="E2017" s="12"/>
      <c r="F2017" s="12"/>
      <c r="G2017" s="12"/>
      <c r="H2017" s="12"/>
      <c r="I2017" s="12"/>
      <c r="J2017" s="12"/>
      <c r="K2017" s="12"/>
      <c r="L2017" s="12"/>
      <c r="M2017" s="12"/>
      <c r="N2017" s="12"/>
      <c r="O2017" s="12"/>
      <c r="P2017" s="55">
        <f t="shared" si="98"/>
        <v>0</v>
      </c>
    </row>
    <row r="2018" spans="1:16" ht="15" customHeight="1" x14ac:dyDescent="0.3">
      <c r="A2018" s="554"/>
      <c r="B2018" s="552"/>
      <c r="C2018" s="110">
        <v>26</v>
      </c>
      <c r="D2018" s="66"/>
      <c r="E2018" s="12"/>
      <c r="F2018" s="12"/>
      <c r="G2018" s="12"/>
      <c r="H2018" s="12"/>
      <c r="I2018" s="12"/>
      <c r="J2018" s="12"/>
      <c r="K2018" s="12"/>
      <c r="L2018" s="12"/>
      <c r="M2018" s="12"/>
      <c r="N2018" s="12"/>
      <c r="O2018" s="12"/>
      <c r="P2018" s="55">
        <f t="shared" si="98"/>
        <v>0</v>
      </c>
    </row>
    <row r="2019" spans="1:16" ht="15" customHeight="1" x14ac:dyDescent="0.3">
      <c r="A2019" s="555"/>
      <c r="B2019" s="552"/>
      <c r="C2019" s="110">
        <v>27</v>
      </c>
      <c r="D2019" s="66"/>
      <c r="E2019" s="12"/>
      <c r="F2019" s="12"/>
      <c r="G2019" s="12"/>
      <c r="H2019" s="12"/>
      <c r="I2019" s="12"/>
      <c r="J2019" s="12"/>
      <c r="K2019" s="12"/>
      <c r="L2019" s="12"/>
      <c r="M2019" s="12"/>
      <c r="N2019" s="12"/>
      <c r="O2019" s="12"/>
      <c r="P2019" s="55">
        <f t="shared" si="98"/>
        <v>0</v>
      </c>
    </row>
    <row r="2020" spans="1:16" ht="15" customHeight="1" x14ac:dyDescent="0.3">
      <c r="A2020" s="553">
        <v>544</v>
      </c>
      <c r="B2020" s="551" t="s">
        <v>280</v>
      </c>
      <c r="C2020" s="110">
        <v>11</v>
      </c>
      <c r="D2020" s="66"/>
      <c r="E2020" s="12"/>
      <c r="F2020" s="12"/>
      <c r="G2020" s="12"/>
      <c r="H2020" s="12"/>
      <c r="I2020" s="12"/>
      <c r="J2020" s="12"/>
      <c r="K2020" s="12"/>
      <c r="L2020" s="12"/>
      <c r="M2020" s="12"/>
      <c r="N2020" s="12"/>
      <c r="O2020" s="12"/>
      <c r="P2020" s="55">
        <f t="shared" si="98"/>
        <v>0</v>
      </c>
    </row>
    <row r="2021" spans="1:16" ht="15" customHeight="1" x14ac:dyDescent="0.3">
      <c r="A2021" s="554"/>
      <c r="B2021" s="552"/>
      <c r="C2021" s="110">
        <v>12</v>
      </c>
      <c r="D2021" s="66"/>
      <c r="E2021" s="12"/>
      <c r="F2021" s="12"/>
      <c r="G2021" s="12"/>
      <c r="H2021" s="12"/>
      <c r="I2021" s="12"/>
      <c r="J2021" s="12"/>
      <c r="K2021" s="12"/>
      <c r="L2021" s="12"/>
      <c r="M2021" s="12"/>
      <c r="N2021" s="12"/>
      <c r="O2021" s="12"/>
      <c r="P2021" s="55">
        <f t="shared" si="98"/>
        <v>0</v>
      </c>
    </row>
    <row r="2022" spans="1:16" ht="15" customHeight="1" x14ac:dyDescent="0.3">
      <c r="A2022" s="554"/>
      <c r="B2022" s="552"/>
      <c r="C2022" s="110">
        <v>13</v>
      </c>
      <c r="D2022" s="66"/>
      <c r="E2022" s="12"/>
      <c r="F2022" s="12"/>
      <c r="G2022" s="12"/>
      <c r="H2022" s="12"/>
      <c r="I2022" s="12"/>
      <c r="J2022" s="12"/>
      <c r="K2022" s="12"/>
      <c r="L2022" s="12"/>
      <c r="M2022" s="12"/>
      <c r="N2022" s="12"/>
      <c r="O2022" s="12"/>
      <c r="P2022" s="55">
        <f t="shared" si="98"/>
        <v>0</v>
      </c>
    </row>
    <row r="2023" spans="1:16" ht="15" customHeight="1" x14ac:dyDescent="0.3">
      <c r="A2023" s="554"/>
      <c r="B2023" s="552"/>
      <c r="C2023" s="110">
        <v>14</v>
      </c>
      <c r="D2023" s="66"/>
      <c r="E2023" s="12"/>
      <c r="F2023" s="12"/>
      <c r="G2023" s="12"/>
      <c r="H2023" s="12"/>
      <c r="I2023" s="12"/>
      <c r="J2023" s="12"/>
      <c r="K2023" s="12"/>
      <c r="L2023" s="12"/>
      <c r="M2023" s="12"/>
      <c r="N2023" s="12"/>
      <c r="O2023" s="12"/>
      <c r="P2023" s="55">
        <f t="shared" si="98"/>
        <v>0</v>
      </c>
    </row>
    <row r="2024" spans="1:16" ht="15" customHeight="1" x14ac:dyDescent="0.3">
      <c r="A2024" s="554"/>
      <c r="B2024" s="552"/>
      <c r="C2024" s="110">
        <v>15</v>
      </c>
      <c r="D2024" s="66"/>
      <c r="E2024" s="12"/>
      <c r="F2024" s="12"/>
      <c r="G2024" s="12"/>
      <c r="H2024" s="12"/>
      <c r="I2024" s="12"/>
      <c r="J2024" s="12"/>
      <c r="K2024" s="12"/>
      <c r="L2024" s="12"/>
      <c r="M2024" s="12"/>
      <c r="N2024" s="12"/>
      <c r="O2024" s="12"/>
      <c r="P2024" s="55">
        <f t="shared" si="98"/>
        <v>0</v>
      </c>
    </row>
    <row r="2025" spans="1:16" ht="15" customHeight="1" x14ac:dyDescent="0.3">
      <c r="A2025" s="554"/>
      <c r="B2025" s="552"/>
      <c r="C2025" s="110">
        <v>16</v>
      </c>
      <c r="D2025" s="66"/>
      <c r="E2025" s="12"/>
      <c r="F2025" s="12"/>
      <c r="G2025" s="12"/>
      <c r="H2025" s="12"/>
      <c r="I2025" s="12"/>
      <c r="J2025" s="12"/>
      <c r="K2025" s="12"/>
      <c r="L2025" s="12"/>
      <c r="M2025" s="12"/>
      <c r="N2025" s="12"/>
      <c r="O2025" s="12"/>
      <c r="P2025" s="55">
        <f t="shared" si="98"/>
        <v>0</v>
      </c>
    </row>
    <row r="2026" spans="1:16" ht="15" customHeight="1" x14ac:dyDescent="0.3">
      <c r="A2026" s="554"/>
      <c r="B2026" s="552"/>
      <c r="C2026" s="110">
        <v>17</v>
      </c>
      <c r="D2026" s="66"/>
      <c r="E2026" s="12"/>
      <c r="F2026" s="12"/>
      <c r="G2026" s="12"/>
      <c r="H2026" s="12"/>
      <c r="I2026" s="12"/>
      <c r="J2026" s="12"/>
      <c r="K2026" s="12"/>
      <c r="L2026" s="12"/>
      <c r="M2026" s="12"/>
      <c r="N2026" s="12"/>
      <c r="O2026" s="12"/>
      <c r="P2026" s="55">
        <f t="shared" si="98"/>
        <v>0</v>
      </c>
    </row>
    <row r="2027" spans="1:16" ht="15" customHeight="1" x14ac:dyDescent="0.3">
      <c r="A2027" s="554"/>
      <c r="B2027" s="552"/>
      <c r="C2027" s="110">
        <v>25</v>
      </c>
      <c r="D2027" s="66"/>
      <c r="E2027" s="12"/>
      <c r="F2027" s="12"/>
      <c r="G2027" s="12"/>
      <c r="H2027" s="12"/>
      <c r="I2027" s="12"/>
      <c r="J2027" s="12"/>
      <c r="K2027" s="12"/>
      <c r="L2027" s="12"/>
      <c r="M2027" s="12"/>
      <c r="N2027" s="12"/>
      <c r="O2027" s="12"/>
      <c r="P2027" s="55">
        <f t="shared" si="98"/>
        <v>0</v>
      </c>
    </row>
    <row r="2028" spans="1:16" ht="15" customHeight="1" x14ac:dyDescent="0.3">
      <c r="A2028" s="554"/>
      <c r="B2028" s="552"/>
      <c r="C2028" s="110">
        <v>26</v>
      </c>
      <c r="D2028" s="66"/>
      <c r="E2028" s="12"/>
      <c r="F2028" s="12"/>
      <c r="G2028" s="12"/>
      <c r="H2028" s="12"/>
      <c r="I2028" s="12"/>
      <c r="J2028" s="12"/>
      <c r="K2028" s="12"/>
      <c r="L2028" s="12"/>
      <c r="M2028" s="12"/>
      <c r="N2028" s="12"/>
      <c r="O2028" s="12"/>
      <c r="P2028" s="55">
        <f t="shared" si="98"/>
        <v>0</v>
      </c>
    </row>
    <row r="2029" spans="1:16" ht="15" customHeight="1" x14ac:dyDescent="0.3">
      <c r="A2029" s="555"/>
      <c r="B2029" s="552"/>
      <c r="C2029" s="110">
        <v>27</v>
      </c>
      <c r="D2029" s="66"/>
      <c r="E2029" s="12"/>
      <c r="F2029" s="12"/>
      <c r="G2029" s="12"/>
      <c r="H2029" s="12"/>
      <c r="I2029" s="12"/>
      <c r="J2029" s="12"/>
      <c r="K2029" s="12"/>
      <c r="L2029" s="12"/>
      <c r="M2029" s="12"/>
      <c r="N2029" s="12"/>
      <c r="O2029" s="12"/>
      <c r="P2029" s="55">
        <f t="shared" si="98"/>
        <v>0</v>
      </c>
    </row>
    <row r="2030" spans="1:16" ht="15" customHeight="1" x14ac:dyDescent="0.3">
      <c r="A2030" s="553">
        <v>545</v>
      </c>
      <c r="B2030" s="551" t="s">
        <v>281</v>
      </c>
      <c r="C2030" s="110">
        <v>11</v>
      </c>
      <c r="D2030" s="66"/>
      <c r="E2030" s="12"/>
      <c r="F2030" s="12"/>
      <c r="G2030" s="12"/>
      <c r="H2030" s="12"/>
      <c r="I2030" s="12"/>
      <c r="J2030" s="12"/>
      <c r="K2030" s="12"/>
      <c r="L2030" s="12"/>
      <c r="M2030" s="12"/>
      <c r="N2030" s="12"/>
      <c r="O2030" s="12"/>
      <c r="P2030" s="55">
        <f t="shared" si="98"/>
        <v>0</v>
      </c>
    </row>
    <row r="2031" spans="1:16" ht="15" customHeight="1" x14ac:dyDescent="0.3">
      <c r="A2031" s="554"/>
      <c r="B2031" s="552"/>
      <c r="C2031" s="110">
        <v>12</v>
      </c>
      <c r="D2031" s="66"/>
      <c r="E2031" s="12"/>
      <c r="F2031" s="12"/>
      <c r="G2031" s="12"/>
      <c r="H2031" s="12"/>
      <c r="I2031" s="12"/>
      <c r="J2031" s="12"/>
      <c r="K2031" s="12"/>
      <c r="L2031" s="12"/>
      <c r="M2031" s="12"/>
      <c r="N2031" s="12"/>
      <c r="O2031" s="12"/>
      <c r="P2031" s="55">
        <f t="shared" si="98"/>
        <v>0</v>
      </c>
    </row>
    <row r="2032" spans="1:16" ht="15" customHeight="1" x14ac:dyDescent="0.3">
      <c r="A2032" s="554"/>
      <c r="B2032" s="552"/>
      <c r="C2032" s="110">
        <v>13</v>
      </c>
      <c r="D2032" s="66"/>
      <c r="E2032" s="12"/>
      <c r="F2032" s="12"/>
      <c r="G2032" s="12"/>
      <c r="H2032" s="12"/>
      <c r="I2032" s="12"/>
      <c r="J2032" s="12"/>
      <c r="K2032" s="12"/>
      <c r="L2032" s="12"/>
      <c r="M2032" s="12"/>
      <c r="N2032" s="12"/>
      <c r="O2032" s="12"/>
      <c r="P2032" s="55">
        <f t="shared" si="98"/>
        <v>0</v>
      </c>
    </row>
    <row r="2033" spans="1:16" ht="15" customHeight="1" x14ac:dyDescent="0.3">
      <c r="A2033" s="554"/>
      <c r="B2033" s="552"/>
      <c r="C2033" s="110">
        <v>14</v>
      </c>
      <c r="D2033" s="66"/>
      <c r="E2033" s="12"/>
      <c r="F2033" s="12"/>
      <c r="G2033" s="12"/>
      <c r="H2033" s="12"/>
      <c r="I2033" s="12"/>
      <c r="J2033" s="12"/>
      <c r="K2033" s="12"/>
      <c r="L2033" s="12"/>
      <c r="M2033" s="12"/>
      <c r="N2033" s="12"/>
      <c r="O2033" s="12"/>
      <c r="P2033" s="55">
        <f t="shared" si="98"/>
        <v>0</v>
      </c>
    </row>
    <row r="2034" spans="1:16" ht="15" customHeight="1" x14ac:dyDescent="0.3">
      <c r="A2034" s="554"/>
      <c r="B2034" s="552"/>
      <c r="C2034" s="110">
        <v>15</v>
      </c>
      <c r="D2034" s="66"/>
      <c r="E2034" s="12"/>
      <c r="F2034" s="12"/>
      <c r="G2034" s="12"/>
      <c r="H2034" s="12"/>
      <c r="I2034" s="12"/>
      <c r="J2034" s="12"/>
      <c r="K2034" s="12"/>
      <c r="L2034" s="12"/>
      <c r="M2034" s="12"/>
      <c r="N2034" s="12"/>
      <c r="O2034" s="12"/>
      <c r="P2034" s="55">
        <f t="shared" si="98"/>
        <v>0</v>
      </c>
    </row>
    <row r="2035" spans="1:16" ht="15" customHeight="1" x14ac:dyDescent="0.3">
      <c r="A2035" s="554"/>
      <c r="B2035" s="552"/>
      <c r="C2035" s="110">
        <v>16</v>
      </c>
      <c r="D2035" s="66"/>
      <c r="E2035" s="12"/>
      <c r="F2035" s="12"/>
      <c r="G2035" s="12"/>
      <c r="H2035" s="12"/>
      <c r="I2035" s="12"/>
      <c r="J2035" s="12"/>
      <c r="K2035" s="12"/>
      <c r="L2035" s="12"/>
      <c r="M2035" s="12"/>
      <c r="N2035" s="12"/>
      <c r="O2035" s="12"/>
      <c r="P2035" s="55">
        <f t="shared" si="98"/>
        <v>0</v>
      </c>
    </row>
    <row r="2036" spans="1:16" ht="15" customHeight="1" x14ac:dyDescent="0.3">
      <c r="A2036" s="554"/>
      <c r="B2036" s="552"/>
      <c r="C2036" s="110">
        <v>17</v>
      </c>
      <c r="D2036" s="66"/>
      <c r="E2036" s="12"/>
      <c r="F2036" s="12"/>
      <c r="G2036" s="12"/>
      <c r="H2036" s="12"/>
      <c r="I2036" s="12"/>
      <c r="J2036" s="12"/>
      <c r="K2036" s="12"/>
      <c r="L2036" s="12"/>
      <c r="M2036" s="12"/>
      <c r="N2036" s="12"/>
      <c r="O2036" s="12"/>
      <c r="P2036" s="55">
        <f t="shared" si="98"/>
        <v>0</v>
      </c>
    </row>
    <row r="2037" spans="1:16" ht="15" customHeight="1" x14ac:dyDescent="0.3">
      <c r="A2037" s="554"/>
      <c r="B2037" s="552"/>
      <c r="C2037" s="110">
        <v>25</v>
      </c>
      <c r="D2037" s="66"/>
      <c r="E2037" s="12"/>
      <c r="F2037" s="12"/>
      <c r="G2037" s="12"/>
      <c r="H2037" s="12"/>
      <c r="I2037" s="12"/>
      <c r="J2037" s="12"/>
      <c r="K2037" s="12"/>
      <c r="L2037" s="12"/>
      <c r="M2037" s="12"/>
      <c r="N2037" s="12"/>
      <c r="O2037" s="12"/>
      <c r="P2037" s="55">
        <f t="shared" si="98"/>
        <v>0</v>
      </c>
    </row>
    <row r="2038" spans="1:16" ht="15" customHeight="1" x14ac:dyDescent="0.3">
      <c r="A2038" s="554"/>
      <c r="B2038" s="552"/>
      <c r="C2038" s="110">
        <v>26</v>
      </c>
      <c r="D2038" s="66"/>
      <c r="E2038" s="12"/>
      <c r="F2038" s="12"/>
      <c r="G2038" s="12"/>
      <c r="H2038" s="12"/>
      <c r="I2038" s="12"/>
      <c r="J2038" s="12"/>
      <c r="K2038" s="12"/>
      <c r="L2038" s="12"/>
      <c r="M2038" s="12"/>
      <c r="N2038" s="12"/>
      <c r="O2038" s="12"/>
      <c r="P2038" s="55">
        <f t="shared" si="98"/>
        <v>0</v>
      </c>
    </row>
    <row r="2039" spans="1:16" ht="15" customHeight="1" x14ac:dyDescent="0.3">
      <c r="A2039" s="555"/>
      <c r="B2039" s="552"/>
      <c r="C2039" s="110">
        <v>27</v>
      </c>
      <c r="D2039" s="66"/>
      <c r="E2039" s="12"/>
      <c r="F2039" s="12"/>
      <c r="G2039" s="12"/>
      <c r="H2039" s="12"/>
      <c r="I2039" s="12"/>
      <c r="J2039" s="12"/>
      <c r="K2039" s="12"/>
      <c r="L2039" s="12"/>
      <c r="M2039" s="12"/>
      <c r="N2039" s="12"/>
      <c r="O2039" s="12"/>
      <c r="P2039" s="55">
        <f t="shared" si="98"/>
        <v>0</v>
      </c>
    </row>
    <row r="2040" spans="1:16" ht="15" customHeight="1" x14ac:dyDescent="0.3">
      <c r="A2040" s="553">
        <v>549</v>
      </c>
      <c r="B2040" s="551" t="s">
        <v>282</v>
      </c>
      <c r="C2040" s="110">
        <v>11</v>
      </c>
      <c r="D2040" s="66"/>
      <c r="E2040" s="12"/>
      <c r="F2040" s="12"/>
      <c r="G2040" s="12"/>
      <c r="H2040" s="12"/>
      <c r="I2040" s="12"/>
      <c r="J2040" s="12"/>
      <c r="K2040" s="12"/>
      <c r="L2040" s="12"/>
      <c r="M2040" s="12"/>
      <c r="N2040" s="12"/>
      <c r="O2040" s="12"/>
      <c r="P2040" s="55">
        <f t="shared" si="98"/>
        <v>0</v>
      </c>
    </row>
    <row r="2041" spans="1:16" ht="15" customHeight="1" x14ac:dyDescent="0.3">
      <c r="A2041" s="554"/>
      <c r="B2041" s="552"/>
      <c r="C2041" s="110">
        <v>12</v>
      </c>
      <c r="D2041" s="66"/>
      <c r="E2041" s="12"/>
      <c r="F2041" s="12"/>
      <c r="G2041" s="12"/>
      <c r="H2041" s="12"/>
      <c r="I2041" s="12"/>
      <c r="J2041" s="12"/>
      <c r="K2041" s="12"/>
      <c r="L2041" s="12"/>
      <c r="M2041" s="12"/>
      <c r="N2041" s="12"/>
      <c r="O2041" s="12"/>
      <c r="P2041" s="55">
        <f t="shared" si="98"/>
        <v>0</v>
      </c>
    </row>
    <row r="2042" spans="1:16" ht="15" customHeight="1" x14ac:dyDescent="0.3">
      <c r="A2042" s="554"/>
      <c r="B2042" s="552"/>
      <c r="C2042" s="110">
        <v>13</v>
      </c>
      <c r="D2042" s="66"/>
      <c r="E2042" s="12"/>
      <c r="F2042" s="12"/>
      <c r="G2042" s="12"/>
      <c r="H2042" s="12"/>
      <c r="I2042" s="12"/>
      <c r="J2042" s="12"/>
      <c r="K2042" s="12"/>
      <c r="L2042" s="12"/>
      <c r="M2042" s="12"/>
      <c r="N2042" s="12"/>
      <c r="O2042" s="12"/>
      <c r="P2042" s="55">
        <f t="shared" si="98"/>
        <v>0</v>
      </c>
    </row>
    <row r="2043" spans="1:16" ht="15" customHeight="1" x14ac:dyDescent="0.3">
      <c r="A2043" s="554"/>
      <c r="B2043" s="552"/>
      <c r="C2043" s="110">
        <v>14</v>
      </c>
      <c r="D2043" s="66"/>
      <c r="E2043" s="12"/>
      <c r="F2043" s="12"/>
      <c r="G2043" s="12"/>
      <c r="H2043" s="12"/>
      <c r="I2043" s="12"/>
      <c r="J2043" s="12"/>
      <c r="K2043" s="12"/>
      <c r="L2043" s="12"/>
      <c r="M2043" s="12"/>
      <c r="N2043" s="12"/>
      <c r="O2043" s="12"/>
      <c r="P2043" s="55">
        <f t="shared" si="98"/>
        <v>0</v>
      </c>
    </row>
    <row r="2044" spans="1:16" ht="15" customHeight="1" x14ac:dyDescent="0.3">
      <c r="A2044" s="554"/>
      <c r="B2044" s="552"/>
      <c r="C2044" s="110">
        <v>15</v>
      </c>
      <c r="D2044" s="66"/>
      <c r="E2044" s="12"/>
      <c r="F2044" s="12"/>
      <c r="G2044" s="12"/>
      <c r="H2044" s="12"/>
      <c r="I2044" s="12"/>
      <c r="J2044" s="12"/>
      <c r="K2044" s="12"/>
      <c r="L2044" s="12"/>
      <c r="M2044" s="12"/>
      <c r="N2044" s="12"/>
      <c r="O2044" s="12"/>
      <c r="P2044" s="55">
        <f t="shared" si="98"/>
        <v>0</v>
      </c>
    </row>
    <row r="2045" spans="1:16" ht="15" customHeight="1" x14ac:dyDescent="0.3">
      <c r="A2045" s="554"/>
      <c r="B2045" s="552"/>
      <c r="C2045" s="110">
        <v>16</v>
      </c>
      <c r="D2045" s="66"/>
      <c r="E2045" s="12"/>
      <c r="F2045" s="12"/>
      <c r="G2045" s="12"/>
      <c r="H2045" s="12"/>
      <c r="I2045" s="12"/>
      <c r="J2045" s="12"/>
      <c r="K2045" s="12"/>
      <c r="L2045" s="12"/>
      <c r="M2045" s="12"/>
      <c r="N2045" s="12"/>
      <c r="O2045" s="12"/>
      <c r="P2045" s="55">
        <f t="shared" si="98"/>
        <v>0</v>
      </c>
    </row>
    <row r="2046" spans="1:16" ht="15" customHeight="1" x14ac:dyDescent="0.3">
      <c r="A2046" s="554"/>
      <c r="B2046" s="552"/>
      <c r="C2046" s="110">
        <v>17</v>
      </c>
      <c r="D2046" s="66"/>
      <c r="E2046" s="12"/>
      <c r="F2046" s="12"/>
      <c r="G2046" s="12"/>
      <c r="H2046" s="12"/>
      <c r="I2046" s="12"/>
      <c r="J2046" s="12"/>
      <c r="K2046" s="12"/>
      <c r="L2046" s="12"/>
      <c r="M2046" s="12"/>
      <c r="N2046" s="12"/>
      <c r="O2046" s="12"/>
      <c r="P2046" s="55">
        <f t="shared" si="98"/>
        <v>0</v>
      </c>
    </row>
    <row r="2047" spans="1:16" ht="15" customHeight="1" x14ac:dyDescent="0.3">
      <c r="A2047" s="554"/>
      <c r="B2047" s="552"/>
      <c r="C2047" s="110">
        <v>25</v>
      </c>
      <c r="D2047" s="66"/>
      <c r="E2047" s="12"/>
      <c r="F2047" s="12"/>
      <c r="G2047" s="12"/>
      <c r="H2047" s="12"/>
      <c r="I2047" s="12"/>
      <c r="J2047" s="12"/>
      <c r="K2047" s="12"/>
      <c r="L2047" s="12"/>
      <c r="M2047" s="12"/>
      <c r="N2047" s="12"/>
      <c r="O2047" s="12"/>
      <c r="P2047" s="55">
        <f t="shared" si="98"/>
        <v>0</v>
      </c>
    </row>
    <row r="2048" spans="1:16" ht="15" customHeight="1" x14ac:dyDescent="0.3">
      <c r="A2048" s="554"/>
      <c r="B2048" s="552"/>
      <c r="C2048" s="110">
        <v>26</v>
      </c>
      <c r="D2048" s="66"/>
      <c r="E2048" s="12"/>
      <c r="F2048" s="12"/>
      <c r="G2048" s="12"/>
      <c r="H2048" s="12"/>
      <c r="I2048" s="12"/>
      <c r="J2048" s="12"/>
      <c r="K2048" s="12"/>
      <c r="L2048" s="12"/>
      <c r="M2048" s="12"/>
      <c r="N2048" s="12"/>
      <c r="O2048" s="12"/>
      <c r="P2048" s="55">
        <f t="shared" si="98"/>
        <v>0</v>
      </c>
    </row>
    <row r="2049" spans="1:16" ht="15" customHeight="1" x14ac:dyDescent="0.3">
      <c r="A2049" s="555"/>
      <c r="B2049" s="552"/>
      <c r="C2049" s="110">
        <v>27</v>
      </c>
      <c r="D2049" s="66"/>
      <c r="E2049" s="12"/>
      <c r="F2049" s="12"/>
      <c r="G2049" s="12"/>
      <c r="H2049" s="12"/>
      <c r="I2049" s="12"/>
      <c r="J2049" s="12"/>
      <c r="K2049" s="12"/>
      <c r="L2049" s="12"/>
      <c r="M2049" s="12"/>
      <c r="N2049" s="12"/>
      <c r="O2049" s="12"/>
      <c r="P2049" s="55">
        <f t="shared" si="98"/>
        <v>0</v>
      </c>
    </row>
    <row r="2050" spans="1:16" x14ac:dyDescent="0.3">
      <c r="A2050" s="74">
        <v>5500</v>
      </c>
      <c r="B2050" s="305" t="s">
        <v>284</v>
      </c>
      <c r="C2050" s="306"/>
      <c r="D2050" s="72">
        <f>SUM(D2051:D2060)</f>
        <v>0</v>
      </c>
      <c r="E2050" s="72">
        <f t="shared" ref="E2050:O2050" si="99">SUM(E2051:E2060)</f>
        <v>0</v>
      </c>
      <c r="F2050" s="72">
        <f t="shared" si="99"/>
        <v>0</v>
      </c>
      <c r="G2050" s="72">
        <f t="shared" si="99"/>
        <v>0</v>
      </c>
      <c r="H2050" s="72">
        <f t="shared" si="99"/>
        <v>0</v>
      </c>
      <c r="I2050" s="72">
        <f t="shared" si="99"/>
        <v>0</v>
      </c>
      <c r="J2050" s="72">
        <f t="shared" si="99"/>
        <v>0</v>
      </c>
      <c r="K2050" s="72">
        <f t="shared" si="99"/>
        <v>0</v>
      </c>
      <c r="L2050" s="72">
        <f t="shared" si="99"/>
        <v>0</v>
      </c>
      <c r="M2050" s="72">
        <f t="shared" si="99"/>
        <v>0</v>
      </c>
      <c r="N2050" s="72">
        <f t="shared" si="99"/>
        <v>0</v>
      </c>
      <c r="O2050" s="72">
        <f t="shared" si="99"/>
        <v>0</v>
      </c>
      <c r="P2050" s="72">
        <f>SUM(P2051:P2060)</f>
        <v>0</v>
      </c>
    </row>
    <row r="2051" spans="1:16" ht="15" customHeight="1" x14ac:dyDescent="0.3">
      <c r="A2051" s="553">
        <v>551</v>
      </c>
      <c r="B2051" s="551" t="s">
        <v>284</v>
      </c>
      <c r="C2051" s="110">
        <v>11</v>
      </c>
      <c r="D2051" s="66"/>
      <c r="E2051" s="12"/>
      <c r="F2051" s="12"/>
      <c r="G2051" s="12"/>
      <c r="H2051" s="12"/>
      <c r="I2051" s="12"/>
      <c r="J2051" s="12"/>
      <c r="K2051" s="12"/>
      <c r="L2051" s="12"/>
      <c r="M2051" s="12"/>
      <c r="N2051" s="12"/>
      <c r="O2051" s="12"/>
      <c r="P2051" s="55">
        <f>SUM(D2051:O2051)</f>
        <v>0</v>
      </c>
    </row>
    <row r="2052" spans="1:16" ht="15" customHeight="1" x14ac:dyDescent="0.3">
      <c r="A2052" s="554"/>
      <c r="B2052" s="552"/>
      <c r="C2052" s="110">
        <v>12</v>
      </c>
      <c r="D2052" s="66"/>
      <c r="E2052" s="12"/>
      <c r="F2052" s="12"/>
      <c r="G2052" s="12"/>
      <c r="H2052" s="12"/>
      <c r="I2052" s="12"/>
      <c r="J2052" s="12"/>
      <c r="K2052" s="12"/>
      <c r="L2052" s="12"/>
      <c r="M2052" s="12"/>
      <c r="N2052" s="12"/>
      <c r="O2052" s="12"/>
      <c r="P2052" s="55">
        <f t="shared" ref="P2052:P2060" si="100">SUM(D2052:O2052)</f>
        <v>0</v>
      </c>
    </row>
    <row r="2053" spans="1:16" ht="15" customHeight="1" x14ac:dyDescent="0.3">
      <c r="A2053" s="554"/>
      <c r="B2053" s="552"/>
      <c r="C2053" s="110">
        <v>13</v>
      </c>
      <c r="D2053" s="66"/>
      <c r="E2053" s="12"/>
      <c r="F2053" s="12"/>
      <c r="G2053" s="12"/>
      <c r="H2053" s="12"/>
      <c r="I2053" s="12"/>
      <c r="J2053" s="12"/>
      <c r="K2053" s="12"/>
      <c r="L2053" s="12"/>
      <c r="M2053" s="12"/>
      <c r="N2053" s="12"/>
      <c r="O2053" s="12"/>
      <c r="P2053" s="55">
        <f>SUM(D2053:O2053)</f>
        <v>0</v>
      </c>
    </row>
    <row r="2054" spans="1:16" ht="15" customHeight="1" x14ac:dyDescent="0.3">
      <c r="A2054" s="554"/>
      <c r="B2054" s="552"/>
      <c r="C2054" s="110">
        <v>14</v>
      </c>
      <c r="D2054" s="66"/>
      <c r="E2054" s="12"/>
      <c r="F2054" s="12"/>
      <c r="G2054" s="12"/>
      <c r="H2054" s="12"/>
      <c r="I2054" s="12"/>
      <c r="J2054" s="12"/>
      <c r="K2054" s="12"/>
      <c r="L2054" s="12"/>
      <c r="M2054" s="12"/>
      <c r="N2054" s="12"/>
      <c r="O2054" s="12"/>
      <c r="P2054" s="55">
        <f t="shared" si="100"/>
        <v>0</v>
      </c>
    </row>
    <row r="2055" spans="1:16" ht="15" customHeight="1" x14ac:dyDescent="0.3">
      <c r="A2055" s="554"/>
      <c r="B2055" s="552"/>
      <c r="C2055" s="110">
        <v>15</v>
      </c>
      <c r="D2055" s="66"/>
      <c r="E2055" s="12"/>
      <c r="F2055" s="12"/>
      <c r="G2055" s="12"/>
      <c r="H2055" s="12"/>
      <c r="I2055" s="12"/>
      <c r="J2055" s="12"/>
      <c r="K2055" s="12"/>
      <c r="L2055" s="12"/>
      <c r="M2055" s="12"/>
      <c r="N2055" s="12"/>
      <c r="O2055" s="12"/>
      <c r="P2055" s="55">
        <f t="shared" si="100"/>
        <v>0</v>
      </c>
    </row>
    <row r="2056" spans="1:16" ht="15" customHeight="1" x14ac:dyDescent="0.3">
      <c r="A2056" s="554"/>
      <c r="B2056" s="552"/>
      <c r="C2056" s="110">
        <v>16</v>
      </c>
      <c r="D2056" s="66"/>
      <c r="E2056" s="12"/>
      <c r="F2056" s="12"/>
      <c r="G2056" s="12"/>
      <c r="H2056" s="12"/>
      <c r="I2056" s="12"/>
      <c r="J2056" s="12"/>
      <c r="K2056" s="12"/>
      <c r="L2056" s="12"/>
      <c r="M2056" s="12"/>
      <c r="N2056" s="12"/>
      <c r="O2056" s="12"/>
      <c r="P2056" s="55">
        <f t="shared" si="100"/>
        <v>0</v>
      </c>
    </row>
    <row r="2057" spans="1:16" ht="15" customHeight="1" x14ac:dyDescent="0.3">
      <c r="A2057" s="554"/>
      <c r="B2057" s="552"/>
      <c r="C2057" s="110">
        <v>17</v>
      </c>
      <c r="D2057" s="66"/>
      <c r="E2057" s="12"/>
      <c r="F2057" s="12"/>
      <c r="G2057" s="12"/>
      <c r="H2057" s="12"/>
      <c r="I2057" s="12"/>
      <c r="J2057" s="12"/>
      <c r="K2057" s="12"/>
      <c r="L2057" s="12"/>
      <c r="M2057" s="12"/>
      <c r="N2057" s="12"/>
      <c r="O2057" s="12"/>
      <c r="P2057" s="55">
        <f t="shared" si="100"/>
        <v>0</v>
      </c>
    </row>
    <row r="2058" spans="1:16" ht="15" customHeight="1" x14ac:dyDescent="0.3">
      <c r="A2058" s="554"/>
      <c r="B2058" s="552"/>
      <c r="C2058" s="110">
        <v>25</v>
      </c>
      <c r="D2058" s="66"/>
      <c r="E2058" s="12"/>
      <c r="F2058" s="12"/>
      <c r="G2058" s="12"/>
      <c r="H2058" s="12"/>
      <c r="I2058" s="12"/>
      <c r="J2058" s="12"/>
      <c r="K2058" s="12"/>
      <c r="L2058" s="12"/>
      <c r="M2058" s="12"/>
      <c r="N2058" s="12"/>
      <c r="O2058" s="12"/>
      <c r="P2058" s="55">
        <f t="shared" si="100"/>
        <v>0</v>
      </c>
    </row>
    <row r="2059" spans="1:16" ht="15" customHeight="1" x14ac:dyDescent="0.3">
      <c r="A2059" s="554"/>
      <c r="B2059" s="552"/>
      <c r="C2059" s="110">
        <v>26</v>
      </c>
      <c r="D2059" s="66"/>
      <c r="E2059" s="12"/>
      <c r="F2059" s="12"/>
      <c r="G2059" s="12"/>
      <c r="H2059" s="12"/>
      <c r="I2059" s="12"/>
      <c r="J2059" s="12"/>
      <c r="K2059" s="12"/>
      <c r="L2059" s="12"/>
      <c r="M2059" s="12"/>
      <c r="N2059" s="12"/>
      <c r="O2059" s="12"/>
      <c r="P2059" s="55">
        <f t="shared" si="100"/>
        <v>0</v>
      </c>
    </row>
    <row r="2060" spans="1:16" ht="15" customHeight="1" x14ac:dyDescent="0.3">
      <c r="A2060" s="555"/>
      <c r="B2060" s="552"/>
      <c r="C2060" s="110">
        <v>27</v>
      </c>
      <c r="D2060" s="66"/>
      <c r="E2060" s="12"/>
      <c r="F2060" s="12"/>
      <c r="G2060" s="12"/>
      <c r="H2060" s="12"/>
      <c r="I2060" s="12"/>
      <c r="J2060" s="12"/>
      <c r="K2060" s="12"/>
      <c r="L2060" s="12"/>
      <c r="M2060" s="12"/>
      <c r="N2060" s="12"/>
      <c r="O2060" s="12"/>
      <c r="P2060" s="55">
        <f t="shared" si="100"/>
        <v>0</v>
      </c>
    </row>
    <row r="2061" spans="1:16" x14ac:dyDescent="0.3">
      <c r="A2061" s="74">
        <v>5600</v>
      </c>
      <c r="B2061" s="305" t="s">
        <v>2322</v>
      </c>
      <c r="C2061" s="306"/>
      <c r="D2061" s="72">
        <f>SUM(D2062:D2141)</f>
        <v>0</v>
      </c>
      <c r="E2061" s="72">
        <f t="shared" ref="E2061:O2061" si="101">SUM(E2062:E2141)</f>
        <v>0</v>
      </c>
      <c r="F2061" s="72">
        <f t="shared" si="101"/>
        <v>0</v>
      </c>
      <c r="G2061" s="72">
        <f t="shared" si="101"/>
        <v>0</v>
      </c>
      <c r="H2061" s="72">
        <f t="shared" si="101"/>
        <v>0</v>
      </c>
      <c r="I2061" s="72">
        <f t="shared" si="101"/>
        <v>0</v>
      </c>
      <c r="J2061" s="72">
        <f t="shared" si="101"/>
        <v>0</v>
      </c>
      <c r="K2061" s="72">
        <f t="shared" si="101"/>
        <v>0</v>
      </c>
      <c r="L2061" s="72">
        <f t="shared" si="101"/>
        <v>0</v>
      </c>
      <c r="M2061" s="72">
        <f t="shared" si="101"/>
        <v>0</v>
      </c>
      <c r="N2061" s="72">
        <f t="shared" si="101"/>
        <v>0</v>
      </c>
      <c r="O2061" s="72">
        <f t="shared" si="101"/>
        <v>0</v>
      </c>
      <c r="P2061" s="72">
        <f>SUM(P2062:P2141)</f>
        <v>0</v>
      </c>
    </row>
    <row r="2062" spans="1:16" ht="15" customHeight="1" x14ac:dyDescent="0.3">
      <c r="A2062" s="553">
        <v>561</v>
      </c>
      <c r="B2062" s="551" t="s">
        <v>286</v>
      </c>
      <c r="C2062" s="110">
        <v>11</v>
      </c>
      <c r="D2062" s="66"/>
      <c r="E2062" s="12"/>
      <c r="F2062" s="12"/>
      <c r="G2062" s="12"/>
      <c r="H2062" s="12"/>
      <c r="I2062" s="12"/>
      <c r="J2062" s="12"/>
      <c r="K2062" s="12"/>
      <c r="L2062" s="12"/>
      <c r="M2062" s="12"/>
      <c r="N2062" s="12"/>
      <c r="O2062" s="12"/>
      <c r="P2062" s="55">
        <f t="shared" ref="P2062:P2141" si="102">SUM(D2062:O2062)</f>
        <v>0</v>
      </c>
    </row>
    <row r="2063" spans="1:16" ht="15" customHeight="1" x14ac:dyDescent="0.3">
      <c r="A2063" s="554"/>
      <c r="B2063" s="552"/>
      <c r="C2063" s="110">
        <v>12</v>
      </c>
      <c r="D2063" s="66"/>
      <c r="E2063" s="12"/>
      <c r="F2063" s="12"/>
      <c r="G2063" s="12"/>
      <c r="H2063" s="12"/>
      <c r="I2063" s="12"/>
      <c r="J2063" s="12"/>
      <c r="K2063" s="12"/>
      <c r="L2063" s="12"/>
      <c r="M2063" s="12"/>
      <c r="N2063" s="12"/>
      <c r="O2063" s="12"/>
      <c r="P2063" s="55">
        <f t="shared" si="102"/>
        <v>0</v>
      </c>
    </row>
    <row r="2064" spans="1:16" ht="15" customHeight="1" x14ac:dyDescent="0.3">
      <c r="A2064" s="554"/>
      <c r="B2064" s="552"/>
      <c r="C2064" s="110">
        <v>13</v>
      </c>
      <c r="D2064" s="66"/>
      <c r="E2064" s="12"/>
      <c r="F2064" s="12"/>
      <c r="G2064" s="12"/>
      <c r="H2064" s="12"/>
      <c r="I2064" s="12"/>
      <c r="J2064" s="12"/>
      <c r="K2064" s="12"/>
      <c r="L2064" s="12"/>
      <c r="M2064" s="12"/>
      <c r="N2064" s="12"/>
      <c r="O2064" s="12"/>
      <c r="P2064" s="55">
        <f t="shared" si="102"/>
        <v>0</v>
      </c>
    </row>
    <row r="2065" spans="1:16" ht="15" customHeight="1" x14ac:dyDescent="0.3">
      <c r="A2065" s="554"/>
      <c r="B2065" s="552"/>
      <c r="C2065" s="110">
        <v>14</v>
      </c>
      <c r="D2065" s="66"/>
      <c r="E2065" s="12"/>
      <c r="F2065" s="12"/>
      <c r="G2065" s="12"/>
      <c r="H2065" s="12"/>
      <c r="I2065" s="12"/>
      <c r="J2065" s="12"/>
      <c r="K2065" s="12"/>
      <c r="L2065" s="12"/>
      <c r="M2065" s="12"/>
      <c r="N2065" s="12"/>
      <c r="O2065" s="12"/>
      <c r="P2065" s="55">
        <f t="shared" si="102"/>
        <v>0</v>
      </c>
    </row>
    <row r="2066" spans="1:16" ht="15" customHeight="1" x14ac:dyDescent="0.3">
      <c r="A2066" s="554"/>
      <c r="B2066" s="552"/>
      <c r="C2066" s="110">
        <v>15</v>
      </c>
      <c r="D2066" s="66"/>
      <c r="E2066" s="12"/>
      <c r="F2066" s="12"/>
      <c r="G2066" s="12"/>
      <c r="H2066" s="12"/>
      <c r="I2066" s="12"/>
      <c r="J2066" s="12"/>
      <c r="K2066" s="12"/>
      <c r="L2066" s="12"/>
      <c r="M2066" s="12"/>
      <c r="N2066" s="12"/>
      <c r="O2066" s="12"/>
      <c r="P2066" s="55">
        <f t="shared" si="102"/>
        <v>0</v>
      </c>
    </row>
    <row r="2067" spans="1:16" ht="15" customHeight="1" x14ac:dyDescent="0.3">
      <c r="A2067" s="554"/>
      <c r="B2067" s="552"/>
      <c r="C2067" s="110">
        <v>16</v>
      </c>
      <c r="D2067" s="66"/>
      <c r="E2067" s="12"/>
      <c r="F2067" s="12"/>
      <c r="G2067" s="12"/>
      <c r="H2067" s="12"/>
      <c r="I2067" s="12"/>
      <c r="J2067" s="12"/>
      <c r="K2067" s="12"/>
      <c r="L2067" s="12"/>
      <c r="M2067" s="12"/>
      <c r="N2067" s="12"/>
      <c r="O2067" s="12"/>
      <c r="P2067" s="55">
        <f t="shared" si="102"/>
        <v>0</v>
      </c>
    </row>
    <row r="2068" spans="1:16" ht="15" customHeight="1" x14ac:dyDescent="0.3">
      <c r="A2068" s="554"/>
      <c r="B2068" s="552"/>
      <c r="C2068" s="110">
        <v>17</v>
      </c>
      <c r="D2068" s="66"/>
      <c r="E2068" s="12"/>
      <c r="F2068" s="12"/>
      <c r="G2068" s="12"/>
      <c r="H2068" s="12"/>
      <c r="I2068" s="12"/>
      <c r="J2068" s="12"/>
      <c r="K2068" s="12"/>
      <c r="L2068" s="12"/>
      <c r="M2068" s="12"/>
      <c r="N2068" s="12"/>
      <c r="O2068" s="12"/>
      <c r="P2068" s="55">
        <f t="shared" si="102"/>
        <v>0</v>
      </c>
    </row>
    <row r="2069" spans="1:16" ht="15" customHeight="1" x14ac:dyDescent="0.3">
      <c r="A2069" s="554"/>
      <c r="B2069" s="552"/>
      <c r="C2069" s="110">
        <v>25</v>
      </c>
      <c r="D2069" s="66"/>
      <c r="E2069" s="12"/>
      <c r="F2069" s="12"/>
      <c r="G2069" s="12"/>
      <c r="H2069" s="12"/>
      <c r="I2069" s="12"/>
      <c r="J2069" s="12"/>
      <c r="K2069" s="12"/>
      <c r="L2069" s="12"/>
      <c r="M2069" s="12"/>
      <c r="N2069" s="12"/>
      <c r="O2069" s="12"/>
      <c r="P2069" s="55">
        <f t="shared" si="102"/>
        <v>0</v>
      </c>
    </row>
    <row r="2070" spans="1:16" ht="15" customHeight="1" x14ac:dyDescent="0.3">
      <c r="A2070" s="554"/>
      <c r="B2070" s="552"/>
      <c r="C2070" s="110">
        <v>26</v>
      </c>
      <c r="D2070" s="66"/>
      <c r="E2070" s="12"/>
      <c r="F2070" s="12"/>
      <c r="G2070" s="12"/>
      <c r="H2070" s="12"/>
      <c r="I2070" s="12"/>
      <c r="J2070" s="12"/>
      <c r="K2070" s="12"/>
      <c r="L2070" s="12"/>
      <c r="M2070" s="12"/>
      <c r="N2070" s="12"/>
      <c r="O2070" s="12"/>
      <c r="P2070" s="55">
        <f t="shared" si="102"/>
        <v>0</v>
      </c>
    </row>
    <row r="2071" spans="1:16" ht="15" customHeight="1" x14ac:dyDescent="0.3">
      <c r="A2071" s="555"/>
      <c r="B2071" s="552"/>
      <c r="C2071" s="110">
        <v>27</v>
      </c>
      <c r="D2071" s="66"/>
      <c r="E2071" s="12"/>
      <c r="F2071" s="12"/>
      <c r="G2071" s="12"/>
      <c r="H2071" s="12"/>
      <c r="I2071" s="12"/>
      <c r="J2071" s="12"/>
      <c r="K2071" s="12"/>
      <c r="L2071" s="12"/>
      <c r="M2071" s="12"/>
      <c r="N2071" s="12"/>
      <c r="O2071" s="12"/>
      <c r="P2071" s="55">
        <f t="shared" si="102"/>
        <v>0</v>
      </c>
    </row>
    <row r="2072" spans="1:16" ht="15" customHeight="1" x14ac:dyDescent="0.3">
      <c r="A2072" s="553">
        <v>562</v>
      </c>
      <c r="B2072" s="551" t="s">
        <v>287</v>
      </c>
      <c r="C2072" s="110">
        <v>11</v>
      </c>
      <c r="D2072" s="66"/>
      <c r="E2072" s="12"/>
      <c r="F2072" s="12"/>
      <c r="G2072" s="12"/>
      <c r="H2072" s="12"/>
      <c r="I2072" s="12"/>
      <c r="J2072" s="12"/>
      <c r="K2072" s="12"/>
      <c r="L2072" s="12"/>
      <c r="M2072" s="12"/>
      <c r="N2072" s="12"/>
      <c r="O2072" s="12"/>
      <c r="P2072" s="55">
        <f t="shared" si="102"/>
        <v>0</v>
      </c>
    </row>
    <row r="2073" spans="1:16" ht="15" customHeight="1" x14ac:dyDescent="0.3">
      <c r="A2073" s="554"/>
      <c r="B2073" s="552"/>
      <c r="C2073" s="110">
        <v>12</v>
      </c>
      <c r="D2073" s="66"/>
      <c r="E2073" s="12"/>
      <c r="F2073" s="12"/>
      <c r="G2073" s="12"/>
      <c r="H2073" s="12"/>
      <c r="I2073" s="12"/>
      <c r="J2073" s="12"/>
      <c r="K2073" s="12"/>
      <c r="L2073" s="12"/>
      <c r="M2073" s="12"/>
      <c r="N2073" s="12"/>
      <c r="O2073" s="12"/>
      <c r="P2073" s="55">
        <f t="shared" si="102"/>
        <v>0</v>
      </c>
    </row>
    <row r="2074" spans="1:16" ht="15" customHeight="1" x14ac:dyDescent="0.3">
      <c r="A2074" s="554"/>
      <c r="B2074" s="552"/>
      <c r="C2074" s="110">
        <v>13</v>
      </c>
      <c r="D2074" s="66"/>
      <c r="E2074" s="12"/>
      <c r="F2074" s="12"/>
      <c r="G2074" s="12"/>
      <c r="H2074" s="12"/>
      <c r="I2074" s="12"/>
      <c r="J2074" s="12"/>
      <c r="K2074" s="12"/>
      <c r="L2074" s="12"/>
      <c r="M2074" s="12"/>
      <c r="N2074" s="12"/>
      <c r="O2074" s="12"/>
      <c r="P2074" s="55">
        <f t="shared" si="102"/>
        <v>0</v>
      </c>
    </row>
    <row r="2075" spans="1:16" ht="15" customHeight="1" x14ac:dyDescent="0.3">
      <c r="A2075" s="554"/>
      <c r="B2075" s="552"/>
      <c r="C2075" s="110">
        <v>14</v>
      </c>
      <c r="D2075" s="66"/>
      <c r="E2075" s="12"/>
      <c r="F2075" s="12"/>
      <c r="G2075" s="12"/>
      <c r="H2075" s="12"/>
      <c r="I2075" s="12"/>
      <c r="J2075" s="12"/>
      <c r="K2075" s="12"/>
      <c r="L2075" s="12"/>
      <c r="M2075" s="12"/>
      <c r="N2075" s="12"/>
      <c r="O2075" s="12"/>
      <c r="P2075" s="55">
        <f t="shared" si="102"/>
        <v>0</v>
      </c>
    </row>
    <row r="2076" spans="1:16" ht="15" customHeight="1" x14ac:dyDescent="0.3">
      <c r="A2076" s="554"/>
      <c r="B2076" s="552"/>
      <c r="C2076" s="110">
        <v>15</v>
      </c>
      <c r="D2076" s="66"/>
      <c r="E2076" s="12"/>
      <c r="F2076" s="12"/>
      <c r="G2076" s="12"/>
      <c r="H2076" s="12"/>
      <c r="I2076" s="12"/>
      <c r="J2076" s="12"/>
      <c r="K2076" s="12"/>
      <c r="L2076" s="12"/>
      <c r="M2076" s="12"/>
      <c r="N2076" s="12"/>
      <c r="O2076" s="12"/>
      <c r="P2076" s="55">
        <f t="shared" si="102"/>
        <v>0</v>
      </c>
    </row>
    <row r="2077" spans="1:16" ht="15" customHeight="1" x14ac:dyDescent="0.3">
      <c r="A2077" s="554"/>
      <c r="B2077" s="552"/>
      <c r="C2077" s="110">
        <v>16</v>
      </c>
      <c r="D2077" s="66"/>
      <c r="E2077" s="12"/>
      <c r="F2077" s="12"/>
      <c r="G2077" s="12"/>
      <c r="H2077" s="12"/>
      <c r="I2077" s="12"/>
      <c r="J2077" s="12"/>
      <c r="K2077" s="12"/>
      <c r="L2077" s="12"/>
      <c r="M2077" s="12"/>
      <c r="N2077" s="12"/>
      <c r="O2077" s="12"/>
      <c r="P2077" s="55">
        <f t="shared" si="102"/>
        <v>0</v>
      </c>
    </row>
    <row r="2078" spans="1:16" ht="15" customHeight="1" x14ac:dyDescent="0.3">
      <c r="A2078" s="554"/>
      <c r="B2078" s="552"/>
      <c r="C2078" s="110">
        <v>17</v>
      </c>
      <c r="D2078" s="66"/>
      <c r="E2078" s="12"/>
      <c r="F2078" s="12"/>
      <c r="G2078" s="12"/>
      <c r="H2078" s="12"/>
      <c r="I2078" s="12"/>
      <c r="J2078" s="12"/>
      <c r="K2078" s="12"/>
      <c r="L2078" s="12"/>
      <c r="M2078" s="12"/>
      <c r="N2078" s="12"/>
      <c r="O2078" s="12"/>
      <c r="P2078" s="55">
        <f t="shared" si="102"/>
        <v>0</v>
      </c>
    </row>
    <row r="2079" spans="1:16" ht="15" customHeight="1" x14ac:dyDescent="0.3">
      <c r="A2079" s="554"/>
      <c r="B2079" s="552"/>
      <c r="C2079" s="110">
        <v>25</v>
      </c>
      <c r="D2079" s="66"/>
      <c r="E2079" s="12"/>
      <c r="F2079" s="12"/>
      <c r="G2079" s="12"/>
      <c r="H2079" s="12"/>
      <c r="I2079" s="12"/>
      <c r="J2079" s="12"/>
      <c r="K2079" s="12"/>
      <c r="L2079" s="12"/>
      <c r="M2079" s="12"/>
      <c r="N2079" s="12"/>
      <c r="O2079" s="12"/>
      <c r="P2079" s="55">
        <f t="shared" si="102"/>
        <v>0</v>
      </c>
    </row>
    <row r="2080" spans="1:16" ht="15" customHeight="1" x14ac:dyDescent="0.3">
      <c r="A2080" s="554"/>
      <c r="B2080" s="552"/>
      <c r="C2080" s="110">
        <v>26</v>
      </c>
      <c r="D2080" s="66"/>
      <c r="E2080" s="12"/>
      <c r="F2080" s="12"/>
      <c r="G2080" s="12"/>
      <c r="H2080" s="12"/>
      <c r="I2080" s="12"/>
      <c r="J2080" s="12"/>
      <c r="K2080" s="12"/>
      <c r="L2080" s="12"/>
      <c r="M2080" s="12"/>
      <c r="N2080" s="12"/>
      <c r="O2080" s="12"/>
      <c r="P2080" s="55">
        <f t="shared" si="102"/>
        <v>0</v>
      </c>
    </row>
    <row r="2081" spans="1:16" ht="15" customHeight="1" x14ac:dyDescent="0.3">
      <c r="A2081" s="555"/>
      <c r="B2081" s="552"/>
      <c r="C2081" s="110">
        <v>27</v>
      </c>
      <c r="D2081" s="66"/>
      <c r="E2081" s="12"/>
      <c r="F2081" s="12"/>
      <c r="G2081" s="12"/>
      <c r="H2081" s="12"/>
      <c r="I2081" s="12"/>
      <c r="J2081" s="12"/>
      <c r="K2081" s="12"/>
      <c r="L2081" s="12"/>
      <c r="M2081" s="12"/>
      <c r="N2081" s="12"/>
      <c r="O2081" s="12"/>
      <c r="P2081" s="55">
        <f t="shared" si="102"/>
        <v>0</v>
      </c>
    </row>
    <row r="2082" spans="1:16" ht="15" customHeight="1" x14ac:dyDescent="0.3">
      <c r="A2082" s="553">
        <v>563</v>
      </c>
      <c r="B2082" s="551" t="s">
        <v>288</v>
      </c>
      <c r="C2082" s="110">
        <v>11</v>
      </c>
      <c r="D2082" s="66"/>
      <c r="E2082" s="12"/>
      <c r="F2082" s="12"/>
      <c r="G2082" s="12"/>
      <c r="H2082" s="12"/>
      <c r="I2082" s="12"/>
      <c r="J2082" s="12"/>
      <c r="K2082" s="12"/>
      <c r="L2082" s="12"/>
      <c r="M2082" s="12"/>
      <c r="N2082" s="12"/>
      <c r="O2082" s="12"/>
      <c r="P2082" s="55">
        <f t="shared" si="102"/>
        <v>0</v>
      </c>
    </row>
    <row r="2083" spans="1:16" ht="15" customHeight="1" x14ac:dyDescent="0.3">
      <c r="A2083" s="554"/>
      <c r="B2083" s="552"/>
      <c r="C2083" s="110">
        <v>12</v>
      </c>
      <c r="D2083" s="66"/>
      <c r="E2083" s="12"/>
      <c r="F2083" s="12"/>
      <c r="G2083" s="12"/>
      <c r="H2083" s="12"/>
      <c r="I2083" s="12"/>
      <c r="J2083" s="12"/>
      <c r="K2083" s="12"/>
      <c r="L2083" s="12"/>
      <c r="M2083" s="12"/>
      <c r="N2083" s="12"/>
      <c r="O2083" s="12"/>
      <c r="P2083" s="55">
        <f t="shared" si="102"/>
        <v>0</v>
      </c>
    </row>
    <row r="2084" spans="1:16" ht="15" customHeight="1" x14ac:dyDescent="0.3">
      <c r="A2084" s="554"/>
      <c r="B2084" s="552"/>
      <c r="C2084" s="110">
        <v>13</v>
      </c>
      <c r="D2084" s="66"/>
      <c r="E2084" s="12"/>
      <c r="F2084" s="12"/>
      <c r="G2084" s="12"/>
      <c r="H2084" s="12"/>
      <c r="I2084" s="12"/>
      <c r="J2084" s="12"/>
      <c r="K2084" s="12"/>
      <c r="L2084" s="12"/>
      <c r="M2084" s="12"/>
      <c r="N2084" s="12"/>
      <c r="O2084" s="12"/>
      <c r="P2084" s="55">
        <f t="shared" si="102"/>
        <v>0</v>
      </c>
    </row>
    <row r="2085" spans="1:16" ht="15" customHeight="1" x14ac:dyDescent="0.3">
      <c r="A2085" s="554"/>
      <c r="B2085" s="552"/>
      <c r="C2085" s="110">
        <v>14</v>
      </c>
      <c r="D2085" s="66"/>
      <c r="E2085" s="12"/>
      <c r="F2085" s="12"/>
      <c r="G2085" s="12"/>
      <c r="H2085" s="12"/>
      <c r="I2085" s="12"/>
      <c r="J2085" s="12"/>
      <c r="K2085" s="12"/>
      <c r="L2085" s="12"/>
      <c r="M2085" s="12"/>
      <c r="N2085" s="12"/>
      <c r="O2085" s="12"/>
      <c r="P2085" s="55">
        <f t="shared" si="102"/>
        <v>0</v>
      </c>
    </row>
    <row r="2086" spans="1:16" ht="15" customHeight="1" x14ac:dyDescent="0.3">
      <c r="A2086" s="554"/>
      <c r="B2086" s="552"/>
      <c r="C2086" s="110">
        <v>15</v>
      </c>
      <c r="D2086" s="66"/>
      <c r="E2086" s="12"/>
      <c r="F2086" s="12"/>
      <c r="G2086" s="12"/>
      <c r="H2086" s="12"/>
      <c r="I2086" s="12"/>
      <c r="J2086" s="12"/>
      <c r="K2086" s="12"/>
      <c r="L2086" s="12"/>
      <c r="M2086" s="12"/>
      <c r="N2086" s="12"/>
      <c r="O2086" s="12"/>
      <c r="P2086" s="55">
        <f t="shared" si="102"/>
        <v>0</v>
      </c>
    </row>
    <row r="2087" spans="1:16" ht="15" customHeight="1" x14ac:dyDescent="0.3">
      <c r="A2087" s="554"/>
      <c r="B2087" s="552"/>
      <c r="C2087" s="110">
        <v>16</v>
      </c>
      <c r="D2087" s="66"/>
      <c r="E2087" s="12"/>
      <c r="F2087" s="12"/>
      <c r="G2087" s="12"/>
      <c r="H2087" s="12"/>
      <c r="I2087" s="12"/>
      <c r="J2087" s="12"/>
      <c r="K2087" s="12"/>
      <c r="L2087" s="12"/>
      <c r="M2087" s="12"/>
      <c r="N2087" s="12"/>
      <c r="O2087" s="12"/>
      <c r="P2087" s="55">
        <f t="shared" si="102"/>
        <v>0</v>
      </c>
    </row>
    <row r="2088" spans="1:16" ht="15" customHeight="1" x14ac:dyDescent="0.3">
      <c r="A2088" s="554"/>
      <c r="B2088" s="552"/>
      <c r="C2088" s="110">
        <v>17</v>
      </c>
      <c r="D2088" s="66"/>
      <c r="E2088" s="12"/>
      <c r="F2088" s="12"/>
      <c r="G2088" s="12"/>
      <c r="H2088" s="12"/>
      <c r="I2088" s="12"/>
      <c r="J2088" s="12"/>
      <c r="K2088" s="12"/>
      <c r="L2088" s="12"/>
      <c r="M2088" s="12"/>
      <c r="N2088" s="12"/>
      <c r="O2088" s="12"/>
      <c r="P2088" s="55">
        <f t="shared" si="102"/>
        <v>0</v>
      </c>
    </row>
    <row r="2089" spans="1:16" ht="15" customHeight="1" x14ac:dyDescent="0.3">
      <c r="A2089" s="554"/>
      <c r="B2089" s="552"/>
      <c r="C2089" s="110">
        <v>25</v>
      </c>
      <c r="D2089" s="66"/>
      <c r="E2089" s="12"/>
      <c r="F2089" s="12"/>
      <c r="G2089" s="12"/>
      <c r="H2089" s="12"/>
      <c r="I2089" s="12"/>
      <c r="J2089" s="12"/>
      <c r="K2089" s="12"/>
      <c r="L2089" s="12"/>
      <c r="M2089" s="12"/>
      <c r="N2089" s="12"/>
      <c r="O2089" s="12"/>
      <c r="P2089" s="55">
        <f t="shared" si="102"/>
        <v>0</v>
      </c>
    </row>
    <row r="2090" spans="1:16" ht="15" customHeight="1" x14ac:dyDescent="0.3">
      <c r="A2090" s="554"/>
      <c r="B2090" s="552"/>
      <c r="C2090" s="110">
        <v>26</v>
      </c>
      <c r="D2090" s="66"/>
      <c r="E2090" s="12"/>
      <c r="F2090" s="12"/>
      <c r="G2090" s="12"/>
      <c r="H2090" s="12"/>
      <c r="I2090" s="12"/>
      <c r="J2090" s="12"/>
      <c r="K2090" s="12"/>
      <c r="L2090" s="12"/>
      <c r="M2090" s="12"/>
      <c r="N2090" s="12"/>
      <c r="O2090" s="12"/>
      <c r="P2090" s="55">
        <f t="shared" si="102"/>
        <v>0</v>
      </c>
    </row>
    <row r="2091" spans="1:16" ht="15" customHeight="1" x14ac:dyDescent="0.3">
      <c r="A2091" s="555"/>
      <c r="B2091" s="552"/>
      <c r="C2091" s="110">
        <v>27</v>
      </c>
      <c r="D2091" s="66"/>
      <c r="E2091" s="12"/>
      <c r="F2091" s="12"/>
      <c r="G2091" s="12"/>
      <c r="H2091" s="12"/>
      <c r="I2091" s="12"/>
      <c r="J2091" s="12"/>
      <c r="K2091" s="12"/>
      <c r="L2091" s="12"/>
      <c r="M2091" s="12"/>
      <c r="N2091" s="12"/>
      <c r="O2091" s="12"/>
      <c r="P2091" s="55">
        <f t="shared" si="102"/>
        <v>0</v>
      </c>
    </row>
    <row r="2092" spans="1:16" ht="15" customHeight="1" x14ac:dyDescent="0.3">
      <c r="A2092" s="553">
        <v>564</v>
      </c>
      <c r="B2092" s="551" t="s">
        <v>289</v>
      </c>
      <c r="C2092" s="110">
        <v>11</v>
      </c>
      <c r="D2092" s="66"/>
      <c r="E2092" s="12"/>
      <c r="F2092" s="12"/>
      <c r="G2092" s="12"/>
      <c r="H2092" s="12"/>
      <c r="I2092" s="12"/>
      <c r="J2092" s="12"/>
      <c r="K2092" s="12"/>
      <c r="L2092" s="12"/>
      <c r="M2092" s="12"/>
      <c r="N2092" s="12"/>
      <c r="O2092" s="12"/>
      <c r="P2092" s="55">
        <f t="shared" si="102"/>
        <v>0</v>
      </c>
    </row>
    <row r="2093" spans="1:16" ht="15" customHeight="1" x14ac:dyDescent="0.3">
      <c r="A2093" s="554"/>
      <c r="B2093" s="552"/>
      <c r="C2093" s="110">
        <v>12</v>
      </c>
      <c r="D2093" s="66"/>
      <c r="E2093" s="12"/>
      <c r="F2093" s="12"/>
      <c r="G2093" s="12"/>
      <c r="H2093" s="12"/>
      <c r="I2093" s="12"/>
      <c r="J2093" s="12"/>
      <c r="K2093" s="12"/>
      <c r="L2093" s="12"/>
      <c r="M2093" s="12"/>
      <c r="N2093" s="12"/>
      <c r="O2093" s="12"/>
      <c r="P2093" s="55">
        <f t="shared" si="102"/>
        <v>0</v>
      </c>
    </row>
    <row r="2094" spans="1:16" ht="15" customHeight="1" x14ac:dyDescent="0.3">
      <c r="A2094" s="554"/>
      <c r="B2094" s="552"/>
      <c r="C2094" s="110">
        <v>13</v>
      </c>
      <c r="D2094" s="66"/>
      <c r="E2094" s="12"/>
      <c r="F2094" s="12"/>
      <c r="G2094" s="12"/>
      <c r="H2094" s="12"/>
      <c r="I2094" s="12"/>
      <c r="J2094" s="12"/>
      <c r="K2094" s="12"/>
      <c r="L2094" s="12"/>
      <c r="M2094" s="12"/>
      <c r="N2094" s="12"/>
      <c r="O2094" s="12"/>
      <c r="P2094" s="55">
        <f t="shared" si="102"/>
        <v>0</v>
      </c>
    </row>
    <row r="2095" spans="1:16" ht="15" customHeight="1" x14ac:dyDescent="0.3">
      <c r="A2095" s="554"/>
      <c r="B2095" s="552"/>
      <c r="C2095" s="110">
        <v>14</v>
      </c>
      <c r="D2095" s="66"/>
      <c r="E2095" s="12"/>
      <c r="F2095" s="12"/>
      <c r="G2095" s="12"/>
      <c r="H2095" s="12"/>
      <c r="I2095" s="12"/>
      <c r="J2095" s="12"/>
      <c r="K2095" s="12"/>
      <c r="L2095" s="12"/>
      <c r="M2095" s="12"/>
      <c r="N2095" s="12"/>
      <c r="O2095" s="12"/>
      <c r="P2095" s="55">
        <f t="shared" si="102"/>
        <v>0</v>
      </c>
    </row>
    <row r="2096" spans="1:16" ht="15" customHeight="1" x14ac:dyDescent="0.3">
      <c r="A2096" s="554"/>
      <c r="B2096" s="552"/>
      <c r="C2096" s="110">
        <v>15</v>
      </c>
      <c r="D2096" s="66"/>
      <c r="E2096" s="12"/>
      <c r="F2096" s="12"/>
      <c r="G2096" s="12"/>
      <c r="H2096" s="12"/>
      <c r="I2096" s="12"/>
      <c r="J2096" s="12"/>
      <c r="K2096" s="12"/>
      <c r="L2096" s="12"/>
      <c r="M2096" s="12"/>
      <c r="N2096" s="12"/>
      <c r="O2096" s="12"/>
      <c r="P2096" s="55">
        <f t="shared" si="102"/>
        <v>0</v>
      </c>
    </row>
    <row r="2097" spans="1:16" ht="15" customHeight="1" x14ac:dyDescent="0.3">
      <c r="A2097" s="554"/>
      <c r="B2097" s="552"/>
      <c r="C2097" s="110">
        <v>16</v>
      </c>
      <c r="D2097" s="66"/>
      <c r="E2097" s="12"/>
      <c r="F2097" s="12"/>
      <c r="G2097" s="12"/>
      <c r="H2097" s="12"/>
      <c r="I2097" s="12"/>
      <c r="J2097" s="12"/>
      <c r="K2097" s="12"/>
      <c r="L2097" s="12"/>
      <c r="M2097" s="12"/>
      <c r="N2097" s="12"/>
      <c r="O2097" s="12"/>
      <c r="P2097" s="55">
        <f t="shared" si="102"/>
        <v>0</v>
      </c>
    </row>
    <row r="2098" spans="1:16" ht="15" customHeight="1" x14ac:dyDescent="0.3">
      <c r="A2098" s="554"/>
      <c r="B2098" s="552"/>
      <c r="C2098" s="110">
        <v>17</v>
      </c>
      <c r="D2098" s="66"/>
      <c r="E2098" s="12"/>
      <c r="F2098" s="12"/>
      <c r="G2098" s="12"/>
      <c r="H2098" s="12"/>
      <c r="I2098" s="12"/>
      <c r="J2098" s="12"/>
      <c r="K2098" s="12"/>
      <c r="L2098" s="12"/>
      <c r="M2098" s="12"/>
      <c r="N2098" s="12"/>
      <c r="O2098" s="12"/>
      <c r="P2098" s="55">
        <f t="shared" si="102"/>
        <v>0</v>
      </c>
    </row>
    <row r="2099" spans="1:16" ht="15" customHeight="1" x14ac:dyDescent="0.3">
      <c r="A2099" s="554"/>
      <c r="B2099" s="552"/>
      <c r="C2099" s="110">
        <v>25</v>
      </c>
      <c r="D2099" s="66"/>
      <c r="E2099" s="12"/>
      <c r="F2099" s="12"/>
      <c r="G2099" s="12"/>
      <c r="H2099" s="12"/>
      <c r="I2099" s="12"/>
      <c r="J2099" s="12"/>
      <c r="K2099" s="12"/>
      <c r="L2099" s="12"/>
      <c r="M2099" s="12"/>
      <c r="N2099" s="12"/>
      <c r="O2099" s="12"/>
      <c r="P2099" s="55">
        <f t="shared" si="102"/>
        <v>0</v>
      </c>
    </row>
    <row r="2100" spans="1:16" ht="15" customHeight="1" x14ac:dyDescent="0.3">
      <c r="A2100" s="554"/>
      <c r="B2100" s="552"/>
      <c r="C2100" s="110">
        <v>26</v>
      </c>
      <c r="D2100" s="66"/>
      <c r="E2100" s="12"/>
      <c r="F2100" s="12"/>
      <c r="G2100" s="12"/>
      <c r="H2100" s="12"/>
      <c r="I2100" s="12"/>
      <c r="J2100" s="12"/>
      <c r="K2100" s="12"/>
      <c r="L2100" s="12"/>
      <c r="M2100" s="12"/>
      <c r="N2100" s="12"/>
      <c r="O2100" s="12"/>
      <c r="P2100" s="55">
        <f t="shared" si="102"/>
        <v>0</v>
      </c>
    </row>
    <row r="2101" spans="1:16" ht="15" customHeight="1" x14ac:dyDescent="0.3">
      <c r="A2101" s="555"/>
      <c r="B2101" s="552"/>
      <c r="C2101" s="110">
        <v>27</v>
      </c>
      <c r="D2101" s="66"/>
      <c r="E2101" s="12"/>
      <c r="F2101" s="12"/>
      <c r="G2101" s="12"/>
      <c r="H2101" s="12"/>
      <c r="I2101" s="12"/>
      <c r="J2101" s="12"/>
      <c r="K2101" s="12"/>
      <c r="L2101" s="12"/>
      <c r="M2101" s="12"/>
      <c r="N2101" s="12"/>
      <c r="O2101" s="12"/>
      <c r="P2101" s="55">
        <f t="shared" si="102"/>
        <v>0</v>
      </c>
    </row>
    <row r="2102" spans="1:16" ht="15" customHeight="1" x14ac:dyDescent="0.3">
      <c r="A2102" s="553">
        <v>565</v>
      </c>
      <c r="B2102" s="551" t="s">
        <v>290</v>
      </c>
      <c r="C2102" s="110">
        <v>11</v>
      </c>
      <c r="D2102" s="66"/>
      <c r="E2102" s="12"/>
      <c r="F2102" s="12"/>
      <c r="G2102" s="12"/>
      <c r="H2102" s="12"/>
      <c r="I2102" s="12"/>
      <c r="J2102" s="12"/>
      <c r="K2102" s="12"/>
      <c r="L2102" s="12"/>
      <c r="M2102" s="12"/>
      <c r="N2102" s="12"/>
      <c r="O2102" s="12"/>
      <c r="P2102" s="55">
        <f t="shared" si="102"/>
        <v>0</v>
      </c>
    </row>
    <row r="2103" spans="1:16" ht="15" customHeight="1" x14ac:dyDescent="0.3">
      <c r="A2103" s="554"/>
      <c r="B2103" s="552"/>
      <c r="C2103" s="110">
        <v>12</v>
      </c>
      <c r="D2103" s="66"/>
      <c r="E2103" s="12"/>
      <c r="F2103" s="12"/>
      <c r="G2103" s="12"/>
      <c r="H2103" s="12"/>
      <c r="I2103" s="12"/>
      <c r="J2103" s="12"/>
      <c r="K2103" s="12"/>
      <c r="L2103" s="12"/>
      <c r="M2103" s="12"/>
      <c r="N2103" s="12"/>
      <c r="O2103" s="12"/>
      <c r="P2103" s="55">
        <f t="shared" si="102"/>
        <v>0</v>
      </c>
    </row>
    <row r="2104" spans="1:16" ht="15" customHeight="1" x14ac:dyDescent="0.3">
      <c r="A2104" s="554"/>
      <c r="B2104" s="552"/>
      <c r="C2104" s="110">
        <v>13</v>
      </c>
      <c r="D2104" s="66"/>
      <c r="E2104" s="12"/>
      <c r="F2104" s="12"/>
      <c r="G2104" s="12"/>
      <c r="H2104" s="12"/>
      <c r="I2104" s="12"/>
      <c r="J2104" s="12"/>
      <c r="K2104" s="12"/>
      <c r="L2104" s="12"/>
      <c r="M2104" s="12"/>
      <c r="N2104" s="12"/>
      <c r="O2104" s="12"/>
      <c r="P2104" s="55">
        <f t="shared" si="102"/>
        <v>0</v>
      </c>
    </row>
    <row r="2105" spans="1:16" ht="15" customHeight="1" x14ac:dyDescent="0.3">
      <c r="A2105" s="554"/>
      <c r="B2105" s="552"/>
      <c r="C2105" s="110">
        <v>14</v>
      </c>
      <c r="D2105" s="66"/>
      <c r="E2105" s="12"/>
      <c r="F2105" s="12"/>
      <c r="G2105" s="12"/>
      <c r="H2105" s="12"/>
      <c r="I2105" s="12"/>
      <c r="J2105" s="12"/>
      <c r="K2105" s="12"/>
      <c r="L2105" s="12"/>
      <c r="M2105" s="12"/>
      <c r="N2105" s="12"/>
      <c r="O2105" s="12"/>
      <c r="P2105" s="55">
        <f t="shared" si="102"/>
        <v>0</v>
      </c>
    </row>
    <row r="2106" spans="1:16" ht="15" customHeight="1" x14ac:dyDescent="0.3">
      <c r="A2106" s="554"/>
      <c r="B2106" s="552"/>
      <c r="C2106" s="110">
        <v>15</v>
      </c>
      <c r="D2106" s="66"/>
      <c r="E2106" s="12"/>
      <c r="F2106" s="12"/>
      <c r="G2106" s="12"/>
      <c r="H2106" s="12"/>
      <c r="I2106" s="12"/>
      <c r="J2106" s="12"/>
      <c r="K2106" s="12"/>
      <c r="L2106" s="12"/>
      <c r="M2106" s="12"/>
      <c r="N2106" s="12"/>
      <c r="O2106" s="12"/>
      <c r="P2106" s="55">
        <f t="shared" si="102"/>
        <v>0</v>
      </c>
    </row>
    <row r="2107" spans="1:16" ht="15" customHeight="1" x14ac:dyDescent="0.3">
      <c r="A2107" s="554"/>
      <c r="B2107" s="552"/>
      <c r="C2107" s="110">
        <v>16</v>
      </c>
      <c r="D2107" s="66"/>
      <c r="E2107" s="12"/>
      <c r="F2107" s="12"/>
      <c r="G2107" s="12"/>
      <c r="H2107" s="12"/>
      <c r="I2107" s="12"/>
      <c r="J2107" s="12"/>
      <c r="K2107" s="12"/>
      <c r="L2107" s="12"/>
      <c r="M2107" s="12"/>
      <c r="N2107" s="12"/>
      <c r="O2107" s="12"/>
      <c r="P2107" s="55">
        <f t="shared" si="102"/>
        <v>0</v>
      </c>
    </row>
    <row r="2108" spans="1:16" ht="15" customHeight="1" x14ac:dyDescent="0.3">
      <c r="A2108" s="554"/>
      <c r="B2108" s="552"/>
      <c r="C2108" s="110">
        <v>17</v>
      </c>
      <c r="D2108" s="66"/>
      <c r="E2108" s="12"/>
      <c r="F2108" s="12"/>
      <c r="G2108" s="12"/>
      <c r="H2108" s="12"/>
      <c r="I2108" s="12"/>
      <c r="J2108" s="12"/>
      <c r="K2108" s="12"/>
      <c r="L2108" s="12"/>
      <c r="M2108" s="12"/>
      <c r="N2108" s="12"/>
      <c r="O2108" s="12"/>
      <c r="P2108" s="55">
        <f t="shared" si="102"/>
        <v>0</v>
      </c>
    </row>
    <row r="2109" spans="1:16" ht="15" customHeight="1" x14ac:dyDescent="0.3">
      <c r="A2109" s="554"/>
      <c r="B2109" s="552"/>
      <c r="C2109" s="110">
        <v>25</v>
      </c>
      <c r="D2109" s="66"/>
      <c r="E2109" s="12"/>
      <c r="F2109" s="12"/>
      <c r="G2109" s="12"/>
      <c r="H2109" s="12"/>
      <c r="I2109" s="12"/>
      <c r="J2109" s="12"/>
      <c r="K2109" s="12"/>
      <c r="L2109" s="12"/>
      <c r="M2109" s="12"/>
      <c r="N2109" s="12"/>
      <c r="O2109" s="12"/>
      <c r="P2109" s="55">
        <f t="shared" si="102"/>
        <v>0</v>
      </c>
    </row>
    <row r="2110" spans="1:16" ht="15" customHeight="1" x14ac:dyDescent="0.3">
      <c r="A2110" s="554"/>
      <c r="B2110" s="552"/>
      <c r="C2110" s="110">
        <v>26</v>
      </c>
      <c r="D2110" s="66"/>
      <c r="E2110" s="12"/>
      <c r="F2110" s="12"/>
      <c r="G2110" s="12"/>
      <c r="H2110" s="12"/>
      <c r="I2110" s="12"/>
      <c r="J2110" s="12"/>
      <c r="K2110" s="12"/>
      <c r="L2110" s="12"/>
      <c r="M2110" s="12"/>
      <c r="N2110" s="12"/>
      <c r="O2110" s="12"/>
      <c r="P2110" s="55">
        <f t="shared" si="102"/>
        <v>0</v>
      </c>
    </row>
    <row r="2111" spans="1:16" ht="15" customHeight="1" x14ac:dyDescent="0.3">
      <c r="A2111" s="555"/>
      <c r="B2111" s="552"/>
      <c r="C2111" s="110">
        <v>27</v>
      </c>
      <c r="D2111" s="66"/>
      <c r="E2111" s="12"/>
      <c r="F2111" s="12"/>
      <c r="G2111" s="12"/>
      <c r="H2111" s="12"/>
      <c r="I2111" s="12"/>
      <c r="J2111" s="12"/>
      <c r="K2111" s="12"/>
      <c r="L2111" s="12"/>
      <c r="M2111" s="12"/>
      <c r="N2111" s="12"/>
      <c r="O2111" s="12"/>
      <c r="P2111" s="55">
        <f t="shared" si="102"/>
        <v>0</v>
      </c>
    </row>
    <row r="2112" spans="1:16" ht="15" customHeight="1" x14ac:dyDescent="0.3">
      <c r="A2112" s="553">
        <v>566</v>
      </c>
      <c r="B2112" s="551" t="s">
        <v>291</v>
      </c>
      <c r="C2112" s="110">
        <v>11</v>
      </c>
      <c r="D2112" s="66"/>
      <c r="E2112" s="12"/>
      <c r="F2112" s="12"/>
      <c r="G2112" s="12"/>
      <c r="H2112" s="12"/>
      <c r="I2112" s="12"/>
      <c r="J2112" s="12"/>
      <c r="K2112" s="12"/>
      <c r="L2112" s="12"/>
      <c r="M2112" s="12"/>
      <c r="N2112" s="12"/>
      <c r="O2112" s="12"/>
      <c r="P2112" s="55">
        <f t="shared" si="102"/>
        <v>0</v>
      </c>
    </row>
    <row r="2113" spans="1:16" ht="15" customHeight="1" x14ac:dyDescent="0.3">
      <c r="A2113" s="554"/>
      <c r="B2113" s="552"/>
      <c r="C2113" s="110">
        <v>12</v>
      </c>
      <c r="D2113" s="66"/>
      <c r="E2113" s="12"/>
      <c r="F2113" s="12"/>
      <c r="G2113" s="12"/>
      <c r="H2113" s="12"/>
      <c r="I2113" s="12"/>
      <c r="J2113" s="12"/>
      <c r="K2113" s="12"/>
      <c r="L2113" s="12"/>
      <c r="M2113" s="12"/>
      <c r="N2113" s="12"/>
      <c r="O2113" s="12"/>
      <c r="P2113" s="55">
        <f t="shared" si="102"/>
        <v>0</v>
      </c>
    </row>
    <row r="2114" spans="1:16" ht="15" customHeight="1" x14ac:dyDescent="0.3">
      <c r="A2114" s="554"/>
      <c r="B2114" s="552"/>
      <c r="C2114" s="110">
        <v>13</v>
      </c>
      <c r="D2114" s="66"/>
      <c r="E2114" s="12"/>
      <c r="F2114" s="12"/>
      <c r="G2114" s="12"/>
      <c r="H2114" s="12"/>
      <c r="I2114" s="12"/>
      <c r="J2114" s="12"/>
      <c r="K2114" s="12"/>
      <c r="L2114" s="12"/>
      <c r="M2114" s="12"/>
      <c r="N2114" s="12"/>
      <c r="O2114" s="12"/>
      <c r="P2114" s="55">
        <f t="shared" si="102"/>
        <v>0</v>
      </c>
    </row>
    <row r="2115" spans="1:16" ht="15" customHeight="1" x14ac:dyDescent="0.3">
      <c r="A2115" s="554"/>
      <c r="B2115" s="552"/>
      <c r="C2115" s="110">
        <v>14</v>
      </c>
      <c r="D2115" s="66"/>
      <c r="E2115" s="12"/>
      <c r="F2115" s="12"/>
      <c r="G2115" s="12"/>
      <c r="H2115" s="12"/>
      <c r="I2115" s="12"/>
      <c r="J2115" s="12"/>
      <c r="K2115" s="12"/>
      <c r="L2115" s="12"/>
      <c r="M2115" s="12"/>
      <c r="N2115" s="12"/>
      <c r="O2115" s="12"/>
      <c r="P2115" s="55">
        <f t="shared" si="102"/>
        <v>0</v>
      </c>
    </row>
    <row r="2116" spans="1:16" ht="15" customHeight="1" x14ac:dyDescent="0.3">
      <c r="A2116" s="554"/>
      <c r="B2116" s="552"/>
      <c r="C2116" s="110">
        <v>15</v>
      </c>
      <c r="D2116" s="66"/>
      <c r="E2116" s="12"/>
      <c r="F2116" s="12"/>
      <c r="G2116" s="12"/>
      <c r="H2116" s="12"/>
      <c r="I2116" s="12"/>
      <c r="J2116" s="12"/>
      <c r="K2116" s="12"/>
      <c r="L2116" s="12"/>
      <c r="M2116" s="12"/>
      <c r="N2116" s="12"/>
      <c r="O2116" s="12"/>
      <c r="P2116" s="55">
        <f t="shared" si="102"/>
        <v>0</v>
      </c>
    </row>
    <row r="2117" spans="1:16" ht="15" customHeight="1" x14ac:dyDescent="0.3">
      <c r="A2117" s="554"/>
      <c r="B2117" s="552"/>
      <c r="C2117" s="110">
        <v>16</v>
      </c>
      <c r="D2117" s="66"/>
      <c r="E2117" s="12"/>
      <c r="F2117" s="12"/>
      <c r="G2117" s="12"/>
      <c r="H2117" s="12"/>
      <c r="I2117" s="12"/>
      <c r="J2117" s="12"/>
      <c r="K2117" s="12"/>
      <c r="L2117" s="12"/>
      <c r="M2117" s="12"/>
      <c r="N2117" s="12"/>
      <c r="O2117" s="12"/>
      <c r="P2117" s="55">
        <f t="shared" si="102"/>
        <v>0</v>
      </c>
    </row>
    <row r="2118" spans="1:16" ht="15" customHeight="1" x14ac:dyDescent="0.3">
      <c r="A2118" s="554"/>
      <c r="B2118" s="552"/>
      <c r="C2118" s="110">
        <v>17</v>
      </c>
      <c r="D2118" s="66"/>
      <c r="E2118" s="12"/>
      <c r="F2118" s="12"/>
      <c r="G2118" s="12"/>
      <c r="H2118" s="12"/>
      <c r="I2118" s="12"/>
      <c r="J2118" s="12"/>
      <c r="K2118" s="12"/>
      <c r="L2118" s="12"/>
      <c r="M2118" s="12"/>
      <c r="N2118" s="12"/>
      <c r="O2118" s="12"/>
      <c r="P2118" s="55">
        <f t="shared" si="102"/>
        <v>0</v>
      </c>
    </row>
    <row r="2119" spans="1:16" ht="15" customHeight="1" x14ac:dyDescent="0.3">
      <c r="A2119" s="554"/>
      <c r="B2119" s="552"/>
      <c r="C2119" s="110">
        <v>25</v>
      </c>
      <c r="D2119" s="66"/>
      <c r="E2119" s="12"/>
      <c r="F2119" s="12"/>
      <c r="G2119" s="12"/>
      <c r="H2119" s="12"/>
      <c r="I2119" s="12"/>
      <c r="J2119" s="12"/>
      <c r="K2119" s="12"/>
      <c r="L2119" s="12"/>
      <c r="M2119" s="12"/>
      <c r="N2119" s="12"/>
      <c r="O2119" s="12"/>
      <c r="P2119" s="55">
        <f t="shared" si="102"/>
        <v>0</v>
      </c>
    </row>
    <row r="2120" spans="1:16" ht="15" customHeight="1" x14ac:dyDescent="0.3">
      <c r="A2120" s="554"/>
      <c r="B2120" s="552"/>
      <c r="C2120" s="110">
        <v>26</v>
      </c>
      <c r="D2120" s="66"/>
      <c r="E2120" s="12"/>
      <c r="F2120" s="12"/>
      <c r="G2120" s="12"/>
      <c r="H2120" s="12"/>
      <c r="I2120" s="12"/>
      <c r="J2120" s="12"/>
      <c r="K2120" s="12"/>
      <c r="L2120" s="12"/>
      <c r="M2120" s="12"/>
      <c r="N2120" s="12"/>
      <c r="O2120" s="12"/>
      <c r="P2120" s="55">
        <f t="shared" si="102"/>
        <v>0</v>
      </c>
    </row>
    <row r="2121" spans="1:16" ht="15" customHeight="1" x14ac:dyDescent="0.3">
      <c r="A2121" s="555"/>
      <c r="B2121" s="552"/>
      <c r="C2121" s="110">
        <v>27</v>
      </c>
      <c r="D2121" s="66"/>
      <c r="E2121" s="12"/>
      <c r="F2121" s="12"/>
      <c r="G2121" s="12"/>
      <c r="H2121" s="12"/>
      <c r="I2121" s="12"/>
      <c r="J2121" s="12"/>
      <c r="K2121" s="12"/>
      <c r="L2121" s="12"/>
      <c r="M2121" s="12"/>
      <c r="N2121" s="12"/>
      <c r="O2121" s="12"/>
      <c r="P2121" s="55">
        <f t="shared" si="102"/>
        <v>0</v>
      </c>
    </row>
    <row r="2122" spans="1:16" ht="15" customHeight="1" x14ac:dyDescent="0.3">
      <c r="A2122" s="553">
        <v>567</v>
      </c>
      <c r="B2122" s="551" t="s">
        <v>292</v>
      </c>
      <c r="C2122" s="110">
        <v>11</v>
      </c>
      <c r="D2122" s="66"/>
      <c r="E2122" s="12"/>
      <c r="F2122" s="12"/>
      <c r="G2122" s="12"/>
      <c r="H2122" s="12"/>
      <c r="I2122" s="12"/>
      <c r="J2122" s="12"/>
      <c r="K2122" s="12"/>
      <c r="L2122" s="12"/>
      <c r="M2122" s="12"/>
      <c r="N2122" s="12"/>
      <c r="O2122" s="12"/>
      <c r="P2122" s="55">
        <f t="shared" si="102"/>
        <v>0</v>
      </c>
    </row>
    <row r="2123" spans="1:16" ht="15" customHeight="1" x14ac:dyDescent="0.3">
      <c r="A2123" s="554"/>
      <c r="B2123" s="552"/>
      <c r="C2123" s="110">
        <v>12</v>
      </c>
      <c r="D2123" s="66"/>
      <c r="E2123" s="12"/>
      <c r="F2123" s="12"/>
      <c r="G2123" s="12"/>
      <c r="H2123" s="12"/>
      <c r="I2123" s="12"/>
      <c r="J2123" s="12"/>
      <c r="K2123" s="12"/>
      <c r="L2123" s="12"/>
      <c r="M2123" s="12"/>
      <c r="N2123" s="12"/>
      <c r="O2123" s="12"/>
      <c r="P2123" s="55">
        <f t="shared" si="102"/>
        <v>0</v>
      </c>
    </row>
    <row r="2124" spans="1:16" ht="15" customHeight="1" x14ac:dyDescent="0.3">
      <c r="A2124" s="554"/>
      <c r="B2124" s="552"/>
      <c r="C2124" s="110">
        <v>13</v>
      </c>
      <c r="D2124" s="66"/>
      <c r="E2124" s="12"/>
      <c r="F2124" s="12"/>
      <c r="G2124" s="12"/>
      <c r="H2124" s="12"/>
      <c r="I2124" s="12"/>
      <c r="J2124" s="12"/>
      <c r="K2124" s="12"/>
      <c r="L2124" s="12"/>
      <c r="M2124" s="12"/>
      <c r="N2124" s="12"/>
      <c r="O2124" s="12"/>
      <c r="P2124" s="55">
        <f t="shared" si="102"/>
        <v>0</v>
      </c>
    </row>
    <row r="2125" spans="1:16" ht="15" customHeight="1" x14ac:dyDescent="0.3">
      <c r="A2125" s="554"/>
      <c r="B2125" s="552"/>
      <c r="C2125" s="110">
        <v>14</v>
      </c>
      <c r="D2125" s="66"/>
      <c r="E2125" s="12"/>
      <c r="F2125" s="12"/>
      <c r="G2125" s="12"/>
      <c r="H2125" s="12"/>
      <c r="I2125" s="12"/>
      <c r="J2125" s="12"/>
      <c r="K2125" s="12"/>
      <c r="L2125" s="12"/>
      <c r="M2125" s="12"/>
      <c r="N2125" s="12"/>
      <c r="O2125" s="12"/>
      <c r="P2125" s="55">
        <f t="shared" si="102"/>
        <v>0</v>
      </c>
    </row>
    <row r="2126" spans="1:16" ht="15" customHeight="1" x14ac:dyDescent="0.3">
      <c r="A2126" s="554"/>
      <c r="B2126" s="552"/>
      <c r="C2126" s="110">
        <v>15</v>
      </c>
      <c r="D2126" s="66"/>
      <c r="E2126" s="12"/>
      <c r="F2126" s="12"/>
      <c r="G2126" s="12"/>
      <c r="H2126" s="12"/>
      <c r="I2126" s="12"/>
      <c r="J2126" s="12"/>
      <c r="K2126" s="12"/>
      <c r="L2126" s="12"/>
      <c r="M2126" s="12"/>
      <c r="N2126" s="12"/>
      <c r="O2126" s="12"/>
      <c r="P2126" s="55">
        <f t="shared" si="102"/>
        <v>0</v>
      </c>
    </row>
    <row r="2127" spans="1:16" ht="15" customHeight="1" x14ac:dyDescent="0.3">
      <c r="A2127" s="554"/>
      <c r="B2127" s="552"/>
      <c r="C2127" s="110">
        <v>16</v>
      </c>
      <c r="D2127" s="66"/>
      <c r="E2127" s="12"/>
      <c r="F2127" s="12"/>
      <c r="G2127" s="12"/>
      <c r="H2127" s="12"/>
      <c r="I2127" s="12"/>
      <c r="J2127" s="12"/>
      <c r="K2127" s="12"/>
      <c r="L2127" s="12"/>
      <c r="M2127" s="12"/>
      <c r="N2127" s="12"/>
      <c r="O2127" s="12"/>
      <c r="P2127" s="55">
        <f t="shared" si="102"/>
        <v>0</v>
      </c>
    </row>
    <row r="2128" spans="1:16" ht="15" customHeight="1" x14ac:dyDescent="0.3">
      <c r="A2128" s="554"/>
      <c r="B2128" s="552"/>
      <c r="C2128" s="110">
        <v>17</v>
      </c>
      <c r="D2128" s="66"/>
      <c r="E2128" s="12"/>
      <c r="F2128" s="12"/>
      <c r="G2128" s="12"/>
      <c r="H2128" s="12"/>
      <c r="I2128" s="12"/>
      <c r="J2128" s="12"/>
      <c r="K2128" s="12"/>
      <c r="L2128" s="12"/>
      <c r="M2128" s="12"/>
      <c r="N2128" s="12"/>
      <c r="O2128" s="12"/>
      <c r="P2128" s="55">
        <f t="shared" si="102"/>
        <v>0</v>
      </c>
    </row>
    <row r="2129" spans="1:16" ht="15" customHeight="1" x14ac:dyDescent="0.3">
      <c r="A2129" s="554"/>
      <c r="B2129" s="552"/>
      <c r="C2129" s="110">
        <v>25</v>
      </c>
      <c r="D2129" s="66"/>
      <c r="E2129" s="12"/>
      <c r="F2129" s="12"/>
      <c r="G2129" s="12"/>
      <c r="H2129" s="12"/>
      <c r="I2129" s="12"/>
      <c r="J2129" s="12"/>
      <c r="K2129" s="12"/>
      <c r="L2129" s="12"/>
      <c r="M2129" s="12"/>
      <c r="N2129" s="12"/>
      <c r="O2129" s="12"/>
      <c r="P2129" s="55">
        <f t="shared" si="102"/>
        <v>0</v>
      </c>
    </row>
    <row r="2130" spans="1:16" ht="15" customHeight="1" x14ac:dyDescent="0.3">
      <c r="A2130" s="554"/>
      <c r="B2130" s="552"/>
      <c r="C2130" s="110">
        <v>26</v>
      </c>
      <c r="D2130" s="66"/>
      <c r="E2130" s="12"/>
      <c r="F2130" s="12"/>
      <c r="G2130" s="12"/>
      <c r="H2130" s="12"/>
      <c r="I2130" s="12"/>
      <c r="J2130" s="12"/>
      <c r="K2130" s="12"/>
      <c r="L2130" s="12"/>
      <c r="M2130" s="12"/>
      <c r="N2130" s="12"/>
      <c r="O2130" s="12"/>
      <c r="P2130" s="55">
        <f t="shared" si="102"/>
        <v>0</v>
      </c>
    </row>
    <row r="2131" spans="1:16" ht="15" customHeight="1" x14ac:dyDescent="0.3">
      <c r="A2131" s="555"/>
      <c r="B2131" s="552"/>
      <c r="C2131" s="110">
        <v>27</v>
      </c>
      <c r="D2131" s="66"/>
      <c r="E2131" s="12"/>
      <c r="F2131" s="12"/>
      <c r="G2131" s="12"/>
      <c r="H2131" s="12"/>
      <c r="I2131" s="12"/>
      <c r="J2131" s="12"/>
      <c r="K2131" s="12"/>
      <c r="L2131" s="12"/>
      <c r="M2131" s="12"/>
      <c r="N2131" s="12"/>
      <c r="O2131" s="12"/>
      <c r="P2131" s="55">
        <f t="shared" si="102"/>
        <v>0</v>
      </c>
    </row>
    <row r="2132" spans="1:16" ht="15" customHeight="1" x14ac:dyDescent="0.3">
      <c r="A2132" s="553">
        <v>569</v>
      </c>
      <c r="B2132" s="551" t="s">
        <v>293</v>
      </c>
      <c r="C2132" s="110">
        <v>11</v>
      </c>
      <c r="D2132" s="66"/>
      <c r="E2132" s="12"/>
      <c r="F2132" s="12"/>
      <c r="G2132" s="12"/>
      <c r="H2132" s="12"/>
      <c r="I2132" s="12"/>
      <c r="J2132" s="12"/>
      <c r="K2132" s="12"/>
      <c r="L2132" s="12"/>
      <c r="M2132" s="12"/>
      <c r="N2132" s="12"/>
      <c r="O2132" s="12"/>
      <c r="P2132" s="55">
        <f t="shared" si="102"/>
        <v>0</v>
      </c>
    </row>
    <row r="2133" spans="1:16" ht="15" customHeight="1" x14ac:dyDescent="0.3">
      <c r="A2133" s="554"/>
      <c r="B2133" s="552"/>
      <c r="C2133" s="110">
        <v>12</v>
      </c>
      <c r="D2133" s="66"/>
      <c r="E2133" s="12"/>
      <c r="F2133" s="12"/>
      <c r="G2133" s="12"/>
      <c r="H2133" s="12"/>
      <c r="I2133" s="12"/>
      <c r="J2133" s="12"/>
      <c r="K2133" s="12"/>
      <c r="L2133" s="12"/>
      <c r="M2133" s="12"/>
      <c r="N2133" s="12"/>
      <c r="O2133" s="12"/>
      <c r="P2133" s="55">
        <f t="shared" si="102"/>
        <v>0</v>
      </c>
    </row>
    <row r="2134" spans="1:16" ht="15" customHeight="1" x14ac:dyDescent="0.3">
      <c r="A2134" s="554"/>
      <c r="B2134" s="552"/>
      <c r="C2134" s="110">
        <v>13</v>
      </c>
      <c r="D2134" s="66"/>
      <c r="E2134" s="12"/>
      <c r="F2134" s="12"/>
      <c r="G2134" s="12"/>
      <c r="H2134" s="12"/>
      <c r="I2134" s="12"/>
      <c r="J2134" s="12"/>
      <c r="K2134" s="12"/>
      <c r="L2134" s="12"/>
      <c r="M2134" s="12"/>
      <c r="N2134" s="12"/>
      <c r="O2134" s="12"/>
      <c r="P2134" s="55">
        <f t="shared" si="102"/>
        <v>0</v>
      </c>
    </row>
    <row r="2135" spans="1:16" ht="15" customHeight="1" x14ac:dyDescent="0.3">
      <c r="A2135" s="554"/>
      <c r="B2135" s="552"/>
      <c r="C2135" s="110">
        <v>14</v>
      </c>
      <c r="D2135" s="66"/>
      <c r="E2135" s="12"/>
      <c r="F2135" s="12"/>
      <c r="G2135" s="12"/>
      <c r="H2135" s="12"/>
      <c r="I2135" s="12"/>
      <c r="J2135" s="12"/>
      <c r="K2135" s="12"/>
      <c r="L2135" s="12"/>
      <c r="M2135" s="12"/>
      <c r="N2135" s="12"/>
      <c r="O2135" s="12"/>
      <c r="P2135" s="55">
        <f t="shared" si="102"/>
        <v>0</v>
      </c>
    </row>
    <row r="2136" spans="1:16" ht="15" customHeight="1" x14ac:dyDescent="0.3">
      <c r="A2136" s="554"/>
      <c r="B2136" s="552"/>
      <c r="C2136" s="110">
        <v>15</v>
      </c>
      <c r="D2136" s="66"/>
      <c r="E2136" s="12"/>
      <c r="F2136" s="12"/>
      <c r="G2136" s="12"/>
      <c r="H2136" s="12"/>
      <c r="I2136" s="12"/>
      <c r="J2136" s="12"/>
      <c r="K2136" s="12"/>
      <c r="L2136" s="12"/>
      <c r="M2136" s="12"/>
      <c r="N2136" s="12"/>
      <c r="O2136" s="12"/>
      <c r="P2136" s="55">
        <f t="shared" si="102"/>
        <v>0</v>
      </c>
    </row>
    <row r="2137" spans="1:16" ht="15" customHeight="1" x14ac:dyDescent="0.3">
      <c r="A2137" s="554"/>
      <c r="B2137" s="552"/>
      <c r="C2137" s="110">
        <v>16</v>
      </c>
      <c r="D2137" s="66"/>
      <c r="E2137" s="12"/>
      <c r="F2137" s="12"/>
      <c r="G2137" s="12"/>
      <c r="H2137" s="12"/>
      <c r="I2137" s="12"/>
      <c r="J2137" s="12"/>
      <c r="K2137" s="12"/>
      <c r="L2137" s="12"/>
      <c r="M2137" s="12"/>
      <c r="N2137" s="12"/>
      <c r="O2137" s="12"/>
      <c r="P2137" s="55">
        <f t="shared" si="102"/>
        <v>0</v>
      </c>
    </row>
    <row r="2138" spans="1:16" ht="15" customHeight="1" x14ac:dyDescent="0.3">
      <c r="A2138" s="554"/>
      <c r="B2138" s="552"/>
      <c r="C2138" s="110">
        <v>17</v>
      </c>
      <c r="D2138" s="66"/>
      <c r="E2138" s="12"/>
      <c r="F2138" s="12"/>
      <c r="G2138" s="12"/>
      <c r="H2138" s="12"/>
      <c r="I2138" s="12"/>
      <c r="J2138" s="12"/>
      <c r="K2138" s="12"/>
      <c r="L2138" s="12"/>
      <c r="M2138" s="12"/>
      <c r="N2138" s="12"/>
      <c r="O2138" s="12"/>
      <c r="P2138" s="55">
        <f t="shared" si="102"/>
        <v>0</v>
      </c>
    </row>
    <row r="2139" spans="1:16" ht="15" customHeight="1" x14ac:dyDescent="0.3">
      <c r="A2139" s="554"/>
      <c r="B2139" s="552"/>
      <c r="C2139" s="110">
        <v>25</v>
      </c>
      <c r="D2139" s="66"/>
      <c r="E2139" s="12"/>
      <c r="F2139" s="12"/>
      <c r="G2139" s="12"/>
      <c r="H2139" s="12"/>
      <c r="I2139" s="12"/>
      <c r="J2139" s="12"/>
      <c r="K2139" s="12"/>
      <c r="L2139" s="12"/>
      <c r="M2139" s="12"/>
      <c r="N2139" s="12"/>
      <c r="O2139" s="12"/>
      <c r="P2139" s="55">
        <f t="shared" si="102"/>
        <v>0</v>
      </c>
    </row>
    <row r="2140" spans="1:16" ht="15" customHeight="1" x14ac:dyDescent="0.3">
      <c r="A2140" s="554"/>
      <c r="B2140" s="552"/>
      <c r="C2140" s="110">
        <v>26</v>
      </c>
      <c r="D2140" s="66"/>
      <c r="E2140" s="12"/>
      <c r="F2140" s="12"/>
      <c r="G2140" s="12"/>
      <c r="H2140" s="12"/>
      <c r="I2140" s="12"/>
      <c r="J2140" s="12"/>
      <c r="K2140" s="12"/>
      <c r="L2140" s="12"/>
      <c r="M2140" s="12"/>
      <c r="N2140" s="12"/>
      <c r="O2140" s="12"/>
      <c r="P2140" s="55">
        <f t="shared" si="102"/>
        <v>0</v>
      </c>
    </row>
    <row r="2141" spans="1:16" ht="15" customHeight="1" x14ac:dyDescent="0.3">
      <c r="A2141" s="555"/>
      <c r="B2141" s="552"/>
      <c r="C2141" s="110">
        <v>27</v>
      </c>
      <c r="D2141" s="66"/>
      <c r="E2141" s="12"/>
      <c r="F2141" s="12"/>
      <c r="G2141" s="12"/>
      <c r="H2141" s="12"/>
      <c r="I2141" s="12"/>
      <c r="J2141" s="12"/>
      <c r="K2141" s="12"/>
      <c r="L2141" s="12"/>
      <c r="M2141" s="12"/>
      <c r="N2141" s="12"/>
      <c r="O2141" s="12"/>
      <c r="P2141" s="55">
        <f t="shared" si="102"/>
        <v>0</v>
      </c>
    </row>
    <row r="2142" spans="1:16" x14ac:dyDescent="0.3">
      <c r="A2142" s="74">
        <v>5700</v>
      </c>
      <c r="B2142" s="305" t="s">
        <v>2323</v>
      </c>
      <c r="C2142" s="306"/>
      <c r="D2142" s="72">
        <f>SUM(D2143:D2232)</f>
        <v>0</v>
      </c>
      <c r="E2142" s="72">
        <f t="shared" ref="E2142:O2142" si="103">SUM(E2143:E2232)</f>
        <v>0</v>
      </c>
      <c r="F2142" s="72">
        <f t="shared" si="103"/>
        <v>0</v>
      </c>
      <c r="G2142" s="72">
        <f t="shared" si="103"/>
        <v>0</v>
      </c>
      <c r="H2142" s="72">
        <f t="shared" si="103"/>
        <v>0</v>
      </c>
      <c r="I2142" s="72">
        <f t="shared" si="103"/>
        <v>0</v>
      </c>
      <c r="J2142" s="72">
        <f t="shared" si="103"/>
        <v>0</v>
      </c>
      <c r="K2142" s="72">
        <f t="shared" si="103"/>
        <v>0</v>
      </c>
      <c r="L2142" s="72">
        <f t="shared" si="103"/>
        <v>0</v>
      </c>
      <c r="M2142" s="72">
        <f t="shared" si="103"/>
        <v>0</v>
      </c>
      <c r="N2142" s="72">
        <f t="shared" si="103"/>
        <v>0</v>
      </c>
      <c r="O2142" s="72">
        <f t="shared" si="103"/>
        <v>0</v>
      </c>
      <c r="P2142" s="72">
        <f>SUM(P2143:P2232)</f>
        <v>0</v>
      </c>
    </row>
    <row r="2143" spans="1:16" ht="15" customHeight="1" x14ac:dyDescent="0.3">
      <c r="A2143" s="553">
        <v>571</v>
      </c>
      <c r="B2143" s="551" t="s">
        <v>295</v>
      </c>
      <c r="C2143" s="110">
        <v>11</v>
      </c>
      <c r="D2143" s="66"/>
      <c r="E2143" s="12"/>
      <c r="F2143" s="12"/>
      <c r="G2143" s="12"/>
      <c r="H2143" s="12"/>
      <c r="I2143" s="12"/>
      <c r="J2143" s="12"/>
      <c r="K2143" s="12"/>
      <c r="L2143" s="12"/>
      <c r="M2143" s="12"/>
      <c r="N2143" s="12"/>
      <c r="O2143" s="12"/>
      <c r="P2143" s="55">
        <f t="shared" ref="P2143:P2223" si="104">SUM(D2143:O2143)</f>
        <v>0</v>
      </c>
    </row>
    <row r="2144" spans="1:16" ht="15" customHeight="1" x14ac:dyDescent="0.3">
      <c r="A2144" s="554"/>
      <c r="B2144" s="552"/>
      <c r="C2144" s="110">
        <v>12</v>
      </c>
      <c r="D2144" s="66"/>
      <c r="E2144" s="12"/>
      <c r="F2144" s="12"/>
      <c r="G2144" s="12"/>
      <c r="H2144" s="12"/>
      <c r="I2144" s="12"/>
      <c r="J2144" s="12"/>
      <c r="K2144" s="12"/>
      <c r="L2144" s="12"/>
      <c r="M2144" s="12"/>
      <c r="N2144" s="12"/>
      <c r="O2144" s="12"/>
      <c r="P2144" s="55">
        <f t="shared" si="104"/>
        <v>0</v>
      </c>
    </row>
    <row r="2145" spans="1:16" ht="15" customHeight="1" x14ac:dyDescent="0.3">
      <c r="A2145" s="554"/>
      <c r="B2145" s="552"/>
      <c r="C2145" s="110">
        <v>13</v>
      </c>
      <c r="D2145" s="66"/>
      <c r="E2145" s="12"/>
      <c r="F2145" s="12"/>
      <c r="G2145" s="12"/>
      <c r="H2145" s="12"/>
      <c r="I2145" s="12"/>
      <c r="J2145" s="12"/>
      <c r="K2145" s="12"/>
      <c r="L2145" s="12"/>
      <c r="M2145" s="12"/>
      <c r="N2145" s="12"/>
      <c r="O2145" s="12"/>
      <c r="P2145" s="55">
        <f t="shared" si="104"/>
        <v>0</v>
      </c>
    </row>
    <row r="2146" spans="1:16" ht="15" customHeight="1" x14ac:dyDescent="0.3">
      <c r="A2146" s="554"/>
      <c r="B2146" s="552"/>
      <c r="C2146" s="110">
        <v>14</v>
      </c>
      <c r="D2146" s="66"/>
      <c r="E2146" s="12"/>
      <c r="F2146" s="12"/>
      <c r="G2146" s="12"/>
      <c r="H2146" s="12"/>
      <c r="I2146" s="12"/>
      <c r="J2146" s="12"/>
      <c r="K2146" s="12"/>
      <c r="L2146" s="12"/>
      <c r="M2146" s="12"/>
      <c r="N2146" s="12"/>
      <c r="O2146" s="12"/>
      <c r="P2146" s="55">
        <f t="shared" si="104"/>
        <v>0</v>
      </c>
    </row>
    <row r="2147" spans="1:16" ht="15" customHeight="1" x14ac:dyDescent="0.3">
      <c r="A2147" s="554"/>
      <c r="B2147" s="552"/>
      <c r="C2147" s="110">
        <v>15</v>
      </c>
      <c r="D2147" s="66"/>
      <c r="E2147" s="12"/>
      <c r="F2147" s="12"/>
      <c r="G2147" s="12"/>
      <c r="H2147" s="12"/>
      <c r="I2147" s="12"/>
      <c r="J2147" s="12"/>
      <c r="K2147" s="12"/>
      <c r="L2147" s="12"/>
      <c r="M2147" s="12"/>
      <c r="N2147" s="12"/>
      <c r="O2147" s="12"/>
      <c r="P2147" s="55">
        <f t="shared" si="104"/>
        <v>0</v>
      </c>
    </row>
    <row r="2148" spans="1:16" ht="15" customHeight="1" x14ac:dyDescent="0.3">
      <c r="A2148" s="554"/>
      <c r="B2148" s="552"/>
      <c r="C2148" s="110">
        <v>16</v>
      </c>
      <c r="D2148" s="66"/>
      <c r="E2148" s="12"/>
      <c r="F2148" s="12"/>
      <c r="G2148" s="12"/>
      <c r="H2148" s="12"/>
      <c r="I2148" s="12"/>
      <c r="J2148" s="12"/>
      <c r="K2148" s="12"/>
      <c r="L2148" s="12"/>
      <c r="M2148" s="12"/>
      <c r="N2148" s="12"/>
      <c r="O2148" s="12"/>
      <c r="P2148" s="55">
        <f t="shared" si="104"/>
        <v>0</v>
      </c>
    </row>
    <row r="2149" spans="1:16" ht="15" customHeight="1" x14ac:dyDescent="0.3">
      <c r="A2149" s="554"/>
      <c r="B2149" s="552"/>
      <c r="C2149" s="110">
        <v>17</v>
      </c>
      <c r="D2149" s="66"/>
      <c r="E2149" s="12"/>
      <c r="F2149" s="12"/>
      <c r="G2149" s="12"/>
      <c r="H2149" s="12"/>
      <c r="I2149" s="12"/>
      <c r="J2149" s="12"/>
      <c r="K2149" s="12"/>
      <c r="L2149" s="12"/>
      <c r="M2149" s="12"/>
      <c r="N2149" s="12"/>
      <c r="O2149" s="12"/>
      <c r="P2149" s="55">
        <f t="shared" si="104"/>
        <v>0</v>
      </c>
    </row>
    <row r="2150" spans="1:16" ht="15" customHeight="1" x14ac:dyDescent="0.3">
      <c r="A2150" s="554"/>
      <c r="B2150" s="552"/>
      <c r="C2150" s="110">
        <v>25</v>
      </c>
      <c r="D2150" s="66"/>
      <c r="E2150" s="12"/>
      <c r="F2150" s="12"/>
      <c r="G2150" s="12"/>
      <c r="H2150" s="12"/>
      <c r="I2150" s="12"/>
      <c r="J2150" s="12"/>
      <c r="K2150" s="12"/>
      <c r="L2150" s="12"/>
      <c r="M2150" s="12"/>
      <c r="N2150" s="12"/>
      <c r="O2150" s="12"/>
      <c r="P2150" s="55">
        <f t="shared" si="104"/>
        <v>0</v>
      </c>
    </row>
    <row r="2151" spans="1:16" ht="15" customHeight="1" x14ac:dyDescent="0.3">
      <c r="A2151" s="554"/>
      <c r="B2151" s="552"/>
      <c r="C2151" s="110">
        <v>26</v>
      </c>
      <c r="D2151" s="66"/>
      <c r="E2151" s="12"/>
      <c r="F2151" s="12"/>
      <c r="G2151" s="12"/>
      <c r="H2151" s="12"/>
      <c r="I2151" s="12"/>
      <c r="J2151" s="12"/>
      <c r="K2151" s="12"/>
      <c r="L2151" s="12"/>
      <c r="M2151" s="12"/>
      <c r="N2151" s="12"/>
      <c r="O2151" s="12"/>
      <c r="P2151" s="55">
        <f t="shared" si="104"/>
        <v>0</v>
      </c>
    </row>
    <row r="2152" spans="1:16" ht="15" customHeight="1" x14ac:dyDescent="0.3">
      <c r="A2152" s="555"/>
      <c r="B2152" s="552"/>
      <c r="C2152" s="110">
        <v>27</v>
      </c>
      <c r="D2152" s="66"/>
      <c r="E2152" s="12"/>
      <c r="F2152" s="12"/>
      <c r="G2152" s="12"/>
      <c r="H2152" s="12"/>
      <c r="I2152" s="12"/>
      <c r="J2152" s="12"/>
      <c r="K2152" s="12"/>
      <c r="L2152" s="12"/>
      <c r="M2152" s="12"/>
      <c r="N2152" s="12"/>
      <c r="O2152" s="12"/>
      <c r="P2152" s="55">
        <f t="shared" si="104"/>
        <v>0</v>
      </c>
    </row>
    <row r="2153" spans="1:16" ht="15" customHeight="1" x14ac:dyDescent="0.3">
      <c r="A2153" s="553">
        <v>572</v>
      </c>
      <c r="B2153" s="551" t="s">
        <v>296</v>
      </c>
      <c r="C2153" s="110">
        <v>11</v>
      </c>
      <c r="D2153" s="66"/>
      <c r="E2153" s="12"/>
      <c r="F2153" s="12"/>
      <c r="G2153" s="12"/>
      <c r="H2153" s="12"/>
      <c r="I2153" s="12"/>
      <c r="J2153" s="12"/>
      <c r="K2153" s="12"/>
      <c r="L2153" s="12"/>
      <c r="M2153" s="12"/>
      <c r="N2153" s="12"/>
      <c r="O2153" s="12"/>
      <c r="P2153" s="55">
        <f t="shared" si="104"/>
        <v>0</v>
      </c>
    </row>
    <row r="2154" spans="1:16" ht="15" customHeight="1" x14ac:dyDescent="0.3">
      <c r="A2154" s="554"/>
      <c r="B2154" s="552"/>
      <c r="C2154" s="110">
        <v>12</v>
      </c>
      <c r="D2154" s="66"/>
      <c r="E2154" s="12"/>
      <c r="F2154" s="12"/>
      <c r="G2154" s="12"/>
      <c r="H2154" s="12"/>
      <c r="I2154" s="12"/>
      <c r="J2154" s="12"/>
      <c r="K2154" s="12"/>
      <c r="L2154" s="12"/>
      <c r="M2154" s="12"/>
      <c r="N2154" s="12"/>
      <c r="O2154" s="12"/>
      <c r="P2154" s="55">
        <f t="shared" si="104"/>
        <v>0</v>
      </c>
    </row>
    <row r="2155" spans="1:16" ht="15" customHeight="1" x14ac:dyDescent="0.3">
      <c r="A2155" s="554"/>
      <c r="B2155" s="552"/>
      <c r="C2155" s="110">
        <v>13</v>
      </c>
      <c r="D2155" s="66"/>
      <c r="E2155" s="12"/>
      <c r="F2155" s="12"/>
      <c r="G2155" s="12"/>
      <c r="H2155" s="12"/>
      <c r="I2155" s="12"/>
      <c r="J2155" s="12"/>
      <c r="K2155" s="12"/>
      <c r="L2155" s="12"/>
      <c r="M2155" s="12"/>
      <c r="N2155" s="12"/>
      <c r="O2155" s="12"/>
      <c r="P2155" s="55">
        <f t="shared" si="104"/>
        <v>0</v>
      </c>
    </row>
    <row r="2156" spans="1:16" ht="15" customHeight="1" x14ac:dyDescent="0.3">
      <c r="A2156" s="554"/>
      <c r="B2156" s="552"/>
      <c r="C2156" s="110">
        <v>14</v>
      </c>
      <c r="D2156" s="66"/>
      <c r="E2156" s="12"/>
      <c r="F2156" s="12"/>
      <c r="G2156" s="12"/>
      <c r="H2156" s="12"/>
      <c r="I2156" s="12"/>
      <c r="J2156" s="12"/>
      <c r="K2156" s="12"/>
      <c r="L2156" s="12"/>
      <c r="M2156" s="12"/>
      <c r="N2156" s="12"/>
      <c r="O2156" s="12"/>
      <c r="P2156" s="55">
        <f t="shared" si="104"/>
        <v>0</v>
      </c>
    </row>
    <row r="2157" spans="1:16" ht="15" customHeight="1" x14ac:dyDescent="0.3">
      <c r="A2157" s="554"/>
      <c r="B2157" s="552"/>
      <c r="C2157" s="110">
        <v>15</v>
      </c>
      <c r="D2157" s="66"/>
      <c r="E2157" s="12"/>
      <c r="F2157" s="12"/>
      <c r="G2157" s="12"/>
      <c r="H2157" s="12"/>
      <c r="I2157" s="12"/>
      <c r="J2157" s="12"/>
      <c r="K2157" s="12"/>
      <c r="L2157" s="12"/>
      <c r="M2157" s="12"/>
      <c r="N2157" s="12"/>
      <c r="O2157" s="12"/>
      <c r="P2157" s="55">
        <f t="shared" si="104"/>
        <v>0</v>
      </c>
    </row>
    <row r="2158" spans="1:16" ht="15" customHeight="1" x14ac:dyDescent="0.3">
      <c r="A2158" s="554"/>
      <c r="B2158" s="552"/>
      <c r="C2158" s="110">
        <v>16</v>
      </c>
      <c r="D2158" s="66"/>
      <c r="E2158" s="12"/>
      <c r="F2158" s="12"/>
      <c r="G2158" s="12"/>
      <c r="H2158" s="12"/>
      <c r="I2158" s="12"/>
      <c r="J2158" s="12"/>
      <c r="K2158" s="12"/>
      <c r="L2158" s="12"/>
      <c r="M2158" s="12"/>
      <c r="N2158" s="12"/>
      <c r="O2158" s="12"/>
      <c r="P2158" s="55">
        <f t="shared" si="104"/>
        <v>0</v>
      </c>
    </row>
    <row r="2159" spans="1:16" ht="15" customHeight="1" x14ac:dyDescent="0.3">
      <c r="A2159" s="554"/>
      <c r="B2159" s="552"/>
      <c r="C2159" s="110">
        <v>17</v>
      </c>
      <c r="D2159" s="66"/>
      <c r="E2159" s="12"/>
      <c r="F2159" s="12"/>
      <c r="G2159" s="12"/>
      <c r="H2159" s="12"/>
      <c r="I2159" s="12"/>
      <c r="J2159" s="12"/>
      <c r="K2159" s="12"/>
      <c r="L2159" s="12"/>
      <c r="M2159" s="12"/>
      <c r="N2159" s="12"/>
      <c r="O2159" s="12"/>
      <c r="P2159" s="55">
        <f t="shared" si="104"/>
        <v>0</v>
      </c>
    </row>
    <row r="2160" spans="1:16" ht="15" customHeight="1" x14ac:dyDescent="0.3">
      <c r="A2160" s="554"/>
      <c r="B2160" s="552"/>
      <c r="C2160" s="110">
        <v>25</v>
      </c>
      <c r="D2160" s="66"/>
      <c r="E2160" s="12"/>
      <c r="F2160" s="12"/>
      <c r="G2160" s="12"/>
      <c r="H2160" s="12"/>
      <c r="I2160" s="12"/>
      <c r="J2160" s="12"/>
      <c r="K2160" s="12"/>
      <c r="L2160" s="12"/>
      <c r="M2160" s="12"/>
      <c r="N2160" s="12"/>
      <c r="O2160" s="12"/>
      <c r="P2160" s="55">
        <f t="shared" si="104"/>
        <v>0</v>
      </c>
    </row>
    <row r="2161" spans="1:16" ht="15" customHeight="1" x14ac:dyDescent="0.3">
      <c r="A2161" s="554"/>
      <c r="B2161" s="552"/>
      <c r="C2161" s="110">
        <v>26</v>
      </c>
      <c r="D2161" s="66"/>
      <c r="E2161" s="12"/>
      <c r="F2161" s="12"/>
      <c r="G2161" s="12"/>
      <c r="H2161" s="12"/>
      <c r="I2161" s="12"/>
      <c r="J2161" s="12"/>
      <c r="K2161" s="12"/>
      <c r="L2161" s="12"/>
      <c r="M2161" s="12"/>
      <c r="N2161" s="12"/>
      <c r="O2161" s="12"/>
      <c r="P2161" s="55">
        <f t="shared" si="104"/>
        <v>0</v>
      </c>
    </row>
    <row r="2162" spans="1:16" ht="15" customHeight="1" x14ac:dyDescent="0.3">
      <c r="A2162" s="555"/>
      <c r="B2162" s="552"/>
      <c r="C2162" s="110">
        <v>27</v>
      </c>
      <c r="D2162" s="66"/>
      <c r="E2162" s="12"/>
      <c r="F2162" s="12"/>
      <c r="G2162" s="12"/>
      <c r="H2162" s="12"/>
      <c r="I2162" s="12"/>
      <c r="J2162" s="12"/>
      <c r="K2162" s="12"/>
      <c r="L2162" s="12"/>
      <c r="M2162" s="12"/>
      <c r="N2162" s="12"/>
      <c r="O2162" s="12"/>
      <c r="P2162" s="55">
        <f t="shared" si="104"/>
        <v>0</v>
      </c>
    </row>
    <row r="2163" spans="1:16" ht="15" customHeight="1" x14ac:dyDescent="0.3">
      <c r="A2163" s="553">
        <v>573</v>
      </c>
      <c r="B2163" s="551" t="s">
        <v>297</v>
      </c>
      <c r="C2163" s="110">
        <v>11</v>
      </c>
      <c r="D2163" s="66"/>
      <c r="E2163" s="12"/>
      <c r="F2163" s="12"/>
      <c r="G2163" s="12"/>
      <c r="H2163" s="12"/>
      <c r="I2163" s="12"/>
      <c r="J2163" s="12"/>
      <c r="K2163" s="12"/>
      <c r="L2163" s="12"/>
      <c r="M2163" s="12"/>
      <c r="N2163" s="12"/>
      <c r="O2163" s="12"/>
      <c r="P2163" s="55">
        <f t="shared" si="104"/>
        <v>0</v>
      </c>
    </row>
    <row r="2164" spans="1:16" ht="15" customHeight="1" x14ac:dyDescent="0.3">
      <c r="A2164" s="554"/>
      <c r="B2164" s="552"/>
      <c r="C2164" s="110">
        <v>12</v>
      </c>
      <c r="D2164" s="66"/>
      <c r="E2164" s="12"/>
      <c r="F2164" s="12"/>
      <c r="G2164" s="12"/>
      <c r="H2164" s="12"/>
      <c r="I2164" s="12"/>
      <c r="J2164" s="12"/>
      <c r="K2164" s="12"/>
      <c r="L2164" s="12"/>
      <c r="M2164" s="12"/>
      <c r="N2164" s="12"/>
      <c r="O2164" s="12"/>
      <c r="P2164" s="55">
        <f t="shared" si="104"/>
        <v>0</v>
      </c>
    </row>
    <row r="2165" spans="1:16" ht="15" customHeight="1" x14ac:dyDescent="0.3">
      <c r="A2165" s="554"/>
      <c r="B2165" s="552"/>
      <c r="C2165" s="110">
        <v>13</v>
      </c>
      <c r="D2165" s="66"/>
      <c r="E2165" s="12"/>
      <c r="F2165" s="12"/>
      <c r="G2165" s="12"/>
      <c r="H2165" s="12"/>
      <c r="I2165" s="12"/>
      <c r="J2165" s="12"/>
      <c r="K2165" s="12"/>
      <c r="L2165" s="12"/>
      <c r="M2165" s="12"/>
      <c r="N2165" s="12"/>
      <c r="O2165" s="12"/>
      <c r="P2165" s="55">
        <f t="shared" si="104"/>
        <v>0</v>
      </c>
    </row>
    <row r="2166" spans="1:16" ht="15" customHeight="1" x14ac:dyDescent="0.3">
      <c r="A2166" s="554"/>
      <c r="B2166" s="552"/>
      <c r="C2166" s="110">
        <v>14</v>
      </c>
      <c r="D2166" s="66"/>
      <c r="E2166" s="12"/>
      <c r="F2166" s="12"/>
      <c r="G2166" s="12"/>
      <c r="H2166" s="12"/>
      <c r="I2166" s="12"/>
      <c r="J2166" s="12"/>
      <c r="K2166" s="12"/>
      <c r="L2166" s="12"/>
      <c r="M2166" s="12"/>
      <c r="N2166" s="12"/>
      <c r="O2166" s="12"/>
      <c r="P2166" s="55">
        <f t="shared" si="104"/>
        <v>0</v>
      </c>
    </row>
    <row r="2167" spans="1:16" ht="15" customHeight="1" x14ac:dyDescent="0.3">
      <c r="A2167" s="554"/>
      <c r="B2167" s="552"/>
      <c r="C2167" s="110">
        <v>15</v>
      </c>
      <c r="D2167" s="66"/>
      <c r="E2167" s="12"/>
      <c r="F2167" s="12"/>
      <c r="G2167" s="12"/>
      <c r="H2167" s="12"/>
      <c r="I2167" s="12"/>
      <c r="J2167" s="12"/>
      <c r="K2167" s="12"/>
      <c r="L2167" s="12"/>
      <c r="M2167" s="12"/>
      <c r="N2167" s="12"/>
      <c r="O2167" s="12"/>
      <c r="P2167" s="55">
        <f t="shared" si="104"/>
        <v>0</v>
      </c>
    </row>
    <row r="2168" spans="1:16" ht="15" customHeight="1" x14ac:dyDescent="0.3">
      <c r="A2168" s="554"/>
      <c r="B2168" s="552"/>
      <c r="C2168" s="110">
        <v>16</v>
      </c>
      <c r="D2168" s="66"/>
      <c r="E2168" s="12"/>
      <c r="F2168" s="12"/>
      <c r="G2168" s="12"/>
      <c r="H2168" s="12"/>
      <c r="I2168" s="12"/>
      <c r="J2168" s="12"/>
      <c r="K2168" s="12"/>
      <c r="L2168" s="12"/>
      <c r="M2168" s="12"/>
      <c r="N2168" s="12"/>
      <c r="O2168" s="12"/>
      <c r="P2168" s="55">
        <f t="shared" si="104"/>
        <v>0</v>
      </c>
    </row>
    <row r="2169" spans="1:16" ht="15" customHeight="1" x14ac:dyDescent="0.3">
      <c r="A2169" s="554"/>
      <c r="B2169" s="552"/>
      <c r="C2169" s="110">
        <v>17</v>
      </c>
      <c r="D2169" s="66"/>
      <c r="E2169" s="12"/>
      <c r="F2169" s="12"/>
      <c r="G2169" s="12"/>
      <c r="H2169" s="12"/>
      <c r="I2169" s="12"/>
      <c r="J2169" s="12"/>
      <c r="K2169" s="12"/>
      <c r="L2169" s="12"/>
      <c r="M2169" s="12"/>
      <c r="N2169" s="12"/>
      <c r="O2169" s="12"/>
      <c r="P2169" s="55">
        <f t="shared" si="104"/>
        <v>0</v>
      </c>
    </row>
    <row r="2170" spans="1:16" ht="15" customHeight="1" x14ac:dyDescent="0.3">
      <c r="A2170" s="554"/>
      <c r="B2170" s="552"/>
      <c r="C2170" s="110">
        <v>25</v>
      </c>
      <c r="D2170" s="66"/>
      <c r="E2170" s="12"/>
      <c r="F2170" s="12"/>
      <c r="G2170" s="12"/>
      <c r="H2170" s="12"/>
      <c r="I2170" s="12"/>
      <c r="J2170" s="12"/>
      <c r="K2170" s="12"/>
      <c r="L2170" s="12"/>
      <c r="M2170" s="12"/>
      <c r="N2170" s="12"/>
      <c r="O2170" s="12"/>
      <c r="P2170" s="55">
        <f t="shared" si="104"/>
        <v>0</v>
      </c>
    </row>
    <row r="2171" spans="1:16" ht="15" customHeight="1" x14ac:dyDescent="0.3">
      <c r="A2171" s="554"/>
      <c r="B2171" s="552"/>
      <c r="C2171" s="110">
        <v>26</v>
      </c>
      <c r="D2171" s="66"/>
      <c r="E2171" s="12"/>
      <c r="F2171" s="12"/>
      <c r="G2171" s="12"/>
      <c r="H2171" s="12"/>
      <c r="I2171" s="12"/>
      <c r="J2171" s="12"/>
      <c r="K2171" s="12"/>
      <c r="L2171" s="12"/>
      <c r="M2171" s="12"/>
      <c r="N2171" s="12"/>
      <c r="O2171" s="12"/>
      <c r="P2171" s="55">
        <f t="shared" si="104"/>
        <v>0</v>
      </c>
    </row>
    <row r="2172" spans="1:16" ht="15" customHeight="1" x14ac:dyDescent="0.3">
      <c r="A2172" s="555"/>
      <c r="B2172" s="552"/>
      <c r="C2172" s="110">
        <v>27</v>
      </c>
      <c r="D2172" s="66"/>
      <c r="E2172" s="12"/>
      <c r="F2172" s="12"/>
      <c r="G2172" s="12"/>
      <c r="H2172" s="12"/>
      <c r="I2172" s="12"/>
      <c r="J2172" s="12"/>
      <c r="K2172" s="12"/>
      <c r="L2172" s="12"/>
      <c r="M2172" s="12"/>
      <c r="N2172" s="12"/>
      <c r="O2172" s="12"/>
      <c r="P2172" s="55">
        <f t="shared" si="104"/>
        <v>0</v>
      </c>
    </row>
    <row r="2173" spans="1:16" ht="15" customHeight="1" x14ac:dyDescent="0.3">
      <c r="A2173" s="553">
        <v>574</v>
      </c>
      <c r="B2173" s="551" t="s">
        <v>2324</v>
      </c>
      <c r="C2173" s="110">
        <v>11</v>
      </c>
      <c r="D2173" s="66"/>
      <c r="E2173" s="12"/>
      <c r="F2173" s="12"/>
      <c r="G2173" s="12"/>
      <c r="H2173" s="12"/>
      <c r="I2173" s="12"/>
      <c r="J2173" s="12"/>
      <c r="K2173" s="12"/>
      <c r="L2173" s="12"/>
      <c r="M2173" s="12"/>
      <c r="N2173" s="12"/>
      <c r="O2173" s="12"/>
      <c r="P2173" s="55">
        <f t="shared" si="104"/>
        <v>0</v>
      </c>
    </row>
    <row r="2174" spans="1:16" ht="15" customHeight="1" x14ac:dyDescent="0.3">
      <c r="A2174" s="554"/>
      <c r="B2174" s="552"/>
      <c r="C2174" s="110">
        <v>12</v>
      </c>
      <c r="D2174" s="66"/>
      <c r="E2174" s="12"/>
      <c r="F2174" s="12"/>
      <c r="G2174" s="12"/>
      <c r="H2174" s="12"/>
      <c r="I2174" s="12"/>
      <c r="J2174" s="12"/>
      <c r="K2174" s="12"/>
      <c r="L2174" s="12"/>
      <c r="M2174" s="12"/>
      <c r="N2174" s="12"/>
      <c r="O2174" s="12"/>
      <c r="P2174" s="55">
        <f t="shared" si="104"/>
        <v>0</v>
      </c>
    </row>
    <row r="2175" spans="1:16" ht="15" customHeight="1" x14ac:dyDescent="0.3">
      <c r="A2175" s="554"/>
      <c r="B2175" s="552"/>
      <c r="C2175" s="110">
        <v>13</v>
      </c>
      <c r="D2175" s="66"/>
      <c r="E2175" s="12"/>
      <c r="F2175" s="12"/>
      <c r="G2175" s="12"/>
      <c r="H2175" s="12"/>
      <c r="I2175" s="12"/>
      <c r="J2175" s="12"/>
      <c r="K2175" s="12"/>
      <c r="L2175" s="12"/>
      <c r="M2175" s="12"/>
      <c r="N2175" s="12"/>
      <c r="O2175" s="12"/>
      <c r="P2175" s="55">
        <f t="shared" si="104"/>
        <v>0</v>
      </c>
    </row>
    <row r="2176" spans="1:16" ht="15" customHeight="1" x14ac:dyDescent="0.3">
      <c r="A2176" s="554"/>
      <c r="B2176" s="552"/>
      <c r="C2176" s="110">
        <v>14</v>
      </c>
      <c r="D2176" s="66"/>
      <c r="E2176" s="12"/>
      <c r="F2176" s="12"/>
      <c r="G2176" s="12"/>
      <c r="H2176" s="12"/>
      <c r="I2176" s="12"/>
      <c r="J2176" s="12"/>
      <c r="K2176" s="12"/>
      <c r="L2176" s="12"/>
      <c r="M2176" s="12"/>
      <c r="N2176" s="12"/>
      <c r="O2176" s="12"/>
      <c r="P2176" s="55">
        <f t="shared" si="104"/>
        <v>0</v>
      </c>
    </row>
    <row r="2177" spans="1:16" ht="15" customHeight="1" x14ac:dyDescent="0.3">
      <c r="A2177" s="554"/>
      <c r="B2177" s="552"/>
      <c r="C2177" s="110">
        <v>15</v>
      </c>
      <c r="D2177" s="66"/>
      <c r="E2177" s="12"/>
      <c r="F2177" s="12"/>
      <c r="G2177" s="12"/>
      <c r="H2177" s="12"/>
      <c r="I2177" s="12"/>
      <c r="J2177" s="12"/>
      <c r="K2177" s="12"/>
      <c r="L2177" s="12"/>
      <c r="M2177" s="12"/>
      <c r="N2177" s="12"/>
      <c r="O2177" s="12"/>
      <c r="P2177" s="55">
        <f t="shared" si="104"/>
        <v>0</v>
      </c>
    </row>
    <row r="2178" spans="1:16" ht="15" customHeight="1" x14ac:dyDescent="0.3">
      <c r="A2178" s="554"/>
      <c r="B2178" s="552"/>
      <c r="C2178" s="110">
        <v>16</v>
      </c>
      <c r="D2178" s="66"/>
      <c r="E2178" s="12"/>
      <c r="F2178" s="12"/>
      <c r="G2178" s="12"/>
      <c r="H2178" s="12"/>
      <c r="I2178" s="12"/>
      <c r="J2178" s="12"/>
      <c r="K2178" s="12"/>
      <c r="L2178" s="12"/>
      <c r="M2178" s="12"/>
      <c r="N2178" s="12"/>
      <c r="O2178" s="12"/>
      <c r="P2178" s="55">
        <f t="shared" si="104"/>
        <v>0</v>
      </c>
    </row>
    <row r="2179" spans="1:16" ht="15" customHeight="1" x14ac:dyDescent="0.3">
      <c r="A2179" s="554"/>
      <c r="B2179" s="552"/>
      <c r="C2179" s="110">
        <v>17</v>
      </c>
      <c r="D2179" s="66"/>
      <c r="E2179" s="12"/>
      <c r="F2179" s="12"/>
      <c r="G2179" s="12"/>
      <c r="H2179" s="12"/>
      <c r="I2179" s="12"/>
      <c r="J2179" s="12"/>
      <c r="K2179" s="12"/>
      <c r="L2179" s="12"/>
      <c r="M2179" s="12"/>
      <c r="N2179" s="12"/>
      <c r="O2179" s="12"/>
      <c r="P2179" s="55">
        <f t="shared" si="104"/>
        <v>0</v>
      </c>
    </row>
    <row r="2180" spans="1:16" ht="15" customHeight="1" x14ac:dyDescent="0.3">
      <c r="A2180" s="554"/>
      <c r="B2180" s="552"/>
      <c r="C2180" s="110">
        <v>25</v>
      </c>
      <c r="D2180" s="66"/>
      <c r="E2180" s="12"/>
      <c r="F2180" s="12"/>
      <c r="G2180" s="12"/>
      <c r="H2180" s="12"/>
      <c r="I2180" s="12"/>
      <c r="J2180" s="12"/>
      <c r="K2180" s="12"/>
      <c r="L2180" s="12"/>
      <c r="M2180" s="12"/>
      <c r="N2180" s="12"/>
      <c r="O2180" s="12"/>
      <c r="P2180" s="55">
        <f t="shared" si="104"/>
        <v>0</v>
      </c>
    </row>
    <row r="2181" spans="1:16" ht="15" customHeight="1" x14ac:dyDescent="0.3">
      <c r="A2181" s="554"/>
      <c r="B2181" s="552"/>
      <c r="C2181" s="110">
        <v>26</v>
      </c>
      <c r="D2181" s="66"/>
      <c r="E2181" s="12"/>
      <c r="F2181" s="12"/>
      <c r="G2181" s="12"/>
      <c r="H2181" s="12"/>
      <c r="I2181" s="12"/>
      <c r="J2181" s="12"/>
      <c r="K2181" s="12"/>
      <c r="L2181" s="12"/>
      <c r="M2181" s="12"/>
      <c r="N2181" s="12"/>
      <c r="O2181" s="12"/>
      <c r="P2181" s="55">
        <f t="shared" si="104"/>
        <v>0</v>
      </c>
    </row>
    <row r="2182" spans="1:16" ht="15" customHeight="1" x14ac:dyDescent="0.3">
      <c r="A2182" s="555"/>
      <c r="B2182" s="552"/>
      <c r="C2182" s="110">
        <v>27</v>
      </c>
      <c r="D2182" s="66"/>
      <c r="E2182" s="12"/>
      <c r="F2182" s="12"/>
      <c r="G2182" s="12"/>
      <c r="H2182" s="12"/>
      <c r="I2182" s="12"/>
      <c r="J2182" s="12"/>
      <c r="K2182" s="12"/>
      <c r="L2182" s="12"/>
      <c r="M2182" s="12"/>
      <c r="N2182" s="12"/>
      <c r="O2182" s="12"/>
      <c r="P2182" s="55">
        <f t="shared" si="104"/>
        <v>0</v>
      </c>
    </row>
    <row r="2183" spans="1:16" ht="15" customHeight="1" x14ac:dyDescent="0.3">
      <c r="A2183" s="553">
        <v>575</v>
      </c>
      <c r="B2183" s="551" t="s">
        <v>299</v>
      </c>
      <c r="C2183" s="110">
        <v>11</v>
      </c>
      <c r="D2183" s="66"/>
      <c r="E2183" s="12"/>
      <c r="F2183" s="12"/>
      <c r="G2183" s="12"/>
      <c r="H2183" s="12"/>
      <c r="I2183" s="12"/>
      <c r="J2183" s="12"/>
      <c r="K2183" s="12"/>
      <c r="L2183" s="12"/>
      <c r="M2183" s="12"/>
      <c r="N2183" s="12"/>
      <c r="O2183" s="12"/>
      <c r="P2183" s="55">
        <f t="shared" si="104"/>
        <v>0</v>
      </c>
    </row>
    <row r="2184" spans="1:16" ht="15" customHeight="1" x14ac:dyDescent="0.3">
      <c r="A2184" s="554"/>
      <c r="B2184" s="552"/>
      <c r="C2184" s="110">
        <v>12</v>
      </c>
      <c r="D2184" s="66"/>
      <c r="E2184" s="12"/>
      <c r="F2184" s="12"/>
      <c r="G2184" s="12"/>
      <c r="H2184" s="12"/>
      <c r="I2184" s="12"/>
      <c r="J2184" s="12"/>
      <c r="K2184" s="12"/>
      <c r="L2184" s="12"/>
      <c r="M2184" s="12"/>
      <c r="N2184" s="12"/>
      <c r="O2184" s="12"/>
      <c r="P2184" s="55">
        <f t="shared" si="104"/>
        <v>0</v>
      </c>
    </row>
    <row r="2185" spans="1:16" ht="15" customHeight="1" x14ac:dyDescent="0.3">
      <c r="A2185" s="554"/>
      <c r="B2185" s="552"/>
      <c r="C2185" s="110">
        <v>13</v>
      </c>
      <c r="D2185" s="66"/>
      <c r="E2185" s="12"/>
      <c r="F2185" s="12"/>
      <c r="G2185" s="12"/>
      <c r="H2185" s="12"/>
      <c r="I2185" s="12"/>
      <c r="J2185" s="12"/>
      <c r="K2185" s="12"/>
      <c r="L2185" s="12"/>
      <c r="M2185" s="12"/>
      <c r="N2185" s="12"/>
      <c r="O2185" s="12"/>
      <c r="P2185" s="55">
        <f t="shared" si="104"/>
        <v>0</v>
      </c>
    </row>
    <row r="2186" spans="1:16" ht="15" customHeight="1" x14ac:dyDescent="0.3">
      <c r="A2186" s="554"/>
      <c r="B2186" s="552"/>
      <c r="C2186" s="110">
        <v>14</v>
      </c>
      <c r="D2186" s="66"/>
      <c r="E2186" s="12"/>
      <c r="F2186" s="12"/>
      <c r="G2186" s="12"/>
      <c r="H2186" s="12"/>
      <c r="I2186" s="12"/>
      <c r="J2186" s="12"/>
      <c r="K2186" s="12"/>
      <c r="L2186" s="12"/>
      <c r="M2186" s="12"/>
      <c r="N2186" s="12"/>
      <c r="O2186" s="12"/>
      <c r="P2186" s="55">
        <f t="shared" si="104"/>
        <v>0</v>
      </c>
    </row>
    <row r="2187" spans="1:16" ht="15" customHeight="1" x14ac:dyDescent="0.3">
      <c r="A2187" s="554"/>
      <c r="B2187" s="552"/>
      <c r="C2187" s="110">
        <v>15</v>
      </c>
      <c r="D2187" s="66"/>
      <c r="E2187" s="12"/>
      <c r="F2187" s="12"/>
      <c r="G2187" s="12"/>
      <c r="H2187" s="12"/>
      <c r="I2187" s="12"/>
      <c r="J2187" s="12"/>
      <c r="K2187" s="12"/>
      <c r="L2187" s="12"/>
      <c r="M2187" s="12"/>
      <c r="N2187" s="12"/>
      <c r="O2187" s="12"/>
      <c r="P2187" s="55">
        <f t="shared" si="104"/>
        <v>0</v>
      </c>
    </row>
    <row r="2188" spans="1:16" ht="15" customHeight="1" x14ac:dyDescent="0.3">
      <c r="A2188" s="554"/>
      <c r="B2188" s="552"/>
      <c r="C2188" s="110">
        <v>16</v>
      </c>
      <c r="D2188" s="66"/>
      <c r="E2188" s="12"/>
      <c r="F2188" s="12"/>
      <c r="G2188" s="12"/>
      <c r="H2188" s="12"/>
      <c r="I2188" s="12"/>
      <c r="J2188" s="12"/>
      <c r="K2188" s="12"/>
      <c r="L2188" s="12"/>
      <c r="M2188" s="12"/>
      <c r="N2188" s="12"/>
      <c r="O2188" s="12"/>
      <c r="P2188" s="55">
        <f t="shared" si="104"/>
        <v>0</v>
      </c>
    </row>
    <row r="2189" spans="1:16" ht="15" customHeight="1" x14ac:dyDescent="0.3">
      <c r="A2189" s="554"/>
      <c r="B2189" s="552"/>
      <c r="C2189" s="110">
        <v>17</v>
      </c>
      <c r="D2189" s="66"/>
      <c r="E2189" s="12"/>
      <c r="F2189" s="12"/>
      <c r="G2189" s="12"/>
      <c r="H2189" s="12"/>
      <c r="I2189" s="12"/>
      <c r="J2189" s="12"/>
      <c r="K2189" s="12"/>
      <c r="L2189" s="12"/>
      <c r="M2189" s="12"/>
      <c r="N2189" s="12"/>
      <c r="O2189" s="12"/>
      <c r="P2189" s="55">
        <f t="shared" si="104"/>
        <v>0</v>
      </c>
    </row>
    <row r="2190" spans="1:16" ht="15" customHeight="1" x14ac:dyDescent="0.3">
      <c r="A2190" s="554"/>
      <c r="B2190" s="552"/>
      <c r="C2190" s="110">
        <v>25</v>
      </c>
      <c r="D2190" s="66"/>
      <c r="E2190" s="12"/>
      <c r="F2190" s="12"/>
      <c r="G2190" s="12"/>
      <c r="H2190" s="12"/>
      <c r="I2190" s="12"/>
      <c r="J2190" s="12"/>
      <c r="K2190" s="12"/>
      <c r="L2190" s="12"/>
      <c r="M2190" s="12"/>
      <c r="N2190" s="12"/>
      <c r="O2190" s="12"/>
      <c r="P2190" s="55">
        <f t="shared" si="104"/>
        <v>0</v>
      </c>
    </row>
    <row r="2191" spans="1:16" ht="15" customHeight="1" x14ac:dyDescent="0.3">
      <c r="A2191" s="554"/>
      <c r="B2191" s="552"/>
      <c r="C2191" s="110">
        <v>26</v>
      </c>
      <c r="D2191" s="66"/>
      <c r="E2191" s="12"/>
      <c r="F2191" s="12"/>
      <c r="G2191" s="12"/>
      <c r="H2191" s="12"/>
      <c r="I2191" s="12"/>
      <c r="J2191" s="12"/>
      <c r="K2191" s="12"/>
      <c r="L2191" s="12"/>
      <c r="M2191" s="12"/>
      <c r="N2191" s="12"/>
      <c r="O2191" s="12"/>
      <c r="P2191" s="55">
        <f t="shared" si="104"/>
        <v>0</v>
      </c>
    </row>
    <row r="2192" spans="1:16" ht="15" customHeight="1" x14ac:dyDescent="0.3">
      <c r="A2192" s="555"/>
      <c r="B2192" s="552"/>
      <c r="C2192" s="110">
        <v>27</v>
      </c>
      <c r="D2192" s="66"/>
      <c r="E2192" s="12"/>
      <c r="F2192" s="12"/>
      <c r="G2192" s="12"/>
      <c r="H2192" s="12"/>
      <c r="I2192" s="12"/>
      <c r="J2192" s="12"/>
      <c r="K2192" s="12"/>
      <c r="L2192" s="12"/>
      <c r="M2192" s="12"/>
      <c r="N2192" s="12"/>
      <c r="O2192" s="12"/>
      <c r="P2192" s="55">
        <f t="shared" si="104"/>
        <v>0</v>
      </c>
    </row>
    <row r="2193" spans="1:16" ht="15" customHeight="1" x14ac:dyDescent="0.3">
      <c r="A2193" s="553">
        <v>576</v>
      </c>
      <c r="B2193" s="551" t="s">
        <v>300</v>
      </c>
      <c r="C2193" s="110">
        <v>11</v>
      </c>
      <c r="D2193" s="66"/>
      <c r="E2193" s="12"/>
      <c r="F2193" s="12"/>
      <c r="G2193" s="12"/>
      <c r="H2193" s="12"/>
      <c r="I2193" s="12"/>
      <c r="J2193" s="12"/>
      <c r="K2193" s="12"/>
      <c r="L2193" s="12"/>
      <c r="M2193" s="12"/>
      <c r="N2193" s="12"/>
      <c r="O2193" s="12"/>
      <c r="P2193" s="55">
        <f t="shared" si="104"/>
        <v>0</v>
      </c>
    </row>
    <row r="2194" spans="1:16" ht="15" customHeight="1" x14ac:dyDescent="0.3">
      <c r="A2194" s="554"/>
      <c r="B2194" s="552"/>
      <c r="C2194" s="110">
        <v>12</v>
      </c>
      <c r="D2194" s="66"/>
      <c r="E2194" s="12"/>
      <c r="F2194" s="12"/>
      <c r="G2194" s="12"/>
      <c r="H2194" s="12"/>
      <c r="I2194" s="12"/>
      <c r="J2194" s="12"/>
      <c r="K2194" s="12"/>
      <c r="L2194" s="12"/>
      <c r="M2194" s="12"/>
      <c r="N2194" s="12"/>
      <c r="O2194" s="12"/>
      <c r="P2194" s="55">
        <f t="shared" si="104"/>
        <v>0</v>
      </c>
    </row>
    <row r="2195" spans="1:16" ht="15" customHeight="1" x14ac:dyDescent="0.3">
      <c r="A2195" s="554"/>
      <c r="B2195" s="552"/>
      <c r="C2195" s="110">
        <v>13</v>
      </c>
      <c r="D2195" s="66"/>
      <c r="E2195" s="12"/>
      <c r="F2195" s="12"/>
      <c r="G2195" s="12"/>
      <c r="H2195" s="12"/>
      <c r="I2195" s="12"/>
      <c r="J2195" s="12"/>
      <c r="K2195" s="12"/>
      <c r="L2195" s="12"/>
      <c r="M2195" s="12"/>
      <c r="N2195" s="12"/>
      <c r="O2195" s="12"/>
      <c r="P2195" s="55">
        <f t="shared" si="104"/>
        <v>0</v>
      </c>
    </row>
    <row r="2196" spans="1:16" ht="15" customHeight="1" x14ac:dyDescent="0.3">
      <c r="A2196" s="554"/>
      <c r="B2196" s="552"/>
      <c r="C2196" s="110">
        <v>14</v>
      </c>
      <c r="D2196" s="66"/>
      <c r="E2196" s="12"/>
      <c r="F2196" s="12"/>
      <c r="G2196" s="12"/>
      <c r="H2196" s="12"/>
      <c r="I2196" s="12"/>
      <c r="J2196" s="12"/>
      <c r="K2196" s="12"/>
      <c r="L2196" s="12"/>
      <c r="M2196" s="12"/>
      <c r="N2196" s="12"/>
      <c r="O2196" s="12"/>
      <c r="P2196" s="55">
        <f t="shared" si="104"/>
        <v>0</v>
      </c>
    </row>
    <row r="2197" spans="1:16" ht="15" customHeight="1" x14ac:dyDescent="0.3">
      <c r="A2197" s="554"/>
      <c r="B2197" s="552"/>
      <c r="C2197" s="110">
        <v>15</v>
      </c>
      <c r="D2197" s="66"/>
      <c r="E2197" s="12"/>
      <c r="F2197" s="12"/>
      <c r="G2197" s="12"/>
      <c r="H2197" s="12"/>
      <c r="I2197" s="12"/>
      <c r="J2197" s="12"/>
      <c r="K2197" s="12"/>
      <c r="L2197" s="12"/>
      <c r="M2197" s="12"/>
      <c r="N2197" s="12"/>
      <c r="O2197" s="12"/>
      <c r="P2197" s="55">
        <f t="shared" si="104"/>
        <v>0</v>
      </c>
    </row>
    <row r="2198" spans="1:16" ht="15" customHeight="1" x14ac:dyDescent="0.3">
      <c r="A2198" s="554"/>
      <c r="B2198" s="552"/>
      <c r="C2198" s="110">
        <v>16</v>
      </c>
      <c r="D2198" s="66"/>
      <c r="E2198" s="12"/>
      <c r="F2198" s="12"/>
      <c r="G2198" s="12"/>
      <c r="H2198" s="12"/>
      <c r="I2198" s="12"/>
      <c r="J2198" s="12"/>
      <c r="K2198" s="12"/>
      <c r="L2198" s="12"/>
      <c r="M2198" s="12"/>
      <c r="N2198" s="12"/>
      <c r="O2198" s="12"/>
      <c r="P2198" s="55">
        <f t="shared" si="104"/>
        <v>0</v>
      </c>
    </row>
    <row r="2199" spans="1:16" ht="15" customHeight="1" x14ac:dyDescent="0.3">
      <c r="A2199" s="554"/>
      <c r="B2199" s="552"/>
      <c r="C2199" s="110">
        <v>17</v>
      </c>
      <c r="D2199" s="66"/>
      <c r="E2199" s="12"/>
      <c r="F2199" s="12"/>
      <c r="G2199" s="12"/>
      <c r="H2199" s="12"/>
      <c r="I2199" s="12"/>
      <c r="J2199" s="12"/>
      <c r="K2199" s="12"/>
      <c r="L2199" s="12"/>
      <c r="M2199" s="12"/>
      <c r="N2199" s="12"/>
      <c r="O2199" s="12"/>
      <c r="P2199" s="55">
        <f t="shared" si="104"/>
        <v>0</v>
      </c>
    </row>
    <row r="2200" spans="1:16" ht="15" customHeight="1" x14ac:dyDescent="0.3">
      <c r="A2200" s="554"/>
      <c r="B2200" s="552"/>
      <c r="C2200" s="110">
        <v>25</v>
      </c>
      <c r="D2200" s="66"/>
      <c r="E2200" s="12"/>
      <c r="F2200" s="12"/>
      <c r="G2200" s="12"/>
      <c r="H2200" s="12"/>
      <c r="I2200" s="12"/>
      <c r="J2200" s="12"/>
      <c r="K2200" s="12"/>
      <c r="L2200" s="12"/>
      <c r="M2200" s="12"/>
      <c r="N2200" s="12"/>
      <c r="O2200" s="12"/>
      <c r="P2200" s="55">
        <f t="shared" si="104"/>
        <v>0</v>
      </c>
    </row>
    <row r="2201" spans="1:16" ht="15" customHeight="1" x14ac:dyDescent="0.3">
      <c r="A2201" s="554"/>
      <c r="B2201" s="552"/>
      <c r="C2201" s="110">
        <v>26</v>
      </c>
      <c r="D2201" s="66"/>
      <c r="E2201" s="12"/>
      <c r="F2201" s="12"/>
      <c r="G2201" s="12"/>
      <c r="H2201" s="12"/>
      <c r="I2201" s="12"/>
      <c r="J2201" s="12"/>
      <c r="K2201" s="12"/>
      <c r="L2201" s="12"/>
      <c r="M2201" s="12"/>
      <c r="N2201" s="12"/>
      <c r="O2201" s="12"/>
      <c r="P2201" s="55">
        <f t="shared" si="104"/>
        <v>0</v>
      </c>
    </row>
    <row r="2202" spans="1:16" ht="15" customHeight="1" x14ac:dyDescent="0.3">
      <c r="A2202" s="555"/>
      <c r="B2202" s="552"/>
      <c r="C2202" s="110">
        <v>27</v>
      </c>
      <c r="D2202" s="66"/>
      <c r="E2202" s="12"/>
      <c r="F2202" s="12"/>
      <c r="G2202" s="12"/>
      <c r="H2202" s="12"/>
      <c r="I2202" s="12"/>
      <c r="J2202" s="12"/>
      <c r="K2202" s="12"/>
      <c r="L2202" s="12"/>
      <c r="M2202" s="12"/>
      <c r="N2202" s="12"/>
      <c r="O2202" s="12"/>
      <c r="P2202" s="55">
        <f t="shared" si="104"/>
        <v>0</v>
      </c>
    </row>
    <row r="2203" spans="1:16" ht="15" customHeight="1" x14ac:dyDescent="0.3">
      <c r="A2203" s="553">
        <v>577</v>
      </c>
      <c r="B2203" s="551" t="s">
        <v>301</v>
      </c>
      <c r="C2203" s="110">
        <v>11</v>
      </c>
      <c r="D2203" s="66"/>
      <c r="E2203" s="12"/>
      <c r="F2203" s="12"/>
      <c r="G2203" s="12"/>
      <c r="H2203" s="12"/>
      <c r="I2203" s="12"/>
      <c r="J2203" s="12"/>
      <c r="K2203" s="12"/>
      <c r="L2203" s="12"/>
      <c r="M2203" s="12"/>
      <c r="N2203" s="12"/>
      <c r="O2203" s="12"/>
      <c r="P2203" s="55">
        <f t="shared" si="104"/>
        <v>0</v>
      </c>
    </row>
    <row r="2204" spans="1:16" ht="15" customHeight="1" x14ac:dyDescent="0.3">
      <c r="A2204" s="554"/>
      <c r="B2204" s="552"/>
      <c r="C2204" s="110">
        <v>12</v>
      </c>
      <c r="D2204" s="66"/>
      <c r="E2204" s="12"/>
      <c r="F2204" s="12"/>
      <c r="G2204" s="12"/>
      <c r="H2204" s="12"/>
      <c r="I2204" s="12"/>
      <c r="J2204" s="12"/>
      <c r="K2204" s="12"/>
      <c r="L2204" s="12"/>
      <c r="M2204" s="12"/>
      <c r="N2204" s="12"/>
      <c r="O2204" s="12"/>
      <c r="P2204" s="55">
        <f t="shared" si="104"/>
        <v>0</v>
      </c>
    </row>
    <row r="2205" spans="1:16" ht="15" customHeight="1" x14ac:dyDescent="0.3">
      <c r="A2205" s="554"/>
      <c r="B2205" s="552"/>
      <c r="C2205" s="110">
        <v>13</v>
      </c>
      <c r="D2205" s="66"/>
      <c r="E2205" s="12"/>
      <c r="F2205" s="12"/>
      <c r="G2205" s="12"/>
      <c r="H2205" s="12"/>
      <c r="I2205" s="12"/>
      <c r="J2205" s="12"/>
      <c r="K2205" s="12"/>
      <c r="L2205" s="12"/>
      <c r="M2205" s="12"/>
      <c r="N2205" s="12"/>
      <c r="O2205" s="12"/>
      <c r="P2205" s="55">
        <f t="shared" si="104"/>
        <v>0</v>
      </c>
    </row>
    <row r="2206" spans="1:16" ht="15" customHeight="1" x14ac:dyDescent="0.3">
      <c r="A2206" s="554"/>
      <c r="B2206" s="552"/>
      <c r="C2206" s="110">
        <v>14</v>
      </c>
      <c r="D2206" s="66"/>
      <c r="E2206" s="12"/>
      <c r="F2206" s="12"/>
      <c r="G2206" s="12"/>
      <c r="H2206" s="12"/>
      <c r="I2206" s="12"/>
      <c r="J2206" s="12"/>
      <c r="K2206" s="12"/>
      <c r="L2206" s="12"/>
      <c r="M2206" s="12"/>
      <c r="N2206" s="12"/>
      <c r="O2206" s="12"/>
      <c r="P2206" s="55">
        <f t="shared" si="104"/>
        <v>0</v>
      </c>
    </row>
    <row r="2207" spans="1:16" ht="15" customHeight="1" x14ac:dyDescent="0.3">
      <c r="A2207" s="554"/>
      <c r="B2207" s="552"/>
      <c r="C2207" s="110">
        <v>15</v>
      </c>
      <c r="D2207" s="66"/>
      <c r="E2207" s="12"/>
      <c r="F2207" s="12"/>
      <c r="G2207" s="12"/>
      <c r="H2207" s="12"/>
      <c r="I2207" s="12"/>
      <c r="J2207" s="12"/>
      <c r="K2207" s="12"/>
      <c r="L2207" s="12"/>
      <c r="M2207" s="12"/>
      <c r="N2207" s="12"/>
      <c r="O2207" s="12"/>
      <c r="P2207" s="55">
        <f t="shared" si="104"/>
        <v>0</v>
      </c>
    </row>
    <row r="2208" spans="1:16" ht="15" customHeight="1" x14ac:dyDescent="0.3">
      <c r="A2208" s="554"/>
      <c r="B2208" s="552"/>
      <c r="C2208" s="110">
        <v>16</v>
      </c>
      <c r="D2208" s="66"/>
      <c r="E2208" s="12"/>
      <c r="F2208" s="12"/>
      <c r="G2208" s="12"/>
      <c r="H2208" s="12"/>
      <c r="I2208" s="12"/>
      <c r="J2208" s="12"/>
      <c r="K2208" s="12"/>
      <c r="L2208" s="12"/>
      <c r="M2208" s="12"/>
      <c r="N2208" s="12"/>
      <c r="O2208" s="12"/>
      <c r="P2208" s="55">
        <f t="shared" si="104"/>
        <v>0</v>
      </c>
    </row>
    <row r="2209" spans="1:16" ht="15" customHeight="1" x14ac:dyDescent="0.3">
      <c r="A2209" s="554"/>
      <c r="B2209" s="552"/>
      <c r="C2209" s="110">
        <v>17</v>
      </c>
      <c r="D2209" s="66"/>
      <c r="E2209" s="12"/>
      <c r="F2209" s="12"/>
      <c r="G2209" s="12"/>
      <c r="H2209" s="12"/>
      <c r="I2209" s="12"/>
      <c r="J2209" s="12"/>
      <c r="K2209" s="12"/>
      <c r="L2209" s="12"/>
      <c r="M2209" s="12"/>
      <c r="N2209" s="12"/>
      <c r="O2209" s="12"/>
      <c r="P2209" s="55">
        <f t="shared" si="104"/>
        <v>0</v>
      </c>
    </row>
    <row r="2210" spans="1:16" ht="15" customHeight="1" x14ac:dyDescent="0.3">
      <c r="A2210" s="554"/>
      <c r="B2210" s="552"/>
      <c r="C2210" s="110">
        <v>25</v>
      </c>
      <c r="D2210" s="66"/>
      <c r="E2210" s="12"/>
      <c r="F2210" s="12"/>
      <c r="G2210" s="12"/>
      <c r="H2210" s="12"/>
      <c r="I2210" s="12"/>
      <c r="J2210" s="12"/>
      <c r="K2210" s="12"/>
      <c r="L2210" s="12"/>
      <c r="M2210" s="12"/>
      <c r="N2210" s="12"/>
      <c r="O2210" s="12"/>
      <c r="P2210" s="55">
        <f t="shared" si="104"/>
        <v>0</v>
      </c>
    </row>
    <row r="2211" spans="1:16" ht="15" customHeight="1" x14ac:dyDescent="0.3">
      <c r="A2211" s="554"/>
      <c r="B2211" s="552"/>
      <c r="C2211" s="110">
        <v>26</v>
      </c>
      <c r="D2211" s="66"/>
      <c r="E2211" s="12"/>
      <c r="F2211" s="12"/>
      <c r="G2211" s="12"/>
      <c r="H2211" s="12"/>
      <c r="I2211" s="12"/>
      <c r="J2211" s="12"/>
      <c r="K2211" s="12"/>
      <c r="L2211" s="12"/>
      <c r="M2211" s="12"/>
      <c r="N2211" s="12"/>
      <c r="O2211" s="12"/>
      <c r="P2211" s="55">
        <f t="shared" si="104"/>
        <v>0</v>
      </c>
    </row>
    <row r="2212" spans="1:16" ht="15" customHeight="1" x14ac:dyDescent="0.3">
      <c r="A2212" s="555"/>
      <c r="B2212" s="552"/>
      <c r="C2212" s="110">
        <v>27</v>
      </c>
      <c r="D2212" s="66"/>
      <c r="E2212" s="12"/>
      <c r="F2212" s="12"/>
      <c r="G2212" s="12"/>
      <c r="H2212" s="12"/>
      <c r="I2212" s="12"/>
      <c r="J2212" s="12"/>
      <c r="K2212" s="12"/>
      <c r="L2212" s="12"/>
      <c r="M2212" s="12"/>
      <c r="N2212" s="12"/>
      <c r="O2212" s="12"/>
      <c r="P2212" s="55">
        <f t="shared" si="104"/>
        <v>0</v>
      </c>
    </row>
    <row r="2213" spans="1:16" ht="15" customHeight="1" x14ac:dyDescent="0.3">
      <c r="A2213" s="553">
        <v>578</v>
      </c>
      <c r="B2213" s="551" t="s">
        <v>302</v>
      </c>
      <c r="C2213" s="110">
        <v>11</v>
      </c>
      <c r="D2213" s="66"/>
      <c r="E2213" s="12"/>
      <c r="F2213" s="12"/>
      <c r="G2213" s="12"/>
      <c r="H2213" s="12"/>
      <c r="I2213" s="12"/>
      <c r="J2213" s="12"/>
      <c r="K2213" s="12"/>
      <c r="L2213" s="12"/>
      <c r="M2213" s="12"/>
      <c r="N2213" s="12"/>
      <c r="O2213" s="12"/>
      <c r="P2213" s="55">
        <f t="shared" si="104"/>
        <v>0</v>
      </c>
    </row>
    <row r="2214" spans="1:16" ht="15" customHeight="1" x14ac:dyDescent="0.3">
      <c r="A2214" s="554"/>
      <c r="B2214" s="552"/>
      <c r="C2214" s="110">
        <v>12</v>
      </c>
      <c r="D2214" s="66"/>
      <c r="E2214" s="12"/>
      <c r="F2214" s="12"/>
      <c r="G2214" s="12"/>
      <c r="H2214" s="12"/>
      <c r="I2214" s="12"/>
      <c r="J2214" s="12"/>
      <c r="K2214" s="12"/>
      <c r="L2214" s="12"/>
      <c r="M2214" s="12"/>
      <c r="N2214" s="12"/>
      <c r="O2214" s="12"/>
      <c r="P2214" s="55">
        <f t="shared" si="104"/>
        <v>0</v>
      </c>
    </row>
    <row r="2215" spans="1:16" ht="15" customHeight="1" x14ac:dyDescent="0.3">
      <c r="A2215" s="554"/>
      <c r="B2215" s="552"/>
      <c r="C2215" s="110">
        <v>13</v>
      </c>
      <c r="D2215" s="66"/>
      <c r="E2215" s="12"/>
      <c r="F2215" s="12"/>
      <c r="G2215" s="12"/>
      <c r="H2215" s="12"/>
      <c r="I2215" s="12"/>
      <c r="J2215" s="12"/>
      <c r="K2215" s="12"/>
      <c r="L2215" s="12"/>
      <c r="M2215" s="12"/>
      <c r="N2215" s="12"/>
      <c r="O2215" s="12"/>
      <c r="P2215" s="55">
        <f t="shared" si="104"/>
        <v>0</v>
      </c>
    </row>
    <row r="2216" spans="1:16" ht="15" customHeight="1" x14ac:dyDescent="0.3">
      <c r="A2216" s="554"/>
      <c r="B2216" s="552"/>
      <c r="C2216" s="110">
        <v>14</v>
      </c>
      <c r="D2216" s="66"/>
      <c r="E2216" s="12"/>
      <c r="F2216" s="12"/>
      <c r="G2216" s="12"/>
      <c r="H2216" s="12"/>
      <c r="I2216" s="12"/>
      <c r="J2216" s="12"/>
      <c r="K2216" s="12"/>
      <c r="L2216" s="12"/>
      <c r="M2216" s="12"/>
      <c r="N2216" s="12"/>
      <c r="O2216" s="12"/>
      <c r="P2216" s="55">
        <f t="shared" si="104"/>
        <v>0</v>
      </c>
    </row>
    <row r="2217" spans="1:16" ht="15" customHeight="1" x14ac:dyDescent="0.3">
      <c r="A2217" s="554"/>
      <c r="B2217" s="552"/>
      <c r="C2217" s="110">
        <v>15</v>
      </c>
      <c r="D2217" s="66"/>
      <c r="E2217" s="12"/>
      <c r="F2217" s="12"/>
      <c r="G2217" s="12"/>
      <c r="H2217" s="12"/>
      <c r="I2217" s="12"/>
      <c r="J2217" s="12"/>
      <c r="K2217" s="12"/>
      <c r="L2217" s="12"/>
      <c r="M2217" s="12"/>
      <c r="N2217" s="12"/>
      <c r="O2217" s="12"/>
      <c r="P2217" s="55">
        <f t="shared" si="104"/>
        <v>0</v>
      </c>
    </row>
    <row r="2218" spans="1:16" ht="15" customHeight="1" x14ac:dyDescent="0.3">
      <c r="A2218" s="554"/>
      <c r="B2218" s="552"/>
      <c r="C2218" s="110">
        <v>16</v>
      </c>
      <c r="D2218" s="66"/>
      <c r="E2218" s="12"/>
      <c r="F2218" s="12"/>
      <c r="G2218" s="12"/>
      <c r="H2218" s="12"/>
      <c r="I2218" s="12"/>
      <c r="J2218" s="12"/>
      <c r="K2218" s="12"/>
      <c r="L2218" s="12"/>
      <c r="M2218" s="12"/>
      <c r="N2218" s="12"/>
      <c r="O2218" s="12"/>
      <c r="P2218" s="55">
        <f t="shared" si="104"/>
        <v>0</v>
      </c>
    </row>
    <row r="2219" spans="1:16" ht="15" customHeight="1" x14ac:dyDescent="0.3">
      <c r="A2219" s="554"/>
      <c r="B2219" s="552"/>
      <c r="C2219" s="110">
        <v>17</v>
      </c>
      <c r="D2219" s="66"/>
      <c r="E2219" s="12"/>
      <c r="F2219" s="12"/>
      <c r="G2219" s="12"/>
      <c r="H2219" s="12"/>
      <c r="I2219" s="12"/>
      <c r="J2219" s="12"/>
      <c r="K2219" s="12"/>
      <c r="L2219" s="12"/>
      <c r="M2219" s="12"/>
      <c r="N2219" s="12"/>
      <c r="O2219" s="12"/>
      <c r="P2219" s="55">
        <f t="shared" si="104"/>
        <v>0</v>
      </c>
    </row>
    <row r="2220" spans="1:16" ht="15" customHeight="1" x14ac:dyDescent="0.3">
      <c r="A2220" s="554"/>
      <c r="B2220" s="552"/>
      <c r="C2220" s="110">
        <v>25</v>
      </c>
      <c r="D2220" s="66"/>
      <c r="E2220" s="12"/>
      <c r="F2220" s="12"/>
      <c r="G2220" s="12"/>
      <c r="H2220" s="12"/>
      <c r="I2220" s="12"/>
      <c r="J2220" s="12"/>
      <c r="K2220" s="12"/>
      <c r="L2220" s="12"/>
      <c r="M2220" s="12"/>
      <c r="N2220" s="12"/>
      <c r="O2220" s="12"/>
      <c r="P2220" s="55">
        <f t="shared" si="104"/>
        <v>0</v>
      </c>
    </row>
    <row r="2221" spans="1:16" ht="15" customHeight="1" x14ac:dyDescent="0.3">
      <c r="A2221" s="554"/>
      <c r="B2221" s="552"/>
      <c r="C2221" s="110">
        <v>26</v>
      </c>
      <c r="D2221" s="66"/>
      <c r="E2221" s="12"/>
      <c r="F2221" s="12"/>
      <c r="G2221" s="12"/>
      <c r="H2221" s="12"/>
      <c r="I2221" s="12"/>
      <c r="J2221" s="12"/>
      <c r="K2221" s="12"/>
      <c r="L2221" s="12"/>
      <c r="M2221" s="12"/>
      <c r="N2221" s="12"/>
      <c r="O2221" s="12"/>
      <c r="P2221" s="55">
        <f t="shared" si="104"/>
        <v>0</v>
      </c>
    </row>
    <row r="2222" spans="1:16" ht="15" customHeight="1" x14ac:dyDescent="0.3">
      <c r="A2222" s="555"/>
      <c r="B2222" s="552"/>
      <c r="C2222" s="110">
        <v>27</v>
      </c>
      <c r="D2222" s="66"/>
      <c r="E2222" s="12"/>
      <c r="F2222" s="12"/>
      <c r="G2222" s="12"/>
      <c r="H2222" s="12"/>
      <c r="I2222" s="12"/>
      <c r="J2222" s="12"/>
      <c r="K2222" s="12"/>
      <c r="L2222" s="12"/>
      <c r="M2222" s="12"/>
      <c r="N2222" s="12"/>
      <c r="O2222" s="12"/>
      <c r="P2222" s="55">
        <f t="shared" si="104"/>
        <v>0</v>
      </c>
    </row>
    <row r="2223" spans="1:16" ht="15" customHeight="1" x14ac:dyDescent="0.3">
      <c r="A2223" s="553">
        <v>579</v>
      </c>
      <c r="B2223" s="551" t="s">
        <v>303</v>
      </c>
      <c r="C2223" s="110">
        <v>11</v>
      </c>
      <c r="D2223" s="66"/>
      <c r="E2223" s="12"/>
      <c r="F2223" s="12"/>
      <c r="G2223" s="12"/>
      <c r="H2223" s="12"/>
      <c r="I2223" s="12"/>
      <c r="J2223" s="12"/>
      <c r="K2223" s="12"/>
      <c r="L2223" s="12"/>
      <c r="M2223" s="12"/>
      <c r="N2223" s="12"/>
      <c r="O2223" s="12"/>
      <c r="P2223" s="55">
        <f t="shared" si="104"/>
        <v>0</v>
      </c>
    </row>
    <row r="2224" spans="1:16" ht="15" customHeight="1" x14ac:dyDescent="0.3">
      <c r="A2224" s="554"/>
      <c r="B2224" s="552"/>
      <c r="C2224" s="110">
        <v>12</v>
      </c>
      <c r="D2224" s="66"/>
      <c r="E2224" s="12"/>
      <c r="F2224" s="12"/>
      <c r="G2224" s="12"/>
      <c r="H2224" s="12"/>
      <c r="I2224" s="12"/>
      <c r="J2224" s="12"/>
      <c r="K2224" s="12"/>
      <c r="L2224" s="12"/>
      <c r="M2224" s="12"/>
      <c r="N2224" s="12"/>
      <c r="O2224" s="12"/>
      <c r="P2224" s="55">
        <f t="shared" ref="P2224:P2232" si="105">SUM(D2224:O2224)</f>
        <v>0</v>
      </c>
    </row>
    <row r="2225" spans="1:16" ht="15" customHeight="1" x14ac:dyDescent="0.3">
      <c r="A2225" s="554"/>
      <c r="B2225" s="552"/>
      <c r="C2225" s="110">
        <v>13</v>
      </c>
      <c r="D2225" s="66"/>
      <c r="E2225" s="12"/>
      <c r="F2225" s="12"/>
      <c r="G2225" s="12"/>
      <c r="H2225" s="12"/>
      <c r="I2225" s="12"/>
      <c r="J2225" s="12"/>
      <c r="K2225" s="12"/>
      <c r="L2225" s="12"/>
      <c r="M2225" s="12"/>
      <c r="N2225" s="12"/>
      <c r="O2225" s="12"/>
      <c r="P2225" s="55">
        <f t="shared" si="105"/>
        <v>0</v>
      </c>
    </row>
    <row r="2226" spans="1:16" ht="15" customHeight="1" x14ac:dyDescent="0.3">
      <c r="A2226" s="554"/>
      <c r="B2226" s="552"/>
      <c r="C2226" s="110">
        <v>14</v>
      </c>
      <c r="D2226" s="66"/>
      <c r="E2226" s="12"/>
      <c r="F2226" s="12"/>
      <c r="G2226" s="12"/>
      <c r="H2226" s="12"/>
      <c r="I2226" s="12"/>
      <c r="J2226" s="12"/>
      <c r="K2226" s="12"/>
      <c r="L2226" s="12"/>
      <c r="M2226" s="12"/>
      <c r="N2226" s="12"/>
      <c r="O2226" s="12"/>
      <c r="P2226" s="55">
        <f t="shared" si="105"/>
        <v>0</v>
      </c>
    </row>
    <row r="2227" spans="1:16" ht="15" customHeight="1" x14ac:dyDescent="0.3">
      <c r="A2227" s="554"/>
      <c r="B2227" s="552"/>
      <c r="C2227" s="110">
        <v>15</v>
      </c>
      <c r="D2227" s="66"/>
      <c r="E2227" s="12"/>
      <c r="F2227" s="12"/>
      <c r="G2227" s="12"/>
      <c r="H2227" s="12"/>
      <c r="I2227" s="12"/>
      <c r="J2227" s="12"/>
      <c r="K2227" s="12"/>
      <c r="L2227" s="12"/>
      <c r="M2227" s="12"/>
      <c r="N2227" s="12"/>
      <c r="O2227" s="12"/>
      <c r="P2227" s="55">
        <f t="shared" si="105"/>
        <v>0</v>
      </c>
    </row>
    <row r="2228" spans="1:16" ht="15" customHeight="1" x14ac:dyDescent="0.3">
      <c r="A2228" s="554"/>
      <c r="B2228" s="552"/>
      <c r="C2228" s="110">
        <v>16</v>
      </c>
      <c r="D2228" s="66"/>
      <c r="E2228" s="12"/>
      <c r="F2228" s="12"/>
      <c r="G2228" s="12"/>
      <c r="H2228" s="12"/>
      <c r="I2228" s="12"/>
      <c r="J2228" s="12"/>
      <c r="K2228" s="12"/>
      <c r="L2228" s="12"/>
      <c r="M2228" s="12"/>
      <c r="N2228" s="12"/>
      <c r="O2228" s="12"/>
      <c r="P2228" s="55">
        <f t="shared" si="105"/>
        <v>0</v>
      </c>
    </row>
    <row r="2229" spans="1:16" ht="15" customHeight="1" x14ac:dyDescent="0.3">
      <c r="A2229" s="554"/>
      <c r="B2229" s="552"/>
      <c r="C2229" s="110">
        <v>17</v>
      </c>
      <c r="D2229" s="66"/>
      <c r="E2229" s="12"/>
      <c r="F2229" s="12"/>
      <c r="G2229" s="12"/>
      <c r="H2229" s="12"/>
      <c r="I2229" s="12"/>
      <c r="J2229" s="12"/>
      <c r="K2229" s="12"/>
      <c r="L2229" s="12"/>
      <c r="M2229" s="12"/>
      <c r="N2229" s="12"/>
      <c r="O2229" s="12"/>
      <c r="P2229" s="55">
        <f t="shared" si="105"/>
        <v>0</v>
      </c>
    </row>
    <row r="2230" spans="1:16" ht="15" customHeight="1" x14ac:dyDescent="0.3">
      <c r="A2230" s="554"/>
      <c r="B2230" s="552"/>
      <c r="C2230" s="110">
        <v>25</v>
      </c>
      <c r="D2230" s="66"/>
      <c r="E2230" s="12"/>
      <c r="F2230" s="12"/>
      <c r="G2230" s="12"/>
      <c r="H2230" s="12"/>
      <c r="I2230" s="12"/>
      <c r="J2230" s="12"/>
      <c r="K2230" s="12"/>
      <c r="L2230" s="12"/>
      <c r="M2230" s="12"/>
      <c r="N2230" s="12"/>
      <c r="O2230" s="12"/>
      <c r="P2230" s="55">
        <f t="shared" si="105"/>
        <v>0</v>
      </c>
    </row>
    <row r="2231" spans="1:16" ht="15" customHeight="1" x14ac:dyDescent="0.3">
      <c r="A2231" s="554"/>
      <c r="B2231" s="552"/>
      <c r="C2231" s="110">
        <v>26</v>
      </c>
      <c r="D2231" s="66"/>
      <c r="E2231" s="12"/>
      <c r="F2231" s="12"/>
      <c r="G2231" s="12"/>
      <c r="H2231" s="12"/>
      <c r="I2231" s="12"/>
      <c r="J2231" s="12"/>
      <c r="K2231" s="12"/>
      <c r="L2231" s="12"/>
      <c r="M2231" s="12"/>
      <c r="N2231" s="12"/>
      <c r="O2231" s="12"/>
      <c r="P2231" s="55">
        <f t="shared" si="105"/>
        <v>0</v>
      </c>
    </row>
    <row r="2232" spans="1:16" ht="15" customHeight="1" x14ac:dyDescent="0.3">
      <c r="A2232" s="555"/>
      <c r="B2232" s="552"/>
      <c r="C2232" s="110">
        <v>27</v>
      </c>
      <c r="D2232" s="66"/>
      <c r="E2232" s="12"/>
      <c r="F2232" s="12"/>
      <c r="G2232" s="12"/>
      <c r="H2232" s="12"/>
      <c r="I2232" s="12"/>
      <c r="J2232" s="12"/>
      <c r="K2232" s="12"/>
      <c r="L2232" s="12"/>
      <c r="M2232" s="12"/>
      <c r="N2232" s="12"/>
      <c r="O2232" s="12"/>
      <c r="P2232" s="55">
        <f t="shared" si="105"/>
        <v>0</v>
      </c>
    </row>
    <row r="2233" spans="1:16" x14ac:dyDescent="0.3">
      <c r="A2233" s="74">
        <v>5800</v>
      </c>
      <c r="B2233" s="305" t="s">
        <v>2325</v>
      </c>
      <c r="C2233" s="306"/>
      <c r="D2233" s="72">
        <f>SUM(D2234:D2273)</f>
        <v>0</v>
      </c>
      <c r="E2233" s="72">
        <f t="shared" ref="E2233:O2233" si="106">SUM(E2234:E2273)</f>
        <v>0</v>
      </c>
      <c r="F2233" s="72">
        <f t="shared" si="106"/>
        <v>0</v>
      </c>
      <c r="G2233" s="72">
        <f t="shared" si="106"/>
        <v>0</v>
      </c>
      <c r="H2233" s="72">
        <f t="shared" si="106"/>
        <v>0</v>
      </c>
      <c r="I2233" s="72">
        <f t="shared" si="106"/>
        <v>0</v>
      </c>
      <c r="J2233" s="72">
        <f t="shared" si="106"/>
        <v>0</v>
      </c>
      <c r="K2233" s="72">
        <f t="shared" si="106"/>
        <v>0</v>
      </c>
      <c r="L2233" s="72">
        <f t="shared" si="106"/>
        <v>0</v>
      </c>
      <c r="M2233" s="72">
        <f t="shared" si="106"/>
        <v>0</v>
      </c>
      <c r="N2233" s="72">
        <f t="shared" si="106"/>
        <v>0</v>
      </c>
      <c r="O2233" s="72">
        <f t="shared" si="106"/>
        <v>0</v>
      </c>
      <c r="P2233" s="72">
        <f>SUM(P2234:P2273)</f>
        <v>0</v>
      </c>
    </row>
    <row r="2234" spans="1:16" ht="15" customHeight="1" x14ac:dyDescent="0.3">
      <c r="A2234" s="553">
        <v>581</v>
      </c>
      <c r="B2234" s="551" t="s">
        <v>305</v>
      </c>
      <c r="C2234" s="110">
        <v>11</v>
      </c>
      <c r="D2234" s="66"/>
      <c r="E2234" s="12"/>
      <c r="F2234" s="12"/>
      <c r="G2234" s="12"/>
      <c r="H2234" s="12"/>
      <c r="I2234" s="12"/>
      <c r="J2234" s="12"/>
      <c r="K2234" s="12"/>
      <c r="L2234" s="12"/>
      <c r="M2234" s="12"/>
      <c r="N2234" s="12"/>
      <c r="O2234" s="12"/>
      <c r="P2234" s="55">
        <f>SUM(D2234:O2234)</f>
        <v>0</v>
      </c>
    </row>
    <row r="2235" spans="1:16" ht="15" customHeight="1" x14ac:dyDescent="0.3">
      <c r="A2235" s="554"/>
      <c r="B2235" s="552"/>
      <c r="C2235" s="110">
        <v>12</v>
      </c>
      <c r="D2235" s="66"/>
      <c r="E2235" s="12"/>
      <c r="F2235" s="12"/>
      <c r="G2235" s="12"/>
      <c r="H2235" s="12"/>
      <c r="I2235" s="12"/>
      <c r="J2235" s="12"/>
      <c r="K2235" s="12"/>
      <c r="L2235" s="12"/>
      <c r="M2235" s="12"/>
      <c r="N2235" s="12"/>
      <c r="O2235" s="12"/>
      <c r="P2235" s="55">
        <f t="shared" ref="P2235:P2273" si="107">SUM(D2235:O2235)</f>
        <v>0</v>
      </c>
    </row>
    <row r="2236" spans="1:16" ht="15" customHeight="1" x14ac:dyDescent="0.3">
      <c r="A2236" s="554"/>
      <c r="B2236" s="552"/>
      <c r="C2236" s="110">
        <v>13</v>
      </c>
      <c r="D2236" s="66"/>
      <c r="E2236" s="12"/>
      <c r="F2236" s="12"/>
      <c r="G2236" s="12"/>
      <c r="H2236" s="12"/>
      <c r="I2236" s="12"/>
      <c r="J2236" s="12"/>
      <c r="K2236" s="12"/>
      <c r="L2236" s="12"/>
      <c r="M2236" s="12"/>
      <c r="N2236" s="12"/>
      <c r="O2236" s="12"/>
      <c r="P2236" s="55">
        <f t="shared" si="107"/>
        <v>0</v>
      </c>
    </row>
    <row r="2237" spans="1:16" ht="15" customHeight="1" x14ac:dyDescent="0.3">
      <c r="A2237" s="554"/>
      <c r="B2237" s="552"/>
      <c r="C2237" s="110">
        <v>14</v>
      </c>
      <c r="D2237" s="66"/>
      <c r="E2237" s="12"/>
      <c r="F2237" s="12"/>
      <c r="G2237" s="12"/>
      <c r="H2237" s="12"/>
      <c r="I2237" s="12"/>
      <c r="J2237" s="12"/>
      <c r="K2237" s="12"/>
      <c r="L2237" s="12"/>
      <c r="M2237" s="12"/>
      <c r="N2237" s="12"/>
      <c r="O2237" s="12"/>
      <c r="P2237" s="55">
        <f t="shared" si="107"/>
        <v>0</v>
      </c>
    </row>
    <row r="2238" spans="1:16" ht="15" customHeight="1" x14ac:dyDescent="0.3">
      <c r="A2238" s="554"/>
      <c r="B2238" s="552"/>
      <c r="C2238" s="110">
        <v>15</v>
      </c>
      <c r="D2238" s="66"/>
      <c r="E2238" s="12"/>
      <c r="F2238" s="12"/>
      <c r="G2238" s="12"/>
      <c r="H2238" s="12"/>
      <c r="I2238" s="12"/>
      <c r="J2238" s="12"/>
      <c r="K2238" s="12"/>
      <c r="L2238" s="12"/>
      <c r="M2238" s="12"/>
      <c r="N2238" s="12"/>
      <c r="O2238" s="12"/>
      <c r="P2238" s="55">
        <f t="shared" si="107"/>
        <v>0</v>
      </c>
    </row>
    <row r="2239" spans="1:16" ht="15" customHeight="1" x14ac:dyDescent="0.3">
      <c r="A2239" s="554"/>
      <c r="B2239" s="552"/>
      <c r="C2239" s="110">
        <v>16</v>
      </c>
      <c r="D2239" s="66"/>
      <c r="E2239" s="12"/>
      <c r="F2239" s="12"/>
      <c r="G2239" s="12"/>
      <c r="H2239" s="12"/>
      <c r="I2239" s="12"/>
      <c r="J2239" s="12"/>
      <c r="K2239" s="12"/>
      <c r="L2239" s="12"/>
      <c r="M2239" s="12"/>
      <c r="N2239" s="12"/>
      <c r="O2239" s="12"/>
      <c r="P2239" s="55">
        <f t="shared" si="107"/>
        <v>0</v>
      </c>
    </row>
    <row r="2240" spans="1:16" ht="15" customHeight="1" x14ac:dyDescent="0.3">
      <c r="A2240" s="554"/>
      <c r="B2240" s="552"/>
      <c r="C2240" s="110">
        <v>17</v>
      </c>
      <c r="D2240" s="66"/>
      <c r="E2240" s="12"/>
      <c r="F2240" s="12"/>
      <c r="G2240" s="12"/>
      <c r="H2240" s="12"/>
      <c r="I2240" s="12"/>
      <c r="J2240" s="12"/>
      <c r="K2240" s="12"/>
      <c r="L2240" s="12"/>
      <c r="M2240" s="12"/>
      <c r="N2240" s="12"/>
      <c r="O2240" s="12"/>
      <c r="P2240" s="55">
        <f t="shared" si="107"/>
        <v>0</v>
      </c>
    </row>
    <row r="2241" spans="1:16" ht="15" customHeight="1" x14ac:dyDescent="0.3">
      <c r="A2241" s="554"/>
      <c r="B2241" s="552"/>
      <c r="C2241" s="110">
        <v>25</v>
      </c>
      <c r="D2241" s="66"/>
      <c r="E2241" s="12"/>
      <c r="F2241" s="12"/>
      <c r="G2241" s="12"/>
      <c r="H2241" s="12"/>
      <c r="I2241" s="12"/>
      <c r="J2241" s="12"/>
      <c r="K2241" s="12"/>
      <c r="L2241" s="12"/>
      <c r="M2241" s="12"/>
      <c r="N2241" s="12"/>
      <c r="O2241" s="12"/>
      <c r="P2241" s="55">
        <f t="shared" si="107"/>
        <v>0</v>
      </c>
    </row>
    <row r="2242" spans="1:16" ht="15" customHeight="1" x14ac:dyDescent="0.3">
      <c r="A2242" s="554"/>
      <c r="B2242" s="552"/>
      <c r="C2242" s="110">
        <v>26</v>
      </c>
      <c r="D2242" s="66"/>
      <c r="E2242" s="12"/>
      <c r="F2242" s="12"/>
      <c r="G2242" s="12"/>
      <c r="H2242" s="12"/>
      <c r="I2242" s="12"/>
      <c r="J2242" s="12"/>
      <c r="K2242" s="12"/>
      <c r="L2242" s="12"/>
      <c r="M2242" s="12"/>
      <c r="N2242" s="12"/>
      <c r="O2242" s="12"/>
      <c r="P2242" s="55">
        <f t="shared" si="107"/>
        <v>0</v>
      </c>
    </row>
    <row r="2243" spans="1:16" ht="15" customHeight="1" x14ac:dyDescent="0.3">
      <c r="A2243" s="555"/>
      <c r="B2243" s="552"/>
      <c r="C2243" s="110">
        <v>27</v>
      </c>
      <c r="D2243" s="66"/>
      <c r="E2243" s="12"/>
      <c r="F2243" s="12"/>
      <c r="G2243" s="12"/>
      <c r="H2243" s="12"/>
      <c r="I2243" s="12"/>
      <c r="J2243" s="12"/>
      <c r="K2243" s="12"/>
      <c r="L2243" s="12"/>
      <c r="M2243" s="12"/>
      <c r="N2243" s="12"/>
      <c r="O2243" s="12"/>
      <c r="P2243" s="55">
        <f t="shared" si="107"/>
        <v>0</v>
      </c>
    </row>
    <row r="2244" spans="1:16" ht="15" customHeight="1" x14ac:dyDescent="0.3">
      <c r="A2244" s="553">
        <v>582</v>
      </c>
      <c r="B2244" s="551" t="s">
        <v>2326</v>
      </c>
      <c r="C2244" s="110">
        <v>11</v>
      </c>
      <c r="D2244" s="66"/>
      <c r="E2244" s="12"/>
      <c r="F2244" s="12"/>
      <c r="G2244" s="12"/>
      <c r="H2244" s="12"/>
      <c r="I2244" s="12"/>
      <c r="J2244" s="12"/>
      <c r="K2244" s="12"/>
      <c r="L2244" s="12"/>
      <c r="M2244" s="12"/>
      <c r="N2244" s="12"/>
      <c r="O2244" s="12"/>
      <c r="P2244" s="55">
        <f t="shared" si="107"/>
        <v>0</v>
      </c>
    </row>
    <row r="2245" spans="1:16" ht="15" customHeight="1" x14ac:dyDescent="0.3">
      <c r="A2245" s="554"/>
      <c r="B2245" s="552"/>
      <c r="C2245" s="110">
        <v>12</v>
      </c>
      <c r="D2245" s="66"/>
      <c r="E2245" s="12"/>
      <c r="F2245" s="12"/>
      <c r="G2245" s="12"/>
      <c r="H2245" s="12"/>
      <c r="I2245" s="12"/>
      <c r="J2245" s="12"/>
      <c r="K2245" s="12"/>
      <c r="L2245" s="12"/>
      <c r="M2245" s="12"/>
      <c r="N2245" s="12"/>
      <c r="O2245" s="12"/>
      <c r="P2245" s="55">
        <f t="shared" si="107"/>
        <v>0</v>
      </c>
    </row>
    <row r="2246" spans="1:16" ht="15" customHeight="1" x14ac:dyDescent="0.3">
      <c r="A2246" s="554"/>
      <c r="B2246" s="552"/>
      <c r="C2246" s="110">
        <v>13</v>
      </c>
      <c r="D2246" s="66"/>
      <c r="E2246" s="12"/>
      <c r="F2246" s="12"/>
      <c r="G2246" s="12"/>
      <c r="H2246" s="12"/>
      <c r="I2246" s="12"/>
      <c r="J2246" s="12"/>
      <c r="K2246" s="12"/>
      <c r="L2246" s="12"/>
      <c r="M2246" s="12"/>
      <c r="N2246" s="12"/>
      <c r="O2246" s="12"/>
      <c r="P2246" s="55">
        <f t="shared" si="107"/>
        <v>0</v>
      </c>
    </row>
    <row r="2247" spans="1:16" ht="15" customHeight="1" x14ac:dyDescent="0.3">
      <c r="A2247" s="554"/>
      <c r="B2247" s="552"/>
      <c r="C2247" s="110">
        <v>14</v>
      </c>
      <c r="D2247" s="66"/>
      <c r="E2247" s="12"/>
      <c r="F2247" s="12"/>
      <c r="G2247" s="12"/>
      <c r="H2247" s="12"/>
      <c r="I2247" s="12"/>
      <c r="J2247" s="12"/>
      <c r="K2247" s="12"/>
      <c r="L2247" s="12"/>
      <c r="M2247" s="12"/>
      <c r="N2247" s="12"/>
      <c r="O2247" s="12"/>
      <c r="P2247" s="55">
        <f t="shared" si="107"/>
        <v>0</v>
      </c>
    </row>
    <row r="2248" spans="1:16" ht="15" customHeight="1" x14ac:dyDescent="0.3">
      <c r="A2248" s="554"/>
      <c r="B2248" s="552"/>
      <c r="C2248" s="110">
        <v>15</v>
      </c>
      <c r="D2248" s="66"/>
      <c r="E2248" s="12"/>
      <c r="F2248" s="12"/>
      <c r="G2248" s="12"/>
      <c r="H2248" s="12"/>
      <c r="I2248" s="12"/>
      <c r="J2248" s="12"/>
      <c r="K2248" s="12"/>
      <c r="L2248" s="12"/>
      <c r="M2248" s="12"/>
      <c r="N2248" s="12"/>
      <c r="O2248" s="12"/>
      <c r="P2248" s="55">
        <f t="shared" si="107"/>
        <v>0</v>
      </c>
    </row>
    <row r="2249" spans="1:16" ht="15" customHeight="1" x14ac:dyDescent="0.3">
      <c r="A2249" s="554"/>
      <c r="B2249" s="552"/>
      <c r="C2249" s="110">
        <v>16</v>
      </c>
      <c r="D2249" s="66"/>
      <c r="E2249" s="12"/>
      <c r="F2249" s="12"/>
      <c r="G2249" s="12"/>
      <c r="H2249" s="12"/>
      <c r="I2249" s="12"/>
      <c r="J2249" s="12"/>
      <c r="K2249" s="12"/>
      <c r="L2249" s="12"/>
      <c r="M2249" s="12"/>
      <c r="N2249" s="12"/>
      <c r="O2249" s="12"/>
      <c r="P2249" s="55">
        <f t="shared" si="107"/>
        <v>0</v>
      </c>
    </row>
    <row r="2250" spans="1:16" ht="15" customHeight="1" x14ac:dyDescent="0.3">
      <c r="A2250" s="554"/>
      <c r="B2250" s="552"/>
      <c r="C2250" s="110">
        <v>17</v>
      </c>
      <c r="D2250" s="66"/>
      <c r="E2250" s="12"/>
      <c r="F2250" s="12"/>
      <c r="G2250" s="12"/>
      <c r="H2250" s="12"/>
      <c r="I2250" s="12"/>
      <c r="J2250" s="12"/>
      <c r="K2250" s="12"/>
      <c r="L2250" s="12"/>
      <c r="M2250" s="12"/>
      <c r="N2250" s="12"/>
      <c r="O2250" s="12"/>
      <c r="P2250" s="55">
        <f t="shared" si="107"/>
        <v>0</v>
      </c>
    </row>
    <row r="2251" spans="1:16" ht="15" customHeight="1" x14ac:dyDescent="0.3">
      <c r="A2251" s="554"/>
      <c r="B2251" s="552"/>
      <c r="C2251" s="110">
        <v>25</v>
      </c>
      <c r="D2251" s="66"/>
      <c r="E2251" s="12"/>
      <c r="F2251" s="12"/>
      <c r="G2251" s="12"/>
      <c r="H2251" s="12"/>
      <c r="I2251" s="12"/>
      <c r="J2251" s="12"/>
      <c r="K2251" s="12"/>
      <c r="L2251" s="12"/>
      <c r="M2251" s="12"/>
      <c r="N2251" s="12"/>
      <c r="O2251" s="12"/>
      <c r="P2251" s="55">
        <f t="shared" si="107"/>
        <v>0</v>
      </c>
    </row>
    <row r="2252" spans="1:16" ht="15" customHeight="1" x14ac:dyDescent="0.3">
      <c r="A2252" s="554"/>
      <c r="B2252" s="552"/>
      <c r="C2252" s="110">
        <v>26</v>
      </c>
      <c r="D2252" s="66"/>
      <c r="E2252" s="12"/>
      <c r="F2252" s="12"/>
      <c r="G2252" s="12"/>
      <c r="H2252" s="12"/>
      <c r="I2252" s="12"/>
      <c r="J2252" s="12"/>
      <c r="K2252" s="12"/>
      <c r="L2252" s="12"/>
      <c r="M2252" s="12"/>
      <c r="N2252" s="12"/>
      <c r="O2252" s="12"/>
      <c r="P2252" s="55">
        <f t="shared" si="107"/>
        <v>0</v>
      </c>
    </row>
    <row r="2253" spans="1:16" ht="15" customHeight="1" x14ac:dyDescent="0.3">
      <c r="A2253" s="555"/>
      <c r="B2253" s="552"/>
      <c r="C2253" s="110">
        <v>27</v>
      </c>
      <c r="D2253" s="66"/>
      <c r="E2253" s="12"/>
      <c r="F2253" s="12"/>
      <c r="G2253" s="12"/>
      <c r="H2253" s="12"/>
      <c r="I2253" s="12"/>
      <c r="J2253" s="12"/>
      <c r="K2253" s="12"/>
      <c r="L2253" s="12"/>
      <c r="M2253" s="12"/>
      <c r="N2253" s="12"/>
      <c r="O2253" s="12"/>
      <c r="P2253" s="55">
        <f t="shared" si="107"/>
        <v>0</v>
      </c>
    </row>
    <row r="2254" spans="1:16" ht="15" customHeight="1" x14ac:dyDescent="0.3">
      <c r="A2254" s="553">
        <v>583</v>
      </c>
      <c r="B2254" s="551" t="s">
        <v>307</v>
      </c>
      <c r="C2254" s="110">
        <v>11</v>
      </c>
      <c r="D2254" s="66"/>
      <c r="E2254" s="12"/>
      <c r="F2254" s="12"/>
      <c r="G2254" s="12"/>
      <c r="H2254" s="12"/>
      <c r="I2254" s="12"/>
      <c r="J2254" s="12"/>
      <c r="K2254" s="12"/>
      <c r="L2254" s="12"/>
      <c r="M2254" s="12"/>
      <c r="N2254" s="12"/>
      <c r="O2254" s="12"/>
      <c r="P2254" s="55">
        <f t="shared" si="107"/>
        <v>0</v>
      </c>
    </row>
    <row r="2255" spans="1:16" ht="15" customHeight="1" x14ac:dyDescent="0.3">
      <c r="A2255" s="554"/>
      <c r="B2255" s="552"/>
      <c r="C2255" s="110">
        <v>12</v>
      </c>
      <c r="D2255" s="66"/>
      <c r="E2255" s="12"/>
      <c r="F2255" s="12"/>
      <c r="G2255" s="12"/>
      <c r="H2255" s="12"/>
      <c r="I2255" s="12"/>
      <c r="J2255" s="12"/>
      <c r="K2255" s="12"/>
      <c r="L2255" s="12"/>
      <c r="M2255" s="12"/>
      <c r="N2255" s="12"/>
      <c r="O2255" s="12"/>
      <c r="P2255" s="55">
        <f t="shared" si="107"/>
        <v>0</v>
      </c>
    </row>
    <row r="2256" spans="1:16" ht="15" customHeight="1" x14ac:dyDescent="0.3">
      <c r="A2256" s="554"/>
      <c r="B2256" s="552"/>
      <c r="C2256" s="110">
        <v>13</v>
      </c>
      <c r="D2256" s="66"/>
      <c r="E2256" s="12"/>
      <c r="F2256" s="12"/>
      <c r="G2256" s="12"/>
      <c r="H2256" s="12"/>
      <c r="I2256" s="12"/>
      <c r="J2256" s="12"/>
      <c r="K2256" s="12"/>
      <c r="L2256" s="12"/>
      <c r="M2256" s="12"/>
      <c r="N2256" s="12"/>
      <c r="O2256" s="12"/>
      <c r="P2256" s="55">
        <f t="shared" si="107"/>
        <v>0</v>
      </c>
    </row>
    <row r="2257" spans="1:16" ht="15" customHeight="1" x14ac:dyDescent="0.3">
      <c r="A2257" s="554"/>
      <c r="B2257" s="552"/>
      <c r="C2257" s="110">
        <v>14</v>
      </c>
      <c r="D2257" s="66"/>
      <c r="E2257" s="12"/>
      <c r="F2257" s="12"/>
      <c r="G2257" s="12"/>
      <c r="H2257" s="12"/>
      <c r="I2257" s="12"/>
      <c r="J2257" s="12"/>
      <c r="K2257" s="12"/>
      <c r="L2257" s="12"/>
      <c r="M2257" s="12"/>
      <c r="N2257" s="12"/>
      <c r="O2257" s="12"/>
      <c r="P2257" s="55">
        <f t="shared" si="107"/>
        <v>0</v>
      </c>
    </row>
    <row r="2258" spans="1:16" ht="15" customHeight="1" x14ac:dyDescent="0.3">
      <c r="A2258" s="554"/>
      <c r="B2258" s="552"/>
      <c r="C2258" s="110">
        <v>15</v>
      </c>
      <c r="D2258" s="66"/>
      <c r="E2258" s="12"/>
      <c r="F2258" s="12"/>
      <c r="G2258" s="12"/>
      <c r="H2258" s="12"/>
      <c r="I2258" s="12"/>
      <c r="J2258" s="12"/>
      <c r="K2258" s="12"/>
      <c r="L2258" s="12"/>
      <c r="M2258" s="12"/>
      <c r="N2258" s="12"/>
      <c r="O2258" s="12"/>
      <c r="P2258" s="55">
        <f t="shared" si="107"/>
        <v>0</v>
      </c>
    </row>
    <row r="2259" spans="1:16" ht="15" customHeight="1" x14ac:dyDescent="0.3">
      <c r="A2259" s="554"/>
      <c r="B2259" s="552"/>
      <c r="C2259" s="110">
        <v>16</v>
      </c>
      <c r="D2259" s="66"/>
      <c r="E2259" s="12"/>
      <c r="F2259" s="12"/>
      <c r="G2259" s="12"/>
      <c r="H2259" s="12"/>
      <c r="I2259" s="12"/>
      <c r="J2259" s="12"/>
      <c r="K2259" s="12"/>
      <c r="L2259" s="12"/>
      <c r="M2259" s="12"/>
      <c r="N2259" s="12"/>
      <c r="O2259" s="12"/>
      <c r="P2259" s="55">
        <f t="shared" si="107"/>
        <v>0</v>
      </c>
    </row>
    <row r="2260" spans="1:16" ht="15" customHeight="1" x14ac:dyDescent="0.3">
      <c r="A2260" s="554"/>
      <c r="B2260" s="552"/>
      <c r="C2260" s="110">
        <v>17</v>
      </c>
      <c r="D2260" s="66"/>
      <c r="E2260" s="12"/>
      <c r="F2260" s="12"/>
      <c r="G2260" s="12"/>
      <c r="H2260" s="12"/>
      <c r="I2260" s="12"/>
      <c r="J2260" s="12"/>
      <c r="K2260" s="12"/>
      <c r="L2260" s="12"/>
      <c r="M2260" s="12"/>
      <c r="N2260" s="12"/>
      <c r="O2260" s="12"/>
      <c r="P2260" s="55">
        <f t="shared" si="107"/>
        <v>0</v>
      </c>
    </row>
    <row r="2261" spans="1:16" ht="15" customHeight="1" x14ac:dyDescent="0.3">
      <c r="A2261" s="554"/>
      <c r="B2261" s="552"/>
      <c r="C2261" s="110">
        <v>25</v>
      </c>
      <c r="D2261" s="66"/>
      <c r="E2261" s="12"/>
      <c r="F2261" s="12"/>
      <c r="G2261" s="12"/>
      <c r="H2261" s="12"/>
      <c r="I2261" s="12"/>
      <c r="J2261" s="12"/>
      <c r="K2261" s="12"/>
      <c r="L2261" s="12"/>
      <c r="M2261" s="12"/>
      <c r="N2261" s="12"/>
      <c r="O2261" s="12"/>
      <c r="P2261" s="55">
        <f t="shared" si="107"/>
        <v>0</v>
      </c>
    </row>
    <row r="2262" spans="1:16" ht="15" customHeight="1" x14ac:dyDescent="0.3">
      <c r="A2262" s="554"/>
      <c r="B2262" s="552"/>
      <c r="C2262" s="110">
        <v>26</v>
      </c>
      <c r="D2262" s="66"/>
      <c r="E2262" s="12"/>
      <c r="F2262" s="12"/>
      <c r="G2262" s="12"/>
      <c r="H2262" s="12"/>
      <c r="I2262" s="12"/>
      <c r="J2262" s="12"/>
      <c r="K2262" s="12"/>
      <c r="L2262" s="12"/>
      <c r="M2262" s="12"/>
      <c r="N2262" s="12"/>
      <c r="O2262" s="12"/>
      <c r="P2262" s="55">
        <f t="shared" si="107"/>
        <v>0</v>
      </c>
    </row>
    <row r="2263" spans="1:16" ht="15" customHeight="1" x14ac:dyDescent="0.3">
      <c r="A2263" s="555"/>
      <c r="B2263" s="552"/>
      <c r="C2263" s="110">
        <v>27</v>
      </c>
      <c r="D2263" s="66"/>
      <c r="E2263" s="12"/>
      <c r="F2263" s="12"/>
      <c r="G2263" s="12"/>
      <c r="H2263" s="12"/>
      <c r="I2263" s="12"/>
      <c r="J2263" s="12"/>
      <c r="K2263" s="12"/>
      <c r="L2263" s="12"/>
      <c r="M2263" s="12"/>
      <c r="N2263" s="12"/>
      <c r="O2263" s="12"/>
      <c r="P2263" s="55">
        <f t="shared" si="107"/>
        <v>0</v>
      </c>
    </row>
    <row r="2264" spans="1:16" ht="15" customHeight="1" x14ac:dyDescent="0.3">
      <c r="A2264" s="553">
        <v>589</v>
      </c>
      <c r="B2264" s="551" t="s">
        <v>308</v>
      </c>
      <c r="C2264" s="110">
        <v>11</v>
      </c>
      <c r="D2264" s="66"/>
      <c r="E2264" s="12"/>
      <c r="F2264" s="12"/>
      <c r="G2264" s="12"/>
      <c r="H2264" s="12"/>
      <c r="I2264" s="12"/>
      <c r="J2264" s="12"/>
      <c r="K2264" s="12"/>
      <c r="L2264" s="12"/>
      <c r="M2264" s="12"/>
      <c r="N2264" s="12"/>
      <c r="O2264" s="12"/>
      <c r="P2264" s="55">
        <f t="shared" si="107"/>
        <v>0</v>
      </c>
    </row>
    <row r="2265" spans="1:16" ht="15" customHeight="1" x14ac:dyDescent="0.3">
      <c r="A2265" s="554"/>
      <c r="B2265" s="552"/>
      <c r="C2265" s="110">
        <v>12</v>
      </c>
      <c r="D2265" s="66"/>
      <c r="E2265" s="12"/>
      <c r="F2265" s="12"/>
      <c r="G2265" s="12"/>
      <c r="H2265" s="12"/>
      <c r="I2265" s="12"/>
      <c r="J2265" s="12"/>
      <c r="K2265" s="12"/>
      <c r="L2265" s="12"/>
      <c r="M2265" s="12"/>
      <c r="N2265" s="12"/>
      <c r="O2265" s="12"/>
      <c r="P2265" s="55">
        <f t="shared" si="107"/>
        <v>0</v>
      </c>
    </row>
    <row r="2266" spans="1:16" ht="15" customHeight="1" x14ac:dyDescent="0.3">
      <c r="A2266" s="554"/>
      <c r="B2266" s="552"/>
      <c r="C2266" s="110">
        <v>13</v>
      </c>
      <c r="D2266" s="66"/>
      <c r="E2266" s="12"/>
      <c r="F2266" s="12"/>
      <c r="G2266" s="12"/>
      <c r="H2266" s="12"/>
      <c r="I2266" s="12"/>
      <c r="J2266" s="12"/>
      <c r="K2266" s="12"/>
      <c r="L2266" s="12"/>
      <c r="M2266" s="12"/>
      <c r="N2266" s="12"/>
      <c r="O2266" s="12"/>
      <c r="P2266" s="55">
        <f t="shared" si="107"/>
        <v>0</v>
      </c>
    </row>
    <row r="2267" spans="1:16" ht="15" customHeight="1" x14ac:dyDescent="0.3">
      <c r="A2267" s="554"/>
      <c r="B2267" s="552"/>
      <c r="C2267" s="110">
        <v>14</v>
      </c>
      <c r="D2267" s="66"/>
      <c r="E2267" s="12"/>
      <c r="F2267" s="12"/>
      <c r="G2267" s="12"/>
      <c r="H2267" s="12"/>
      <c r="I2267" s="12"/>
      <c r="J2267" s="12"/>
      <c r="K2267" s="12"/>
      <c r="L2267" s="12"/>
      <c r="M2267" s="12"/>
      <c r="N2267" s="12"/>
      <c r="O2267" s="12"/>
      <c r="P2267" s="55">
        <f t="shared" si="107"/>
        <v>0</v>
      </c>
    </row>
    <row r="2268" spans="1:16" ht="15" customHeight="1" x14ac:dyDescent="0.3">
      <c r="A2268" s="554"/>
      <c r="B2268" s="552"/>
      <c r="C2268" s="110">
        <v>15</v>
      </c>
      <c r="D2268" s="66"/>
      <c r="E2268" s="12"/>
      <c r="F2268" s="12"/>
      <c r="G2268" s="12"/>
      <c r="H2268" s="12"/>
      <c r="I2268" s="12"/>
      <c r="J2268" s="12"/>
      <c r="K2268" s="12"/>
      <c r="L2268" s="12"/>
      <c r="M2268" s="12"/>
      <c r="N2268" s="12"/>
      <c r="O2268" s="12"/>
      <c r="P2268" s="55">
        <f t="shared" si="107"/>
        <v>0</v>
      </c>
    </row>
    <row r="2269" spans="1:16" ht="15" customHeight="1" x14ac:dyDescent="0.3">
      <c r="A2269" s="554"/>
      <c r="B2269" s="552"/>
      <c r="C2269" s="110">
        <v>16</v>
      </c>
      <c r="D2269" s="66"/>
      <c r="E2269" s="12"/>
      <c r="F2269" s="12"/>
      <c r="G2269" s="12"/>
      <c r="H2269" s="12"/>
      <c r="I2269" s="12"/>
      <c r="J2269" s="12"/>
      <c r="K2269" s="12"/>
      <c r="L2269" s="12"/>
      <c r="M2269" s="12"/>
      <c r="N2269" s="12"/>
      <c r="O2269" s="12"/>
      <c r="P2269" s="55">
        <f t="shared" si="107"/>
        <v>0</v>
      </c>
    </row>
    <row r="2270" spans="1:16" ht="15" customHeight="1" x14ac:dyDescent="0.3">
      <c r="A2270" s="554"/>
      <c r="B2270" s="552"/>
      <c r="C2270" s="110">
        <v>17</v>
      </c>
      <c r="D2270" s="66"/>
      <c r="E2270" s="12"/>
      <c r="F2270" s="12"/>
      <c r="G2270" s="12"/>
      <c r="H2270" s="12"/>
      <c r="I2270" s="12"/>
      <c r="J2270" s="12"/>
      <c r="K2270" s="12"/>
      <c r="L2270" s="12"/>
      <c r="M2270" s="12"/>
      <c r="N2270" s="12"/>
      <c r="O2270" s="12"/>
      <c r="P2270" s="55">
        <f t="shared" si="107"/>
        <v>0</v>
      </c>
    </row>
    <row r="2271" spans="1:16" ht="15" customHeight="1" x14ac:dyDescent="0.3">
      <c r="A2271" s="554"/>
      <c r="B2271" s="552"/>
      <c r="C2271" s="110">
        <v>25</v>
      </c>
      <c r="D2271" s="66"/>
      <c r="E2271" s="12"/>
      <c r="F2271" s="12"/>
      <c r="G2271" s="12"/>
      <c r="H2271" s="12"/>
      <c r="I2271" s="12"/>
      <c r="J2271" s="12"/>
      <c r="K2271" s="12"/>
      <c r="L2271" s="12"/>
      <c r="M2271" s="12"/>
      <c r="N2271" s="12"/>
      <c r="O2271" s="12"/>
      <c r="P2271" s="55">
        <f t="shared" si="107"/>
        <v>0</v>
      </c>
    </row>
    <row r="2272" spans="1:16" ht="15" customHeight="1" x14ac:dyDescent="0.3">
      <c r="A2272" s="554"/>
      <c r="B2272" s="552"/>
      <c r="C2272" s="110">
        <v>26</v>
      </c>
      <c r="D2272" s="66"/>
      <c r="E2272" s="12"/>
      <c r="F2272" s="12"/>
      <c r="G2272" s="12"/>
      <c r="H2272" s="12"/>
      <c r="I2272" s="12"/>
      <c r="J2272" s="12"/>
      <c r="K2272" s="12"/>
      <c r="L2272" s="12"/>
      <c r="M2272" s="12"/>
      <c r="N2272" s="12"/>
      <c r="O2272" s="12"/>
      <c r="P2272" s="55">
        <f t="shared" si="107"/>
        <v>0</v>
      </c>
    </row>
    <row r="2273" spans="1:16" ht="15" customHeight="1" x14ac:dyDescent="0.3">
      <c r="A2273" s="555"/>
      <c r="B2273" s="552"/>
      <c r="C2273" s="110">
        <v>27</v>
      </c>
      <c r="D2273" s="66"/>
      <c r="E2273" s="12"/>
      <c r="F2273" s="12"/>
      <c r="G2273" s="12"/>
      <c r="H2273" s="12"/>
      <c r="I2273" s="12"/>
      <c r="J2273" s="12"/>
      <c r="K2273" s="12"/>
      <c r="L2273" s="12"/>
      <c r="M2273" s="12"/>
      <c r="N2273" s="12"/>
      <c r="O2273" s="12"/>
      <c r="P2273" s="55">
        <f t="shared" si="107"/>
        <v>0</v>
      </c>
    </row>
    <row r="2274" spans="1:16" x14ac:dyDescent="0.3">
      <c r="A2274" s="74">
        <v>5900</v>
      </c>
      <c r="B2274" s="305" t="s">
        <v>2327</v>
      </c>
      <c r="C2274" s="306"/>
      <c r="D2274" s="72">
        <f>SUM(D2275:D2364)</f>
        <v>0</v>
      </c>
      <c r="E2274" s="72">
        <f t="shared" ref="E2274:O2274" si="108">SUM(E2275:E2364)</f>
        <v>0</v>
      </c>
      <c r="F2274" s="72">
        <f t="shared" si="108"/>
        <v>0</v>
      </c>
      <c r="G2274" s="72">
        <f t="shared" si="108"/>
        <v>0</v>
      </c>
      <c r="H2274" s="72">
        <f t="shared" si="108"/>
        <v>0</v>
      </c>
      <c r="I2274" s="72">
        <f t="shared" si="108"/>
        <v>0</v>
      </c>
      <c r="J2274" s="72">
        <f t="shared" si="108"/>
        <v>0</v>
      </c>
      <c r="K2274" s="72">
        <f t="shared" si="108"/>
        <v>0</v>
      </c>
      <c r="L2274" s="72">
        <f t="shared" si="108"/>
        <v>0</v>
      </c>
      <c r="M2274" s="72">
        <f t="shared" si="108"/>
        <v>0</v>
      </c>
      <c r="N2274" s="72">
        <f t="shared" si="108"/>
        <v>0</v>
      </c>
      <c r="O2274" s="72">
        <f t="shared" si="108"/>
        <v>0</v>
      </c>
      <c r="P2274" s="72">
        <f>SUM(P2275:P2364)</f>
        <v>0</v>
      </c>
    </row>
    <row r="2275" spans="1:16" ht="15" customHeight="1" x14ac:dyDescent="0.3">
      <c r="A2275" s="553">
        <v>591</v>
      </c>
      <c r="B2275" s="551" t="s">
        <v>310</v>
      </c>
      <c r="C2275" s="110">
        <v>11</v>
      </c>
      <c r="D2275" s="66"/>
      <c r="E2275" s="12"/>
      <c r="F2275" s="12"/>
      <c r="G2275" s="12"/>
      <c r="H2275" s="12"/>
      <c r="I2275" s="12"/>
      <c r="J2275" s="12"/>
      <c r="K2275" s="12"/>
      <c r="L2275" s="12"/>
      <c r="M2275" s="12"/>
      <c r="N2275" s="12"/>
      <c r="O2275" s="12"/>
      <c r="P2275" s="55">
        <f t="shared" ref="P2275:P2355" si="109">SUM(D2275:O2275)</f>
        <v>0</v>
      </c>
    </row>
    <row r="2276" spans="1:16" ht="15" customHeight="1" x14ac:dyDescent="0.3">
      <c r="A2276" s="554"/>
      <c r="B2276" s="552"/>
      <c r="C2276" s="110">
        <v>12</v>
      </c>
      <c r="D2276" s="66"/>
      <c r="E2276" s="12"/>
      <c r="F2276" s="12"/>
      <c r="G2276" s="12"/>
      <c r="H2276" s="12"/>
      <c r="I2276" s="12"/>
      <c r="J2276" s="12"/>
      <c r="K2276" s="12"/>
      <c r="L2276" s="12"/>
      <c r="M2276" s="12"/>
      <c r="N2276" s="12"/>
      <c r="O2276" s="12"/>
      <c r="P2276" s="55">
        <f t="shared" si="109"/>
        <v>0</v>
      </c>
    </row>
    <row r="2277" spans="1:16" ht="15" customHeight="1" x14ac:dyDescent="0.3">
      <c r="A2277" s="554"/>
      <c r="B2277" s="552"/>
      <c r="C2277" s="110">
        <v>13</v>
      </c>
      <c r="D2277" s="66"/>
      <c r="E2277" s="12"/>
      <c r="F2277" s="12"/>
      <c r="G2277" s="12"/>
      <c r="H2277" s="12"/>
      <c r="I2277" s="12"/>
      <c r="J2277" s="12"/>
      <c r="K2277" s="12"/>
      <c r="L2277" s="12"/>
      <c r="M2277" s="12"/>
      <c r="N2277" s="12"/>
      <c r="O2277" s="12"/>
      <c r="P2277" s="55">
        <f t="shared" si="109"/>
        <v>0</v>
      </c>
    </row>
    <row r="2278" spans="1:16" ht="15" customHeight="1" x14ac:dyDescent="0.3">
      <c r="A2278" s="554"/>
      <c r="B2278" s="552"/>
      <c r="C2278" s="110">
        <v>14</v>
      </c>
      <c r="D2278" s="66"/>
      <c r="E2278" s="12"/>
      <c r="F2278" s="12"/>
      <c r="G2278" s="12"/>
      <c r="H2278" s="12"/>
      <c r="I2278" s="12"/>
      <c r="J2278" s="12"/>
      <c r="K2278" s="12"/>
      <c r="L2278" s="12"/>
      <c r="M2278" s="12"/>
      <c r="N2278" s="12"/>
      <c r="O2278" s="12"/>
      <c r="P2278" s="55">
        <f t="shared" si="109"/>
        <v>0</v>
      </c>
    </row>
    <row r="2279" spans="1:16" ht="15" customHeight="1" x14ac:dyDescent="0.3">
      <c r="A2279" s="554"/>
      <c r="B2279" s="552"/>
      <c r="C2279" s="110">
        <v>15</v>
      </c>
      <c r="D2279" s="66"/>
      <c r="E2279" s="12"/>
      <c r="F2279" s="12"/>
      <c r="G2279" s="12"/>
      <c r="H2279" s="12"/>
      <c r="I2279" s="12"/>
      <c r="J2279" s="12"/>
      <c r="K2279" s="12"/>
      <c r="L2279" s="12"/>
      <c r="M2279" s="12"/>
      <c r="N2279" s="12"/>
      <c r="O2279" s="12"/>
      <c r="P2279" s="55">
        <f t="shared" si="109"/>
        <v>0</v>
      </c>
    </row>
    <row r="2280" spans="1:16" ht="15" customHeight="1" x14ac:dyDescent="0.3">
      <c r="A2280" s="554"/>
      <c r="B2280" s="552"/>
      <c r="C2280" s="110">
        <v>16</v>
      </c>
      <c r="D2280" s="66"/>
      <c r="E2280" s="12"/>
      <c r="F2280" s="12"/>
      <c r="G2280" s="12"/>
      <c r="H2280" s="12"/>
      <c r="I2280" s="12"/>
      <c r="J2280" s="12"/>
      <c r="K2280" s="12"/>
      <c r="L2280" s="12"/>
      <c r="M2280" s="12"/>
      <c r="N2280" s="12"/>
      <c r="O2280" s="12"/>
      <c r="P2280" s="55">
        <f t="shared" si="109"/>
        <v>0</v>
      </c>
    </row>
    <row r="2281" spans="1:16" ht="15" customHeight="1" x14ac:dyDescent="0.3">
      <c r="A2281" s="554"/>
      <c r="B2281" s="552"/>
      <c r="C2281" s="110">
        <v>17</v>
      </c>
      <c r="D2281" s="66"/>
      <c r="E2281" s="12"/>
      <c r="F2281" s="12"/>
      <c r="G2281" s="12"/>
      <c r="H2281" s="12"/>
      <c r="I2281" s="12"/>
      <c r="J2281" s="12"/>
      <c r="K2281" s="12"/>
      <c r="L2281" s="12"/>
      <c r="M2281" s="12"/>
      <c r="N2281" s="12"/>
      <c r="O2281" s="12"/>
      <c r="P2281" s="55">
        <f t="shared" si="109"/>
        <v>0</v>
      </c>
    </row>
    <row r="2282" spans="1:16" ht="15" customHeight="1" x14ac:dyDescent="0.3">
      <c r="A2282" s="554"/>
      <c r="B2282" s="552"/>
      <c r="C2282" s="110">
        <v>25</v>
      </c>
      <c r="D2282" s="66"/>
      <c r="E2282" s="12"/>
      <c r="F2282" s="12"/>
      <c r="G2282" s="12"/>
      <c r="H2282" s="12"/>
      <c r="I2282" s="12"/>
      <c r="J2282" s="12"/>
      <c r="K2282" s="12"/>
      <c r="L2282" s="12"/>
      <c r="M2282" s="12"/>
      <c r="N2282" s="12"/>
      <c r="O2282" s="12"/>
      <c r="P2282" s="55">
        <f t="shared" si="109"/>
        <v>0</v>
      </c>
    </row>
    <row r="2283" spans="1:16" ht="15" customHeight="1" x14ac:dyDescent="0.3">
      <c r="A2283" s="554"/>
      <c r="B2283" s="552"/>
      <c r="C2283" s="110">
        <v>26</v>
      </c>
      <c r="D2283" s="66"/>
      <c r="E2283" s="12"/>
      <c r="F2283" s="12"/>
      <c r="G2283" s="12"/>
      <c r="H2283" s="12"/>
      <c r="I2283" s="12"/>
      <c r="J2283" s="12"/>
      <c r="K2283" s="12"/>
      <c r="L2283" s="12"/>
      <c r="M2283" s="12"/>
      <c r="N2283" s="12"/>
      <c r="O2283" s="12"/>
      <c r="P2283" s="55">
        <f t="shared" si="109"/>
        <v>0</v>
      </c>
    </row>
    <row r="2284" spans="1:16" ht="15" customHeight="1" x14ac:dyDescent="0.3">
      <c r="A2284" s="555"/>
      <c r="B2284" s="552"/>
      <c r="C2284" s="110">
        <v>27</v>
      </c>
      <c r="D2284" s="66"/>
      <c r="E2284" s="12"/>
      <c r="F2284" s="12"/>
      <c r="G2284" s="12"/>
      <c r="H2284" s="12"/>
      <c r="I2284" s="12"/>
      <c r="J2284" s="12"/>
      <c r="K2284" s="12"/>
      <c r="L2284" s="12"/>
      <c r="M2284" s="12"/>
      <c r="N2284" s="12"/>
      <c r="O2284" s="12"/>
      <c r="P2284" s="55">
        <f t="shared" si="109"/>
        <v>0</v>
      </c>
    </row>
    <row r="2285" spans="1:16" ht="15" customHeight="1" x14ac:dyDescent="0.3">
      <c r="A2285" s="553">
        <v>592</v>
      </c>
      <c r="B2285" s="551" t="s">
        <v>311</v>
      </c>
      <c r="C2285" s="110">
        <v>11</v>
      </c>
      <c r="D2285" s="66"/>
      <c r="E2285" s="12"/>
      <c r="F2285" s="12"/>
      <c r="G2285" s="12"/>
      <c r="H2285" s="12"/>
      <c r="I2285" s="12"/>
      <c r="J2285" s="12"/>
      <c r="K2285" s="12"/>
      <c r="L2285" s="12"/>
      <c r="M2285" s="12"/>
      <c r="N2285" s="12"/>
      <c r="O2285" s="12"/>
      <c r="P2285" s="55">
        <f t="shared" si="109"/>
        <v>0</v>
      </c>
    </row>
    <row r="2286" spans="1:16" ht="15" customHeight="1" x14ac:dyDescent="0.3">
      <c r="A2286" s="554"/>
      <c r="B2286" s="552"/>
      <c r="C2286" s="110">
        <v>12</v>
      </c>
      <c r="D2286" s="66"/>
      <c r="E2286" s="12"/>
      <c r="F2286" s="12"/>
      <c r="G2286" s="12"/>
      <c r="H2286" s="12"/>
      <c r="I2286" s="12"/>
      <c r="J2286" s="12"/>
      <c r="K2286" s="12"/>
      <c r="L2286" s="12"/>
      <c r="M2286" s="12"/>
      <c r="N2286" s="12"/>
      <c r="O2286" s="12"/>
      <c r="P2286" s="55">
        <f t="shared" si="109"/>
        <v>0</v>
      </c>
    </row>
    <row r="2287" spans="1:16" ht="15" customHeight="1" x14ac:dyDescent="0.3">
      <c r="A2287" s="554"/>
      <c r="B2287" s="552"/>
      <c r="C2287" s="110">
        <v>13</v>
      </c>
      <c r="D2287" s="66"/>
      <c r="E2287" s="12"/>
      <c r="F2287" s="12"/>
      <c r="G2287" s="12"/>
      <c r="H2287" s="12"/>
      <c r="I2287" s="12"/>
      <c r="J2287" s="12"/>
      <c r="K2287" s="12"/>
      <c r="L2287" s="12"/>
      <c r="M2287" s="12"/>
      <c r="N2287" s="12"/>
      <c r="O2287" s="12"/>
      <c r="P2287" s="55">
        <f t="shared" si="109"/>
        <v>0</v>
      </c>
    </row>
    <row r="2288" spans="1:16" ht="15" customHeight="1" x14ac:dyDescent="0.3">
      <c r="A2288" s="554"/>
      <c r="B2288" s="552"/>
      <c r="C2288" s="110">
        <v>14</v>
      </c>
      <c r="D2288" s="66"/>
      <c r="E2288" s="12"/>
      <c r="F2288" s="12"/>
      <c r="G2288" s="12"/>
      <c r="H2288" s="12"/>
      <c r="I2288" s="12"/>
      <c r="J2288" s="12"/>
      <c r="K2288" s="12"/>
      <c r="L2288" s="12"/>
      <c r="M2288" s="12"/>
      <c r="N2288" s="12"/>
      <c r="O2288" s="12"/>
      <c r="P2288" s="55">
        <f t="shared" si="109"/>
        <v>0</v>
      </c>
    </row>
    <row r="2289" spans="1:16" ht="15" customHeight="1" x14ac:dyDescent="0.3">
      <c r="A2289" s="554"/>
      <c r="B2289" s="552"/>
      <c r="C2289" s="110">
        <v>15</v>
      </c>
      <c r="D2289" s="66"/>
      <c r="E2289" s="12"/>
      <c r="F2289" s="12"/>
      <c r="G2289" s="12"/>
      <c r="H2289" s="12"/>
      <c r="I2289" s="12"/>
      <c r="J2289" s="12"/>
      <c r="K2289" s="12"/>
      <c r="L2289" s="12"/>
      <c r="M2289" s="12"/>
      <c r="N2289" s="12"/>
      <c r="O2289" s="12"/>
      <c r="P2289" s="55">
        <f t="shared" si="109"/>
        <v>0</v>
      </c>
    </row>
    <row r="2290" spans="1:16" ht="15" customHeight="1" x14ac:dyDescent="0.3">
      <c r="A2290" s="554"/>
      <c r="B2290" s="552"/>
      <c r="C2290" s="110">
        <v>16</v>
      </c>
      <c r="D2290" s="66"/>
      <c r="E2290" s="12"/>
      <c r="F2290" s="12"/>
      <c r="G2290" s="12"/>
      <c r="H2290" s="12"/>
      <c r="I2290" s="12"/>
      <c r="J2290" s="12"/>
      <c r="K2290" s="12"/>
      <c r="L2290" s="12"/>
      <c r="M2290" s="12"/>
      <c r="N2290" s="12"/>
      <c r="O2290" s="12"/>
      <c r="P2290" s="55">
        <f t="shared" si="109"/>
        <v>0</v>
      </c>
    </row>
    <row r="2291" spans="1:16" ht="15" customHeight="1" x14ac:dyDescent="0.3">
      <c r="A2291" s="554"/>
      <c r="B2291" s="552"/>
      <c r="C2291" s="110">
        <v>17</v>
      </c>
      <c r="D2291" s="66"/>
      <c r="E2291" s="12"/>
      <c r="F2291" s="12"/>
      <c r="G2291" s="12"/>
      <c r="H2291" s="12"/>
      <c r="I2291" s="12"/>
      <c r="J2291" s="12"/>
      <c r="K2291" s="12"/>
      <c r="L2291" s="12"/>
      <c r="M2291" s="12"/>
      <c r="N2291" s="12"/>
      <c r="O2291" s="12"/>
      <c r="P2291" s="55">
        <f t="shared" si="109"/>
        <v>0</v>
      </c>
    </row>
    <row r="2292" spans="1:16" ht="15" customHeight="1" x14ac:dyDescent="0.3">
      <c r="A2292" s="554"/>
      <c r="B2292" s="552"/>
      <c r="C2292" s="110">
        <v>25</v>
      </c>
      <c r="D2292" s="66"/>
      <c r="E2292" s="12"/>
      <c r="F2292" s="12"/>
      <c r="G2292" s="12"/>
      <c r="H2292" s="12"/>
      <c r="I2292" s="12"/>
      <c r="J2292" s="12"/>
      <c r="K2292" s="12"/>
      <c r="L2292" s="12"/>
      <c r="M2292" s="12"/>
      <c r="N2292" s="12"/>
      <c r="O2292" s="12"/>
      <c r="P2292" s="55">
        <f t="shared" si="109"/>
        <v>0</v>
      </c>
    </row>
    <row r="2293" spans="1:16" ht="15" customHeight="1" x14ac:dyDescent="0.3">
      <c r="A2293" s="554"/>
      <c r="B2293" s="552"/>
      <c r="C2293" s="110">
        <v>26</v>
      </c>
      <c r="D2293" s="66"/>
      <c r="E2293" s="12"/>
      <c r="F2293" s="12"/>
      <c r="G2293" s="12"/>
      <c r="H2293" s="12"/>
      <c r="I2293" s="12"/>
      <c r="J2293" s="12"/>
      <c r="K2293" s="12"/>
      <c r="L2293" s="12"/>
      <c r="M2293" s="12"/>
      <c r="N2293" s="12"/>
      <c r="O2293" s="12"/>
      <c r="P2293" s="55">
        <f t="shared" si="109"/>
        <v>0</v>
      </c>
    </row>
    <row r="2294" spans="1:16" ht="15" customHeight="1" x14ac:dyDescent="0.3">
      <c r="A2294" s="555"/>
      <c r="B2294" s="552"/>
      <c r="C2294" s="110">
        <v>27</v>
      </c>
      <c r="D2294" s="66"/>
      <c r="E2294" s="12"/>
      <c r="F2294" s="12"/>
      <c r="G2294" s="12"/>
      <c r="H2294" s="12"/>
      <c r="I2294" s="12"/>
      <c r="J2294" s="12"/>
      <c r="K2294" s="12"/>
      <c r="L2294" s="12"/>
      <c r="M2294" s="12"/>
      <c r="N2294" s="12"/>
      <c r="O2294" s="12"/>
      <c r="P2294" s="55">
        <f t="shared" si="109"/>
        <v>0</v>
      </c>
    </row>
    <row r="2295" spans="1:16" ht="15" customHeight="1" x14ac:dyDescent="0.3">
      <c r="A2295" s="553">
        <v>593</v>
      </c>
      <c r="B2295" s="551" t="s">
        <v>312</v>
      </c>
      <c r="C2295" s="110">
        <v>11</v>
      </c>
      <c r="D2295" s="66"/>
      <c r="E2295" s="12"/>
      <c r="F2295" s="12"/>
      <c r="G2295" s="12"/>
      <c r="H2295" s="12"/>
      <c r="I2295" s="12"/>
      <c r="J2295" s="12"/>
      <c r="K2295" s="12"/>
      <c r="L2295" s="12"/>
      <c r="M2295" s="12"/>
      <c r="N2295" s="12"/>
      <c r="O2295" s="12"/>
      <c r="P2295" s="55">
        <f t="shared" si="109"/>
        <v>0</v>
      </c>
    </row>
    <row r="2296" spans="1:16" ht="15" customHeight="1" x14ac:dyDescent="0.3">
      <c r="A2296" s="554"/>
      <c r="B2296" s="552"/>
      <c r="C2296" s="110">
        <v>12</v>
      </c>
      <c r="D2296" s="66"/>
      <c r="E2296" s="12"/>
      <c r="F2296" s="12"/>
      <c r="G2296" s="12"/>
      <c r="H2296" s="12"/>
      <c r="I2296" s="12"/>
      <c r="J2296" s="12"/>
      <c r="K2296" s="12"/>
      <c r="L2296" s="12"/>
      <c r="M2296" s="12"/>
      <c r="N2296" s="12"/>
      <c r="O2296" s="12"/>
      <c r="P2296" s="55">
        <f t="shared" si="109"/>
        <v>0</v>
      </c>
    </row>
    <row r="2297" spans="1:16" ht="15" customHeight="1" x14ac:dyDescent="0.3">
      <c r="A2297" s="554"/>
      <c r="B2297" s="552"/>
      <c r="C2297" s="110">
        <v>13</v>
      </c>
      <c r="D2297" s="66"/>
      <c r="E2297" s="12"/>
      <c r="F2297" s="12"/>
      <c r="G2297" s="12"/>
      <c r="H2297" s="12"/>
      <c r="I2297" s="12"/>
      <c r="J2297" s="12"/>
      <c r="K2297" s="12"/>
      <c r="L2297" s="12"/>
      <c r="M2297" s="12"/>
      <c r="N2297" s="12"/>
      <c r="O2297" s="12"/>
      <c r="P2297" s="55">
        <f t="shared" si="109"/>
        <v>0</v>
      </c>
    </row>
    <row r="2298" spans="1:16" ht="15" customHeight="1" x14ac:dyDescent="0.3">
      <c r="A2298" s="554"/>
      <c r="B2298" s="552"/>
      <c r="C2298" s="110">
        <v>14</v>
      </c>
      <c r="D2298" s="66"/>
      <c r="E2298" s="12"/>
      <c r="F2298" s="12"/>
      <c r="G2298" s="12"/>
      <c r="H2298" s="12"/>
      <c r="I2298" s="12"/>
      <c r="J2298" s="12"/>
      <c r="K2298" s="12"/>
      <c r="L2298" s="12"/>
      <c r="M2298" s="12"/>
      <c r="N2298" s="12"/>
      <c r="O2298" s="12"/>
      <c r="P2298" s="55">
        <f t="shared" si="109"/>
        <v>0</v>
      </c>
    </row>
    <row r="2299" spans="1:16" ht="15" customHeight="1" x14ac:dyDescent="0.3">
      <c r="A2299" s="554"/>
      <c r="B2299" s="552"/>
      <c r="C2299" s="110">
        <v>15</v>
      </c>
      <c r="D2299" s="66"/>
      <c r="E2299" s="12"/>
      <c r="F2299" s="12"/>
      <c r="G2299" s="12"/>
      <c r="H2299" s="12"/>
      <c r="I2299" s="12"/>
      <c r="J2299" s="12"/>
      <c r="K2299" s="12"/>
      <c r="L2299" s="12"/>
      <c r="M2299" s="12"/>
      <c r="N2299" s="12"/>
      <c r="O2299" s="12"/>
      <c r="P2299" s="55">
        <f t="shared" si="109"/>
        <v>0</v>
      </c>
    </row>
    <row r="2300" spans="1:16" ht="15" customHeight="1" x14ac:dyDescent="0.3">
      <c r="A2300" s="554"/>
      <c r="B2300" s="552"/>
      <c r="C2300" s="110">
        <v>16</v>
      </c>
      <c r="D2300" s="66"/>
      <c r="E2300" s="12"/>
      <c r="F2300" s="12"/>
      <c r="G2300" s="12"/>
      <c r="H2300" s="12"/>
      <c r="I2300" s="12"/>
      <c r="J2300" s="12"/>
      <c r="K2300" s="12"/>
      <c r="L2300" s="12"/>
      <c r="M2300" s="12"/>
      <c r="N2300" s="12"/>
      <c r="O2300" s="12"/>
      <c r="P2300" s="55">
        <f t="shared" si="109"/>
        <v>0</v>
      </c>
    </row>
    <row r="2301" spans="1:16" ht="15" customHeight="1" x14ac:dyDescent="0.3">
      <c r="A2301" s="554"/>
      <c r="B2301" s="552"/>
      <c r="C2301" s="110">
        <v>17</v>
      </c>
      <c r="D2301" s="66"/>
      <c r="E2301" s="12"/>
      <c r="F2301" s="12"/>
      <c r="G2301" s="12"/>
      <c r="H2301" s="12"/>
      <c r="I2301" s="12"/>
      <c r="J2301" s="12"/>
      <c r="K2301" s="12"/>
      <c r="L2301" s="12"/>
      <c r="M2301" s="12"/>
      <c r="N2301" s="12"/>
      <c r="O2301" s="12"/>
      <c r="P2301" s="55">
        <f t="shared" si="109"/>
        <v>0</v>
      </c>
    </row>
    <row r="2302" spans="1:16" ht="15" customHeight="1" x14ac:dyDescent="0.3">
      <c r="A2302" s="554"/>
      <c r="B2302" s="552"/>
      <c r="C2302" s="110">
        <v>25</v>
      </c>
      <c r="D2302" s="66"/>
      <c r="E2302" s="12"/>
      <c r="F2302" s="12"/>
      <c r="G2302" s="12"/>
      <c r="H2302" s="12"/>
      <c r="I2302" s="12"/>
      <c r="J2302" s="12"/>
      <c r="K2302" s="12"/>
      <c r="L2302" s="12"/>
      <c r="M2302" s="12"/>
      <c r="N2302" s="12"/>
      <c r="O2302" s="12"/>
      <c r="P2302" s="55">
        <f t="shared" si="109"/>
        <v>0</v>
      </c>
    </row>
    <row r="2303" spans="1:16" ht="15" customHeight="1" x14ac:dyDescent="0.3">
      <c r="A2303" s="554"/>
      <c r="B2303" s="552"/>
      <c r="C2303" s="110">
        <v>26</v>
      </c>
      <c r="D2303" s="66"/>
      <c r="E2303" s="12"/>
      <c r="F2303" s="12"/>
      <c r="G2303" s="12"/>
      <c r="H2303" s="12"/>
      <c r="I2303" s="12"/>
      <c r="J2303" s="12"/>
      <c r="K2303" s="12"/>
      <c r="L2303" s="12"/>
      <c r="M2303" s="12"/>
      <c r="N2303" s="12"/>
      <c r="O2303" s="12"/>
      <c r="P2303" s="55">
        <f t="shared" si="109"/>
        <v>0</v>
      </c>
    </row>
    <row r="2304" spans="1:16" ht="15" customHeight="1" x14ac:dyDescent="0.3">
      <c r="A2304" s="555"/>
      <c r="B2304" s="552"/>
      <c r="C2304" s="110">
        <v>27</v>
      </c>
      <c r="D2304" s="66"/>
      <c r="E2304" s="12"/>
      <c r="F2304" s="12"/>
      <c r="G2304" s="12"/>
      <c r="H2304" s="12"/>
      <c r="I2304" s="12"/>
      <c r="J2304" s="12"/>
      <c r="K2304" s="12"/>
      <c r="L2304" s="12"/>
      <c r="M2304" s="12"/>
      <c r="N2304" s="12"/>
      <c r="O2304" s="12"/>
      <c r="P2304" s="55">
        <f t="shared" si="109"/>
        <v>0</v>
      </c>
    </row>
    <row r="2305" spans="1:16" ht="15" customHeight="1" x14ac:dyDescent="0.3">
      <c r="A2305" s="553">
        <v>594</v>
      </c>
      <c r="B2305" s="551" t="s">
        <v>313</v>
      </c>
      <c r="C2305" s="110">
        <v>11</v>
      </c>
      <c r="D2305" s="66"/>
      <c r="E2305" s="12"/>
      <c r="F2305" s="12"/>
      <c r="G2305" s="12"/>
      <c r="H2305" s="12"/>
      <c r="I2305" s="12"/>
      <c r="J2305" s="12"/>
      <c r="K2305" s="12"/>
      <c r="L2305" s="12"/>
      <c r="M2305" s="12"/>
      <c r="N2305" s="12"/>
      <c r="O2305" s="12"/>
      <c r="P2305" s="55">
        <f t="shared" si="109"/>
        <v>0</v>
      </c>
    </row>
    <row r="2306" spans="1:16" ht="15" customHeight="1" x14ac:dyDescent="0.3">
      <c r="A2306" s="554"/>
      <c r="B2306" s="552"/>
      <c r="C2306" s="110">
        <v>12</v>
      </c>
      <c r="D2306" s="66"/>
      <c r="E2306" s="12"/>
      <c r="F2306" s="12"/>
      <c r="G2306" s="12"/>
      <c r="H2306" s="12"/>
      <c r="I2306" s="12"/>
      <c r="J2306" s="12"/>
      <c r="K2306" s="12"/>
      <c r="L2306" s="12"/>
      <c r="M2306" s="12"/>
      <c r="N2306" s="12"/>
      <c r="O2306" s="12"/>
      <c r="P2306" s="55">
        <f t="shared" si="109"/>
        <v>0</v>
      </c>
    </row>
    <row r="2307" spans="1:16" ht="15" customHeight="1" x14ac:dyDescent="0.3">
      <c r="A2307" s="554"/>
      <c r="B2307" s="552"/>
      <c r="C2307" s="110">
        <v>13</v>
      </c>
      <c r="D2307" s="66"/>
      <c r="E2307" s="12"/>
      <c r="F2307" s="12"/>
      <c r="G2307" s="12"/>
      <c r="H2307" s="12"/>
      <c r="I2307" s="12"/>
      <c r="J2307" s="12"/>
      <c r="K2307" s="12"/>
      <c r="L2307" s="12"/>
      <c r="M2307" s="12"/>
      <c r="N2307" s="12"/>
      <c r="O2307" s="12"/>
      <c r="P2307" s="55">
        <f t="shared" si="109"/>
        <v>0</v>
      </c>
    </row>
    <row r="2308" spans="1:16" ht="15" customHeight="1" x14ac:dyDescent="0.3">
      <c r="A2308" s="554"/>
      <c r="B2308" s="552"/>
      <c r="C2308" s="110">
        <v>14</v>
      </c>
      <c r="D2308" s="66"/>
      <c r="E2308" s="12"/>
      <c r="F2308" s="12"/>
      <c r="G2308" s="12"/>
      <c r="H2308" s="12"/>
      <c r="I2308" s="12"/>
      <c r="J2308" s="12"/>
      <c r="K2308" s="12"/>
      <c r="L2308" s="12"/>
      <c r="M2308" s="12"/>
      <c r="N2308" s="12"/>
      <c r="O2308" s="12"/>
      <c r="P2308" s="55">
        <f t="shared" si="109"/>
        <v>0</v>
      </c>
    </row>
    <row r="2309" spans="1:16" ht="15" customHeight="1" x14ac:dyDescent="0.3">
      <c r="A2309" s="554"/>
      <c r="B2309" s="552"/>
      <c r="C2309" s="110">
        <v>15</v>
      </c>
      <c r="D2309" s="66"/>
      <c r="E2309" s="12"/>
      <c r="F2309" s="12"/>
      <c r="G2309" s="12"/>
      <c r="H2309" s="12"/>
      <c r="I2309" s="12"/>
      <c r="J2309" s="12"/>
      <c r="K2309" s="12"/>
      <c r="L2309" s="12"/>
      <c r="M2309" s="12"/>
      <c r="N2309" s="12"/>
      <c r="O2309" s="12"/>
      <c r="P2309" s="55">
        <f t="shared" si="109"/>
        <v>0</v>
      </c>
    </row>
    <row r="2310" spans="1:16" ht="15" customHeight="1" x14ac:dyDescent="0.3">
      <c r="A2310" s="554"/>
      <c r="B2310" s="552"/>
      <c r="C2310" s="110">
        <v>16</v>
      </c>
      <c r="D2310" s="66"/>
      <c r="E2310" s="12"/>
      <c r="F2310" s="12"/>
      <c r="G2310" s="12"/>
      <c r="H2310" s="12"/>
      <c r="I2310" s="12"/>
      <c r="J2310" s="12"/>
      <c r="K2310" s="12"/>
      <c r="L2310" s="12"/>
      <c r="M2310" s="12"/>
      <c r="N2310" s="12"/>
      <c r="O2310" s="12"/>
      <c r="P2310" s="55">
        <f t="shared" si="109"/>
        <v>0</v>
      </c>
    </row>
    <row r="2311" spans="1:16" ht="15" customHeight="1" x14ac:dyDescent="0.3">
      <c r="A2311" s="554"/>
      <c r="B2311" s="552"/>
      <c r="C2311" s="110">
        <v>17</v>
      </c>
      <c r="D2311" s="66"/>
      <c r="E2311" s="12"/>
      <c r="F2311" s="12"/>
      <c r="G2311" s="12"/>
      <c r="H2311" s="12"/>
      <c r="I2311" s="12"/>
      <c r="J2311" s="12"/>
      <c r="K2311" s="12"/>
      <c r="L2311" s="12"/>
      <c r="M2311" s="12"/>
      <c r="N2311" s="12"/>
      <c r="O2311" s="12"/>
      <c r="P2311" s="55">
        <f t="shared" si="109"/>
        <v>0</v>
      </c>
    </row>
    <row r="2312" spans="1:16" ht="15" customHeight="1" x14ac:dyDescent="0.3">
      <c r="A2312" s="554"/>
      <c r="B2312" s="552"/>
      <c r="C2312" s="110">
        <v>25</v>
      </c>
      <c r="D2312" s="66"/>
      <c r="E2312" s="12"/>
      <c r="F2312" s="12"/>
      <c r="G2312" s="12"/>
      <c r="H2312" s="12"/>
      <c r="I2312" s="12"/>
      <c r="J2312" s="12"/>
      <c r="K2312" s="12"/>
      <c r="L2312" s="12"/>
      <c r="M2312" s="12"/>
      <c r="N2312" s="12"/>
      <c r="O2312" s="12"/>
      <c r="P2312" s="55">
        <f t="shared" si="109"/>
        <v>0</v>
      </c>
    </row>
    <row r="2313" spans="1:16" ht="15" customHeight="1" x14ac:dyDescent="0.3">
      <c r="A2313" s="554"/>
      <c r="B2313" s="552"/>
      <c r="C2313" s="110">
        <v>26</v>
      </c>
      <c r="D2313" s="66"/>
      <c r="E2313" s="12"/>
      <c r="F2313" s="12"/>
      <c r="G2313" s="12"/>
      <c r="H2313" s="12"/>
      <c r="I2313" s="12"/>
      <c r="J2313" s="12"/>
      <c r="K2313" s="12"/>
      <c r="L2313" s="12"/>
      <c r="M2313" s="12"/>
      <c r="N2313" s="12"/>
      <c r="O2313" s="12"/>
      <c r="P2313" s="55">
        <f t="shared" si="109"/>
        <v>0</v>
      </c>
    </row>
    <row r="2314" spans="1:16" ht="15" customHeight="1" x14ac:dyDescent="0.3">
      <c r="A2314" s="555"/>
      <c r="B2314" s="552"/>
      <c r="C2314" s="110">
        <v>27</v>
      </c>
      <c r="D2314" s="66"/>
      <c r="E2314" s="12"/>
      <c r="F2314" s="12"/>
      <c r="G2314" s="12"/>
      <c r="H2314" s="12"/>
      <c r="I2314" s="12"/>
      <c r="J2314" s="12"/>
      <c r="K2314" s="12"/>
      <c r="L2314" s="12"/>
      <c r="M2314" s="12"/>
      <c r="N2314" s="12"/>
      <c r="O2314" s="12"/>
      <c r="P2314" s="55">
        <f t="shared" si="109"/>
        <v>0</v>
      </c>
    </row>
    <row r="2315" spans="1:16" ht="15" customHeight="1" x14ac:dyDescent="0.3">
      <c r="A2315" s="553">
        <v>595</v>
      </c>
      <c r="B2315" s="551" t="s">
        <v>314</v>
      </c>
      <c r="C2315" s="110">
        <v>11</v>
      </c>
      <c r="D2315" s="66"/>
      <c r="E2315" s="12"/>
      <c r="F2315" s="12"/>
      <c r="G2315" s="12"/>
      <c r="H2315" s="12"/>
      <c r="I2315" s="12"/>
      <c r="J2315" s="12"/>
      <c r="K2315" s="12"/>
      <c r="L2315" s="12"/>
      <c r="M2315" s="12"/>
      <c r="N2315" s="12"/>
      <c r="O2315" s="12"/>
      <c r="P2315" s="55">
        <f t="shared" si="109"/>
        <v>0</v>
      </c>
    </row>
    <row r="2316" spans="1:16" ht="15" customHeight="1" x14ac:dyDescent="0.3">
      <c r="A2316" s="554"/>
      <c r="B2316" s="552"/>
      <c r="C2316" s="110">
        <v>12</v>
      </c>
      <c r="D2316" s="66"/>
      <c r="E2316" s="12"/>
      <c r="F2316" s="12"/>
      <c r="G2316" s="12"/>
      <c r="H2316" s="12"/>
      <c r="I2316" s="12"/>
      <c r="J2316" s="12"/>
      <c r="K2316" s="12"/>
      <c r="L2316" s="12"/>
      <c r="M2316" s="12"/>
      <c r="N2316" s="12"/>
      <c r="O2316" s="12"/>
      <c r="P2316" s="55">
        <f t="shared" si="109"/>
        <v>0</v>
      </c>
    </row>
    <row r="2317" spans="1:16" ht="15" customHeight="1" x14ac:dyDescent="0.3">
      <c r="A2317" s="554"/>
      <c r="B2317" s="552"/>
      <c r="C2317" s="110">
        <v>13</v>
      </c>
      <c r="D2317" s="66"/>
      <c r="E2317" s="12"/>
      <c r="F2317" s="12"/>
      <c r="G2317" s="12"/>
      <c r="H2317" s="12"/>
      <c r="I2317" s="12"/>
      <c r="J2317" s="12"/>
      <c r="K2317" s="12"/>
      <c r="L2317" s="12"/>
      <c r="M2317" s="12"/>
      <c r="N2317" s="12"/>
      <c r="O2317" s="12"/>
      <c r="P2317" s="55">
        <f t="shared" si="109"/>
        <v>0</v>
      </c>
    </row>
    <row r="2318" spans="1:16" ht="15" customHeight="1" x14ac:dyDescent="0.3">
      <c r="A2318" s="554"/>
      <c r="B2318" s="552"/>
      <c r="C2318" s="110">
        <v>14</v>
      </c>
      <c r="D2318" s="66"/>
      <c r="E2318" s="12"/>
      <c r="F2318" s="12"/>
      <c r="G2318" s="12"/>
      <c r="H2318" s="12"/>
      <c r="I2318" s="12"/>
      <c r="J2318" s="12"/>
      <c r="K2318" s="12"/>
      <c r="L2318" s="12"/>
      <c r="M2318" s="12"/>
      <c r="N2318" s="12"/>
      <c r="O2318" s="12"/>
      <c r="P2318" s="55">
        <f t="shared" si="109"/>
        <v>0</v>
      </c>
    </row>
    <row r="2319" spans="1:16" ht="15" customHeight="1" x14ac:dyDescent="0.3">
      <c r="A2319" s="554"/>
      <c r="B2319" s="552"/>
      <c r="C2319" s="110">
        <v>15</v>
      </c>
      <c r="D2319" s="66"/>
      <c r="E2319" s="12"/>
      <c r="F2319" s="12"/>
      <c r="G2319" s="12"/>
      <c r="H2319" s="12"/>
      <c r="I2319" s="12"/>
      <c r="J2319" s="12"/>
      <c r="K2319" s="12"/>
      <c r="L2319" s="12"/>
      <c r="M2319" s="12"/>
      <c r="N2319" s="12"/>
      <c r="O2319" s="12"/>
      <c r="P2319" s="55">
        <f t="shared" si="109"/>
        <v>0</v>
      </c>
    </row>
    <row r="2320" spans="1:16" ht="15" customHeight="1" x14ac:dyDescent="0.3">
      <c r="A2320" s="554"/>
      <c r="B2320" s="552"/>
      <c r="C2320" s="110">
        <v>16</v>
      </c>
      <c r="D2320" s="66"/>
      <c r="E2320" s="12"/>
      <c r="F2320" s="12"/>
      <c r="G2320" s="12"/>
      <c r="H2320" s="12"/>
      <c r="I2320" s="12"/>
      <c r="J2320" s="12"/>
      <c r="K2320" s="12"/>
      <c r="L2320" s="12"/>
      <c r="M2320" s="12"/>
      <c r="N2320" s="12"/>
      <c r="O2320" s="12"/>
      <c r="P2320" s="55">
        <f t="shared" si="109"/>
        <v>0</v>
      </c>
    </row>
    <row r="2321" spans="1:16" ht="15" customHeight="1" x14ac:dyDescent="0.3">
      <c r="A2321" s="554"/>
      <c r="B2321" s="552"/>
      <c r="C2321" s="110">
        <v>17</v>
      </c>
      <c r="D2321" s="66"/>
      <c r="E2321" s="12"/>
      <c r="F2321" s="12"/>
      <c r="G2321" s="12"/>
      <c r="H2321" s="12"/>
      <c r="I2321" s="12"/>
      <c r="J2321" s="12"/>
      <c r="K2321" s="12"/>
      <c r="L2321" s="12"/>
      <c r="M2321" s="12"/>
      <c r="N2321" s="12"/>
      <c r="O2321" s="12"/>
      <c r="P2321" s="55">
        <f t="shared" si="109"/>
        <v>0</v>
      </c>
    </row>
    <row r="2322" spans="1:16" ht="15" customHeight="1" x14ac:dyDescent="0.3">
      <c r="A2322" s="554"/>
      <c r="B2322" s="552"/>
      <c r="C2322" s="110">
        <v>25</v>
      </c>
      <c r="D2322" s="66"/>
      <c r="E2322" s="12"/>
      <c r="F2322" s="12"/>
      <c r="G2322" s="12"/>
      <c r="H2322" s="12"/>
      <c r="I2322" s="12"/>
      <c r="J2322" s="12"/>
      <c r="K2322" s="12"/>
      <c r="L2322" s="12"/>
      <c r="M2322" s="12"/>
      <c r="N2322" s="12"/>
      <c r="O2322" s="12"/>
      <c r="P2322" s="55">
        <f t="shared" si="109"/>
        <v>0</v>
      </c>
    </row>
    <row r="2323" spans="1:16" ht="15" customHeight="1" x14ac:dyDescent="0.3">
      <c r="A2323" s="554"/>
      <c r="B2323" s="552"/>
      <c r="C2323" s="110">
        <v>26</v>
      </c>
      <c r="D2323" s="66"/>
      <c r="E2323" s="12"/>
      <c r="F2323" s="12"/>
      <c r="G2323" s="12"/>
      <c r="H2323" s="12"/>
      <c r="I2323" s="12"/>
      <c r="J2323" s="12"/>
      <c r="K2323" s="12"/>
      <c r="L2323" s="12"/>
      <c r="M2323" s="12"/>
      <c r="N2323" s="12"/>
      <c r="O2323" s="12"/>
      <c r="P2323" s="55">
        <f t="shared" si="109"/>
        <v>0</v>
      </c>
    </row>
    <row r="2324" spans="1:16" ht="15" customHeight="1" x14ac:dyDescent="0.3">
      <c r="A2324" s="555"/>
      <c r="B2324" s="552"/>
      <c r="C2324" s="110">
        <v>27</v>
      </c>
      <c r="D2324" s="66"/>
      <c r="E2324" s="12"/>
      <c r="F2324" s="12"/>
      <c r="G2324" s="12"/>
      <c r="H2324" s="12"/>
      <c r="I2324" s="12"/>
      <c r="J2324" s="12"/>
      <c r="K2324" s="12"/>
      <c r="L2324" s="12"/>
      <c r="M2324" s="12"/>
      <c r="N2324" s="12"/>
      <c r="O2324" s="12"/>
      <c r="P2324" s="55">
        <f t="shared" si="109"/>
        <v>0</v>
      </c>
    </row>
    <row r="2325" spans="1:16" ht="15" customHeight="1" x14ac:dyDescent="0.3">
      <c r="A2325" s="553">
        <v>596</v>
      </c>
      <c r="B2325" s="551" t="s">
        <v>315</v>
      </c>
      <c r="C2325" s="110">
        <v>11</v>
      </c>
      <c r="D2325" s="66"/>
      <c r="E2325" s="12"/>
      <c r="F2325" s="12"/>
      <c r="G2325" s="12"/>
      <c r="H2325" s="12"/>
      <c r="I2325" s="12"/>
      <c r="J2325" s="12"/>
      <c r="K2325" s="12"/>
      <c r="L2325" s="12"/>
      <c r="M2325" s="12"/>
      <c r="N2325" s="12"/>
      <c r="O2325" s="12"/>
      <c r="P2325" s="55">
        <f t="shared" si="109"/>
        <v>0</v>
      </c>
    </row>
    <row r="2326" spans="1:16" ht="15" customHeight="1" x14ac:dyDescent="0.3">
      <c r="A2326" s="554"/>
      <c r="B2326" s="552"/>
      <c r="C2326" s="110">
        <v>12</v>
      </c>
      <c r="D2326" s="66"/>
      <c r="E2326" s="12"/>
      <c r="F2326" s="12"/>
      <c r="G2326" s="12"/>
      <c r="H2326" s="12"/>
      <c r="I2326" s="12"/>
      <c r="J2326" s="12"/>
      <c r="K2326" s="12"/>
      <c r="L2326" s="12"/>
      <c r="M2326" s="12"/>
      <c r="N2326" s="12"/>
      <c r="O2326" s="12"/>
      <c r="P2326" s="55">
        <f t="shared" si="109"/>
        <v>0</v>
      </c>
    </row>
    <row r="2327" spans="1:16" ht="15" customHeight="1" x14ac:dyDescent="0.3">
      <c r="A2327" s="554"/>
      <c r="B2327" s="552"/>
      <c r="C2327" s="110">
        <v>13</v>
      </c>
      <c r="D2327" s="66"/>
      <c r="E2327" s="12"/>
      <c r="F2327" s="12"/>
      <c r="G2327" s="12"/>
      <c r="H2327" s="12"/>
      <c r="I2327" s="12"/>
      <c r="J2327" s="12"/>
      <c r="K2327" s="12"/>
      <c r="L2327" s="12"/>
      <c r="M2327" s="12"/>
      <c r="N2327" s="12"/>
      <c r="O2327" s="12"/>
      <c r="P2327" s="55">
        <f t="shared" si="109"/>
        <v>0</v>
      </c>
    </row>
    <row r="2328" spans="1:16" ht="15" customHeight="1" x14ac:dyDescent="0.3">
      <c r="A2328" s="554"/>
      <c r="B2328" s="552"/>
      <c r="C2328" s="110">
        <v>14</v>
      </c>
      <c r="D2328" s="66"/>
      <c r="E2328" s="12"/>
      <c r="F2328" s="12"/>
      <c r="G2328" s="12"/>
      <c r="H2328" s="12"/>
      <c r="I2328" s="12"/>
      <c r="J2328" s="12"/>
      <c r="K2328" s="12"/>
      <c r="L2328" s="12"/>
      <c r="M2328" s="12"/>
      <c r="N2328" s="12"/>
      <c r="O2328" s="12"/>
      <c r="P2328" s="55">
        <f t="shared" si="109"/>
        <v>0</v>
      </c>
    </row>
    <row r="2329" spans="1:16" ht="15" customHeight="1" x14ac:dyDescent="0.3">
      <c r="A2329" s="554"/>
      <c r="B2329" s="552"/>
      <c r="C2329" s="110">
        <v>15</v>
      </c>
      <c r="D2329" s="66"/>
      <c r="E2329" s="12"/>
      <c r="F2329" s="12"/>
      <c r="G2329" s="12"/>
      <c r="H2329" s="12"/>
      <c r="I2329" s="12"/>
      <c r="J2329" s="12"/>
      <c r="K2329" s="12"/>
      <c r="L2329" s="12"/>
      <c r="M2329" s="12"/>
      <c r="N2329" s="12"/>
      <c r="O2329" s="12"/>
      <c r="P2329" s="55">
        <f t="shared" si="109"/>
        <v>0</v>
      </c>
    </row>
    <row r="2330" spans="1:16" ht="15" customHeight="1" x14ac:dyDescent="0.3">
      <c r="A2330" s="554"/>
      <c r="B2330" s="552"/>
      <c r="C2330" s="110">
        <v>16</v>
      </c>
      <c r="D2330" s="66"/>
      <c r="E2330" s="12"/>
      <c r="F2330" s="12"/>
      <c r="G2330" s="12"/>
      <c r="H2330" s="12"/>
      <c r="I2330" s="12"/>
      <c r="J2330" s="12"/>
      <c r="K2330" s="12"/>
      <c r="L2330" s="12"/>
      <c r="M2330" s="12"/>
      <c r="N2330" s="12"/>
      <c r="O2330" s="12"/>
      <c r="P2330" s="55">
        <f t="shared" si="109"/>
        <v>0</v>
      </c>
    </row>
    <row r="2331" spans="1:16" ht="15" customHeight="1" x14ac:dyDescent="0.3">
      <c r="A2331" s="554"/>
      <c r="B2331" s="552"/>
      <c r="C2331" s="110">
        <v>17</v>
      </c>
      <c r="D2331" s="66"/>
      <c r="E2331" s="12"/>
      <c r="F2331" s="12"/>
      <c r="G2331" s="12"/>
      <c r="H2331" s="12"/>
      <c r="I2331" s="12"/>
      <c r="J2331" s="12"/>
      <c r="K2331" s="12"/>
      <c r="L2331" s="12"/>
      <c r="M2331" s="12"/>
      <c r="N2331" s="12"/>
      <c r="O2331" s="12"/>
      <c r="P2331" s="55">
        <f t="shared" si="109"/>
        <v>0</v>
      </c>
    </row>
    <row r="2332" spans="1:16" ht="15" customHeight="1" x14ac:dyDescent="0.3">
      <c r="A2332" s="554"/>
      <c r="B2332" s="552"/>
      <c r="C2332" s="110">
        <v>25</v>
      </c>
      <c r="D2332" s="66"/>
      <c r="E2332" s="12"/>
      <c r="F2332" s="12"/>
      <c r="G2332" s="12"/>
      <c r="H2332" s="12"/>
      <c r="I2332" s="12"/>
      <c r="J2332" s="12"/>
      <c r="K2332" s="12"/>
      <c r="L2332" s="12"/>
      <c r="M2332" s="12"/>
      <c r="N2332" s="12"/>
      <c r="O2332" s="12"/>
      <c r="P2332" s="55">
        <f t="shared" si="109"/>
        <v>0</v>
      </c>
    </row>
    <row r="2333" spans="1:16" ht="15" customHeight="1" x14ac:dyDescent="0.3">
      <c r="A2333" s="554"/>
      <c r="B2333" s="552"/>
      <c r="C2333" s="110">
        <v>26</v>
      </c>
      <c r="D2333" s="66"/>
      <c r="E2333" s="12"/>
      <c r="F2333" s="12"/>
      <c r="G2333" s="12"/>
      <c r="H2333" s="12"/>
      <c r="I2333" s="12"/>
      <c r="J2333" s="12"/>
      <c r="K2333" s="12"/>
      <c r="L2333" s="12"/>
      <c r="M2333" s="12"/>
      <c r="N2333" s="12"/>
      <c r="O2333" s="12"/>
      <c r="P2333" s="55">
        <f t="shared" si="109"/>
        <v>0</v>
      </c>
    </row>
    <row r="2334" spans="1:16" ht="15" customHeight="1" x14ac:dyDescent="0.3">
      <c r="A2334" s="555"/>
      <c r="B2334" s="552"/>
      <c r="C2334" s="110">
        <v>27</v>
      </c>
      <c r="D2334" s="66"/>
      <c r="E2334" s="12"/>
      <c r="F2334" s="12"/>
      <c r="G2334" s="12"/>
      <c r="H2334" s="12"/>
      <c r="I2334" s="12"/>
      <c r="J2334" s="12"/>
      <c r="K2334" s="12"/>
      <c r="L2334" s="12"/>
      <c r="M2334" s="12"/>
      <c r="N2334" s="12"/>
      <c r="O2334" s="12"/>
      <c r="P2334" s="55">
        <f t="shared" si="109"/>
        <v>0</v>
      </c>
    </row>
    <row r="2335" spans="1:16" ht="15" customHeight="1" x14ac:dyDescent="0.3">
      <c r="A2335" s="553">
        <v>597</v>
      </c>
      <c r="B2335" s="551" t="s">
        <v>316</v>
      </c>
      <c r="C2335" s="110">
        <v>11</v>
      </c>
      <c r="D2335" s="66"/>
      <c r="E2335" s="12"/>
      <c r="F2335" s="12"/>
      <c r="G2335" s="12"/>
      <c r="H2335" s="12"/>
      <c r="I2335" s="12"/>
      <c r="J2335" s="12"/>
      <c r="K2335" s="12"/>
      <c r="L2335" s="12"/>
      <c r="M2335" s="12"/>
      <c r="N2335" s="12"/>
      <c r="O2335" s="12"/>
      <c r="P2335" s="55">
        <f t="shared" si="109"/>
        <v>0</v>
      </c>
    </row>
    <row r="2336" spans="1:16" ht="15" customHeight="1" x14ac:dyDescent="0.3">
      <c r="A2336" s="554"/>
      <c r="B2336" s="552"/>
      <c r="C2336" s="110">
        <v>12</v>
      </c>
      <c r="D2336" s="66"/>
      <c r="E2336" s="12"/>
      <c r="F2336" s="12"/>
      <c r="G2336" s="12"/>
      <c r="H2336" s="12"/>
      <c r="I2336" s="12"/>
      <c r="J2336" s="12"/>
      <c r="K2336" s="12"/>
      <c r="L2336" s="12"/>
      <c r="M2336" s="12"/>
      <c r="N2336" s="12"/>
      <c r="O2336" s="12"/>
      <c r="P2336" s="55">
        <f t="shared" si="109"/>
        <v>0</v>
      </c>
    </row>
    <row r="2337" spans="1:16" ht="15" customHeight="1" x14ac:dyDescent="0.3">
      <c r="A2337" s="554"/>
      <c r="B2337" s="552"/>
      <c r="C2337" s="110">
        <v>13</v>
      </c>
      <c r="D2337" s="66"/>
      <c r="E2337" s="12"/>
      <c r="F2337" s="12"/>
      <c r="G2337" s="12"/>
      <c r="H2337" s="12"/>
      <c r="I2337" s="12"/>
      <c r="J2337" s="12"/>
      <c r="K2337" s="12"/>
      <c r="L2337" s="12"/>
      <c r="M2337" s="12"/>
      <c r="N2337" s="12"/>
      <c r="O2337" s="12"/>
      <c r="P2337" s="55">
        <f t="shared" si="109"/>
        <v>0</v>
      </c>
    </row>
    <row r="2338" spans="1:16" ht="15" customHeight="1" x14ac:dyDescent="0.3">
      <c r="A2338" s="554"/>
      <c r="B2338" s="552"/>
      <c r="C2338" s="110">
        <v>14</v>
      </c>
      <c r="D2338" s="66"/>
      <c r="E2338" s="12"/>
      <c r="F2338" s="12"/>
      <c r="G2338" s="12"/>
      <c r="H2338" s="12"/>
      <c r="I2338" s="12"/>
      <c r="J2338" s="12"/>
      <c r="K2338" s="12"/>
      <c r="L2338" s="12"/>
      <c r="M2338" s="12"/>
      <c r="N2338" s="12"/>
      <c r="O2338" s="12"/>
      <c r="P2338" s="55">
        <f t="shared" si="109"/>
        <v>0</v>
      </c>
    </row>
    <row r="2339" spans="1:16" ht="15" customHeight="1" x14ac:dyDescent="0.3">
      <c r="A2339" s="554"/>
      <c r="B2339" s="552"/>
      <c r="C2339" s="110">
        <v>15</v>
      </c>
      <c r="D2339" s="66"/>
      <c r="E2339" s="12"/>
      <c r="F2339" s="12"/>
      <c r="G2339" s="12"/>
      <c r="H2339" s="12"/>
      <c r="I2339" s="12"/>
      <c r="J2339" s="12"/>
      <c r="K2339" s="12"/>
      <c r="L2339" s="12"/>
      <c r="M2339" s="12"/>
      <c r="N2339" s="12"/>
      <c r="O2339" s="12"/>
      <c r="P2339" s="55">
        <f t="shared" si="109"/>
        <v>0</v>
      </c>
    </row>
    <row r="2340" spans="1:16" ht="15" customHeight="1" x14ac:dyDescent="0.3">
      <c r="A2340" s="554"/>
      <c r="B2340" s="552"/>
      <c r="C2340" s="110">
        <v>16</v>
      </c>
      <c r="D2340" s="66"/>
      <c r="E2340" s="12"/>
      <c r="F2340" s="12"/>
      <c r="G2340" s="12"/>
      <c r="H2340" s="12"/>
      <c r="I2340" s="12"/>
      <c r="J2340" s="12"/>
      <c r="K2340" s="12"/>
      <c r="L2340" s="12"/>
      <c r="M2340" s="12"/>
      <c r="N2340" s="12"/>
      <c r="O2340" s="12"/>
      <c r="P2340" s="55">
        <f t="shared" si="109"/>
        <v>0</v>
      </c>
    </row>
    <row r="2341" spans="1:16" ht="15" customHeight="1" x14ac:dyDescent="0.3">
      <c r="A2341" s="554"/>
      <c r="B2341" s="552"/>
      <c r="C2341" s="110">
        <v>17</v>
      </c>
      <c r="D2341" s="66"/>
      <c r="E2341" s="12"/>
      <c r="F2341" s="12"/>
      <c r="G2341" s="12"/>
      <c r="H2341" s="12"/>
      <c r="I2341" s="12"/>
      <c r="J2341" s="12"/>
      <c r="K2341" s="12"/>
      <c r="L2341" s="12"/>
      <c r="M2341" s="12"/>
      <c r="N2341" s="12"/>
      <c r="O2341" s="12"/>
      <c r="P2341" s="55">
        <f t="shared" si="109"/>
        <v>0</v>
      </c>
    </row>
    <row r="2342" spans="1:16" ht="15" customHeight="1" x14ac:dyDescent="0.3">
      <c r="A2342" s="554"/>
      <c r="B2342" s="552"/>
      <c r="C2342" s="110">
        <v>25</v>
      </c>
      <c r="D2342" s="66"/>
      <c r="E2342" s="12"/>
      <c r="F2342" s="12"/>
      <c r="G2342" s="12"/>
      <c r="H2342" s="12"/>
      <c r="I2342" s="12"/>
      <c r="J2342" s="12"/>
      <c r="K2342" s="12"/>
      <c r="L2342" s="12"/>
      <c r="M2342" s="12"/>
      <c r="N2342" s="12"/>
      <c r="O2342" s="12"/>
      <c r="P2342" s="55">
        <f t="shared" si="109"/>
        <v>0</v>
      </c>
    </row>
    <row r="2343" spans="1:16" ht="15" customHeight="1" x14ac:dyDescent="0.3">
      <c r="A2343" s="554"/>
      <c r="B2343" s="552"/>
      <c r="C2343" s="110">
        <v>26</v>
      </c>
      <c r="D2343" s="66"/>
      <c r="E2343" s="12"/>
      <c r="F2343" s="12"/>
      <c r="G2343" s="12"/>
      <c r="H2343" s="12"/>
      <c r="I2343" s="12"/>
      <c r="J2343" s="12"/>
      <c r="K2343" s="12"/>
      <c r="L2343" s="12"/>
      <c r="M2343" s="12"/>
      <c r="N2343" s="12"/>
      <c r="O2343" s="12"/>
      <c r="P2343" s="55">
        <f t="shared" si="109"/>
        <v>0</v>
      </c>
    </row>
    <row r="2344" spans="1:16" ht="15" customHeight="1" x14ac:dyDescent="0.3">
      <c r="A2344" s="555"/>
      <c r="B2344" s="552"/>
      <c r="C2344" s="110">
        <v>27</v>
      </c>
      <c r="D2344" s="66"/>
      <c r="E2344" s="12"/>
      <c r="F2344" s="12"/>
      <c r="G2344" s="12"/>
      <c r="H2344" s="12"/>
      <c r="I2344" s="12"/>
      <c r="J2344" s="12"/>
      <c r="K2344" s="12"/>
      <c r="L2344" s="12"/>
      <c r="M2344" s="12"/>
      <c r="N2344" s="12"/>
      <c r="O2344" s="12"/>
      <c r="P2344" s="55">
        <f t="shared" si="109"/>
        <v>0</v>
      </c>
    </row>
    <row r="2345" spans="1:16" ht="15" customHeight="1" x14ac:dyDescent="0.3">
      <c r="A2345" s="553">
        <v>598</v>
      </c>
      <c r="B2345" s="551" t="s">
        <v>317</v>
      </c>
      <c r="C2345" s="110">
        <v>11</v>
      </c>
      <c r="D2345" s="66"/>
      <c r="E2345" s="12"/>
      <c r="F2345" s="12"/>
      <c r="G2345" s="12"/>
      <c r="H2345" s="12"/>
      <c r="I2345" s="12"/>
      <c r="J2345" s="12"/>
      <c r="K2345" s="12"/>
      <c r="L2345" s="12"/>
      <c r="M2345" s="12"/>
      <c r="N2345" s="12"/>
      <c r="O2345" s="12"/>
      <c r="P2345" s="55">
        <f t="shared" si="109"/>
        <v>0</v>
      </c>
    </row>
    <row r="2346" spans="1:16" ht="15" customHeight="1" x14ac:dyDescent="0.3">
      <c r="A2346" s="554"/>
      <c r="B2346" s="552"/>
      <c r="C2346" s="110">
        <v>12</v>
      </c>
      <c r="D2346" s="66"/>
      <c r="E2346" s="12"/>
      <c r="F2346" s="12"/>
      <c r="G2346" s="12"/>
      <c r="H2346" s="12"/>
      <c r="I2346" s="12"/>
      <c r="J2346" s="12"/>
      <c r="K2346" s="12"/>
      <c r="L2346" s="12"/>
      <c r="M2346" s="12"/>
      <c r="N2346" s="12"/>
      <c r="O2346" s="12"/>
      <c r="P2346" s="55">
        <f t="shared" si="109"/>
        <v>0</v>
      </c>
    </row>
    <row r="2347" spans="1:16" ht="15" customHeight="1" x14ac:dyDescent="0.3">
      <c r="A2347" s="554"/>
      <c r="B2347" s="552"/>
      <c r="C2347" s="110">
        <v>13</v>
      </c>
      <c r="D2347" s="66"/>
      <c r="E2347" s="12"/>
      <c r="F2347" s="12"/>
      <c r="G2347" s="12"/>
      <c r="H2347" s="12"/>
      <c r="I2347" s="12"/>
      <c r="J2347" s="12"/>
      <c r="K2347" s="12"/>
      <c r="L2347" s="12"/>
      <c r="M2347" s="12"/>
      <c r="N2347" s="12"/>
      <c r="O2347" s="12"/>
      <c r="P2347" s="55">
        <f t="shared" si="109"/>
        <v>0</v>
      </c>
    </row>
    <row r="2348" spans="1:16" ht="15" customHeight="1" x14ac:dyDescent="0.3">
      <c r="A2348" s="554"/>
      <c r="B2348" s="552"/>
      <c r="C2348" s="110">
        <v>14</v>
      </c>
      <c r="D2348" s="66"/>
      <c r="E2348" s="12"/>
      <c r="F2348" s="12"/>
      <c r="G2348" s="12"/>
      <c r="H2348" s="12"/>
      <c r="I2348" s="12"/>
      <c r="J2348" s="12"/>
      <c r="K2348" s="12"/>
      <c r="L2348" s="12"/>
      <c r="M2348" s="12"/>
      <c r="N2348" s="12"/>
      <c r="O2348" s="12"/>
      <c r="P2348" s="55">
        <f t="shared" si="109"/>
        <v>0</v>
      </c>
    </row>
    <row r="2349" spans="1:16" ht="15" customHeight="1" x14ac:dyDescent="0.3">
      <c r="A2349" s="554"/>
      <c r="B2349" s="552"/>
      <c r="C2349" s="110">
        <v>15</v>
      </c>
      <c r="D2349" s="66"/>
      <c r="E2349" s="12"/>
      <c r="F2349" s="12"/>
      <c r="G2349" s="12"/>
      <c r="H2349" s="12"/>
      <c r="I2349" s="12"/>
      <c r="J2349" s="12"/>
      <c r="K2349" s="12"/>
      <c r="L2349" s="12"/>
      <c r="M2349" s="12"/>
      <c r="N2349" s="12"/>
      <c r="O2349" s="12"/>
      <c r="P2349" s="55">
        <f t="shared" si="109"/>
        <v>0</v>
      </c>
    </row>
    <row r="2350" spans="1:16" ht="15" customHeight="1" x14ac:dyDescent="0.3">
      <c r="A2350" s="554"/>
      <c r="B2350" s="552"/>
      <c r="C2350" s="110">
        <v>16</v>
      </c>
      <c r="D2350" s="66"/>
      <c r="E2350" s="12"/>
      <c r="F2350" s="12"/>
      <c r="G2350" s="12"/>
      <c r="H2350" s="12"/>
      <c r="I2350" s="12"/>
      <c r="J2350" s="12"/>
      <c r="K2350" s="12"/>
      <c r="L2350" s="12"/>
      <c r="M2350" s="12"/>
      <c r="N2350" s="12"/>
      <c r="O2350" s="12"/>
      <c r="P2350" s="55">
        <f t="shared" si="109"/>
        <v>0</v>
      </c>
    </row>
    <row r="2351" spans="1:16" ht="15" customHeight="1" x14ac:dyDescent="0.3">
      <c r="A2351" s="554"/>
      <c r="B2351" s="552"/>
      <c r="C2351" s="110">
        <v>17</v>
      </c>
      <c r="D2351" s="66"/>
      <c r="E2351" s="12"/>
      <c r="F2351" s="12"/>
      <c r="G2351" s="12"/>
      <c r="H2351" s="12"/>
      <c r="I2351" s="12"/>
      <c r="J2351" s="12"/>
      <c r="K2351" s="12"/>
      <c r="L2351" s="12"/>
      <c r="M2351" s="12"/>
      <c r="N2351" s="12"/>
      <c r="O2351" s="12"/>
      <c r="P2351" s="55">
        <f t="shared" si="109"/>
        <v>0</v>
      </c>
    </row>
    <row r="2352" spans="1:16" ht="15" customHeight="1" x14ac:dyDescent="0.3">
      <c r="A2352" s="554"/>
      <c r="B2352" s="552"/>
      <c r="C2352" s="110">
        <v>25</v>
      </c>
      <c r="D2352" s="66"/>
      <c r="E2352" s="12"/>
      <c r="F2352" s="12"/>
      <c r="G2352" s="12"/>
      <c r="H2352" s="12"/>
      <c r="I2352" s="12"/>
      <c r="J2352" s="12"/>
      <c r="K2352" s="12"/>
      <c r="L2352" s="12"/>
      <c r="M2352" s="12"/>
      <c r="N2352" s="12"/>
      <c r="O2352" s="12"/>
      <c r="P2352" s="55">
        <f t="shared" si="109"/>
        <v>0</v>
      </c>
    </row>
    <row r="2353" spans="1:16" ht="15" customHeight="1" x14ac:dyDescent="0.3">
      <c r="A2353" s="554"/>
      <c r="B2353" s="552"/>
      <c r="C2353" s="110">
        <v>26</v>
      </c>
      <c r="D2353" s="66"/>
      <c r="E2353" s="12"/>
      <c r="F2353" s="12"/>
      <c r="G2353" s="12"/>
      <c r="H2353" s="12"/>
      <c r="I2353" s="12"/>
      <c r="J2353" s="12"/>
      <c r="K2353" s="12"/>
      <c r="L2353" s="12"/>
      <c r="M2353" s="12"/>
      <c r="N2353" s="12"/>
      <c r="O2353" s="12"/>
      <c r="P2353" s="55">
        <f t="shared" si="109"/>
        <v>0</v>
      </c>
    </row>
    <row r="2354" spans="1:16" ht="15" customHeight="1" x14ac:dyDescent="0.3">
      <c r="A2354" s="555"/>
      <c r="B2354" s="552"/>
      <c r="C2354" s="110">
        <v>27</v>
      </c>
      <c r="D2354" s="66"/>
      <c r="E2354" s="12"/>
      <c r="F2354" s="12"/>
      <c r="G2354" s="12"/>
      <c r="H2354" s="12"/>
      <c r="I2354" s="12"/>
      <c r="J2354" s="12"/>
      <c r="K2354" s="12"/>
      <c r="L2354" s="12"/>
      <c r="M2354" s="12"/>
      <c r="N2354" s="12"/>
      <c r="O2354" s="12"/>
      <c r="P2354" s="55">
        <f t="shared" si="109"/>
        <v>0</v>
      </c>
    </row>
    <row r="2355" spans="1:16" ht="15" customHeight="1" x14ac:dyDescent="0.3">
      <c r="A2355" s="553">
        <v>599</v>
      </c>
      <c r="B2355" s="551" t="s">
        <v>318</v>
      </c>
      <c r="C2355" s="110">
        <v>11</v>
      </c>
      <c r="D2355" s="66"/>
      <c r="E2355" s="12"/>
      <c r="F2355" s="12"/>
      <c r="G2355" s="12"/>
      <c r="H2355" s="12"/>
      <c r="I2355" s="12"/>
      <c r="J2355" s="12"/>
      <c r="K2355" s="12"/>
      <c r="L2355" s="12"/>
      <c r="M2355" s="12"/>
      <c r="N2355" s="12"/>
      <c r="O2355" s="12"/>
      <c r="P2355" s="55">
        <f t="shared" si="109"/>
        <v>0</v>
      </c>
    </row>
    <row r="2356" spans="1:16" ht="15" customHeight="1" x14ac:dyDescent="0.3">
      <c r="A2356" s="554"/>
      <c r="B2356" s="552"/>
      <c r="C2356" s="110">
        <v>12</v>
      </c>
      <c r="D2356" s="66"/>
      <c r="E2356" s="12"/>
      <c r="F2356" s="12"/>
      <c r="G2356" s="12"/>
      <c r="H2356" s="12"/>
      <c r="I2356" s="12"/>
      <c r="J2356" s="12"/>
      <c r="K2356" s="12"/>
      <c r="L2356" s="12"/>
      <c r="M2356" s="12"/>
      <c r="N2356" s="12"/>
      <c r="O2356" s="12"/>
      <c r="P2356" s="55">
        <f t="shared" ref="P2356:P2364" si="110">SUM(D2356:O2356)</f>
        <v>0</v>
      </c>
    </row>
    <row r="2357" spans="1:16" ht="15" customHeight="1" x14ac:dyDescent="0.3">
      <c r="A2357" s="554"/>
      <c r="B2357" s="552"/>
      <c r="C2357" s="110">
        <v>13</v>
      </c>
      <c r="D2357" s="66"/>
      <c r="E2357" s="12"/>
      <c r="F2357" s="12"/>
      <c r="G2357" s="12"/>
      <c r="H2357" s="12"/>
      <c r="I2357" s="12"/>
      <c r="J2357" s="12"/>
      <c r="K2357" s="12"/>
      <c r="L2357" s="12"/>
      <c r="M2357" s="12"/>
      <c r="N2357" s="12"/>
      <c r="O2357" s="12"/>
      <c r="P2357" s="55">
        <f t="shared" si="110"/>
        <v>0</v>
      </c>
    </row>
    <row r="2358" spans="1:16" ht="15" customHeight="1" x14ac:dyDescent="0.3">
      <c r="A2358" s="554"/>
      <c r="B2358" s="552"/>
      <c r="C2358" s="110">
        <v>14</v>
      </c>
      <c r="D2358" s="66"/>
      <c r="E2358" s="12"/>
      <c r="F2358" s="12"/>
      <c r="G2358" s="12"/>
      <c r="H2358" s="12"/>
      <c r="I2358" s="12"/>
      <c r="J2358" s="12"/>
      <c r="K2358" s="12"/>
      <c r="L2358" s="12"/>
      <c r="M2358" s="12"/>
      <c r="N2358" s="12"/>
      <c r="O2358" s="12"/>
      <c r="P2358" s="55">
        <f t="shared" si="110"/>
        <v>0</v>
      </c>
    </row>
    <row r="2359" spans="1:16" ht="15" customHeight="1" x14ac:dyDescent="0.3">
      <c r="A2359" s="554"/>
      <c r="B2359" s="552"/>
      <c r="C2359" s="110">
        <v>15</v>
      </c>
      <c r="D2359" s="66"/>
      <c r="E2359" s="12"/>
      <c r="F2359" s="12"/>
      <c r="G2359" s="12"/>
      <c r="H2359" s="12"/>
      <c r="I2359" s="12"/>
      <c r="J2359" s="12"/>
      <c r="K2359" s="12"/>
      <c r="L2359" s="12"/>
      <c r="M2359" s="12"/>
      <c r="N2359" s="12"/>
      <c r="O2359" s="12"/>
      <c r="P2359" s="55">
        <f t="shared" si="110"/>
        <v>0</v>
      </c>
    </row>
    <row r="2360" spans="1:16" ht="15" customHeight="1" x14ac:dyDescent="0.3">
      <c r="A2360" s="554"/>
      <c r="B2360" s="552"/>
      <c r="C2360" s="110">
        <v>16</v>
      </c>
      <c r="D2360" s="66"/>
      <c r="E2360" s="12"/>
      <c r="F2360" s="12"/>
      <c r="G2360" s="12"/>
      <c r="H2360" s="12"/>
      <c r="I2360" s="12"/>
      <c r="J2360" s="12"/>
      <c r="K2360" s="12"/>
      <c r="L2360" s="12"/>
      <c r="M2360" s="12"/>
      <c r="N2360" s="12"/>
      <c r="O2360" s="12"/>
      <c r="P2360" s="55">
        <f t="shared" si="110"/>
        <v>0</v>
      </c>
    </row>
    <row r="2361" spans="1:16" ht="15" customHeight="1" x14ac:dyDescent="0.3">
      <c r="A2361" s="554"/>
      <c r="B2361" s="552"/>
      <c r="C2361" s="110">
        <v>17</v>
      </c>
      <c r="D2361" s="66"/>
      <c r="E2361" s="12"/>
      <c r="F2361" s="12"/>
      <c r="G2361" s="12"/>
      <c r="H2361" s="12"/>
      <c r="I2361" s="12"/>
      <c r="J2361" s="12"/>
      <c r="K2361" s="12"/>
      <c r="L2361" s="12"/>
      <c r="M2361" s="12"/>
      <c r="N2361" s="12"/>
      <c r="O2361" s="12"/>
      <c r="P2361" s="55">
        <f t="shared" si="110"/>
        <v>0</v>
      </c>
    </row>
    <row r="2362" spans="1:16" ht="15" customHeight="1" x14ac:dyDescent="0.3">
      <c r="A2362" s="554"/>
      <c r="B2362" s="552"/>
      <c r="C2362" s="110">
        <v>25</v>
      </c>
      <c r="D2362" s="66"/>
      <c r="E2362" s="12"/>
      <c r="F2362" s="12"/>
      <c r="G2362" s="12"/>
      <c r="H2362" s="12"/>
      <c r="I2362" s="12"/>
      <c r="J2362" s="12"/>
      <c r="K2362" s="12"/>
      <c r="L2362" s="12"/>
      <c r="M2362" s="12"/>
      <c r="N2362" s="12"/>
      <c r="O2362" s="12"/>
      <c r="P2362" s="55">
        <f t="shared" si="110"/>
        <v>0</v>
      </c>
    </row>
    <row r="2363" spans="1:16" ht="15" customHeight="1" x14ac:dyDescent="0.3">
      <c r="A2363" s="554"/>
      <c r="B2363" s="552"/>
      <c r="C2363" s="110">
        <v>26</v>
      </c>
      <c r="D2363" s="66"/>
      <c r="E2363" s="12"/>
      <c r="F2363" s="12"/>
      <c r="G2363" s="12"/>
      <c r="H2363" s="12"/>
      <c r="I2363" s="12"/>
      <c r="J2363" s="12"/>
      <c r="K2363" s="12"/>
      <c r="L2363" s="12"/>
      <c r="M2363" s="12"/>
      <c r="N2363" s="12"/>
      <c r="O2363" s="12"/>
      <c r="P2363" s="55">
        <f t="shared" si="110"/>
        <v>0</v>
      </c>
    </row>
    <row r="2364" spans="1:16" ht="15" customHeight="1" x14ac:dyDescent="0.3">
      <c r="A2364" s="555"/>
      <c r="B2364" s="552"/>
      <c r="C2364" s="110">
        <v>27</v>
      </c>
      <c r="D2364" s="66"/>
      <c r="E2364" s="12"/>
      <c r="F2364" s="12"/>
      <c r="G2364" s="12"/>
      <c r="H2364" s="12"/>
      <c r="I2364" s="12"/>
      <c r="J2364" s="12"/>
      <c r="K2364" s="12"/>
      <c r="L2364" s="12"/>
      <c r="M2364" s="12"/>
      <c r="N2364" s="12"/>
      <c r="O2364" s="12"/>
      <c r="P2364" s="55">
        <f t="shared" si="110"/>
        <v>0</v>
      </c>
    </row>
    <row r="2365" spans="1:16" x14ac:dyDescent="0.3">
      <c r="A2365" s="75">
        <v>6000</v>
      </c>
      <c r="B2365" s="309" t="s">
        <v>2328</v>
      </c>
      <c r="C2365" s="310"/>
      <c r="D2365" s="76">
        <f t="shared" ref="D2365:P2365" si="111">D2366+D2447+D2528</f>
        <v>0</v>
      </c>
      <c r="E2365" s="77">
        <f t="shared" si="111"/>
        <v>0</v>
      </c>
      <c r="F2365" s="77">
        <f t="shared" si="111"/>
        <v>0</v>
      </c>
      <c r="G2365" s="77">
        <f t="shared" si="111"/>
        <v>0</v>
      </c>
      <c r="H2365" s="77">
        <f t="shared" si="111"/>
        <v>0</v>
      </c>
      <c r="I2365" s="77">
        <f t="shared" si="111"/>
        <v>0</v>
      </c>
      <c r="J2365" s="77">
        <f t="shared" si="111"/>
        <v>0</v>
      </c>
      <c r="K2365" s="77">
        <f t="shared" si="111"/>
        <v>0</v>
      </c>
      <c r="L2365" s="77">
        <f t="shared" si="111"/>
        <v>0</v>
      </c>
      <c r="M2365" s="77">
        <f t="shared" si="111"/>
        <v>0</v>
      </c>
      <c r="N2365" s="77">
        <f t="shared" si="111"/>
        <v>0</v>
      </c>
      <c r="O2365" s="77">
        <f t="shared" si="111"/>
        <v>0</v>
      </c>
      <c r="P2365" s="77">
        <f t="shared" si="111"/>
        <v>0</v>
      </c>
    </row>
    <row r="2366" spans="1:16" x14ac:dyDescent="0.3">
      <c r="A2366" s="74">
        <v>6100</v>
      </c>
      <c r="B2366" s="305" t="s">
        <v>2329</v>
      </c>
      <c r="C2366" s="306"/>
      <c r="D2366" s="72">
        <f>SUM(D2367:D2446)</f>
        <v>0</v>
      </c>
      <c r="E2366" s="73">
        <f t="shared" ref="E2366:O2366" si="112">SUM(E2367:E2446)</f>
        <v>0</v>
      </c>
      <c r="F2366" s="73">
        <f t="shared" si="112"/>
        <v>0</v>
      </c>
      <c r="G2366" s="73">
        <f t="shared" si="112"/>
        <v>0</v>
      </c>
      <c r="H2366" s="73">
        <f t="shared" si="112"/>
        <v>0</v>
      </c>
      <c r="I2366" s="73">
        <f t="shared" si="112"/>
        <v>0</v>
      </c>
      <c r="J2366" s="73">
        <f t="shared" si="112"/>
        <v>0</v>
      </c>
      <c r="K2366" s="73">
        <f t="shared" si="112"/>
        <v>0</v>
      </c>
      <c r="L2366" s="73">
        <f t="shared" si="112"/>
        <v>0</v>
      </c>
      <c r="M2366" s="73">
        <f t="shared" si="112"/>
        <v>0</v>
      </c>
      <c r="N2366" s="73">
        <f t="shared" si="112"/>
        <v>0</v>
      </c>
      <c r="O2366" s="73">
        <f t="shared" si="112"/>
        <v>0</v>
      </c>
      <c r="P2366" s="73">
        <f>SUM(P2367:P2446)</f>
        <v>0</v>
      </c>
    </row>
    <row r="2367" spans="1:16" ht="15" customHeight="1" x14ac:dyDescent="0.3">
      <c r="A2367" s="553">
        <v>611</v>
      </c>
      <c r="B2367" s="551" t="s">
        <v>321</v>
      </c>
      <c r="C2367" s="110">
        <v>11</v>
      </c>
      <c r="D2367" s="12"/>
      <c r="E2367" s="12"/>
      <c r="F2367" s="12"/>
      <c r="G2367" s="12"/>
      <c r="H2367" s="12"/>
      <c r="I2367" s="12"/>
      <c r="J2367" s="12"/>
      <c r="K2367" s="12"/>
      <c r="L2367" s="12"/>
      <c r="M2367" s="12"/>
      <c r="N2367" s="12"/>
      <c r="O2367" s="12"/>
      <c r="P2367" s="55">
        <f t="shared" ref="P2367:P2446" si="113">SUM(D2367:O2367)</f>
        <v>0</v>
      </c>
    </row>
    <row r="2368" spans="1:16" ht="15" customHeight="1" x14ac:dyDescent="0.3">
      <c r="A2368" s="554"/>
      <c r="B2368" s="552"/>
      <c r="C2368" s="110">
        <v>12</v>
      </c>
      <c r="D2368" s="66"/>
      <c r="E2368" s="12"/>
      <c r="F2368" s="12"/>
      <c r="G2368" s="12"/>
      <c r="H2368" s="12"/>
      <c r="I2368" s="12"/>
      <c r="J2368" s="12"/>
      <c r="K2368" s="12"/>
      <c r="L2368" s="12"/>
      <c r="M2368" s="12"/>
      <c r="N2368" s="12"/>
      <c r="O2368" s="12"/>
      <c r="P2368" s="55">
        <f t="shared" si="113"/>
        <v>0</v>
      </c>
    </row>
    <row r="2369" spans="1:16" ht="15" customHeight="1" x14ac:dyDescent="0.3">
      <c r="A2369" s="554"/>
      <c r="B2369" s="552"/>
      <c r="C2369" s="110">
        <v>13</v>
      </c>
      <c r="D2369" s="66"/>
      <c r="E2369" s="12"/>
      <c r="F2369" s="12"/>
      <c r="G2369" s="12"/>
      <c r="H2369" s="12"/>
      <c r="I2369" s="12"/>
      <c r="J2369" s="12"/>
      <c r="K2369" s="12"/>
      <c r="L2369" s="12"/>
      <c r="M2369" s="12"/>
      <c r="N2369" s="12"/>
      <c r="O2369" s="12"/>
      <c r="P2369" s="55">
        <f t="shared" si="113"/>
        <v>0</v>
      </c>
    </row>
    <row r="2370" spans="1:16" ht="15" customHeight="1" x14ac:dyDescent="0.3">
      <c r="A2370" s="554"/>
      <c r="B2370" s="552"/>
      <c r="C2370" s="110">
        <v>14</v>
      </c>
      <c r="D2370" s="66"/>
      <c r="E2370" s="12"/>
      <c r="F2370" s="12"/>
      <c r="G2370" s="12"/>
      <c r="H2370" s="12"/>
      <c r="I2370" s="12"/>
      <c r="J2370" s="12"/>
      <c r="K2370" s="12"/>
      <c r="L2370" s="12"/>
      <c r="M2370" s="12"/>
      <c r="N2370" s="12"/>
      <c r="O2370" s="12"/>
      <c r="P2370" s="55">
        <f t="shared" si="113"/>
        <v>0</v>
      </c>
    </row>
    <row r="2371" spans="1:16" ht="15" customHeight="1" x14ac:dyDescent="0.3">
      <c r="A2371" s="554"/>
      <c r="B2371" s="552"/>
      <c r="C2371" s="110">
        <v>15</v>
      </c>
      <c r="D2371" s="66"/>
      <c r="E2371" s="12"/>
      <c r="F2371" s="12"/>
      <c r="G2371" s="12"/>
      <c r="H2371" s="12"/>
      <c r="I2371" s="12"/>
      <c r="J2371" s="12"/>
      <c r="K2371" s="12"/>
      <c r="L2371" s="12"/>
      <c r="M2371" s="12"/>
      <c r="N2371" s="12"/>
      <c r="O2371" s="12"/>
      <c r="P2371" s="55">
        <f t="shared" si="113"/>
        <v>0</v>
      </c>
    </row>
    <row r="2372" spans="1:16" ht="15" customHeight="1" x14ac:dyDescent="0.3">
      <c r="A2372" s="554"/>
      <c r="B2372" s="552"/>
      <c r="C2372" s="110">
        <v>16</v>
      </c>
      <c r="D2372" s="66"/>
      <c r="E2372" s="12"/>
      <c r="F2372" s="12"/>
      <c r="G2372" s="12"/>
      <c r="H2372" s="12"/>
      <c r="I2372" s="12"/>
      <c r="J2372" s="12"/>
      <c r="K2372" s="12"/>
      <c r="L2372" s="12"/>
      <c r="M2372" s="12"/>
      <c r="N2372" s="12"/>
      <c r="O2372" s="12"/>
      <c r="P2372" s="55">
        <f t="shared" si="113"/>
        <v>0</v>
      </c>
    </row>
    <row r="2373" spans="1:16" ht="15" customHeight="1" x14ac:dyDescent="0.3">
      <c r="A2373" s="554"/>
      <c r="B2373" s="552"/>
      <c r="C2373" s="110">
        <v>17</v>
      </c>
      <c r="D2373" s="66"/>
      <c r="E2373" s="12"/>
      <c r="F2373" s="12"/>
      <c r="G2373" s="12"/>
      <c r="H2373" s="12"/>
      <c r="I2373" s="12"/>
      <c r="J2373" s="12"/>
      <c r="K2373" s="12"/>
      <c r="L2373" s="12"/>
      <c r="M2373" s="12"/>
      <c r="N2373" s="12"/>
      <c r="O2373" s="12"/>
      <c r="P2373" s="55">
        <f t="shared" si="113"/>
        <v>0</v>
      </c>
    </row>
    <row r="2374" spans="1:16" ht="15" customHeight="1" x14ac:dyDescent="0.3">
      <c r="A2374" s="554"/>
      <c r="B2374" s="552"/>
      <c r="C2374" s="110">
        <v>25</v>
      </c>
      <c r="D2374" s="66"/>
      <c r="E2374" s="12"/>
      <c r="F2374" s="12"/>
      <c r="G2374" s="12"/>
      <c r="H2374" s="12"/>
      <c r="I2374" s="12"/>
      <c r="J2374" s="12"/>
      <c r="K2374" s="12"/>
      <c r="L2374" s="12"/>
      <c r="M2374" s="12"/>
      <c r="N2374" s="12"/>
      <c r="O2374" s="12"/>
      <c r="P2374" s="55">
        <f t="shared" si="113"/>
        <v>0</v>
      </c>
    </row>
    <row r="2375" spans="1:16" ht="15" customHeight="1" x14ac:dyDescent="0.3">
      <c r="A2375" s="554"/>
      <c r="B2375" s="552"/>
      <c r="C2375" s="110">
        <v>26</v>
      </c>
      <c r="D2375" s="66"/>
      <c r="E2375" s="12"/>
      <c r="F2375" s="12"/>
      <c r="G2375" s="12"/>
      <c r="H2375" s="12"/>
      <c r="I2375" s="12"/>
      <c r="J2375" s="12"/>
      <c r="K2375" s="12"/>
      <c r="L2375" s="12"/>
      <c r="M2375" s="12"/>
      <c r="N2375" s="12"/>
      <c r="O2375" s="12"/>
      <c r="P2375" s="55">
        <f t="shared" si="113"/>
        <v>0</v>
      </c>
    </row>
    <row r="2376" spans="1:16" ht="15" customHeight="1" x14ac:dyDescent="0.3">
      <c r="A2376" s="555"/>
      <c r="B2376" s="552"/>
      <c r="C2376" s="110">
        <v>27</v>
      </c>
      <c r="D2376" s="66"/>
      <c r="E2376" s="12"/>
      <c r="F2376" s="12"/>
      <c r="G2376" s="12"/>
      <c r="H2376" s="12"/>
      <c r="I2376" s="12"/>
      <c r="J2376" s="12"/>
      <c r="K2376" s="12"/>
      <c r="L2376" s="12"/>
      <c r="M2376" s="12"/>
      <c r="N2376" s="12"/>
      <c r="O2376" s="12"/>
      <c r="P2376" s="55">
        <f t="shared" si="113"/>
        <v>0</v>
      </c>
    </row>
    <row r="2377" spans="1:16" ht="15" customHeight="1" x14ac:dyDescent="0.3">
      <c r="A2377" s="553">
        <v>612</v>
      </c>
      <c r="B2377" s="551" t="s">
        <v>322</v>
      </c>
      <c r="C2377" s="110">
        <v>11</v>
      </c>
      <c r="D2377" s="66"/>
      <c r="E2377" s="12"/>
      <c r="F2377" s="12"/>
      <c r="G2377" s="12"/>
      <c r="H2377" s="12"/>
      <c r="I2377" s="12"/>
      <c r="J2377" s="12"/>
      <c r="K2377" s="12"/>
      <c r="L2377" s="12"/>
      <c r="M2377" s="12"/>
      <c r="N2377" s="12"/>
      <c r="O2377" s="12"/>
      <c r="P2377" s="55">
        <f t="shared" si="113"/>
        <v>0</v>
      </c>
    </row>
    <row r="2378" spans="1:16" ht="15" customHeight="1" x14ac:dyDescent="0.3">
      <c r="A2378" s="554"/>
      <c r="B2378" s="552"/>
      <c r="C2378" s="110">
        <v>12</v>
      </c>
      <c r="D2378" s="66"/>
      <c r="E2378" s="12"/>
      <c r="F2378" s="12"/>
      <c r="G2378" s="12"/>
      <c r="H2378" s="12"/>
      <c r="I2378" s="12"/>
      <c r="J2378" s="12"/>
      <c r="K2378" s="12"/>
      <c r="L2378" s="12"/>
      <c r="M2378" s="12"/>
      <c r="N2378" s="12"/>
      <c r="O2378" s="12"/>
      <c r="P2378" s="55">
        <f t="shared" si="113"/>
        <v>0</v>
      </c>
    </row>
    <row r="2379" spans="1:16" ht="15" customHeight="1" x14ac:dyDescent="0.3">
      <c r="A2379" s="554"/>
      <c r="B2379" s="552"/>
      <c r="C2379" s="110">
        <v>13</v>
      </c>
      <c r="D2379" s="66"/>
      <c r="E2379" s="12"/>
      <c r="F2379" s="12"/>
      <c r="G2379" s="12"/>
      <c r="H2379" s="12"/>
      <c r="I2379" s="12"/>
      <c r="J2379" s="12"/>
      <c r="K2379" s="12"/>
      <c r="L2379" s="12"/>
      <c r="M2379" s="12"/>
      <c r="N2379" s="12"/>
      <c r="O2379" s="12"/>
      <c r="P2379" s="55">
        <f t="shared" si="113"/>
        <v>0</v>
      </c>
    </row>
    <row r="2380" spans="1:16" ht="15" customHeight="1" x14ac:dyDescent="0.3">
      <c r="A2380" s="554"/>
      <c r="B2380" s="552"/>
      <c r="C2380" s="110">
        <v>14</v>
      </c>
      <c r="D2380" s="66"/>
      <c r="E2380" s="12"/>
      <c r="F2380" s="12"/>
      <c r="G2380" s="12"/>
      <c r="H2380" s="12"/>
      <c r="I2380" s="12"/>
      <c r="J2380" s="12"/>
      <c r="K2380" s="12"/>
      <c r="L2380" s="12"/>
      <c r="M2380" s="12"/>
      <c r="N2380" s="12"/>
      <c r="O2380" s="12"/>
      <c r="P2380" s="55">
        <f t="shared" si="113"/>
        <v>0</v>
      </c>
    </row>
    <row r="2381" spans="1:16" ht="15" customHeight="1" x14ac:dyDescent="0.3">
      <c r="A2381" s="554"/>
      <c r="B2381" s="552"/>
      <c r="C2381" s="110">
        <v>15</v>
      </c>
      <c r="D2381" s="66"/>
      <c r="E2381" s="12"/>
      <c r="F2381" s="12"/>
      <c r="G2381" s="12"/>
      <c r="H2381" s="12"/>
      <c r="I2381" s="12"/>
      <c r="J2381" s="12"/>
      <c r="K2381" s="12"/>
      <c r="L2381" s="12"/>
      <c r="M2381" s="12"/>
      <c r="N2381" s="12"/>
      <c r="O2381" s="12"/>
      <c r="P2381" s="55">
        <f t="shared" si="113"/>
        <v>0</v>
      </c>
    </row>
    <row r="2382" spans="1:16" ht="15" customHeight="1" x14ac:dyDescent="0.3">
      <c r="A2382" s="554"/>
      <c r="B2382" s="552"/>
      <c r="C2382" s="110">
        <v>16</v>
      </c>
      <c r="D2382" s="66"/>
      <c r="E2382" s="12"/>
      <c r="F2382" s="12"/>
      <c r="G2382" s="12"/>
      <c r="H2382" s="12"/>
      <c r="I2382" s="12"/>
      <c r="J2382" s="12"/>
      <c r="K2382" s="12"/>
      <c r="L2382" s="12"/>
      <c r="M2382" s="12"/>
      <c r="N2382" s="12"/>
      <c r="O2382" s="12"/>
      <c r="P2382" s="55">
        <f t="shared" si="113"/>
        <v>0</v>
      </c>
    </row>
    <row r="2383" spans="1:16" ht="15" customHeight="1" x14ac:dyDescent="0.3">
      <c r="A2383" s="554"/>
      <c r="B2383" s="552"/>
      <c r="C2383" s="110">
        <v>17</v>
      </c>
      <c r="D2383" s="66"/>
      <c r="E2383" s="12"/>
      <c r="F2383" s="12"/>
      <c r="G2383" s="12"/>
      <c r="H2383" s="12"/>
      <c r="I2383" s="12"/>
      <c r="J2383" s="12"/>
      <c r="K2383" s="12"/>
      <c r="L2383" s="12"/>
      <c r="M2383" s="12"/>
      <c r="N2383" s="12"/>
      <c r="O2383" s="12"/>
      <c r="P2383" s="55">
        <f t="shared" si="113"/>
        <v>0</v>
      </c>
    </row>
    <row r="2384" spans="1:16" ht="15" customHeight="1" x14ac:dyDescent="0.3">
      <c r="A2384" s="554"/>
      <c r="B2384" s="552"/>
      <c r="C2384" s="110">
        <v>25</v>
      </c>
      <c r="D2384" s="66"/>
      <c r="E2384" s="12"/>
      <c r="F2384" s="12"/>
      <c r="G2384" s="12"/>
      <c r="H2384" s="12"/>
      <c r="I2384" s="12"/>
      <c r="J2384" s="12"/>
      <c r="K2384" s="12"/>
      <c r="L2384" s="12"/>
      <c r="M2384" s="12"/>
      <c r="N2384" s="12"/>
      <c r="O2384" s="12"/>
      <c r="P2384" s="55">
        <f t="shared" si="113"/>
        <v>0</v>
      </c>
    </row>
    <row r="2385" spans="1:16" ht="15" customHeight="1" x14ac:dyDescent="0.3">
      <c r="A2385" s="554"/>
      <c r="B2385" s="552"/>
      <c r="C2385" s="110">
        <v>26</v>
      </c>
      <c r="D2385" s="66"/>
      <c r="E2385" s="12"/>
      <c r="F2385" s="12"/>
      <c r="G2385" s="12"/>
      <c r="H2385" s="12"/>
      <c r="I2385" s="12"/>
      <c r="J2385" s="12"/>
      <c r="K2385" s="12"/>
      <c r="L2385" s="12"/>
      <c r="M2385" s="12"/>
      <c r="N2385" s="12"/>
      <c r="O2385" s="12"/>
      <c r="P2385" s="55">
        <f t="shared" si="113"/>
        <v>0</v>
      </c>
    </row>
    <row r="2386" spans="1:16" ht="15" customHeight="1" x14ac:dyDescent="0.3">
      <c r="A2386" s="555"/>
      <c r="B2386" s="552"/>
      <c r="C2386" s="110">
        <v>27</v>
      </c>
      <c r="D2386" s="66"/>
      <c r="E2386" s="12"/>
      <c r="F2386" s="12"/>
      <c r="G2386" s="12"/>
      <c r="H2386" s="12"/>
      <c r="I2386" s="12"/>
      <c r="J2386" s="12"/>
      <c r="K2386" s="12"/>
      <c r="L2386" s="12"/>
      <c r="M2386" s="12"/>
      <c r="N2386" s="12"/>
      <c r="O2386" s="12"/>
      <c r="P2386" s="55">
        <f t="shared" si="113"/>
        <v>0</v>
      </c>
    </row>
    <row r="2387" spans="1:16" ht="15" customHeight="1" x14ac:dyDescent="0.3">
      <c r="A2387" s="553">
        <v>613</v>
      </c>
      <c r="B2387" s="551" t="s">
        <v>323</v>
      </c>
      <c r="C2387" s="110">
        <v>11</v>
      </c>
      <c r="D2387" s="66"/>
      <c r="E2387" s="12"/>
      <c r="F2387" s="12"/>
      <c r="G2387" s="12"/>
      <c r="H2387" s="12"/>
      <c r="I2387" s="12"/>
      <c r="J2387" s="12"/>
      <c r="K2387" s="12"/>
      <c r="L2387" s="12"/>
      <c r="M2387" s="12"/>
      <c r="N2387" s="12"/>
      <c r="O2387" s="12"/>
      <c r="P2387" s="55">
        <f t="shared" si="113"/>
        <v>0</v>
      </c>
    </row>
    <row r="2388" spans="1:16" ht="15" customHeight="1" x14ac:dyDescent="0.3">
      <c r="A2388" s="554"/>
      <c r="B2388" s="552"/>
      <c r="C2388" s="110">
        <v>12</v>
      </c>
      <c r="D2388" s="66"/>
      <c r="E2388" s="12"/>
      <c r="F2388" s="12"/>
      <c r="G2388" s="12"/>
      <c r="H2388" s="12"/>
      <c r="I2388" s="12"/>
      <c r="J2388" s="12"/>
      <c r="K2388" s="12"/>
      <c r="L2388" s="12"/>
      <c r="M2388" s="12"/>
      <c r="N2388" s="12"/>
      <c r="O2388" s="12"/>
      <c r="P2388" s="55">
        <f t="shared" si="113"/>
        <v>0</v>
      </c>
    </row>
    <row r="2389" spans="1:16" ht="15" customHeight="1" x14ac:dyDescent="0.3">
      <c r="A2389" s="554"/>
      <c r="B2389" s="552"/>
      <c r="C2389" s="110">
        <v>13</v>
      </c>
      <c r="D2389" s="66"/>
      <c r="E2389" s="12"/>
      <c r="F2389" s="12"/>
      <c r="G2389" s="12"/>
      <c r="H2389" s="12"/>
      <c r="I2389" s="12"/>
      <c r="J2389" s="12"/>
      <c r="K2389" s="12"/>
      <c r="L2389" s="12"/>
      <c r="M2389" s="12"/>
      <c r="N2389" s="12"/>
      <c r="O2389" s="12"/>
      <c r="P2389" s="55">
        <f t="shared" si="113"/>
        <v>0</v>
      </c>
    </row>
    <row r="2390" spans="1:16" ht="15" customHeight="1" x14ac:dyDescent="0.3">
      <c r="A2390" s="554"/>
      <c r="B2390" s="552"/>
      <c r="C2390" s="110">
        <v>14</v>
      </c>
      <c r="D2390" s="66"/>
      <c r="E2390" s="12"/>
      <c r="F2390" s="12"/>
      <c r="G2390" s="12"/>
      <c r="H2390" s="12"/>
      <c r="I2390" s="12"/>
      <c r="J2390" s="12"/>
      <c r="K2390" s="12"/>
      <c r="L2390" s="12"/>
      <c r="M2390" s="12"/>
      <c r="N2390" s="12"/>
      <c r="O2390" s="12"/>
      <c r="P2390" s="55">
        <f t="shared" si="113"/>
        <v>0</v>
      </c>
    </row>
    <row r="2391" spans="1:16" ht="15" customHeight="1" x14ac:dyDescent="0.3">
      <c r="A2391" s="554"/>
      <c r="B2391" s="552"/>
      <c r="C2391" s="110">
        <v>15</v>
      </c>
      <c r="D2391" s="66"/>
      <c r="E2391" s="12"/>
      <c r="F2391" s="12"/>
      <c r="G2391" s="12"/>
      <c r="H2391" s="12"/>
      <c r="I2391" s="12"/>
      <c r="J2391" s="12"/>
      <c r="K2391" s="12"/>
      <c r="L2391" s="12"/>
      <c r="M2391" s="12"/>
      <c r="N2391" s="12"/>
      <c r="O2391" s="12"/>
      <c r="P2391" s="55">
        <f t="shared" si="113"/>
        <v>0</v>
      </c>
    </row>
    <row r="2392" spans="1:16" ht="15" customHeight="1" x14ac:dyDescent="0.3">
      <c r="A2392" s="554"/>
      <c r="B2392" s="552"/>
      <c r="C2392" s="110">
        <v>16</v>
      </c>
      <c r="D2392" s="66"/>
      <c r="E2392" s="12"/>
      <c r="F2392" s="12"/>
      <c r="G2392" s="12"/>
      <c r="H2392" s="12"/>
      <c r="I2392" s="12"/>
      <c r="J2392" s="12"/>
      <c r="K2392" s="12"/>
      <c r="L2392" s="12"/>
      <c r="M2392" s="12"/>
      <c r="N2392" s="12"/>
      <c r="O2392" s="12"/>
      <c r="P2392" s="55">
        <f t="shared" si="113"/>
        <v>0</v>
      </c>
    </row>
    <row r="2393" spans="1:16" ht="15" customHeight="1" x14ac:dyDescent="0.3">
      <c r="A2393" s="554"/>
      <c r="B2393" s="552"/>
      <c r="C2393" s="110">
        <v>17</v>
      </c>
      <c r="D2393" s="66"/>
      <c r="E2393" s="12"/>
      <c r="F2393" s="12"/>
      <c r="G2393" s="12"/>
      <c r="H2393" s="12"/>
      <c r="I2393" s="12"/>
      <c r="J2393" s="12"/>
      <c r="K2393" s="12"/>
      <c r="L2393" s="12"/>
      <c r="M2393" s="12"/>
      <c r="N2393" s="12"/>
      <c r="O2393" s="12"/>
      <c r="P2393" s="55">
        <f t="shared" si="113"/>
        <v>0</v>
      </c>
    </row>
    <row r="2394" spans="1:16" ht="15" customHeight="1" x14ac:dyDescent="0.3">
      <c r="A2394" s="554"/>
      <c r="B2394" s="552"/>
      <c r="C2394" s="110">
        <v>25</v>
      </c>
      <c r="D2394" s="66"/>
      <c r="E2394" s="12"/>
      <c r="F2394" s="12"/>
      <c r="G2394" s="12"/>
      <c r="H2394" s="12"/>
      <c r="I2394" s="12"/>
      <c r="J2394" s="12"/>
      <c r="K2394" s="12"/>
      <c r="L2394" s="12"/>
      <c r="M2394" s="12"/>
      <c r="N2394" s="12"/>
      <c r="O2394" s="12"/>
      <c r="P2394" s="55">
        <f t="shared" si="113"/>
        <v>0</v>
      </c>
    </row>
    <row r="2395" spans="1:16" ht="15" customHeight="1" x14ac:dyDescent="0.3">
      <c r="A2395" s="554"/>
      <c r="B2395" s="552"/>
      <c r="C2395" s="110">
        <v>26</v>
      </c>
      <c r="D2395" s="66"/>
      <c r="E2395" s="12"/>
      <c r="F2395" s="12"/>
      <c r="G2395" s="12"/>
      <c r="H2395" s="12"/>
      <c r="I2395" s="12"/>
      <c r="J2395" s="12"/>
      <c r="K2395" s="12"/>
      <c r="L2395" s="12"/>
      <c r="M2395" s="12"/>
      <c r="N2395" s="12"/>
      <c r="O2395" s="12"/>
      <c r="P2395" s="55">
        <f t="shared" si="113"/>
        <v>0</v>
      </c>
    </row>
    <row r="2396" spans="1:16" ht="15" customHeight="1" x14ac:dyDescent="0.3">
      <c r="A2396" s="555"/>
      <c r="B2396" s="552"/>
      <c r="C2396" s="110">
        <v>27</v>
      </c>
      <c r="D2396" s="66"/>
      <c r="E2396" s="12"/>
      <c r="F2396" s="12"/>
      <c r="G2396" s="12"/>
      <c r="H2396" s="12"/>
      <c r="I2396" s="12"/>
      <c r="J2396" s="12"/>
      <c r="K2396" s="12"/>
      <c r="L2396" s="12"/>
      <c r="M2396" s="12"/>
      <c r="N2396" s="12"/>
      <c r="O2396" s="12"/>
      <c r="P2396" s="55">
        <f t="shared" si="113"/>
        <v>0</v>
      </c>
    </row>
    <row r="2397" spans="1:16" ht="15" customHeight="1" x14ac:dyDescent="0.3">
      <c r="A2397" s="553">
        <v>614</v>
      </c>
      <c r="B2397" s="551" t="s">
        <v>324</v>
      </c>
      <c r="C2397" s="110">
        <v>11</v>
      </c>
      <c r="D2397" s="66"/>
      <c r="E2397" s="12"/>
      <c r="F2397" s="12"/>
      <c r="G2397" s="12"/>
      <c r="H2397" s="12"/>
      <c r="I2397" s="12"/>
      <c r="J2397" s="12"/>
      <c r="K2397" s="12"/>
      <c r="L2397" s="12"/>
      <c r="M2397" s="12"/>
      <c r="N2397" s="12"/>
      <c r="O2397" s="12"/>
      <c r="P2397" s="55">
        <f t="shared" si="113"/>
        <v>0</v>
      </c>
    </row>
    <row r="2398" spans="1:16" ht="15" customHeight="1" x14ac:dyDescent="0.3">
      <c r="A2398" s="554"/>
      <c r="B2398" s="552"/>
      <c r="C2398" s="110">
        <v>12</v>
      </c>
      <c r="D2398" s="66"/>
      <c r="E2398" s="12"/>
      <c r="F2398" s="12"/>
      <c r="G2398" s="12"/>
      <c r="H2398" s="12"/>
      <c r="I2398" s="12"/>
      <c r="J2398" s="12"/>
      <c r="K2398" s="12"/>
      <c r="L2398" s="12"/>
      <c r="M2398" s="12"/>
      <c r="N2398" s="12"/>
      <c r="O2398" s="12"/>
      <c r="P2398" s="55">
        <f t="shared" si="113"/>
        <v>0</v>
      </c>
    </row>
    <row r="2399" spans="1:16" ht="15" customHeight="1" x14ac:dyDescent="0.3">
      <c r="A2399" s="554"/>
      <c r="B2399" s="552"/>
      <c r="C2399" s="110">
        <v>13</v>
      </c>
      <c r="D2399" s="66"/>
      <c r="E2399" s="12"/>
      <c r="F2399" s="12"/>
      <c r="G2399" s="12"/>
      <c r="H2399" s="12"/>
      <c r="I2399" s="12"/>
      <c r="J2399" s="12"/>
      <c r="K2399" s="12"/>
      <c r="L2399" s="12"/>
      <c r="M2399" s="12"/>
      <c r="N2399" s="12"/>
      <c r="O2399" s="12"/>
      <c r="P2399" s="55">
        <f t="shared" si="113"/>
        <v>0</v>
      </c>
    </row>
    <row r="2400" spans="1:16" ht="15" customHeight="1" x14ac:dyDescent="0.3">
      <c r="A2400" s="554"/>
      <c r="B2400" s="552"/>
      <c r="C2400" s="110">
        <v>14</v>
      </c>
      <c r="D2400" s="66"/>
      <c r="E2400" s="12"/>
      <c r="F2400" s="12"/>
      <c r="G2400" s="12"/>
      <c r="H2400" s="12"/>
      <c r="I2400" s="12"/>
      <c r="J2400" s="12"/>
      <c r="K2400" s="12"/>
      <c r="L2400" s="12"/>
      <c r="M2400" s="12"/>
      <c r="N2400" s="12"/>
      <c r="O2400" s="12"/>
      <c r="P2400" s="55">
        <f t="shared" si="113"/>
        <v>0</v>
      </c>
    </row>
    <row r="2401" spans="1:16" ht="15" customHeight="1" x14ac:dyDescent="0.3">
      <c r="A2401" s="554"/>
      <c r="B2401" s="552"/>
      <c r="C2401" s="110">
        <v>15</v>
      </c>
      <c r="D2401" s="66"/>
      <c r="E2401" s="12"/>
      <c r="F2401" s="12"/>
      <c r="G2401" s="12"/>
      <c r="H2401" s="12"/>
      <c r="I2401" s="12"/>
      <c r="J2401" s="12"/>
      <c r="K2401" s="12"/>
      <c r="L2401" s="12"/>
      <c r="M2401" s="12"/>
      <c r="N2401" s="12"/>
      <c r="O2401" s="12"/>
      <c r="P2401" s="55">
        <f t="shared" si="113"/>
        <v>0</v>
      </c>
    </row>
    <row r="2402" spans="1:16" ht="15" customHeight="1" x14ac:dyDescent="0.3">
      <c r="A2402" s="554"/>
      <c r="B2402" s="552"/>
      <c r="C2402" s="110">
        <v>16</v>
      </c>
      <c r="D2402" s="66"/>
      <c r="E2402" s="12"/>
      <c r="F2402" s="12"/>
      <c r="G2402" s="12"/>
      <c r="H2402" s="12"/>
      <c r="I2402" s="12"/>
      <c r="J2402" s="12"/>
      <c r="K2402" s="12"/>
      <c r="L2402" s="12"/>
      <c r="M2402" s="12"/>
      <c r="N2402" s="12"/>
      <c r="O2402" s="12"/>
      <c r="P2402" s="55">
        <f t="shared" si="113"/>
        <v>0</v>
      </c>
    </row>
    <row r="2403" spans="1:16" ht="15" customHeight="1" x14ac:dyDescent="0.3">
      <c r="A2403" s="554"/>
      <c r="B2403" s="552"/>
      <c r="C2403" s="110">
        <v>17</v>
      </c>
      <c r="D2403" s="66"/>
      <c r="E2403" s="12"/>
      <c r="F2403" s="12"/>
      <c r="G2403" s="12"/>
      <c r="H2403" s="12"/>
      <c r="I2403" s="12"/>
      <c r="J2403" s="12"/>
      <c r="K2403" s="12"/>
      <c r="L2403" s="12"/>
      <c r="M2403" s="12"/>
      <c r="N2403" s="12"/>
      <c r="O2403" s="12"/>
      <c r="P2403" s="55">
        <f t="shared" si="113"/>
        <v>0</v>
      </c>
    </row>
    <row r="2404" spans="1:16" ht="15" customHeight="1" x14ac:dyDescent="0.3">
      <c r="A2404" s="554"/>
      <c r="B2404" s="552"/>
      <c r="C2404" s="110">
        <v>25</v>
      </c>
      <c r="D2404" s="66"/>
      <c r="E2404" s="12"/>
      <c r="F2404" s="12"/>
      <c r="G2404" s="12"/>
      <c r="H2404" s="12"/>
      <c r="I2404" s="12"/>
      <c r="J2404" s="12"/>
      <c r="K2404" s="12"/>
      <c r="L2404" s="12"/>
      <c r="M2404" s="12"/>
      <c r="N2404" s="12"/>
      <c r="O2404" s="12"/>
      <c r="P2404" s="55">
        <f t="shared" si="113"/>
        <v>0</v>
      </c>
    </row>
    <row r="2405" spans="1:16" ht="15" customHeight="1" x14ac:dyDescent="0.3">
      <c r="A2405" s="554"/>
      <c r="B2405" s="552"/>
      <c r="C2405" s="110">
        <v>26</v>
      </c>
      <c r="D2405" s="66"/>
      <c r="E2405" s="12"/>
      <c r="F2405" s="12"/>
      <c r="G2405" s="12"/>
      <c r="H2405" s="12"/>
      <c r="I2405" s="12"/>
      <c r="J2405" s="12"/>
      <c r="K2405" s="12"/>
      <c r="L2405" s="12"/>
      <c r="M2405" s="12"/>
      <c r="N2405" s="12"/>
      <c r="O2405" s="12"/>
      <c r="P2405" s="55">
        <f t="shared" si="113"/>
        <v>0</v>
      </c>
    </row>
    <row r="2406" spans="1:16" ht="15" customHeight="1" x14ac:dyDescent="0.3">
      <c r="A2406" s="555"/>
      <c r="B2406" s="552"/>
      <c r="C2406" s="110">
        <v>27</v>
      </c>
      <c r="D2406" s="66"/>
      <c r="E2406" s="12"/>
      <c r="F2406" s="12"/>
      <c r="G2406" s="12"/>
      <c r="H2406" s="12"/>
      <c r="I2406" s="12"/>
      <c r="J2406" s="12"/>
      <c r="K2406" s="12"/>
      <c r="L2406" s="12"/>
      <c r="M2406" s="12"/>
      <c r="N2406" s="12"/>
      <c r="O2406" s="12"/>
      <c r="P2406" s="55">
        <f t="shared" si="113"/>
        <v>0</v>
      </c>
    </row>
    <row r="2407" spans="1:16" ht="15" customHeight="1" x14ac:dyDescent="0.3">
      <c r="A2407" s="553">
        <v>615</v>
      </c>
      <c r="B2407" s="551" t="s">
        <v>325</v>
      </c>
      <c r="C2407" s="110">
        <v>11</v>
      </c>
      <c r="D2407" s="66"/>
      <c r="E2407" s="12"/>
      <c r="F2407" s="12"/>
      <c r="G2407" s="12"/>
      <c r="H2407" s="12"/>
      <c r="I2407" s="12"/>
      <c r="J2407" s="12"/>
      <c r="K2407" s="12"/>
      <c r="L2407" s="12"/>
      <c r="M2407" s="12"/>
      <c r="N2407" s="12"/>
      <c r="O2407" s="12"/>
      <c r="P2407" s="55">
        <f t="shared" si="113"/>
        <v>0</v>
      </c>
    </row>
    <row r="2408" spans="1:16" ht="15" customHeight="1" x14ac:dyDescent="0.3">
      <c r="A2408" s="554"/>
      <c r="B2408" s="552"/>
      <c r="C2408" s="110">
        <v>12</v>
      </c>
      <c r="D2408" s="66"/>
      <c r="E2408" s="12"/>
      <c r="F2408" s="12"/>
      <c r="G2408" s="12"/>
      <c r="H2408" s="12"/>
      <c r="I2408" s="12"/>
      <c r="J2408" s="12"/>
      <c r="K2408" s="12"/>
      <c r="L2408" s="12"/>
      <c r="M2408" s="12"/>
      <c r="N2408" s="12"/>
      <c r="O2408" s="12"/>
      <c r="P2408" s="55">
        <f t="shared" si="113"/>
        <v>0</v>
      </c>
    </row>
    <row r="2409" spans="1:16" ht="15" customHeight="1" x14ac:dyDescent="0.3">
      <c r="A2409" s="554"/>
      <c r="B2409" s="552"/>
      <c r="C2409" s="110">
        <v>13</v>
      </c>
      <c r="D2409" s="66"/>
      <c r="E2409" s="12"/>
      <c r="F2409" s="12"/>
      <c r="G2409" s="12"/>
      <c r="H2409" s="12"/>
      <c r="I2409" s="12"/>
      <c r="J2409" s="12"/>
      <c r="K2409" s="12"/>
      <c r="L2409" s="12"/>
      <c r="M2409" s="12"/>
      <c r="N2409" s="12"/>
      <c r="O2409" s="12"/>
      <c r="P2409" s="55">
        <f t="shared" si="113"/>
        <v>0</v>
      </c>
    </row>
    <row r="2410" spans="1:16" ht="15" customHeight="1" x14ac:dyDescent="0.3">
      <c r="A2410" s="554"/>
      <c r="B2410" s="552"/>
      <c r="C2410" s="110">
        <v>14</v>
      </c>
      <c r="D2410" s="66"/>
      <c r="E2410" s="12"/>
      <c r="F2410" s="12"/>
      <c r="G2410" s="12"/>
      <c r="H2410" s="12"/>
      <c r="I2410" s="12"/>
      <c r="J2410" s="12"/>
      <c r="K2410" s="12"/>
      <c r="L2410" s="12"/>
      <c r="M2410" s="12"/>
      <c r="N2410" s="12"/>
      <c r="O2410" s="12"/>
      <c r="P2410" s="55">
        <f t="shared" si="113"/>
        <v>0</v>
      </c>
    </row>
    <row r="2411" spans="1:16" ht="15" customHeight="1" x14ac:dyDescent="0.3">
      <c r="A2411" s="554"/>
      <c r="B2411" s="552"/>
      <c r="C2411" s="110">
        <v>15</v>
      </c>
      <c r="D2411" s="66"/>
      <c r="E2411" s="12"/>
      <c r="F2411" s="12"/>
      <c r="G2411" s="12"/>
      <c r="H2411" s="12"/>
      <c r="I2411" s="12"/>
      <c r="J2411" s="12"/>
      <c r="K2411" s="12"/>
      <c r="L2411" s="12"/>
      <c r="M2411" s="12"/>
      <c r="N2411" s="12"/>
      <c r="O2411" s="12"/>
      <c r="P2411" s="55">
        <f t="shared" si="113"/>
        <v>0</v>
      </c>
    </row>
    <row r="2412" spans="1:16" ht="15" customHeight="1" x14ac:dyDescent="0.3">
      <c r="A2412" s="554"/>
      <c r="B2412" s="552"/>
      <c r="C2412" s="110">
        <v>16</v>
      </c>
      <c r="D2412" s="66"/>
      <c r="E2412" s="12"/>
      <c r="F2412" s="12"/>
      <c r="G2412" s="12"/>
      <c r="H2412" s="12"/>
      <c r="I2412" s="12"/>
      <c r="J2412" s="12"/>
      <c r="K2412" s="12"/>
      <c r="L2412" s="12"/>
      <c r="M2412" s="12"/>
      <c r="N2412" s="12"/>
      <c r="O2412" s="12"/>
      <c r="P2412" s="55">
        <f t="shared" si="113"/>
        <v>0</v>
      </c>
    </row>
    <row r="2413" spans="1:16" ht="15" customHeight="1" x14ac:dyDescent="0.3">
      <c r="A2413" s="554"/>
      <c r="B2413" s="552"/>
      <c r="C2413" s="110">
        <v>17</v>
      </c>
      <c r="D2413" s="66"/>
      <c r="E2413" s="12"/>
      <c r="F2413" s="12"/>
      <c r="G2413" s="12"/>
      <c r="H2413" s="12"/>
      <c r="I2413" s="12"/>
      <c r="J2413" s="12"/>
      <c r="K2413" s="12"/>
      <c r="L2413" s="12"/>
      <c r="M2413" s="12"/>
      <c r="N2413" s="12"/>
      <c r="O2413" s="12"/>
      <c r="P2413" s="55">
        <f t="shared" si="113"/>
        <v>0</v>
      </c>
    </row>
    <row r="2414" spans="1:16" ht="15" customHeight="1" x14ac:dyDescent="0.3">
      <c r="A2414" s="554"/>
      <c r="B2414" s="552"/>
      <c r="C2414" s="110">
        <v>25</v>
      </c>
      <c r="D2414" s="66"/>
      <c r="E2414" s="12"/>
      <c r="F2414" s="12"/>
      <c r="G2414" s="12"/>
      <c r="H2414" s="12"/>
      <c r="I2414" s="12"/>
      <c r="J2414" s="12"/>
      <c r="K2414" s="12"/>
      <c r="L2414" s="12"/>
      <c r="M2414" s="12"/>
      <c r="N2414" s="12"/>
      <c r="O2414" s="12"/>
      <c r="P2414" s="55">
        <f t="shared" si="113"/>
        <v>0</v>
      </c>
    </row>
    <row r="2415" spans="1:16" ht="15" customHeight="1" x14ac:dyDescent="0.3">
      <c r="A2415" s="554"/>
      <c r="B2415" s="552"/>
      <c r="C2415" s="110">
        <v>26</v>
      </c>
      <c r="D2415" s="66"/>
      <c r="E2415" s="12"/>
      <c r="F2415" s="12"/>
      <c r="G2415" s="12"/>
      <c r="H2415" s="12"/>
      <c r="I2415" s="12"/>
      <c r="J2415" s="12"/>
      <c r="K2415" s="12"/>
      <c r="L2415" s="12"/>
      <c r="M2415" s="12"/>
      <c r="N2415" s="12"/>
      <c r="O2415" s="12"/>
      <c r="P2415" s="55">
        <f t="shared" si="113"/>
        <v>0</v>
      </c>
    </row>
    <row r="2416" spans="1:16" ht="15" customHeight="1" x14ac:dyDescent="0.3">
      <c r="A2416" s="555"/>
      <c r="B2416" s="552"/>
      <c r="C2416" s="110">
        <v>27</v>
      </c>
      <c r="D2416" s="66"/>
      <c r="E2416" s="12"/>
      <c r="F2416" s="12"/>
      <c r="G2416" s="12"/>
      <c r="H2416" s="12"/>
      <c r="I2416" s="12"/>
      <c r="J2416" s="12"/>
      <c r="K2416" s="12"/>
      <c r="L2416" s="12"/>
      <c r="M2416" s="12"/>
      <c r="N2416" s="12"/>
      <c r="O2416" s="12"/>
      <c r="P2416" s="55">
        <f t="shared" si="113"/>
        <v>0</v>
      </c>
    </row>
    <row r="2417" spans="1:16" ht="15" customHeight="1" x14ac:dyDescent="0.3">
      <c r="A2417" s="553">
        <v>616</v>
      </c>
      <c r="B2417" s="551" t="s">
        <v>326</v>
      </c>
      <c r="C2417" s="110">
        <v>11</v>
      </c>
      <c r="D2417" s="66"/>
      <c r="E2417" s="12"/>
      <c r="F2417" s="12"/>
      <c r="G2417" s="12"/>
      <c r="H2417" s="12"/>
      <c r="I2417" s="12"/>
      <c r="J2417" s="12"/>
      <c r="K2417" s="12"/>
      <c r="L2417" s="12"/>
      <c r="M2417" s="12"/>
      <c r="N2417" s="12"/>
      <c r="O2417" s="12"/>
      <c r="P2417" s="55">
        <f t="shared" si="113"/>
        <v>0</v>
      </c>
    </row>
    <row r="2418" spans="1:16" ht="15" customHeight="1" x14ac:dyDescent="0.3">
      <c r="A2418" s="554"/>
      <c r="B2418" s="552"/>
      <c r="C2418" s="110">
        <v>12</v>
      </c>
      <c r="D2418" s="66"/>
      <c r="E2418" s="12"/>
      <c r="F2418" s="12"/>
      <c r="G2418" s="12"/>
      <c r="H2418" s="12"/>
      <c r="I2418" s="12"/>
      <c r="J2418" s="12"/>
      <c r="K2418" s="12"/>
      <c r="L2418" s="12"/>
      <c r="M2418" s="12"/>
      <c r="N2418" s="12"/>
      <c r="O2418" s="12"/>
      <c r="P2418" s="55">
        <f t="shared" si="113"/>
        <v>0</v>
      </c>
    </row>
    <row r="2419" spans="1:16" ht="15" customHeight="1" x14ac:dyDescent="0.3">
      <c r="A2419" s="554"/>
      <c r="B2419" s="552"/>
      <c r="C2419" s="110">
        <v>13</v>
      </c>
      <c r="D2419" s="66"/>
      <c r="E2419" s="12"/>
      <c r="F2419" s="12"/>
      <c r="G2419" s="12"/>
      <c r="H2419" s="12"/>
      <c r="I2419" s="12"/>
      <c r="J2419" s="12"/>
      <c r="K2419" s="12"/>
      <c r="L2419" s="12"/>
      <c r="M2419" s="12"/>
      <c r="N2419" s="12"/>
      <c r="O2419" s="12"/>
      <c r="P2419" s="55">
        <f t="shared" si="113"/>
        <v>0</v>
      </c>
    </row>
    <row r="2420" spans="1:16" ht="15" customHeight="1" x14ac:dyDescent="0.3">
      <c r="A2420" s="554"/>
      <c r="B2420" s="552"/>
      <c r="C2420" s="110">
        <v>14</v>
      </c>
      <c r="D2420" s="66"/>
      <c r="E2420" s="12"/>
      <c r="F2420" s="12"/>
      <c r="G2420" s="12"/>
      <c r="H2420" s="12"/>
      <c r="I2420" s="12"/>
      <c r="J2420" s="12"/>
      <c r="K2420" s="12"/>
      <c r="L2420" s="12"/>
      <c r="M2420" s="12"/>
      <c r="N2420" s="12"/>
      <c r="O2420" s="12"/>
      <c r="P2420" s="55">
        <f t="shared" si="113"/>
        <v>0</v>
      </c>
    </row>
    <row r="2421" spans="1:16" ht="15" customHeight="1" x14ac:dyDescent="0.3">
      <c r="A2421" s="554"/>
      <c r="B2421" s="552"/>
      <c r="C2421" s="110">
        <v>15</v>
      </c>
      <c r="D2421" s="66"/>
      <c r="E2421" s="12"/>
      <c r="F2421" s="12"/>
      <c r="G2421" s="12"/>
      <c r="H2421" s="12"/>
      <c r="I2421" s="12"/>
      <c r="J2421" s="12"/>
      <c r="K2421" s="12"/>
      <c r="L2421" s="12"/>
      <c r="M2421" s="12"/>
      <c r="N2421" s="12"/>
      <c r="O2421" s="12"/>
      <c r="P2421" s="55">
        <f t="shared" si="113"/>
        <v>0</v>
      </c>
    </row>
    <row r="2422" spans="1:16" ht="15" customHeight="1" x14ac:dyDescent="0.3">
      <c r="A2422" s="554"/>
      <c r="B2422" s="552"/>
      <c r="C2422" s="110">
        <v>16</v>
      </c>
      <c r="D2422" s="66"/>
      <c r="E2422" s="12"/>
      <c r="F2422" s="12"/>
      <c r="G2422" s="12"/>
      <c r="H2422" s="12"/>
      <c r="I2422" s="12"/>
      <c r="J2422" s="12"/>
      <c r="K2422" s="12"/>
      <c r="L2422" s="12"/>
      <c r="M2422" s="12"/>
      <c r="N2422" s="12"/>
      <c r="O2422" s="12"/>
      <c r="P2422" s="55">
        <f t="shared" si="113"/>
        <v>0</v>
      </c>
    </row>
    <row r="2423" spans="1:16" ht="15" customHeight="1" x14ac:dyDescent="0.3">
      <c r="A2423" s="554"/>
      <c r="B2423" s="552"/>
      <c r="C2423" s="110">
        <v>17</v>
      </c>
      <c r="D2423" s="66"/>
      <c r="E2423" s="12"/>
      <c r="F2423" s="12"/>
      <c r="G2423" s="12"/>
      <c r="H2423" s="12"/>
      <c r="I2423" s="12"/>
      <c r="J2423" s="12"/>
      <c r="K2423" s="12"/>
      <c r="L2423" s="12"/>
      <c r="M2423" s="12"/>
      <c r="N2423" s="12"/>
      <c r="O2423" s="12"/>
      <c r="P2423" s="55">
        <f t="shared" si="113"/>
        <v>0</v>
      </c>
    </row>
    <row r="2424" spans="1:16" ht="15" customHeight="1" x14ac:dyDescent="0.3">
      <c r="A2424" s="554"/>
      <c r="B2424" s="552"/>
      <c r="C2424" s="110">
        <v>25</v>
      </c>
      <c r="D2424" s="66"/>
      <c r="E2424" s="12"/>
      <c r="F2424" s="12"/>
      <c r="G2424" s="12"/>
      <c r="H2424" s="12"/>
      <c r="I2424" s="12"/>
      <c r="J2424" s="12"/>
      <c r="K2424" s="12"/>
      <c r="L2424" s="12"/>
      <c r="M2424" s="12"/>
      <c r="N2424" s="12"/>
      <c r="O2424" s="12"/>
      <c r="P2424" s="55">
        <f t="shared" si="113"/>
        <v>0</v>
      </c>
    </row>
    <row r="2425" spans="1:16" ht="15" customHeight="1" x14ac:dyDescent="0.3">
      <c r="A2425" s="554"/>
      <c r="B2425" s="552"/>
      <c r="C2425" s="110">
        <v>26</v>
      </c>
      <c r="D2425" s="66"/>
      <c r="E2425" s="12"/>
      <c r="F2425" s="12"/>
      <c r="G2425" s="12"/>
      <c r="H2425" s="12"/>
      <c r="I2425" s="12"/>
      <c r="J2425" s="12"/>
      <c r="K2425" s="12"/>
      <c r="L2425" s="12"/>
      <c r="M2425" s="12"/>
      <c r="N2425" s="12"/>
      <c r="O2425" s="12"/>
      <c r="P2425" s="55">
        <f t="shared" si="113"/>
        <v>0</v>
      </c>
    </row>
    <row r="2426" spans="1:16" ht="15" customHeight="1" x14ac:dyDescent="0.3">
      <c r="A2426" s="555"/>
      <c r="B2426" s="552"/>
      <c r="C2426" s="110">
        <v>27</v>
      </c>
      <c r="D2426" s="66"/>
      <c r="E2426" s="12"/>
      <c r="F2426" s="12"/>
      <c r="G2426" s="12"/>
      <c r="H2426" s="12"/>
      <c r="I2426" s="12"/>
      <c r="J2426" s="12"/>
      <c r="K2426" s="12"/>
      <c r="L2426" s="12"/>
      <c r="M2426" s="12"/>
      <c r="N2426" s="12"/>
      <c r="O2426" s="12"/>
      <c r="P2426" s="55">
        <f t="shared" si="113"/>
        <v>0</v>
      </c>
    </row>
    <row r="2427" spans="1:16" ht="15" customHeight="1" x14ac:dyDescent="0.3">
      <c r="A2427" s="553">
        <v>617</v>
      </c>
      <c r="B2427" s="551" t="s">
        <v>327</v>
      </c>
      <c r="C2427" s="110">
        <v>11</v>
      </c>
      <c r="D2427" s="66"/>
      <c r="E2427" s="12"/>
      <c r="F2427" s="12"/>
      <c r="G2427" s="12"/>
      <c r="H2427" s="12"/>
      <c r="I2427" s="12"/>
      <c r="J2427" s="12"/>
      <c r="K2427" s="12"/>
      <c r="L2427" s="12"/>
      <c r="M2427" s="12"/>
      <c r="N2427" s="12"/>
      <c r="O2427" s="12"/>
      <c r="P2427" s="55">
        <f t="shared" si="113"/>
        <v>0</v>
      </c>
    </row>
    <row r="2428" spans="1:16" ht="15" customHeight="1" x14ac:dyDescent="0.3">
      <c r="A2428" s="554"/>
      <c r="B2428" s="552"/>
      <c r="C2428" s="110">
        <v>12</v>
      </c>
      <c r="D2428" s="66"/>
      <c r="E2428" s="12"/>
      <c r="F2428" s="12"/>
      <c r="G2428" s="12"/>
      <c r="H2428" s="12"/>
      <c r="I2428" s="12"/>
      <c r="J2428" s="12"/>
      <c r="K2428" s="12"/>
      <c r="L2428" s="12"/>
      <c r="M2428" s="12"/>
      <c r="N2428" s="12"/>
      <c r="O2428" s="12"/>
      <c r="P2428" s="55">
        <f t="shared" si="113"/>
        <v>0</v>
      </c>
    </row>
    <row r="2429" spans="1:16" ht="15" customHeight="1" x14ac:dyDescent="0.3">
      <c r="A2429" s="554"/>
      <c r="B2429" s="552"/>
      <c r="C2429" s="110">
        <v>13</v>
      </c>
      <c r="D2429" s="66"/>
      <c r="E2429" s="12"/>
      <c r="F2429" s="12"/>
      <c r="G2429" s="12"/>
      <c r="H2429" s="12"/>
      <c r="I2429" s="12"/>
      <c r="J2429" s="12"/>
      <c r="K2429" s="12"/>
      <c r="L2429" s="12"/>
      <c r="M2429" s="12"/>
      <c r="N2429" s="12"/>
      <c r="O2429" s="12"/>
      <c r="P2429" s="55">
        <f t="shared" si="113"/>
        <v>0</v>
      </c>
    </row>
    <row r="2430" spans="1:16" ht="15" customHeight="1" x14ac:dyDescent="0.3">
      <c r="A2430" s="554"/>
      <c r="B2430" s="552"/>
      <c r="C2430" s="110">
        <v>14</v>
      </c>
      <c r="D2430" s="66"/>
      <c r="E2430" s="12"/>
      <c r="F2430" s="12"/>
      <c r="G2430" s="12"/>
      <c r="H2430" s="12"/>
      <c r="I2430" s="12"/>
      <c r="J2430" s="12"/>
      <c r="K2430" s="12"/>
      <c r="L2430" s="12"/>
      <c r="M2430" s="12"/>
      <c r="N2430" s="12"/>
      <c r="O2430" s="12"/>
      <c r="P2430" s="55">
        <f t="shared" si="113"/>
        <v>0</v>
      </c>
    </row>
    <row r="2431" spans="1:16" ht="15" customHeight="1" x14ac:dyDescent="0.3">
      <c r="A2431" s="554"/>
      <c r="B2431" s="552"/>
      <c r="C2431" s="110">
        <v>15</v>
      </c>
      <c r="D2431" s="66"/>
      <c r="E2431" s="12"/>
      <c r="F2431" s="12"/>
      <c r="G2431" s="12"/>
      <c r="H2431" s="12"/>
      <c r="I2431" s="12"/>
      <c r="J2431" s="12"/>
      <c r="K2431" s="12"/>
      <c r="L2431" s="12"/>
      <c r="M2431" s="12"/>
      <c r="N2431" s="12"/>
      <c r="O2431" s="12"/>
      <c r="P2431" s="55">
        <f t="shared" si="113"/>
        <v>0</v>
      </c>
    </row>
    <row r="2432" spans="1:16" ht="15" customHeight="1" x14ac:dyDescent="0.3">
      <c r="A2432" s="554"/>
      <c r="B2432" s="552"/>
      <c r="C2432" s="110">
        <v>16</v>
      </c>
      <c r="D2432" s="66"/>
      <c r="E2432" s="12"/>
      <c r="F2432" s="12"/>
      <c r="G2432" s="12"/>
      <c r="H2432" s="12"/>
      <c r="I2432" s="12"/>
      <c r="J2432" s="12"/>
      <c r="K2432" s="12"/>
      <c r="L2432" s="12"/>
      <c r="M2432" s="12"/>
      <c r="N2432" s="12"/>
      <c r="O2432" s="12"/>
      <c r="P2432" s="55">
        <f t="shared" si="113"/>
        <v>0</v>
      </c>
    </row>
    <row r="2433" spans="1:16" ht="15" customHeight="1" x14ac:dyDescent="0.3">
      <c r="A2433" s="554"/>
      <c r="B2433" s="552"/>
      <c r="C2433" s="110">
        <v>17</v>
      </c>
      <c r="D2433" s="66"/>
      <c r="E2433" s="12"/>
      <c r="F2433" s="12"/>
      <c r="G2433" s="12"/>
      <c r="H2433" s="12"/>
      <c r="I2433" s="12"/>
      <c r="J2433" s="12"/>
      <c r="K2433" s="12"/>
      <c r="L2433" s="12"/>
      <c r="M2433" s="12"/>
      <c r="N2433" s="12"/>
      <c r="O2433" s="12"/>
      <c r="P2433" s="55">
        <f t="shared" si="113"/>
        <v>0</v>
      </c>
    </row>
    <row r="2434" spans="1:16" ht="15" customHeight="1" x14ac:dyDescent="0.3">
      <c r="A2434" s="554"/>
      <c r="B2434" s="552"/>
      <c r="C2434" s="110">
        <v>25</v>
      </c>
      <c r="D2434" s="66"/>
      <c r="E2434" s="12"/>
      <c r="F2434" s="12"/>
      <c r="G2434" s="12"/>
      <c r="H2434" s="12"/>
      <c r="I2434" s="12"/>
      <c r="J2434" s="12"/>
      <c r="K2434" s="12"/>
      <c r="L2434" s="12"/>
      <c r="M2434" s="12"/>
      <c r="N2434" s="12"/>
      <c r="O2434" s="12"/>
      <c r="P2434" s="55">
        <f t="shared" si="113"/>
        <v>0</v>
      </c>
    </row>
    <row r="2435" spans="1:16" ht="15" customHeight="1" x14ac:dyDescent="0.3">
      <c r="A2435" s="554"/>
      <c r="B2435" s="552"/>
      <c r="C2435" s="110">
        <v>26</v>
      </c>
      <c r="D2435" s="66"/>
      <c r="E2435" s="12"/>
      <c r="F2435" s="12"/>
      <c r="G2435" s="12"/>
      <c r="H2435" s="12"/>
      <c r="I2435" s="12"/>
      <c r="J2435" s="12"/>
      <c r="K2435" s="12"/>
      <c r="L2435" s="12"/>
      <c r="M2435" s="12"/>
      <c r="N2435" s="12"/>
      <c r="O2435" s="12"/>
      <c r="P2435" s="55">
        <f t="shared" si="113"/>
        <v>0</v>
      </c>
    </row>
    <row r="2436" spans="1:16" ht="15" customHeight="1" x14ac:dyDescent="0.3">
      <c r="A2436" s="555"/>
      <c r="B2436" s="552"/>
      <c r="C2436" s="110">
        <v>27</v>
      </c>
      <c r="D2436" s="66"/>
      <c r="E2436" s="12"/>
      <c r="F2436" s="12"/>
      <c r="G2436" s="12"/>
      <c r="H2436" s="12"/>
      <c r="I2436" s="12"/>
      <c r="J2436" s="12"/>
      <c r="K2436" s="12"/>
      <c r="L2436" s="12"/>
      <c r="M2436" s="12"/>
      <c r="N2436" s="12"/>
      <c r="O2436" s="12"/>
      <c r="P2436" s="55">
        <f t="shared" si="113"/>
        <v>0</v>
      </c>
    </row>
    <row r="2437" spans="1:16" ht="15" customHeight="1" x14ac:dyDescent="0.3">
      <c r="A2437" s="553">
        <v>619</v>
      </c>
      <c r="B2437" s="551" t="s">
        <v>622</v>
      </c>
      <c r="C2437" s="110">
        <v>11</v>
      </c>
      <c r="D2437" s="66"/>
      <c r="E2437" s="12"/>
      <c r="F2437" s="12"/>
      <c r="G2437" s="12"/>
      <c r="H2437" s="12"/>
      <c r="I2437" s="12"/>
      <c r="J2437" s="12"/>
      <c r="K2437" s="12"/>
      <c r="L2437" s="12"/>
      <c r="M2437" s="12"/>
      <c r="N2437" s="12"/>
      <c r="O2437" s="12"/>
      <c r="P2437" s="55">
        <f t="shared" si="113"/>
        <v>0</v>
      </c>
    </row>
    <row r="2438" spans="1:16" ht="15" customHeight="1" x14ac:dyDescent="0.3">
      <c r="A2438" s="554"/>
      <c r="B2438" s="552"/>
      <c r="C2438" s="110">
        <v>12</v>
      </c>
      <c r="D2438" s="66"/>
      <c r="E2438" s="12"/>
      <c r="F2438" s="12"/>
      <c r="G2438" s="12"/>
      <c r="H2438" s="12"/>
      <c r="I2438" s="12"/>
      <c r="J2438" s="12"/>
      <c r="K2438" s="12"/>
      <c r="L2438" s="12"/>
      <c r="M2438" s="12"/>
      <c r="N2438" s="12"/>
      <c r="O2438" s="12"/>
      <c r="P2438" s="55">
        <f t="shared" si="113"/>
        <v>0</v>
      </c>
    </row>
    <row r="2439" spans="1:16" ht="15" customHeight="1" x14ac:dyDescent="0.3">
      <c r="A2439" s="554"/>
      <c r="B2439" s="552"/>
      <c r="C2439" s="110">
        <v>13</v>
      </c>
      <c r="D2439" s="66"/>
      <c r="E2439" s="12"/>
      <c r="F2439" s="12"/>
      <c r="G2439" s="12"/>
      <c r="H2439" s="12"/>
      <c r="I2439" s="12"/>
      <c r="J2439" s="12"/>
      <c r="K2439" s="12"/>
      <c r="L2439" s="12"/>
      <c r="M2439" s="12"/>
      <c r="N2439" s="12"/>
      <c r="O2439" s="12"/>
      <c r="P2439" s="55">
        <f t="shared" si="113"/>
        <v>0</v>
      </c>
    </row>
    <row r="2440" spans="1:16" ht="15" customHeight="1" x14ac:dyDescent="0.3">
      <c r="A2440" s="554"/>
      <c r="B2440" s="552"/>
      <c r="C2440" s="110">
        <v>14</v>
      </c>
      <c r="D2440" s="66"/>
      <c r="E2440" s="12"/>
      <c r="F2440" s="12"/>
      <c r="G2440" s="12"/>
      <c r="H2440" s="12"/>
      <c r="I2440" s="12"/>
      <c r="J2440" s="12"/>
      <c r="K2440" s="12"/>
      <c r="L2440" s="12"/>
      <c r="M2440" s="12"/>
      <c r="N2440" s="12"/>
      <c r="O2440" s="12"/>
      <c r="P2440" s="55">
        <f t="shared" si="113"/>
        <v>0</v>
      </c>
    </row>
    <row r="2441" spans="1:16" ht="15" customHeight="1" x14ac:dyDescent="0.3">
      <c r="A2441" s="554"/>
      <c r="B2441" s="552"/>
      <c r="C2441" s="110">
        <v>15</v>
      </c>
      <c r="D2441" s="66"/>
      <c r="E2441" s="12"/>
      <c r="F2441" s="12"/>
      <c r="G2441" s="12"/>
      <c r="H2441" s="12"/>
      <c r="I2441" s="12"/>
      <c r="J2441" s="12"/>
      <c r="K2441" s="12"/>
      <c r="L2441" s="12"/>
      <c r="M2441" s="12"/>
      <c r="N2441" s="12"/>
      <c r="O2441" s="12"/>
      <c r="P2441" s="55">
        <f t="shared" si="113"/>
        <v>0</v>
      </c>
    </row>
    <row r="2442" spans="1:16" ht="15" customHeight="1" x14ac:dyDescent="0.3">
      <c r="A2442" s="554"/>
      <c r="B2442" s="552"/>
      <c r="C2442" s="110">
        <v>16</v>
      </c>
      <c r="D2442" s="66"/>
      <c r="E2442" s="12"/>
      <c r="F2442" s="12"/>
      <c r="G2442" s="12"/>
      <c r="H2442" s="12"/>
      <c r="I2442" s="12"/>
      <c r="J2442" s="12"/>
      <c r="K2442" s="12"/>
      <c r="L2442" s="12"/>
      <c r="M2442" s="12"/>
      <c r="N2442" s="12"/>
      <c r="O2442" s="12"/>
      <c r="P2442" s="55">
        <f t="shared" si="113"/>
        <v>0</v>
      </c>
    </row>
    <row r="2443" spans="1:16" ht="15" customHeight="1" x14ac:dyDescent="0.3">
      <c r="A2443" s="554"/>
      <c r="B2443" s="552"/>
      <c r="C2443" s="110">
        <v>17</v>
      </c>
      <c r="D2443" s="66"/>
      <c r="E2443" s="12"/>
      <c r="F2443" s="12"/>
      <c r="G2443" s="12"/>
      <c r="H2443" s="12"/>
      <c r="I2443" s="12"/>
      <c r="J2443" s="12"/>
      <c r="K2443" s="12"/>
      <c r="L2443" s="12"/>
      <c r="M2443" s="12"/>
      <c r="N2443" s="12"/>
      <c r="O2443" s="12"/>
      <c r="P2443" s="55">
        <f t="shared" si="113"/>
        <v>0</v>
      </c>
    </row>
    <row r="2444" spans="1:16" ht="15" customHeight="1" x14ac:dyDescent="0.3">
      <c r="A2444" s="554"/>
      <c r="B2444" s="552"/>
      <c r="C2444" s="110">
        <v>25</v>
      </c>
      <c r="D2444" s="66"/>
      <c r="E2444" s="12"/>
      <c r="F2444" s="12"/>
      <c r="G2444" s="12"/>
      <c r="H2444" s="12"/>
      <c r="I2444" s="12"/>
      <c r="J2444" s="12"/>
      <c r="K2444" s="12"/>
      <c r="L2444" s="12"/>
      <c r="M2444" s="12"/>
      <c r="N2444" s="12"/>
      <c r="O2444" s="12"/>
      <c r="P2444" s="55">
        <f t="shared" si="113"/>
        <v>0</v>
      </c>
    </row>
    <row r="2445" spans="1:16" ht="15" customHeight="1" x14ac:dyDescent="0.3">
      <c r="A2445" s="554"/>
      <c r="B2445" s="552"/>
      <c r="C2445" s="110">
        <v>26</v>
      </c>
      <c r="D2445" s="66"/>
      <c r="E2445" s="12"/>
      <c r="F2445" s="12"/>
      <c r="G2445" s="12"/>
      <c r="H2445" s="12"/>
      <c r="I2445" s="12"/>
      <c r="J2445" s="12"/>
      <c r="K2445" s="12"/>
      <c r="L2445" s="12"/>
      <c r="M2445" s="12"/>
      <c r="N2445" s="12"/>
      <c r="O2445" s="12"/>
      <c r="P2445" s="55">
        <f t="shared" si="113"/>
        <v>0</v>
      </c>
    </row>
    <row r="2446" spans="1:16" ht="15" customHeight="1" x14ac:dyDescent="0.3">
      <c r="A2446" s="555"/>
      <c r="B2446" s="552"/>
      <c r="C2446" s="110">
        <v>27</v>
      </c>
      <c r="D2446" s="66"/>
      <c r="E2446" s="12"/>
      <c r="F2446" s="12"/>
      <c r="G2446" s="12"/>
      <c r="H2446" s="12"/>
      <c r="I2446" s="12"/>
      <c r="J2446" s="12"/>
      <c r="K2446" s="12"/>
      <c r="L2446" s="12"/>
      <c r="M2446" s="12"/>
      <c r="N2446" s="12"/>
      <c r="O2446" s="12"/>
      <c r="P2446" s="55">
        <f t="shared" si="113"/>
        <v>0</v>
      </c>
    </row>
    <row r="2447" spans="1:16" x14ac:dyDescent="0.3">
      <c r="A2447" s="74">
        <v>6200</v>
      </c>
      <c r="B2447" s="305" t="s">
        <v>2330</v>
      </c>
      <c r="C2447" s="306"/>
      <c r="D2447" s="72">
        <f>SUM(D2448:D2527)</f>
        <v>0</v>
      </c>
      <c r="E2447" s="72">
        <f t="shared" ref="E2447:O2447" si="114">SUM(E2448:E2527)</f>
        <v>0</v>
      </c>
      <c r="F2447" s="72">
        <f t="shared" si="114"/>
        <v>0</v>
      </c>
      <c r="G2447" s="72">
        <f t="shared" si="114"/>
        <v>0</v>
      </c>
      <c r="H2447" s="72">
        <f t="shared" si="114"/>
        <v>0</v>
      </c>
      <c r="I2447" s="72">
        <f t="shared" si="114"/>
        <v>0</v>
      </c>
      <c r="J2447" s="72">
        <f t="shared" si="114"/>
        <v>0</v>
      </c>
      <c r="K2447" s="72">
        <f t="shared" si="114"/>
        <v>0</v>
      </c>
      <c r="L2447" s="72">
        <f t="shared" si="114"/>
        <v>0</v>
      </c>
      <c r="M2447" s="72">
        <f t="shared" si="114"/>
        <v>0</v>
      </c>
      <c r="N2447" s="72">
        <f t="shared" si="114"/>
        <v>0</v>
      </c>
      <c r="O2447" s="72">
        <f t="shared" si="114"/>
        <v>0</v>
      </c>
      <c r="P2447" s="72">
        <f>SUM(P2448:P2527)</f>
        <v>0</v>
      </c>
    </row>
    <row r="2448" spans="1:16" ht="15" customHeight="1" x14ac:dyDescent="0.3">
      <c r="A2448" s="553">
        <v>621</v>
      </c>
      <c r="B2448" s="551" t="s">
        <v>321</v>
      </c>
      <c r="C2448" s="110">
        <v>11</v>
      </c>
      <c r="D2448" s="66"/>
      <c r="E2448" s="12"/>
      <c r="F2448" s="12"/>
      <c r="G2448" s="12"/>
      <c r="H2448" s="12"/>
      <c r="I2448" s="12"/>
      <c r="J2448" s="12"/>
      <c r="K2448" s="12"/>
      <c r="L2448" s="12"/>
      <c r="M2448" s="12"/>
      <c r="N2448" s="12"/>
      <c r="O2448" s="12"/>
      <c r="P2448" s="55">
        <f t="shared" ref="P2448:P2527" si="115">SUM(D2448:O2448)</f>
        <v>0</v>
      </c>
    </row>
    <row r="2449" spans="1:16" ht="15" customHeight="1" x14ac:dyDescent="0.3">
      <c r="A2449" s="554"/>
      <c r="B2449" s="552"/>
      <c r="C2449" s="110">
        <v>12</v>
      </c>
      <c r="D2449" s="66"/>
      <c r="E2449" s="12"/>
      <c r="F2449" s="12"/>
      <c r="G2449" s="12"/>
      <c r="H2449" s="12"/>
      <c r="I2449" s="12"/>
      <c r="J2449" s="12"/>
      <c r="K2449" s="12"/>
      <c r="L2449" s="12"/>
      <c r="M2449" s="12"/>
      <c r="N2449" s="12"/>
      <c r="O2449" s="12"/>
      <c r="P2449" s="55">
        <f t="shared" si="115"/>
        <v>0</v>
      </c>
    </row>
    <row r="2450" spans="1:16" ht="15" customHeight="1" x14ac:dyDescent="0.3">
      <c r="A2450" s="554"/>
      <c r="B2450" s="552"/>
      <c r="C2450" s="110">
        <v>13</v>
      </c>
      <c r="D2450" s="66"/>
      <c r="E2450" s="12"/>
      <c r="F2450" s="12"/>
      <c r="G2450" s="12"/>
      <c r="H2450" s="12"/>
      <c r="I2450" s="12"/>
      <c r="J2450" s="12"/>
      <c r="K2450" s="12"/>
      <c r="L2450" s="12"/>
      <c r="M2450" s="12"/>
      <c r="N2450" s="12"/>
      <c r="O2450" s="12"/>
      <c r="P2450" s="55">
        <f t="shared" si="115"/>
        <v>0</v>
      </c>
    </row>
    <row r="2451" spans="1:16" ht="15" customHeight="1" x14ac:dyDescent="0.3">
      <c r="A2451" s="554"/>
      <c r="B2451" s="552"/>
      <c r="C2451" s="110">
        <v>14</v>
      </c>
      <c r="D2451" s="66"/>
      <c r="E2451" s="12"/>
      <c r="F2451" s="12"/>
      <c r="G2451" s="12"/>
      <c r="H2451" s="12"/>
      <c r="I2451" s="12"/>
      <c r="J2451" s="12"/>
      <c r="K2451" s="12"/>
      <c r="L2451" s="12"/>
      <c r="M2451" s="12"/>
      <c r="N2451" s="12"/>
      <c r="O2451" s="12"/>
      <c r="P2451" s="55">
        <f t="shared" si="115"/>
        <v>0</v>
      </c>
    </row>
    <row r="2452" spans="1:16" ht="15" customHeight="1" x14ac:dyDescent="0.3">
      <c r="A2452" s="554"/>
      <c r="B2452" s="552"/>
      <c r="C2452" s="110">
        <v>15</v>
      </c>
      <c r="D2452" s="66"/>
      <c r="E2452" s="12"/>
      <c r="F2452" s="12"/>
      <c r="G2452" s="12"/>
      <c r="H2452" s="12"/>
      <c r="I2452" s="12"/>
      <c r="J2452" s="12"/>
      <c r="K2452" s="12"/>
      <c r="L2452" s="12"/>
      <c r="M2452" s="12"/>
      <c r="N2452" s="12"/>
      <c r="O2452" s="12"/>
      <c r="P2452" s="55">
        <f t="shared" si="115"/>
        <v>0</v>
      </c>
    </row>
    <row r="2453" spans="1:16" ht="15" customHeight="1" x14ac:dyDescent="0.3">
      <c r="A2453" s="554"/>
      <c r="B2453" s="552"/>
      <c r="C2453" s="110">
        <v>16</v>
      </c>
      <c r="D2453" s="66"/>
      <c r="E2453" s="12"/>
      <c r="F2453" s="12"/>
      <c r="G2453" s="12"/>
      <c r="H2453" s="12"/>
      <c r="I2453" s="12"/>
      <c r="J2453" s="12"/>
      <c r="K2453" s="12"/>
      <c r="L2453" s="12"/>
      <c r="M2453" s="12"/>
      <c r="N2453" s="12"/>
      <c r="O2453" s="12"/>
      <c r="P2453" s="55">
        <f t="shared" si="115"/>
        <v>0</v>
      </c>
    </row>
    <row r="2454" spans="1:16" ht="15" customHeight="1" x14ac:dyDescent="0.3">
      <c r="A2454" s="554"/>
      <c r="B2454" s="552"/>
      <c r="C2454" s="110">
        <v>17</v>
      </c>
      <c r="D2454" s="66"/>
      <c r="E2454" s="12"/>
      <c r="F2454" s="12"/>
      <c r="G2454" s="12"/>
      <c r="H2454" s="12"/>
      <c r="I2454" s="12"/>
      <c r="J2454" s="12"/>
      <c r="K2454" s="12"/>
      <c r="L2454" s="12"/>
      <c r="M2454" s="12"/>
      <c r="N2454" s="12"/>
      <c r="O2454" s="12"/>
      <c r="P2454" s="55">
        <f t="shared" si="115"/>
        <v>0</v>
      </c>
    </row>
    <row r="2455" spans="1:16" ht="15" customHeight="1" x14ac:dyDescent="0.3">
      <c r="A2455" s="554"/>
      <c r="B2455" s="552"/>
      <c r="C2455" s="110">
        <v>25</v>
      </c>
      <c r="D2455" s="66"/>
      <c r="E2455" s="12"/>
      <c r="F2455" s="12"/>
      <c r="G2455" s="12"/>
      <c r="H2455" s="12"/>
      <c r="I2455" s="12"/>
      <c r="J2455" s="12"/>
      <c r="K2455" s="12"/>
      <c r="L2455" s="12"/>
      <c r="M2455" s="12"/>
      <c r="N2455" s="12"/>
      <c r="O2455" s="12"/>
      <c r="P2455" s="55">
        <f t="shared" si="115"/>
        <v>0</v>
      </c>
    </row>
    <row r="2456" spans="1:16" ht="15" customHeight="1" x14ac:dyDescent="0.3">
      <c r="A2456" s="554"/>
      <c r="B2456" s="552"/>
      <c r="C2456" s="110">
        <v>26</v>
      </c>
      <c r="D2456" s="66"/>
      <c r="E2456" s="12"/>
      <c r="F2456" s="12"/>
      <c r="G2456" s="12"/>
      <c r="H2456" s="12"/>
      <c r="I2456" s="12"/>
      <c r="J2456" s="12"/>
      <c r="K2456" s="12"/>
      <c r="L2456" s="12"/>
      <c r="M2456" s="12"/>
      <c r="N2456" s="12"/>
      <c r="O2456" s="12"/>
      <c r="P2456" s="55">
        <f t="shared" si="115"/>
        <v>0</v>
      </c>
    </row>
    <row r="2457" spans="1:16" ht="15" customHeight="1" x14ac:dyDescent="0.3">
      <c r="A2457" s="555"/>
      <c r="B2457" s="552"/>
      <c r="C2457" s="110">
        <v>27</v>
      </c>
      <c r="D2457" s="66"/>
      <c r="E2457" s="12"/>
      <c r="F2457" s="12"/>
      <c r="G2457" s="12"/>
      <c r="H2457" s="12"/>
      <c r="I2457" s="12"/>
      <c r="J2457" s="12"/>
      <c r="K2457" s="12"/>
      <c r="L2457" s="12"/>
      <c r="M2457" s="12"/>
      <c r="N2457" s="12"/>
      <c r="O2457" s="12"/>
      <c r="P2457" s="55">
        <f t="shared" si="115"/>
        <v>0</v>
      </c>
    </row>
    <row r="2458" spans="1:16" ht="15" customHeight="1" x14ac:dyDescent="0.3">
      <c r="A2458" s="553">
        <v>622</v>
      </c>
      <c r="B2458" s="551" t="s">
        <v>329</v>
      </c>
      <c r="C2458" s="110">
        <v>11</v>
      </c>
      <c r="D2458" s="66"/>
      <c r="E2458" s="12"/>
      <c r="F2458" s="12"/>
      <c r="G2458" s="12"/>
      <c r="H2458" s="12"/>
      <c r="I2458" s="12"/>
      <c r="J2458" s="12"/>
      <c r="K2458" s="12"/>
      <c r="L2458" s="12"/>
      <c r="M2458" s="12"/>
      <c r="N2458" s="12"/>
      <c r="O2458" s="12"/>
      <c r="P2458" s="55">
        <f t="shared" si="115"/>
        <v>0</v>
      </c>
    </row>
    <row r="2459" spans="1:16" ht="15" customHeight="1" x14ac:dyDescent="0.3">
      <c r="A2459" s="554"/>
      <c r="B2459" s="552"/>
      <c r="C2459" s="110">
        <v>12</v>
      </c>
      <c r="D2459" s="66"/>
      <c r="E2459" s="12"/>
      <c r="F2459" s="12"/>
      <c r="G2459" s="12"/>
      <c r="H2459" s="12"/>
      <c r="I2459" s="12"/>
      <c r="J2459" s="12"/>
      <c r="K2459" s="12"/>
      <c r="L2459" s="12"/>
      <c r="M2459" s="12"/>
      <c r="N2459" s="12"/>
      <c r="O2459" s="12"/>
      <c r="P2459" s="55">
        <f t="shared" si="115"/>
        <v>0</v>
      </c>
    </row>
    <row r="2460" spans="1:16" ht="15" customHeight="1" x14ac:dyDescent="0.3">
      <c r="A2460" s="554"/>
      <c r="B2460" s="552"/>
      <c r="C2460" s="110">
        <v>13</v>
      </c>
      <c r="D2460" s="66"/>
      <c r="E2460" s="12"/>
      <c r="F2460" s="12"/>
      <c r="G2460" s="12"/>
      <c r="H2460" s="12"/>
      <c r="I2460" s="12"/>
      <c r="J2460" s="12"/>
      <c r="K2460" s="12"/>
      <c r="L2460" s="12"/>
      <c r="M2460" s="12"/>
      <c r="N2460" s="12"/>
      <c r="O2460" s="12"/>
      <c r="P2460" s="55">
        <f t="shared" si="115"/>
        <v>0</v>
      </c>
    </row>
    <row r="2461" spans="1:16" ht="15" customHeight="1" x14ac:dyDescent="0.3">
      <c r="A2461" s="554"/>
      <c r="B2461" s="552"/>
      <c r="C2461" s="110">
        <v>14</v>
      </c>
      <c r="D2461" s="66"/>
      <c r="E2461" s="12"/>
      <c r="F2461" s="12"/>
      <c r="G2461" s="12"/>
      <c r="H2461" s="12"/>
      <c r="I2461" s="12"/>
      <c r="J2461" s="12"/>
      <c r="K2461" s="12"/>
      <c r="L2461" s="12"/>
      <c r="M2461" s="12"/>
      <c r="N2461" s="12"/>
      <c r="O2461" s="12"/>
      <c r="P2461" s="55">
        <f t="shared" si="115"/>
        <v>0</v>
      </c>
    </row>
    <row r="2462" spans="1:16" ht="15" customHeight="1" x14ac:dyDescent="0.3">
      <c r="A2462" s="554"/>
      <c r="B2462" s="552"/>
      <c r="C2462" s="110">
        <v>15</v>
      </c>
      <c r="D2462" s="66"/>
      <c r="E2462" s="12"/>
      <c r="F2462" s="12"/>
      <c r="G2462" s="12"/>
      <c r="H2462" s="12"/>
      <c r="I2462" s="12"/>
      <c r="J2462" s="12"/>
      <c r="K2462" s="12"/>
      <c r="L2462" s="12"/>
      <c r="M2462" s="12"/>
      <c r="N2462" s="12"/>
      <c r="O2462" s="12"/>
      <c r="P2462" s="55">
        <f t="shared" si="115"/>
        <v>0</v>
      </c>
    </row>
    <row r="2463" spans="1:16" ht="15" customHeight="1" x14ac:dyDescent="0.3">
      <c r="A2463" s="554"/>
      <c r="B2463" s="552"/>
      <c r="C2463" s="110">
        <v>16</v>
      </c>
      <c r="D2463" s="66"/>
      <c r="E2463" s="12"/>
      <c r="F2463" s="12"/>
      <c r="G2463" s="12"/>
      <c r="H2463" s="12"/>
      <c r="I2463" s="12"/>
      <c r="J2463" s="12"/>
      <c r="K2463" s="12"/>
      <c r="L2463" s="12"/>
      <c r="M2463" s="12"/>
      <c r="N2463" s="12"/>
      <c r="O2463" s="12"/>
      <c r="P2463" s="55">
        <f t="shared" si="115"/>
        <v>0</v>
      </c>
    </row>
    <row r="2464" spans="1:16" ht="15" customHeight="1" x14ac:dyDescent="0.3">
      <c r="A2464" s="554"/>
      <c r="B2464" s="552"/>
      <c r="C2464" s="110">
        <v>17</v>
      </c>
      <c r="D2464" s="66"/>
      <c r="E2464" s="12"/>
      <c r="F2464" s="12"/>
      <c r="G2464" s="12"/>
      <c r="H2464" s="12"/>
      <c r="I2464" s="12"/>
      <c r="J2464" s="12"/>
      <c r="K2464" s="12"/>
      <c r="L2464" s="12"/>
      <c r="M2464" s="12"/>
      <c r="N2464" s="12"/>
      <c r="O2464" s="12"/>
      <c r="P2464" s="55">
        <f t="shared" si="115"/>
        <v>0</v>
      </c>
    </row>
    <row r="2465" spans="1:16" ht="15" customHeight="1" x14ac:dyDescent="0.3">
      <c r="A2465" s="554"/>
      <c r="B2465" s="552"/>
      <c r="C2465" s="110">
        <v>25</v>
      </c>
      <c r="D2465" s="66"/>
      <c r="E2465" s="12"/>
      <c r="F2465" s="12"/>
      <c r="G2465" s="12"/>
      <c r="H2465" s="12"/>
      <c r="I2465" s="12"/>
      <c r="J2465" s="12"/>
      <c r="K2465" s="12"/>
      <c r="L2465" s="12"/>
      <c r="M2465" s="12"/>
      <c r="N2465" s="12"/>
      <c r="O2465" s="12"/>
      <c r="P2465" s="55">
        <f t="shared" si="115"/>
        <v>0</v>
      </c>
    </row>
    <row r="2466" spans="1:16" ht="15" customHeight="1" x14ac:dyDescent="0.3">
      <c r="A2466" s="554"/>
      <c r="B2466" s="552"/>
      <c r="C2466" s="110">
        <v>26</v>
      </c>
      <c r="D2466" s="66"/>
      <c r="E2466" s="12"/>
      <c r="F2466" s="12"/>
      <c r="G2466" s="12"/>
      <c r="H2466" s="12"/>
      <c r="I2466" s="12"/>
      <c r="J2466" s="12"/>
      <c r="K2466" s="12"/>
      <c r="L2466" s="12"/>
      <c r="M2466" s="12"/>
      <c r="N2466" s="12"/>
      <c r="O2466" s="12"/>
      <c r="P2466" s="55">
        <f t="shared" si="115"/>
        <v>0</v>
      </c>
    </row>
    <row r="2467" spans="1:16" ht="15" customHeight="1" x14ac:dyDescent="0.3">
      <c r="A2467" s="555"/>
      <c r="B2467" s="552"/>
      <c r="C2467" s="110">
        <v>27</v>
      </c>
      <c r="D2467" s="66"/>
      <c r="E2467" s="12"/>
      <c r="F2467" s="12"/>
      <c r="G2467" s="12"/>
      <c r="H2467" s="12"/>
      <c r="I2467" s="12"/>
      <c r="J2467" s="12"/>
      <c r="K2467" s="12"/>
      <c r="L2467" s="12"/>
      <c r="M2467" s="12"/>
      <c r="N2467" s="12"/>
      <c r="O2467" s="12"/>
      <c r="P2467" s="55">
        <f t="shared" si="115"/>
        <v>0</v>
      </c>
    </row>
    <row r="2468" spans="1:16" ht="15" customHeight="1" x14ac:dyDescent="0.3">
      <c r="A2468" s="553">
        <v>623</v>
      </c>
      <c r="B2468" s="551" t="s">
        <v>330</v>
      </c>
      <c r="C2468" s="110">
        <v>11</v>
      </c>
      <c r="D2468" s="66"/>
      <c r="E2468" s="12"/>
      <c r="F2468" s="12"/>
      <c r="G2468" s="12"/>
      <c r="H2468" s="12"/>
      <c r="I2468" s="12"/>
      <c r="J2468" s="12"/>
      <c r="K2468" s="12"/>
      <c r="L2468" s="12"/>
      <c r="M2468" s="12"/>
      <c r="N2468" s="12"/>
      <c r="O2468" s="12"/>
      <c r="P2468" s="55">
        <f t="shared" si="115"/>
        <v>0</v>
      </c>
    </row>
    <row r="2469" spans="1:16" ht="15" customHeight="1" x14ac:dyDescent="0.3">
      <c r="A2469" s="554"/>
      <c r="B2469" s="552"/>
      <c r="C2469" s="110">
        <v>12</v>
      </c>
      <c r="D2469" s="66"/>
      <c r="E2469" s="12"/>
      <c r="F2469" s="12"/>
      <c r="G2469" s="12"/>
      <c r="H2469" s="12"/>
      <c r="I2469" s="12"/>
      <c r="J2469" s="12"/>
      <c r="K2469" s="12"/>
      <c r="L2469" s="12"/>
      <c r="M2469" s="12"/>
      <c r="N2469" s="12"/>
      <c r="O2469" s="12"/>
      <c r="P2469" s="55">
        <f t="shared" si="115"/>
        <v>0</v>
      </c>
    </row>
    <row r="2470" spans="1:16" ht="15" customHeight="1" x14ac:dyDescent="0.3">
      <c r="A2470" s="554"/>
      <c r="B2470" s="552"/>
      <c r="C2470" s="110">
        <v>13</v>
      </c>
      <c r="D2470" s="66"/>
      <c r="E2470" s="12"/>
      <c r="F2470" s="12"/>
      <c r="G2470" s="12"/>
      <c r="H2470" s="12"/>
      <c r="I2470" s="12"/>
      <c r="J2470" s="12"/>
      <c r="K2470" s="12"/>
      <c r="L2470" s="12"/>
      <c r="M2470" s="12"/>
      <c r="N2470" s="12"/>
      <c r="O2470" s="12"/>
      <c r="P2470" s="55">
        <f t="shared" si="115"/>
        <v>0</v>
      </c>
    </row>
    <row r="2471" spans="1:16" ht="15" customHeight="1" x14ac:dyDescent="0.3">
      <c r="A2471" s="554"/>
      <c r="B2471" s="552"/>
      <c r="C2471" s="110">
        <v>14</v>
      </c>
      <c r="D2471" s="66"/>
      <c r="E2471" s="12"/>
      <c r="F2471" s="12"/>
      <c r="G2471" s="12"/>
      <c r="H2471" s="12"/>
      <c r="I2471" s="12"/>
      <c r="J2471" s="12"/>
      <c r="K2471" s="12"/>
      <c r="L2471" s="12"/>
      <c r="M2471" s="12"/>
      <c r="N2471" s="12"/>
      <c r="O2471" s="12"/>
      <c r="P2471" s="55">
        <f t="shared" si="115"/>
        <v>0</v>
      </c>
    </row>
    <row r="2472" spans="1:16" ht="15" customHeight="1" x14ac:dyDescent="0.3">
      <c r="A2472" s="554"/>
      <c r="B2472" s="552"/>
      <c r="C2472" s="110">
        <v>15</v>
      </c>
      <c r="D2472" s="66"/>
      <c r="E2472" s="12"/>
      <c r="F2472" s="12"/>
      <c r="G2472" s="12"/>
      <c r="H2472" s="12"/>
      <c r="I2472" s="12"/>
      <c r="J2472" s="12"/>
      <c r="K2472" s="12"/>
      <c r="L2472" s="12"/>
      <c r="M2472" s="12"/>
      <c r="N2472" s="12"/>
      <c r="O2472" s="12"/>
      <c r="P2472" s="55">
        <f t="shared" si="115"/>
        <v>0</v>
      </c>
    </row>
    <row r="2473" spans="1:16" ht="15" customHeight="1" x14ac:dyDescent="0.3">
      <c r="A2473" s="554"/>
      <c r="B2473" s="552"/>
      <c r="C2473" s="110">
        <v>16</v>
      </c>
      <c r="D2473" s="66"/>
      <c r="E2473" s="12"/>
      <c r="F2473" s="12"/>
      <c r="G2473" s="12"/>
      <c r="H2473" s="12"/>
      <c r="I2473" s="12"/>
      <c r="J2473" s="12"/>
      <c r="K2473" s="12"/>
      <c r="L2473" s="12"/>
      <c r="M2473" s="12"/>
      <c r="N2473" s="12"/>
      <c r="O2473" s="12"/>
      <c r="P2473" s="55">
        <f t="shared" si="115"/>
        <v>0</v>
      </c>
    </row>
    <row r="2474" spans="1:16" ht="15" customHeight="1" x14ac:dyDescent="0.3">
      <c r="A2474" s="554"/>
      <c r="B2474" s="552"/>
      <c r="C2474" s="110">
        <v>17</v>
      </c>
      <c r="D2474" s="66"/>
      <c r="E2474" s="12"/>
      <c r="F2474" s="12"/>
      <c r="G2474" s="12"/>
      <c r="H2474" s="12"/>
      <c r="I2474" s="12"/>
      <c r="J2474" s="12"/>
      <c r="K2474" s="12"/>
      <c r="L2474" s="12"/>
      <c r="M2474" s="12"/>
      <c r="N2474" s="12"/>
      <c r="O2474" s="12"/>
      <c r="P2474" s="55">
        <f t="shared" si="115"/>
        <v>0</v>
      </c>
    </row>
    <row r="2475" spans="1:16" ht="15" customHeight="1" x14ac:dyDescent="0.3">
      <c r="A2475" s="554"/>
      <c r="B2475" s="552"/>
      <c r="C2475" s="110">
        <v>25</v>
      </c>
      <c r="D2475" s="66"/>
      <c r="E2475" s="12"/>
      <c r="F2475" s="12"/>
      <c r="G2475" s="12"/>
      <c r="H2475" s="12"/>
      <c r="I2475" s="12"/>
      <c r="J2475" s="12"/>
      <c r="K2475" s="12"/>
      <c r="L2475" s="12"/>
      <c r="M2475" s="12"/>
      <c r="N2475" s="12"/>
      <c r="O2475" s="12"/>
      <c r="P2475" s="55">
        <f t="shared" si="115"/>
        <v>0</v>
      </c>
    </row>
    <row r="2476" spans="1:16" ht="15" customHeight="1" x14ac:dyDescent="0.3">
      <c r="A2476" s="554"/>
      <c r="B2476" s="552"/>
      <c r="C2476" s="110">
        <v>26</v>
      </c>
      <c r="D2476" s="66"/>
      <c r="E2476" s="12"/>
      <c r="F2476" s="12"/>
      <c r="G2476" s="12"/>
      <c r="H2476" s="12"/>
      <c r="I2476" s="12"/>
      <c r="J2476" s="12"/>
      <c r="K2476" s="12"/>
      <c r="L2476" s="12"/>
      <c r="M2476" s="12"/>
      <c r="N2476" s="12"/>
      <c r="O2476" s="12"/>
      <c r="P2476" s="55">
        <f t="shared" si="115"/>
        <v>0</v>
      </c>
    </row>
    <row r="2477" spans="1:16" ht="15" customHeight="1" x14ac:dyDescent="0.3">
      <c r="A2477" s="555"/>
      <c r="B2477" s="552"/>
      <c r="C2477" s="110">
        <v>27</v>
      </c>
      <c r="D2477" s="66"/>
      <c r="E2477" s="12"/>
      <c r="F2477" s="12"/>
      <c r="G2477" s="12"/>
      <c r="H2477" s="12"/>
      <c r="I2477" s="12"/>
      <c r="J2477" s="12"/>
      <c r="K2477" s="12"/>
      <c r="L2477" s="12"/>
      <c r="M2477" s="12"/>
      <c r="N2477" s="12"/>
      <c r="O2477" s="12"/>
      <c r="P2477" s="55">
        <f t="shared" si="115"/>
        <v>0</v>
      </c>
    </row>
    <row r="2478" spans="1:16" ht="15" customHeight="1" x14ac:dyDescent="0.3">
      <c r="A2478" s="553">
        <v>624</v>
      </c>
      <c r="B2478" s="551" t="s">
        <v>324</v>
      </c>
      <c r="C2478" s="110">
        <v>11</v>
      </c>
      <c r="D2478" s="66"/>
      <c r="E2478" s="12"/>
      <c r="F2478" s="12"/>
      <c r="G2478" s="12"/>
      <c r="H2478" s="12"/>
      <c r="I2478" s="12"/>
      <c r="J2478" s="12"/>
      <c r="K2478" s="12"/>
      <c r="L2478" s="12"/>
      <c r="M2478" s="12"/>
      <c r="N2478" s="12"/>
      <c r="O2478" s="12"/>
      <c r="P2478" s="55">
        <f t="shared" si="115"/>
        <v>0</v>
      </c>
    </row>
    <row r="2479" spans="1:16" ht="15" customHeight="1" x14ac:dyDescent="0.3">
      <c r="A2479" s="554"/>
      <c r="B2479" s="552"/>
      <c r="C2479" s="110">
        <v>12</v>
      </c>
      <c r="D2479" s="66"/>
      <c r="E2479" s="12"/>
      <c r="F2479" s="12"/>
      <c r="G2479" s="12"/>
      <c r="H2479" s="12"/>
      <c r="I2479" s="12"/>
      <c r="J2479" s="12"/>
      <c r="K2479" s="12"/>
      <c r="L2479" s="12"/>
      <c r="M2479" s="12"/>
      <c r="N2479" s="12"/>
      <c r="O2479" s="12"/>
      <c r="P2479" s="55">
        <f t="shared" si="115"/>
        <v>0</v>
      </c>
    </row>
    <row r="2480" spans="1:16" ht="15" customHeight="1" x14ac:dyDescent="0.3">
      <c r="A2480" s="554"/>
      <c r="B2480" s="552"/>
      <c r="C2480" s="110">
        <v>13</v>
      </c>
      <c r="D2480" s="66"/>
      <c r="E2480" s="12"/>
      <c r="F2480" s="12"/>
      <c r="G2480" s="12"/>
      <c r="H2480" s="12"/>
      <c r="I2480" s="12"/>
      <c r="J2480" s="12"/>
      <c r="K2480" s="12"/>
      <c r="L2480" s="12"/>
      <c r="M2480" s="12"/>
      <c r="N2480" s="12"/>
      <c r="O2480" s="12"/>
      <c r="P2480" s="55">
        <f t="shared" si="115"/>
        <v>0</v>
      </c>
    </row>
    <row r="2481" spans="1:16" ht="15" customHeight="1" x14ac:dyDescent="0.3">
      <c r="A2481" s="554"/>
      <c r="B2481" s="552"/>
      <c r="C2481" s="110">
        <v>14</v>
      </c>
      <c r="D2481" s="66"/>
      <c r="E2481" s="12"/>
      <c r="F2481" s="12"/>
      <c r="G2481" s="12"/>
      <c r="H2481" s="12"/>
      <c r="I2481" s="12"/>
      <c r="J2481" s="12"/>
      <c r="K2481" s="12"/>
      <c r="L2481" s="12"/>
      <c r="M2481" s="12"/>
      <c r="N2481" s="12"/>
      <c r="O2481" s="12"/>
      <c r="P2481" s="55">
        <f t="shared" si="115"/>
        <v>0</v>
      </c>
    </row>
    <row r="2482" spans="1:16" ht="15" customHeight="1" x14ac:dyDescent="0.3">
      <c r="A2482" s="554"/>
      <c r="B2482" s="552"/>
      <c r="C2482" s="110">
        <v>15</v>
      </c>
      <c r="D2482" s="66"/>
      <c r="E2482" s="12"/>
      <c r="F2482" s="12"/>
      <c r="G2482" s="12"/>
      <c r="H2482" s="12"/>
      <c r="I2482" s="12"/>
      <c r="J2482" s="12"/>
      <c r="K2482" s="12"/>
      <c r="L2482" s="12"/>
      <c r="M2482" s="12"/>
      <c r="N2482" s="12"/>
      <c r="O2482" s="12"/>
      <c r="P2482" s="55">
        <f t="shared" si="115"/>
        <v>0</v>
      </c>
    </row>
    <row r="2483" spans="1:16" ht="15" customHeight="1" x14ac:dyDescent="0.3">
      <c r="A2483" s="554"/>
      <c r="B2483" s="552"/>
      <c r="C2483" s="110">
        <v>16</v>
      </c>
      <c r="D2483" s="66"/>
      <c r="E2483" s="12"/>
      <c r="F2483" s="12"/>
      <c r="G2483" s="12"/>
      <c r="H2483" s="12"/>
      <c r="I2483" s="12"/>
      <c r="J2483" s="12"/>
      <c r="K2483" s="12"/>
      <c r="L2483" s="12"/>
      <c r="M2483" s="12"/>
      <c r="N2483" s="12"/>
      <c r="O2483" s="12"/>
      <c r="P2483" s="55">
        <f t="shared" si="115"/>
        <v>0</v>
      </c>
    </row>
    <row r="2484" spans="1:16" ht="15" customHeight="1" x14ac:dyDescent="0.3">
      <c r="A2484" s="554"/>
      <c r="B2484" s="552"/>
      <c r="C2484" s="110">
        <v>17</v>
      </c>
      <c r="D2484" s="66"/>
      <c r="E2484" s="12"/>
      <c r="F2484" s="12"/>
      <c r="G2484" s="12"/>
      <c r="H2484" s="12"/>
      <c r="I2484" s="12"/>
      <c r="J2484" s="12"/>
      <c r="K2484" s="12"/>
      <c r="L2484" s="12"/>
      <c r="M2484" s="12"/>
      <c r="N2484" s="12"/>
      <c r="O2484" s="12"/>
      <c r="P2484" s="55">
        <f t="shared" si="115"/>
        <v>0</v>
      </c>
    </row>
    <row r="2485" spans="1:16" ht="15" customHeight="1" x14ac:dyDescent="0.3">
      <c r="A2485" s="554"/>
      <c r="B2485" s="552"/>
      <c r="C2485" s="110">
        <v>25</v>
      </c>
      <c r="D2485" s="66"/>
      <c r="E2485" s="12"/>
      <c r="F2485" s="12"/>
      <c r="G2485" s="12"/>
      <c r="H2485" s="12"/>
      <c r="I2485" s="12"/>
      <c r="J2485" s="12"/>
      <c r="K2485" s="12"/>
      <c r="L2485" s="12"/>
      <c r="M2485" s="12"/>
      <c r="N2485" s="12"/>
      <c r="O2485" s="12"/>
      <c r="P2485" s="55">
        <f t="shared" si="115"/>
        <v>0</v>
      </c>
    </row>
    <row r="2486" spans="1:16" ht="15" customHeight="1" x14ac:dyDescent="0.3">
      <c r="A2486" s="554"/>
      <c r="B2486" s="552"/>
      <c r="C2486" s="110">
        <v>26</v>
      </c>
      <c r="D2486" s="66"/>
      <c r="E2486" s="12"/>
      <c r="F2486" s="12"/>
      <c r="G2486" s="12"/>
      <c r="H2486" s="12"/>
      <c r="I2486" s="12"/>
      <c r="J2486" s="12"/>
      <c r="K2486" s="12"/>
      <c r="L2486" s="12"/>
      <c r="M2486" s="12"/>
      <c r="N2486" s="12"/>
      <c r="O2486" s="12"/>
      <c r="P2486" s="55">
        <f t="shared" si="115"/>
        <v>0</v>
      </c>
    </row>
    <row r="2487" spans="1:16" ht="15" customHeight="1" x14ac:dyDescent="0.3">
      <c r="A2487" s="555"/>
      <c r="B2487" s="552"/>
      <c r="C2487" s="110">
        <v>27</v>
      </c>
      <c r="D2487" s="66"/>
      <c r="E2487" s="12"/>
      <c r="F2487" s="12"/>
      <c r="G2487" s="12"/>
      <c r="H2487" s="12"/>
      <c r="I2487" s="12"/>
      <c r="J2487" s="12"/>
      <c r="K2487" s="12"/>
      <c r="L2487" s="12"/>
      <c r="M2487" s="12"/>
      <c r="N2487" s="12"/>
      <c r="O2487" s="12"/>
      <c r="P2487" s="55">
        <f t="shared" si="115"/>
        <v>0</v>
      </c>
    </row>
    <row r="2488" spans="1:16" ht="15" customHeight="1" x14ac:dyDescent="0.3">
      <c r="A2488" s="553">
        <v>625</v>
      </c>
      <c r="B2488" s="551" t="s">
        <v>325</v>
      </c>
      <c r="C2488" s="110">
        <v>11</v>
      </c>
      <c r="D2488" s="66"/>
      <c r="E2488" s="12"/>
      <c r="F2488" s="12"/>
      <c r="G2488" s="12"/>
      <c r="H2488" s="12"/>
      <c r="I2488" s="12"/>
      <c r="J2488" s="12"/>
      <c r="K2488" s="12"/>
      <c r="L2488" s="12"/>
      <c r="M2488" s="12"/>
      <c r="N2488" s="12"/>
      <c r="O2488" s="12"/>
      <c r="P2488" s="55">
        <f t="shared" si="115"/>
        <v>0</v>
      </c>
    </row>
    <row r="2489" spans="1:16" ht="15" customHeight="1" x14ac:dyDescent="0.3">
      <c r="A2489" s="554"/>
      <c r="B2489" s="552"/>
      <c r="C2489" s="110">
        <v>12</v>
      </c>
      <c r="D2489" s="66"/>
      <c r="E2489" s="12"/>
      <c r="F2489" s="12"/>
      <c r="G2489" s="12"/>
      <c r="H2489" s="12"/>
      <c r="I2489" s="12"/>
      <c r="J2489" s="12"/>
      <c r="K2489" s="12"/>
      <c r="L2489" s="12"/>
      <c r="M2489" s="12"/>
      <c r="N2489" s="12"/>
      <c r="O2489" s="12"/>
      <c r="P2489" s="55">
        <f t="shared" si="115"/>
        <v>0</v>
      </c>
    </row>
    <row r="2490" spans="1:16" ht="15" customHeight="1" x14ac:dyDescent="0.3">
      <c r="A2490" s="554"/>
      <c r="B2490" s="552"/>
      <c r="C2490" s="110">
        <v>13</v>
      </c>
      <c r="D2490" s="66"/>
      <c r="E2490" s="12"/>
      <c r="F2490" s="12"/>
      <c r="G2490" s="12"/>
      <c r="H2490" s="12"/>
      <c r="I2490" s="12"/>
      <c r="J2490" s="12"/>
      <c r="K2490" s="12"/>
      <c r="L2490" s="12"/>
      <c r="M2490" s="12"/>
      <c r="N2490" s="12"/>
      <c r="O2490" s="12"/>
      <c r="P2490" s="55">
        <f t="shared" si="115"/>
        <v>0</v>
      </c>
    </row>
    <row r="2491" spans="1:16" ht="15" customHeight="1" x14ac:dyDescent="0.3">
      <c r="A2491" s="554"/>
      <c r="B2491" s="552"/>
      <c r="C2491" s="110">
        <v>14</v>
      </c>
      <c r="D2491" s="66"/>
      <c r="E2491" s="12"/>
      <c r="F2491" s="12"/>
      <c r="G2491" s="12"/>
      <c r="H2491" s="12"/>
      <c r="I2491" s="12"/>
      <c r="J2491" s="12"/>
      <c r="K2491" s="12"/>
      <c r="L2491" s="12"/>
      <c r="M2491" s="12"/>
      <c r="N2491" s="12"/>
      <c r="O2491" s="12"/>
      <c r="P2491" s="55">
        <f t="shared" si="115"/>
        <v>0</v>
      </c>
    </row>
    <row r="2492" spans="1:16" ht="15" customHeight="1" x14ac:dyDescent="0.3">
      <c r="A2492" s="554"/>
      <c r="B2492" s="552"/>
      <c r="C2492" s="110">
        <v>15</v>
      </c>
      <c r="D2492" s="66"/>
      <c r="E2492" s="12"/>
      <c r="F2492" s="12"/>
      <c r="G2492" s="12"/>
      <c r="H2492" s="12"/>
      <c r="I2492" s="12"/>
      <c r="J2492" s="12"/>
      <c r="K2492" s="12"/>
      <c r="L2492" s="12"/>
      <c r="M2492" s="12"/>
      <c r="N2492" s="12"/>
      <c r="O2492" s="12"/>
      <c r="P2492" s="55">
        <f t="shared" si="115"/>
        <v>0</v>
      </c>
    </row>
    <row r="2493" spans="1:16" ht="15" customHeight="1" x14ac:dyDescent="0.3">
      <c r="A2493" s="554"/>
      <c r="B2493" s="552"/>
      <c r="C2493" s="110">
        <v>16</v>
      </c>
      <c r="D2493" s="66"/>
      <c r="E2493" s="12"/>
      <c r="F2493" s="12"/>
      <c r="G2493" s="12"/>
      <c r="H2493" s="12"/>
      <c r="I2493" s="12"/>
      <c r="J2493" s="12"/>
      <c r="K2493" s="12"/>
      <c r="L2493" s="12"/>
      <c r="M2493" s="12"/>
      <c r="N2493" s="12"/>
      <c r="O2493" s="12"/>
      <c r="P2493" s="55">
        <f t="shared" si="115"/>
        <v>0</v>
      </c>
    </row>
    <row r="2494" spans="1:16" ht="15" customHeight="1" x14ac:dyDescent="0.3">
      <c r="A2494" s="554"/>
      <c r="B2494" s="552"/>
      <c r="C2494" s="110">
        <v>17</v>
      </c>
      <c r="D2494" s="66"/>
      <c r="E2494" s="12"/>
      <c r="F2494" s="12"/>
      <c r="G2494" s="12"/>
      <c r="H2494" s="12"/>
      <c r="I2494" s="12"/>
      <c r="J2494" s="12"/>
      <c r="K2494" s="12"/>
      <c r="L2494" s="12"/>
      <c r="M2494" s="12"/>
      <c r="N2494" s="12"/>
      <c r="O2494" s="12"/>
      <c r="P2494" s="55">
        <f t="shared" si="115"/>
        <v>0</v>
      </c>
    </row>
    <row r="2495" spans="1:16" ht="15" customHeight="1" x14ac:dyDescent="0.3">
      <c r="A2495" s="554"/>
      <c r="B2495" s="552"/>
      <c r="C2495" s="110">
        <v>25</v>
      </c>
      <c r="D2495" s="66"/>
      <c r="E2495" s="12"/>
      <c r="F2495" s="12"/>
      <c r="G2495" s="12"/>
      <c r="H2495" s="12"/>
      <c r="I2495" s="12"/>
      <c r="J2495" s="12"/>
      <c r="K2495" s="12"/>
      <c r="L2495" s="12"/>
      <c r="M2495" s="12"/>
      <c r="N2495" s="12"/>
      <c r="O2495" s="12"/>
      <c r="P2495" s="55">
        <f t="shared" si="115"/>
        <v>0</v>
      </c>
    </row>
    <row r="2496" spans="1:16" ht="15" customHeight="1" x14ac:dyDescent="0.3">
      <c r="A2496" s="554"/>
      <c r="B2496" s="552"/>
      <c r="C2496" s="110">
        <v>26</v>
      </c>
      <c r="D2496" s="66"/>
      <c r="E2496" s="12"/>
      <c r="F2496" s="12"/>
      <c r="G2496" s="12"/>
      <c r="H2496" s="12"/>
      <c r="I2496" s="12"/>
      <c r="J2496" s="12"/>
      <c r="K2496" s="12"/>
      <c r="L2496" s="12"/>
      <c r="M2496" s="12"/>
      <c r="N2496" s="12"/>
      <c r="O2496" s="12"/>
      <c r="P2496" s="55">
        <f t="shared" si="115"/>
        <v>0</v>
      </c>
    </row>
    <row r="2497" spans="1:16" ht="15" customHeight="1" x14ac:dyDescent="0.3">
      <c r="A2497" s="555"/>
      <c r="B2497" s="552"/>
      <c r="C2497" s="110">
        <v>27</v>
      </c>
      <c r="D2497" s="66"/>
      <c r="E2497" s="12"/>
      <c r="F2497" s="12"/>
      <c r="G2497" s="12"/>
      <c r="H2497" s="12"/>
      <c r="I2497" s="12"/>
      <c r="J2497" s="12"/>
      <c r="K2497" s="12"/>
      <c r="L2497" s="12"/>
      <c r="M2497" s="12"/>
      <c r="N2497" s="12"/>
      <c r="O2497" s="12"/>
      <c r="P2497" s="55">
        <f t="shared" si="115"/>
        <v>0</v>
      </c>
    </row>
    <row r="2498" spans="1:16" ht="15" customHeight="1" x14ac:dyDescent="0.3">
      <c r="A2498" s="553">
        <v>626</v>
      </c>
      <c r="B2498" s="551" t="s">
        <v>326</v>
      </c>
      <c r="C2498" s="110">
        <v>11</v>
      </c>
      <c r="D2498" s="66"/>
      <c r="E2498" s="12"/>
      <c r="F2498" s="12"/>
      <c r="G2498" s="12"/>
      <c r="H2498" s="12"/>
      <c r="I2498" s="12"/>
      <c r="J2498" s="12"/>
      <c r="K2498" s="12"/>
      <c r="L2498" s="12"/>
      <c r="M2498" s="12"/>
      <c r="N2498" s="12"/>
      <c r="O2498" s="12"/>
      <c r="P2498" s="55">
        <f t="shared" si="115"/>
        <v>0</v>
      </c>
    </row>
    <row r="2499" spans="1:16" ht="15" customHeight="1" x14ac:dyDescent="0.3">
      <c r="A2499" s="554"/>
      <c r="B2499" s="552"/>
      <c r="C2499" s="110">
        <v>12</v>
      </c>
      <c r="D2499" s="66"/>
      <c r="E2499" s="12"/>
      <c r="F2499" s="12"/>
      <c r="G2499" s="12"/>
      <c r="H2499" s="12"/>
      <c r="I2499" s="12"/>
      <c r="J2499" s="12"/>
      <c r="K2499" s="12"/>
      <c r="L2499" s="12"/>
      <c r="M2499" s="12"/>
      <c r="N2499" s="12"/>
      <c r="O2499" s="12"/>
      <c r="P2499" s="55">
        <f t="shared" si="115"/>
        <v>0</v>
      </c>
    </row>
    <row r="2500" spans="1:16" ht="15" customHeight="1" x14ac:dyDescent="0.3">
      <c r="A2500" s="554"/>
      <c r="B2500" s="552"/>
      <c r="C2500" s="110">
        <v>13</v>
      </c>
      <c r="D2500" s="66"/>
      <c r="E2500" s="12"/>
      <c r="F2500" s="12"/>
      <c r="G2500" s="12"/>
      <c r="H2500" s="12"/>
      <c r="I2500" s="12"/>
      <c r="J2500" s="12"/>
      <c r="K2500" s="12"/>
      <c r="L2500" s="12"/>
      <c r="M2500" s="12"/>
      <c r="N2500" s="12"/>
      <c r="O2500" s="12"/>
      <c r="P2500" s="55">
        <f t="shared" si="115"/>
        <v>0</v>
      </c>
    </row>
    <row r="2501" spans="1:16" ht="15" customHeight="1" x14ac:dyDescent="0.3">
      <c r="A2501" s="554"/>
      <c r="B2501" s="552"/>
      <c r="C2501" s="110">
        <v>14</v>
      </c>
      <c r="D2501" s="66"/>
      <c r="E2501" s="12"/>
      <c r="F2501" s="12"/>
      <c r="G2501" s="12"/>
      <c r="H2501" s="12"/>
      <c r="I2501" s="12"/>
      <c r="J2501" s="12"/>
      <c r="K2501" s="12"/>
      <c r="L2501" s="12"/>
      <c r="M2501" s="12"/>
      <c r="N2501" s="12"/>
      <c r="O2501" s="12"/>
      <c r="P2501" s="55">
        <f t="shared" si="115"/>
        <v>0</v>
      </c>
    </row>
    <row r="2502" spans="1:16" ht="15" customHeight="1" x14ac:dyDescent="0.3">
      <c r="A2502" s="554"/>
      <c r="B2502" s="552"/>
      <c r="C2502" s="110">
        <v>15</v>
      </c>
      <c r="D2502" s="66"/>
      <c r="E2502" s="12"/>
      <c r="F2502" s="12"/>
      <c r="G2502" s="12"/>
      <c r="H2502" s="12"/>
      <c r="I2502" s="12"/>
      <c r="J2502" s="12"/>
      <c r="K2502" s="12"/>
      <c r="L2502" s="12"/>
      <c r="M2502" s="12"/>
      <c r="N2502" s="12"/>
      <c r="O2502" s="12"/>
      <c r="P2502" s="55">
        <f t="shared" si="115"/>
        <v>0</v>
      </c>
    </row>
    <row r="2503" spans="1:16" ht="15" customHeight="1" x14ac:dyDescent="0.3">
      <c r="A2503" s="554"/>
      <c r="B2503" s="552"/>
      <c r="C2503" s="110">
        <v>16</v>
      </c>
      <c r="D2503" s="66"/>
      <c r="E2503" s="12"/>
      <c r="F2503" s="12"/>
      <c r="G2503" s="12"/>
      <c r="H2503" s="12"/>
      <c r="I2503" s="12"/>
      <c r="J2503" s="12"/>
      <c r="K2503" s="12"/>
      <c r="L2503" s="12"/>
      <c r="M2503" s="12"/>
      <c r="N2503" s="12"/>
      <c r="O2503" s="12"/>
      <c r="P2503" s="55">
        <f t="shared" si="115"/>
        <v>0</v>
      </c>
    </row>
    <row r="2504" spans="1:16" ht="15" customHeight="1" x14ac:dyDescent="0.3">
      <c r="A2504" s="554"/>
      <c r="B2504" s="552"/>
      <c r="C2504" s="110">
        <v>17</v>
      </c>
      <c r="D2504" s="66"/>
      <c r="E2504" s="12"/>
      <c r="F2504" s="12"/>
      <c r="G2504" s="12"/>
      <c r="H2504" s="12"/>
      <c r="I2504" s="12"/>
      <c r="J2504" s="12"/>
      <c r="K2504" s="12"/>
      <c r="L2504" s="12"/>
      <c r="M2504" s="12"/>
      <c r="N2504" s="12"/>
      <c r="O2504" s="12"/>
      <c r="P2504" s="55">
        <f t="shared" si="115"/>
        <v>0</v>
      </c>
    </row>
    <row r="2505" spans="1:16" ht="15" customHeight="1" x14ac:dyDescent="0.3">
      <c r="A2505" s="554"/>
      <c r="B2505" s="552"/>
      <c r="C2505" s="110">
        <v>25</v>
      </c>
      <c r="D2505" s="66"/>
      <c r="E2505" s="12"/>
      <c r="F2505" s="12"/>
      <c r="G2505" s="12"/>
      <c r="H2505" s="12"/>
      <c r="I2505" s="12"/>
      <c r="J2505" s="12"/>
      <c r="K2505" s="12"/>
      <c r="L2505" s="12"/>
      <c r="M2505" s="12"/>
      <c r="N2505" s="12"/>
      <c r="O2505" s="12"/>
      <c r="P2505" s="55">
        <f t="shared" si="115"/>
        <v>0</v>
      </c>
    </row>
    <row r="2506" spans="1:16" ht="15" customHeight="1" x14ac:dyDescent="0.3">
      <c r="A2506" s="554"/>
      <c r="B2506" s="552"/>
      <c r="C2506" s="110">
        <v>26</v>
      </c>
      <c r="D2506" s="66"/>
      <c r="E2506" s="12"/>
      <c r="F2506" s="12"/>
      <c r="G2506" s="12"/>
      <c r="H2506" s="12"/>
      <c r="I2506" s="12"/>
      <c r="J2506" s="12"/>
      <c r="K2506" s="12"/>
      <c r="L2506" s="12"/>
      <c r="M2506" s="12"/>
      <c r="N2506" s="12"/>
      <c r="O2506" s="12"/>
      <c r="P2506" s="55">
        <f t="shared" si="115"/>
        <v>0</v>
      </c>
    </row>
    <row r="2507" spans="1:16" ht="15" customHeight="1" x14ac:dyDescent="0.3">
      <c r="A2507" s="555"/>
      <c r="B2507" s="552"/>
      <c r="C2507" s="110">
        <v>27</v>
      </c>
      <c r="D2507" s="66"/>
      <c r="E2507" s="12"/>
      <c r="F2507" s="12"/>
      <c r="G2507" s="12"/>
      <c r="H2507" s="12"/>
      <c r="I2507" s="12"/>
      <c r="J2507" s="12"/>
      <c r="K2507" s="12"/>
      <c r="L2507" s="12"/>
      <c r="M2507" s="12"/>
      <c r="N2507" s="12"/>
      <c r="O2507" s="12"/>
      <c r="P2507" s="55">
        <f t="shared" si="115"/>
        <v>0</v>
      </c>
    </row>
    <row r="2508" spans="1:16" ht="15" customHeight="1" x14ac:dyDescent="0.3">
      <c r="A2508" s="553">
        <v>627</v>
      </c>
      <c r="B2508" s="551" t="s">
        <v>327</v>
      </c>
      <c r="C2508" s="110">
        <v>11</v>
      </c>
      <c r="D2508" s="66"/>
      <c r="E2508" s="12"/>
      <c r="F2508" s="12"/>
      <c r="G2508" s="12"/>
      <c r="H2508" s="12"/>
      <c r="I2508" s="12"/>
      <c r="J2508" s="12"/>
      <c r="K2508" s="12"/>
      <c r="L2508" s="12"/>
      <c r="M2508" s="12"/>
      <c r="N2508" s="12"/>
      <c r="O2508" s="12"/>
      <c r="P2508" s="55">
        <f t="shared" si="115"/>
        <v>0</v>
      </c>
    </row>
    <row r="2509" spans="1:16" ht="15" customHeight="1" x14ac:dyDescent="0.3">
      <c r="A2509" s="554"/>
      <c r="B2509" s="552"/>
      <c r="C2509" s="110">
        <v>12</v>
      </c>
      <c r="D2509" s="66"/>
      <c r="E2509" s="12"/>
      <c r="F2509" s="12"/>
      <c r="G2509" s="12"/>
      <c r="H2509" s="12"/>
      <c r="I2509" s="12"/>
      <c r="J2509" s="12"/>
      <c r="K2509" s="12"/>
      <c r="L2509" s="12"/>
      <c r="M2509" s="12"/>
      <c r="N2509" s="12"/>
      <c r="O2509" s="12"/>
      <c r="P2509" s="55">
        <f t="shared" si="115"/>
        <v>0</v>
      </c>
    </row>
    <row r="2510" spans="1:16" ht="15" customHeight="1" x14ac:dyDescent="0.3">
      <c r="A2510" s="554"/>
      <c r="B2510" s="552"/>
      <c r="C2510" s="110">
        <v>13</v>
      </c>
      <c r="D2510" s="66"/>
      <c r="E2510" s="12"/>
      <c r="F2510" s="12"/>
      <c r="G2510" s="12"/>
      <c r="H2510" s="12"/>
      <c r="I2510" s="12"/>
      <c r="J2510" s="12"/>
      <c r="K2510" s="12"/>
      <c r="L2510" s="12"/>
      <c r="M2510" s="12"/>
      <c r="N2510" s="12"/>
      <c r="O2510" s="12"/>
      <c r="P2510" s="55">
        <f t="shared" si="115"/>
        <v>0</v>
      </c>
    </row>
    <row r="2511" spans="1:16" ht="15" customHeight="1" x14ac:dyDescent="0.3">
      <c r="A2511" s="554"/>
      <c r="B2511" s="552"/>
      <c r="C2511" s="110">
        <v>14</v>
      </c>
      <c r="D2511" s="66"/>
      <c r="E2511" s="12"/>
      <c r="F2511" s="12"/>
      <c r="G2511" s="12"/>
      <c r="H2511" s="12"/>
      <c r="I2511" s="12"/>
      <c r="J2511" s="12"/>
      <c r="K2511" s="12"/>
      <c r="L2511" s="12"/>
      <c r="M2511" s="12"/>
      <c r="N2511" s="12"/>
      <c r="O2511" s="12"/>
      <c r="P2511" s="55">
        <f t="shared" si="115"/>
        <v>0</v>
      </c>
    </row>
    <row r="2512" spans="1:16" ht="15" customHeight="1" x14ac:dyDescent="0.3">
      <c r="A2512" s="554"/>
      <c r="B2512" s="552"/>
      <c r="C2512" s="110">
        <v>15</v>
      </c>
      <c r="D2512" s="66"/>
      <c r="E2512" s="12"/>
      <c r="F2512" s="12"/>
      <c r="G2512" s="12"/>
      <c r="H2512" s="12"/>
      <c r="I2512" s="12"/>
      <c r="J2512" s="12"/>
      <c r="K2512" s="12"/>
      <c r="L2512" s="12"/>
      <c r="M2512" s="12"/>
      <c r="N2512" s="12"/>
      <c r="O2512" s="12"/>
      <c r="P2512" s="55">
        <f t="shared" si="115"/>
        <v>0</v>
      </c>
    </row>
    <row r="2513" spans="1:16" ht="15" customHeight="1" x14ac:dyDescent="0.3">
      <c r="A2513" s="554"/>
      <c r="B2513" s="552"/>
      <c r="C2513" s="110">
        <v>16</v>
      </c>
      <c r="D2513" s="66"/>
      <c r="E2513" s="12"/>
      <c r="F2513" s="12"/>
      <c r="G2513" s="12"/>
      <c r="H2513" s="12"/>
      <c r="I2513" s="12"/>
      <c r="J2513" s="12"/>
      <c r="K2513" s="12"/>
      <c r="L2513" s="12"/>
      <c r="M2513" s="12"/>
      <c r="N2513" s="12"/>
      <c r="O2513" s="12"/>
      <c r="P2513" s="55">
        <f t="shared" si="115"/>
        <v>0</v>
      </c>
    </row>
    <row r="2514" spans="1:16" ht="15" customHeight="1" x14ac:dyDescent="0.3">
      <c r="A2514" s="554"/>
      <c r="B2514" s="552"/>
      <c r="C2514" s="110">
        <v>17</v>
      </c>
      <c r="D2514" s="66"/>
      <c r="E2514" s="12"/>
      <c r="F2514" s="12"/>
      <c r="G2514" s="12"/>
      <c r="H2514" s="12"/>
      <c r="I2514" s="12"/>
      <c r="J2514" s="12"/>
      <c r="K2514" s="12"/>
      <c r="L2514" s="12"/>
      <c r="M2514" s="12"/>
      <c r="N2514" s="12"/>
      <c r="O2514" s="12"/>
      <c r="P2514" s="55">
        <f t="shared" si="115"/>
        <v>0</v>
      </c>
    </row>
    <row r="2515" spans="1:16" ht="15" customHeight="1" x14ac:dyDescent="0.3">
      <c r="A2515" s="554"/>
      <c r="B2515" s="552"/>
      <c r="C2515" s="110">
        <v>25</v>
      </c>
      <c r="D2515" s="66"/>
      <c r="E2515" s="12"/>
      <c r="F2515" s="12"/>
      <c r="G2515" s="12"/>
      <c r="H2515" s="12"/>
      <c r="I2515" s="12"/>
      <c r="J2515" s="12"/>
      <c r="K2515" s="12"/>
      <c r="L2515" s="12"/>
      <c r="M2515" s="12"/>
      <c r="N2515" s="12"/>
      <c r="O2515" s="12"/>
      <c r="P2515" s="55">
        <f t="shared" si="115"/>
        <v>0</v>
      </c>
    </row>
    <row r="2516" spans="1:16" ht="15" customHeight="1" x14ac:dyDescent="0.3">
      <c r="A2516" s="554"/>
      <c r="B2516" s="552"/>
      <c r="C2516" s="110">
        <v>26</v>
      </c>
      <c r="D2516" s="66"/>
      <c r="E2516" s="12"/>
      <c r="F2516" s="12"/>
      <c r="G2516" s="12"/>
      <c r="H2516" s="12"/>
      <c r="I2516" s="12"/>
      <c r="J2516" s="12"/>
      <c r="K2516" s="12"/>
      <c r="L2516" s="12"/>
      <c r="M2516" s="12"/>
      <c r="N2516" s="12"/>
      <c r="O2516" s="12"/>
      <c r="P2516" s="55">
        <f t="shared" si="115"/>
        <v>0</v>
      </c>
    </row>
    <row r="2517" spans="1:16" ht="15" customHeight="1" x14ac:dyDescent="0.3">
      <c r="A2517" s="555"/>
      <c r="B2517" s="552"/>
      <c r="C2517" s="110">
        <v>27</v>
      </c>
      <c r="D2517" s="66"/>
      <c r="E2517" s="12"/>
      <c r="F2517" s="12"/>
      <c r="G2517" s="12"/>
      <c r="H2517" s="12"/>
      <c r="I2517" s="12"/>
      <c r="J2517" s="12"/>
      <c r="K2517" s="12"/>
      <c r="L2517" s="12"/>
      <c r="M2517" s="12"/>
      <c r="N2517" s="12"/>
      <c r="O2517" s="12"/>
      <c r="P2517" s="55">
        <f t="shared" si="115"/>
        <v>0</v>
      </c>
    </row>
    <row r="2518" spans="1:16" ht="15" customHeight="1" x14ac:dyDescent="0.3">
      <c r="A2518" s="553">
        <v>629</v>
      </c>
      <c r="B2518" s="551" t="s">
        <v>331</v>
      </c>
      <c r="C2518" s="110">
        <v>11</v>
      </c>
      <c r="D2518" s="66"/>
      <c r="E2518" s="12"/>
      <c r="F2518" s="12"/>
      <c r="G2518" s="12"/>
      <c r="H2518" s="12"/>
      <c r="I2518" s="12"/>
      <c r="J2518" s="12"/>
      <c r="K2518" s="12"/>
      <c r="L2518" s="12"/>
      <c r="M2518" s="12"/>
      <c r="N2518" s="12"/>
      <c r="O2518" s="12"/>
      <c r="P2518" s="55">
        <f t="shared" si="115"/>
        <v>0</v>
      </c>
    </row>
    <row r="2519" spans="1:16" ht="15" customHeight="1" x14ac:dyDescent="0.3">
      <c r="A2519" s="554"/>
      <c r="B2519" s="552"/>
      <c r="C2519" s="110">
        <v>12</v>
      </c>
      <c r="D2519" s="66"/>
      <c r="E2519" s="12"/>
      <c r="F2519" s="12"/>
      <c r="G2519" s="12"/>
      <c r="H2519" s="12"/>
      <c r="I2519" s="12"/>
      <c r="J2519" s="12"/>
      <c r="K2519" s="12"/>
      <c r="L2519" s="12"/>
      <c r="M2519" s="12"/>
      <c r="N2519" s="12"/>
      <c r="O2519" s="12"/>
      <c r="P2519" s="55">
        <f t="shared" si="115"/>
        <v>0</v>
      </c>
    </row>
    <row r="2520" spans="1:16" ht="15" customHeight="1" x14ac:dyDescent="0.3">
      <c r="A2520" s="554"/>
      <c r="B2520" s="552"/>
      <c r="C2520" s="110">
        <v>13</v>
      </c>
      <c r="D2520" s="66"/>
      <c r="E2520" s="12"/>
      <c r="F2520" s="12"/>
      <c r="G2520" s="12"/>
      <c r="H2520" s="12"/>
      <c r="I2520" s="12"/>
      <c r="J2520" s="12"/>
      <c r="K2520" s="12"/>
      <c r="L2520" s="12"/>
      <c r="M2520" s="12"/>
      <c r="N2520" s="12"/>
      <c r="O2520" s="12"/>
      <c r="P2520" s="55">
        <f t="shared" si="115"/>
        <v>0</v>
      </c>
    </row>
    <row r="2521" spans="1:16" ht="15" customHeight="1" x14ac:dyDescent="0.3">
      <c r="A2521" s="554"/>
      <c r="B2521" s="552"/>
      <c r="C2521" s="110">
        <v>14</v>
      </c>
      <c r="D2521" s="66"/>
      <c r="E2521" s="12"/>
      <c r="F2521" s="12"/>
      <c r="G2521" s="12"/>
      <c r="H2521" s="12"/>
      <c r="I2521" s="12"/>
      <c r="J2521" s="12"/>
      <c r="K2521" s="12"/>
      <c r="L2521" s="12"/>
      <c r="M2521" s="12"/>
      <c r="N2521" s="12"/>
      <c r="O2521" s="12"/>
      <c r="P2521" s="55">
        <f t="shared" si="115"/>
        <v>0</v>
      </c>
    </row>
    <row r="2522" spans="1:16" ht="15" customHeight="1" x14ac:dyDescent="0.3">
      <c r="A2522" s="554"/>
      <c r="B2522" s="552"/>
      <c r="C2522" s="110">
        <v>15</v>
      </c>
      <c r="D2522" s="66"/>
      <c r="E2522" s="12"/>
      <c r="F2522" s="12"/>
      <c r="G2522" s="12"/>
      <c r="H2522" s="12"/>
      <c r="I2522" s="12"/>
      <c r="J2522" s="12"/>
      <c r="K2522" s="12"/>
      <c r="L2522" s="12"/>
      <c r="M2522" s="12"/>
      <c r="N2522" s="12"/>
      <c r="O2522" s="12"/>
      <c r="P2522" s="55">
        <f t="shared" si="115"/>
        <v>0</v>
      </c>
    </row>
    <row r="2523" spans="1:16" ht="15" customHeight="1" x14ac:dyDescent="0.3">
      <c r="A2523" s="554"/>
      <c r="B2523" s="552"/>
      <c r="C2523" s="110">
        <v>16</v>
      </c>
      <c r="D2523" s="66"/>
      <c r="E2523" s="12"/>
      <c r="F2523" s="12"/>
      <c r="G2523" s="12"/>
      <c r="H2523" s="12"/>
      <c r="I2523" s="12"/>
      <c r="J2523" s="12"/>
      <c r="K2523" s="12"/>
      <c r="L2523" s="12"/>
      <c r="M2523" s="12"/>
      <c r="N2523" s="12"/>
      <c r="O2523" s="12"/>
      <c r="P2523" s="55">
        <f t="shared" si="115"/>
        <v>0</v>
      </c>
    </row>
    <row r="2524" spans="1:16" ht="15" customHeight="1" x14ac:dyDescent="0.3">
      <c r="A2524" s="554"/>
      <c r="B2524" s="552"/>
      <c r="C2524" s="110">
        <v>17</v>
      </c>
      <c r="D2524" s="66"/>
      <c r="E2524" s="12"/>
      <c r="F2524" s="12"/>
      <c r="G2524" s="12"/>
      <c r="H2524" s="12"/>
      <c r="I2524" s="12"/>
      <c r="J2524" s="12"/>
      <c r="K2524" s="12"/>
      <c r="L2524" s="12"/>
      <c r="M2524" s="12"/>
      <c r="N2524" s="12"/>
      <c r="O2524" s="12"/>
      <c r="P2524" s="55">
        <f t="shared" si="115"/>
        <v>0</v>
      </c>
    </row>
    <row r="2525" spans="1:16" ht="15" customHeight="1" x14ac:dyDescent="0.3">
      <c r="A2525" s="554"/>
      <c r="B2525" s="552"/>
      <c r="C2525" s="110">
        <v>25</v>
      </c>
      <c r="D2525" s="66"/>
      <c r="E2525" s="12"/>
      <c r="F2525" s="12"/>
      <c r="G2525" s="12"/>
      <c r="H2525" s="12"/>
      <c r="I2525" s="12"/>
      <c r="J2525" s="12"/>
      <c r="K2525" s="12"/>
      <c r="L2525" s="12"/>
      <c r="M2525" s="12"/>
      <c r="N2525" s="12"/>
      <c r="O2525" s="12"/>
      <c r="P2525" s="55">
        <f t="shared" si="115"/>
        <v>0</v>
      </c>
    </row>
    <row r="2526" spans="1:16" ht="15" customHeight="1" x14ac:dyDescent="0.3">
      <c r="A2526" s="554"/>
      <c r="B2526" s="552"/>
      <c r="C2526" s="110">
        <v>26</v>
      </c>
      <c r="D2526" s="66"/>
      <c r="E2526" s="12"/>
      <c r="F2526" s="12"/>
      <c r="G2526" s="12"/>
      <c r="H2526" s="12"/>
      <c r="I2526" s="12"/>
      <c r="J2526" s="12"/>
      <c r="K2526" s="12"/>
      <c r="L2526" s="12"/>
      <c r="M2526" s="12"/>
      <c r="N2526" s="12"/>
      <c r="O2526" s="12"/>
      <c r="P2526" s="55">
        <f t="shared" si="115"/>
        <v>0</v>
      </c>
    </row>
    <row r="2527" spans="1:16" ht="15" customHeight="1" x14ac:dyDescent="0.3">
      <c r="A2527" s="555"/>
      <c r="B2527" s="552"/>
      <c r="C2527" s="110">
        <v>27</v>
      </c>
      <c r="D2527" s="66"/>
      <c r="E2527" s="12"/>
      <c r="F2527" s="12"/>
      <c r="G2527" s="12"/>
      <c r="H2527" s="12"/>
      <c r="I2527" s="12"/>
      <c r="J2527" s="12"/>
      <c r="K2527" s="12"/>
      <c r="L2527" s="12"/>
      <c r="M2527" s="12"/>
      <c r="N2527" s="12"/>
      <c r="O2527" s="12"/>
      <c r="P2527" s="55">
        <f t="shared" si="115"/>
        <v>0</v>
      </c>
    </row>
    <row r="2528" spans="1:16" x14ac:dyDescent="0.3">
      <c r="A2528" s="74">
        <v>6300</v>
      </c>
      <c r="B2528" s="305" t="s">
        <v>2331</v>
      </c>
      <c r="C2528" s="306"/>
      <c r="D2528" s="72">
        <f>SUM(D2529:D2548)</f>
        <v>0</v>
      </c>
      <c r="E2528" s="72">
        <f t="shared" ref="E2528:O2528" si="116">SUM(E2529:E2548)</f>
        <v>0</v>
      </c>
      <c r="F2528" s="72">
        <f t="shared" si="116"/>
        <v>0</v>
      </c>
      <c r="G2528" s="72">
        <f t="shared" si="116"/>
        <v>0</v>
      </c>
      <c r="H2528" s="72">
        <f t="shared" si="116"/>
        <v>0</v>
      </c>
      <c r="I2528" s="72">
        <f t="shared" si="116"/>
        <v>0</v>
      </c>
      <c r="J2528" s="72">
        <f t="shared" si="116"/>
        <v>0</v>
      </c>
      <c r="K2528" s="72">
        <f t="shared" si="116"/>
        <v>0</v>
      </c>
      <c r="L2528" s="72">
        <f t="shared" si="116"/>
        <v>0</v>
      </c>
      <c r="M2528" s="72">
        <f t="shared" si="116"/>
        <v>0</v>
      </c>
      <c r="N2528" s="72">
        <f t="shared" si="116"/>
        <v>0</v>
      </c>
      <c r="O2528" s="72">
        <f t="shared" si="116"/>
        <v>0</v>
      </c>
      <c r="P2528" s="72">
        <f>SUM(P2529:P2548)</f>
        <v>0</v>
      </c>
    </row>
    <row r="2529" spans="1:16" ht="15" customHeight="1" x14ac:dyDescent="0.3">
      <c r="A2529" s="553">
        <v>631</v>
      </c>
      <c r="B2529" s="551" t="s">
        <v>333</v>
      </c>
      <c r="C2529" s="110">
        <v>11</v>
      </c>
      <c r="D2529" s="66"/>
      <c r="E2529" s="12"/>
      <c r="F2529" s="12"/>
      <c r="G2529" s="12"/>
      <c r="H2529" s="12"/>
      <c r="I2529" s="12"/>
      <c r="J2529" s="12"/>
      <c r="K2529" s="12"/>
      <c r="L2529" s="12"/>
      <c r="M2529" s="12"/>
      <c r="N2529" s="12"/>
      <c r="O2529" s="12"/>
      <c r="P2529" s="55">
        <f>SUM(D2529:O2529)</f>
        <v>0</v>
      </c>
    </row>
    <row r="2530" spans="1:16" ht="15" customHeight="1" x14ac:dyDescent="0.3">
      <c r="A2530" s="554"/>
      <c r="B2530" s="552"/>
      <c r="C2530" s="110">
        <v>12</v>
      </c>
      <c r="D2530" s="66"/>
      <c r="E2530" s="12"/>
      <c r="F2530" s="12"/>
      <c r="G2530" s="12"/>
      <c r="H2530" s="12"/>
      <c r="I2530" s="12"/>
      <c r="J2530" s="12"/>
      <c r="K2530" s="12"/>
      <c r="L2530" s="12"/>
      <c r="M2530" s="12"/>
      <c r="N2530" s="12"/>
      <c r="O2530" s="12"/>
      <c r="P2530" s="55">
        <f t="shared" ref="P2530:P2548" si="117">SUM(D2530:O2530)</f>
        <v>0</v>
      </c>
    </row>
    <row r="2531" spans="1:16" ht="15" customHeight="1" x14ac:dyDescent="0.3">
      <c r="A2531" s="554"/>
      <c r="B2531" s="552"/>
      <c r="C2531" s="110">
        <v>13</v>
      </c>
      <c r="D2531" s="66"/>
      <c r="E2531" s="12"/>
      <c r="F2531" s="12"/>
      <c r="G2531" s="12"/>
      <c r="H2531" s="12"/>
      <c r="I2531" s="12"/>
      <c r="J2531" s="12"/>
      <c r="K2531" s="12"/>
      <c r="L2531" s="12"/>
      <c r="M2531" s="12"/>
      <c r="N2531" s="12"/>
      <c r="O2531" s="12"/>
      <c r="P2531" s="55">
        <f t="shared" si="117"/>
        <v>0</v>
      </c>
    </row>
    <row r="2532" spans="1:16" ht="15" customHeight="1" x14ac:dyDescent="0.3">
      <c r="A2532" s="554"/>
      <c r="B2532" s="552"/>
      <c r="C2532" s="110">
        <v>14</v>
      </c>
      <c r="D2532" s="66"/>
      <c r="E2532" s="12"/>
      <c r="F2532" s="12"/>
      <c r="G2532" s="12"/>
      <c r="H2532" s="12"/>
      <c r="I2532" s="12"/>
      <c r="J2532" s="12"/>
      <c r="K2532" s="12"/>
      <c r="L2532" s="12"/>
      <c r="M2532" s="12"/>
      <c r="N2532" s="12"/>
      <c r="O2532" s="12"/>
      <c r="P2532" s="55">
        <f t="shared" si="117"/>
        <v>0</v>
      </c>
    </row>
    <row r="2533" spans="1:16" ht="15" customHeight="1" x14ac:dyDescent="0.3">
      <c r="A2533" s="554"/>
      <c r="B2533" s="552"/>
      <c r="C2533" s="110">
        <v>15</v>
      </c>
      <c r="D2533" s="66"/>
      <c r="E2533" s="12"/>
      <c r="F2533" s="12"/>
      <c r="G2533" s="12"/>
      <c r="H2533" s="12"/>
      <c r="I2533" s="12"/>
      <c r="J2533" s="12"/>
      <c r="K2533" s="12"/>
      <c r="L2533" s="12"/>
      <c r="M2533" s="12"/>
      <c r="N2533" s="12"/>
      <c r="O2533" s="12"/>
      <c r="P2533" s="55">
        <f t="shared" si="117"/>
        <v>0</v>
      </c>
    </row>
    <row r="2534" spans="1:16" ht="15" customHeight="1" x14ac:dyDescent="0.3">
      <c r="A2534" s="554"/>
      <c r="B2534" s="552"/>
      <c r="C2534" s="110">
        <v>16</v>
      </c>
      <c r="D2534" s="66"/>
      <c r="E2534" s="12"/>
      <c r="F2534" s="12"/>
      <c r="G2534" s="12"/>
      <c r="H2534" s="12"/>
      <c r="I2534" s="12"/>
      <c r="J2534" s="12"/>
      <c r="K2534" s="12"/>
      <c r="L2534" s="12"/>
      <c r="M2534" s="12"/>
      <c r="N2534" s="12"/>
      <c r="O2534" s="12"/>
      <c r="P2534" s="55">
        <f t="shared" si="117"/>
        <v>0</v>
      </c>
    </row>
    <row r="2535" spans="1:16" ht="15" customHeight="1" x14ac:dyDescent="0.3">
      <c r="A2535" s="554"/>
      <c r="B2535" s="552"/>
      <c r="C2535" s="110">
        <v>17</v>
      </c>
      <c r="D2535" s="66"/>
      <c r="E2535" s="12"/>
      <c r="F2535" s="12"/>
      <c r="G2535" s="12"/>
      <c r="H2535" s="12"/>
      <c r="I2535" s="12"/>
      <c r="J2535" s="12"/>
      <c r="K2535" s="12"/>
      <c r="L2535" s="12"/>
      <c r="M2535" s="12"/>
      <c r="N2535" s="12"/>
      <c r="O2535" s="12"/>
      <c r="P2535" s="55">
        <f t="shared" si="117"/>
        <v>0</v>
      </c>
    </row>
    <row r="2536" spans="1:16" ht="15" customHeight="1" x14ac:dyDescent="0.3">
      <c r="A2536" s="554"/>
      <c r="B2536" s="552"/>
      <c r="C2536" s="110">
        <v>25</v>
      </c>
      <c r="D2536" s="66"/>
      <c r="E2536" s="12"/>
      <c r="F2536" s="12"/>
      <c r="G2536" s="12"/>
      <c r="H2536" s="12"/>
      <c r="I2536" s="12"/>
      <c r="J2536" s="12"/>
      <c r="K2536" s="12"/>
      <c r="L2536" s="12"/>
      <c r="M2536" s="12"/>
      <c r="N2536" s="12"/>
      <c r="O2536" s="12"/>
      <c r="P2536" s="55">
        <f t="shared" si="117"/>
        <v>0</v>
      </c>
    </row>
    <row r="2537" spans="1:16" ht="15" customHeight="1" x14ac:dyDescent="0.3">
      <c r="A2537" s="554"/>
      <c r="B2537" s="552"/>
      <c r="C2537" s="110">
        <v>26</v>
      </c>
      <c r="D2537" s="66"/>
      <c r="E2537" s="12"/>
      <c r="F2537" s="12"/>
      <c r="G2537" s="12"/>
      <c r="H2537" s="12"/>
      <c r="I2537" s="12"/>
      <c r="J2537" s="12"/>
      <c r="K2537" s="12"/>
      <c r="L2537" s="12"/>
      <c r="M2537" s="12"/>
      <c r="N2537" s="12"/>
      <c r="O2537" s="12"/>
      <c r="P2537" s="55">
        <f t="shared" si="117"/>
        <v>0</v>
      </c>
    </row>
    <row r="2538" spans="1:16" ht="15" customHeight="1" x14ac:dyDescent="0.3">
      <c r="A2538" s="555"/>
      <c r="B2538" s="552"/>
      <c r="C2538" s="110">
        <v>27</v>
      </c>
      <c r="D2538" s="66"/>
      <c r="E2538" s="12"/>
      <c r="F2538" s="12"/>
      <c r="G2538" s="12"/>
      <c r="H2538" s="12"/>
      <c r="I2538" s="12"/>
      <c r="J2538" s="12"/>
      <c r="K2538" s="12"/>
      <c r="L2538" s="12"/>
      <c r="M2538" s="12"/>
      <c r="N2538" s="12"/>
      <c r="O2538" s="12"/>
      <c r="P2538" s="55">
        <f t="shared" si="117"/>
        <v>0</v>
      </c>
    </row>
    <row r="2539" spans="1:16" ht="15" customHeight="1" x14ac:dyDescent="0.3">
      <c r="A2539" s="553">
        <v>632</v>
      </c>
      <c r="B2539" s="551" t="s">
        <v>334</v>
      </c>
      <c r="C2539" s="110">
        <v>11</v>
      </c>
      <c r="D2539" s="66"/>
      <c r="E2539" s="12"/>
      <c r="F2539" s="12"/>
      <c r="G2539" s="12"/>
      <c r="H2539" s="12"/>
      <c r="I2539" s="12"/>
      <c r="J2539" s="12"/>
      <c r="K2539" s="12"/>
      <c r="L2539" s="12"/>
      <c r="M2539" s="12"/>
      <c r="N2539" s="12"/>
      <c r="O2539" s="12"/>
      <c r="P2539" s="55">
        <f t="shared" si="117"/>
        <v>0</v>
      </c>
    </row>
    <row r="2540" spans="1:16" ht="15" customHeight="1" x14ac:dyDescent="0.3">
      <c r="A2540" s="554"/>
      <c r="B2540" s="552"/>
      <c r="C2540" s="110">
        <v>12</v>
      </c>
      <c r="D2540" s="66"/>
      <c r="E2540" s="12"/>
      <c r="F2540" s="12"/>
      <c r="G2540" s="12"/>
      <c r="H2540" s="12"/>
      <c r="I2540" s="12"/>
      <c r="J2540" s="12"/>
      <c r="K2540" s="12"/>
      <c r="L2540" s="12"/>
      <c r="M2540" s="12"/>
      <c r="N2540" s="12"/>
      <c r="O2540" s="12"/>
      <c r="P2540" s="55">
        <f t="shared" si="117"/>
        <v>0</v>
      </c>
    </row>
    <row r="2541" spans="1:16" ht="15" customHeight="1" x14ac:dyDescent="0.3">
      <c r="A2541" s="554"/>
      <c r="B2541" s="552"/>
      <c r="C2541" s="110">
        <v>13</v>
      </c>
      <c r="D2541" s="66"/>
      <c r="E2541" s="12"/>
      <c r="F2541" s="12"/>
      <c r="G2541" s="12"/>
      <c r="H2541" s="12"/>
      <c r="I2541" s="12"/>
      <c r="J2541" s="12"/>
      <c r="K2541" s="12"/>
      <c r="L2541" s="12"/>
      <c r="M2541" s="12"/>
      <c r="N2541" s="12"/>
      <c r="O2541" s="12"/>
      <c r="P2541" s="55">
        <f t="shared" si="117"/>
        <v>0</v>
      </c>
    </row>
    <row r="2542" spans="1:16" ht="15" customHeight="1" x14ac:dyDescent="0.3">
      <c r="A2542" s="554"/>
      <c r="B2542" s="552"/>
      <c r="C2542" s="110">
        <v>14</v>
      </c>
      <c r="D2542" s="66"/>
      <c r="E2542" s="12"/>
      <c r="F2542" s="12"/>
      <c r="G2542" s="12"/>
      <c r="H2542" s="12"/>
      <c r="I2542" s="12"/>
      <c r="J2542" s="12"/>
      <c r="K2542" s="12"/>
      <c r="L2542" s="12"/>
      <c r="M2542" s="12"/>
      <c r="N2542" s="12"/>
      <c r="O2542" s="12"/>
      <c r="P2542" s="55">
        <f t="shared" si="117"/>
        <v>0</v>
      </c>
    </row>
    <row r="2543" spans="1:16" ht="15" customHeight="1" x14ac:dyDescent="0.3">
      <c r="A2543" s="554"/>
      <c r="B2543" s="552"/>
      <c r="C2543" s="110">
        <v>15</v>
      </c>
      <c r="D2543" s="66"/>
      <c r="E2543" s="12"/>
      <c r="F2543" s="12"/>
      <c r="G2543" s="12"/>
      <c r="H2543" s="12"/>
      <c r="I2543" s="12"/>
      <c r="J2543" s="12"/>
      <c r="K2543" s="12"/>
      <c r="L2543" s="12"/>
      <c r="M2543" s="12"/>
      <c r="N2543" s="12"/>
      <c r="O2543" s="12"/>
      <c r="P2543" s="55">
        <f t="shared" si="117"/>
        <v>0</v>
      </c>
    </row>
    <row r="2544" spans="1:16" ht="15" customHeight="1" x14ac:dyDescent="0.3">
      <c r="A2544" s="554"/>
      <c r="B2544" s="552"/>
      <c r="C2544" s="110">
        <v>16</v>
      </c>
      <c r="D2544" s="66"/>
      <c r="E2544" s="12"/>
      <c r="F2544" s="12"/>
      <c r="G2544" s="12"/>
      <c r="H2544" s="12"/>
      <c r="I2544" s="12"/>
      <c r="J2544" s="12"/>
      <c r="K2544" s="12"/>
      <c r="L2544" s="12"/>
      <c r="M2544" s="12"/>
      <c r="N2544" s="12"/>
      <c r="O2544" s="12"/>
      <c r="P2544" s="55">
        <f t="shared" si="117"/>
        <v>0</v>
      </c>
    </row>
    <row r="2545" spans="1:16" ht="15" customHeight="1" x14ac:dyDescent="0.3">
      <c r="A2545" s="554"/>
      <c r="B2545" s="552"/>
      <c r="C2545" s="110">
        <v>17</v>
      </c>
      <c r="D2545" s="66"/>
      <c r="E2545" s="12"/>
      <c r="F2545" s="12"/>
      <c r="G2545" s="12"/>
      <c r="H2545" s="12"/>
      <c r="I2545" s="12"/>
      <c r="J2545" s="12"/>
      <c r="K2545" s="12"/>
      <c r="L2545" s="12"/>
      <c r="M2545" s="12"/>
      <c r="N2545" s="12"/>
      <c r="O2545" s="12"/>
      <c r="P2545" s="55">
        <f t="shared" si="117"/>
        <v>0</v>
      </c>
    </row>
    <row r="2546" spans="1:16" ht="15" customHeight="1" x14ac:dyDescent="0.3">
      <c r="A2546" s="554"/>
      <c r="B2546" s="552"/>
      <c r="C2546" s="110">
        <v>25</v>
      </c>
      <c r="D2546" s="66"/>
      <c r="E2546" s="12"/>
      <c r="F2546" s="12"/>
      <c r="G2546" s="12"/>
      <c r="H2546" s="12"/>
      <c r="I2546" s="12"/>
      <c r="J2546" s="12"/>
      <c r="K2546" s="12"/>
      <c r="L2546" s="12"/>
      <c r="M2546" s="12"/>
      <c r="N2546" s="12"/>
      <c r="O2546" s="12"/>
      <c r="P2546" s="55">
        <f t="shared" si="117"/>
        <v>0</v>
      </c>
    </row>
    <row r="2547" spans="1:16" ht="15" customHeight="1" x14ac:dyDescent="0.3">
      <c r="A2547" s="554"/>
      <c r="B2547" s="552"/>
      <c r="C2547" s="110">
        <v>26</v>
      </c>
      <c r="D2547" s="66"/>
      <c r="E2547" s="12"/>
      <c r="F2547" s="12"/>
      <c r="G2547" s="12"/>
      <c r="H2547" s="12"/>
      <c r="I2547" s="12"/>
      <c r="J2547" s="12"/>
      <c r="K2547" s="12"/>
      <c r="L2547" s="12"/>
      <c r="M2547" s="12"/>
      <c r="N2547" s="12"/>
      <c r="O2547" s="12"/>
      <c r="P2547" s="55">
        <f t="shared" si="117"/>
        <v>0</v>
      </c>
    </row>
    <row r="2548" spans="1:16" ht="15" customHeight="1" x14ac:dyDescent="0.3">
      <c r="A2548" s="555"/>
      <c r="B2548" s="552"/>
      <c r="C2548" s="110">
        <v>27</v>
      </c>
      <c r="D2548" s="66"/>
      <c r="E2548" s="12"/>
      <c r="F2548" s="12"/>
      <c r="G2548" s="12"/>
      <c r="H2548" s="12"/>
      <c r="I2548" s="12"/>
      <c r="J2548" s="12"/>
      <c r="K2548" s="12"/>
      <c r="L2548" s="12"/>
      <c r="M2548" s="12"/>
      <c r="N2548" s="12"/>
      <c r="O2548" s="12"/>
      <c r="P2548" s="55">
        <f t="shared" si="117"/>
        <v>0</v>
      </c>
    </row>
    <row r="2549" spans="1:16" x14ac:dyDescent="0.3">
      <c r="A2549" s="75">
        <v>7000</v>
      </c>
      <c r="B2549" s="309" t="s">
        <v>2332</v>
      </c>
      <c r="C2549" s="310"/>
      <c r="D2549" s="76">
        <f t="shared" ref="D2549:P2549" si="118">D2550+D2562+D2635+D2696+D2760+D2806+D2827</f>
        <v>0</v>
      </c>
      <c r="E2549" s="77">
        <f t="shared" si="118"/>
        <v>0</v>
      </c>
      <c r="F2549" s="77">
        <f t="shared" si="118"/>
        <v>0</v>
      </c>
      <c r="G2549" s="77">
        <f t="shared" si="118"/>
        <v>0</v>
      </c>
      <c r="H2549" s="77">
        <f t="shared" si="118"/>
        <v>0</v>
      </c>
      <c r="I2549" s="77">
        <f t="shared" si="118"/>
        <v>0</v>
      </c>
      <c r="J2549" s="77">
        <f t="shared" si="118"/>
        <v>0</v>
      </c>
      <c r="K2549" s="77">
        <f t="shared" si="118"/>
        <v>0</v>
      </c>
      <c r="L2549" s="77">
        <f t="shared" si="118"/>
        <v>0</v>
      </c>
      <c r="M2549" s="77">
        <f t="shared" si="118"/>
        <v>0</v>
      </c>
      <c r="N2549" s="77">
        <f t="shared" si="118"/>
        <v>0</v>
      </c>
      <c r="O2549" s="77">
        <f t="shared" si="118"/>
        <v>0</v>
      </c>
      <c r="P2549" s="77">
        <f t="shared" si="118"/>
        <v>0</v>
      </c>
    </row>
    <row r="2550" spans="1:16" x14ac:dyDescent="0.3">
      <c r="A2550" s="74">
        <v>7100</v>
      </c>
      <c r="B2550" s="305" t="s">
        <v>2333</v>
      </c>
      <c r="C2550" s="306"/>
      <c r="D2550" s="72">
        <f>SUM(D2551:D2561)</f>
        <v>0</v>
      </c>
      <c r="E2550" s="72">
        <f t="shared" ref="E2550:O2550" si="119">SUM(E2551:E2561)</f>
        <v>0</v>
      </c>
      <c r="F2550" s="72">
        <f t="shared" si="119"/>
        <v>0</v>
      </c>
      <c r="G2550" s="72">
        <f t="shared" si="119"/>
        <v>0</v>
      </c>
      <c r="H2550" s="72">
        <f t="shared" si="119"/>
        <v>0</v>
      </c>
      <c r="I2550" s="72">
        <f t="shared" si="119"/>
        <v>0</v>
      </c>
      <c r="J2550" s="72">
        <f t="shared" si="119"/>
        <v>0</v>
      </c>
      <c r="K2550" s="72">
        <f t="shared" si="119"/>
        <v>0</v>
      </c>
      <c r="L2550" s="72">
        <f t="shared" si="119"/>
        <v>0</v>
      </c>
      <c r="M2550" s="72">
        <f t="shared" si="119"/>
        <v>0</v>
      </c>
      <c r="N2550" s="72">
        <f t="shared" si="119"/>
        <v>0</v>
      </c>
      <c r="O2550" s="72">
        <f t="shared" si="119"/>
        <v>0</v>
      </c>
      <c r="P2550" s="72">
        <f>SUM(P2551:P2561)</f>
        <v>0</v>
      </c>
    </row>
    <row r="2551" spans="1:16" ht="15" customHeight="1" x14ac:dyDescent="0.3">
      <c r="A2551" s="553">
        <v>711</v>
      </c>
      <c r="B2551" s="551" t="s">
        <v>337</v>
      </c>
      <c r="C2551" s="110">
        <v>11</v>
      </c>
      <c r="D2551" s="12"/>
      <c r="E2551" s="12"/>
      <c r="F2551" s="12"/>
      <c r="G2551" s="12"/>
      <c r="H2551" s="12"/>
      <c r="I2551" s="12"/>
      <c r="J2551" s="12"/>
      <c r="K2551" s="12"/>
      <c r="L2551" s="12"/>
      <c r="M2551" s="12"/>
      <c r="N2551" s="12"/>
      <c r="O2551" s="12"/>
      <c r="P2551" s="55">
        <f>SUM(D2551:O2551)</f>
        <v>0</v>
      </c>
    </row>
    <row r="2552" spans="1:16" ht="15" customHeight="1" x14ac:dyDescent="0.3">
      <c r="A2552" s="554"/>
      <c r="B2552" s="552"/>
      <c r="C2552" s="110">
        <v>12</v>
      </c>
      <c r="D2552" s="66"/>
      <c r="E2552" s="12"/>
      <c r="F2552" s="12"/>
      <c r="G2552" s="12"/>
      <c r="H2552" s="12"/>
      <c r="I2552" s="12"/>
      <c r="J2552" s="12"/>
      <c r="K2552" s="12"/>
      <c r="L2552" s="12"/>
      <c r="M2552" s="12"/>
      <c r="N2552" s="12"/>
      <c r="O2552" s="12"/>
      <c r="P2552" s="55">
        <f t="shared" ref="P2552:P2560" si="120">SUM(D2552:O2552)</f>
        <v>0</v>
      </c>
    </row>
    <row r="2553" spans="1:16" ht="15" customHeight="1" x14ac:dyDescent="0.3">
      <c r="A2553" s="554"/>
      <c r="B2553" s="552"/>
      <c r="C2553" s="110">
        <v>13</v>
      </c>
      <c r="D2553" s="66"/>
      <c r="E2553" s="12"/>
      <c r="F2553" s="12"/>
      <c r="G2553" s="12"/>
      <c r="H2553" s="12"/>
      <c r="I2553" s="12"/>
      <c r="J2553" s="12"/>
      <c r="K2553" s="12"/>
      <c r="L2553" s="12"/>
      <c r="M2553" s="12"/>
      <c r="N2553" s="12"/>
      <c r="O2553" s="12"/>
      <c r="P2553" s="55">
        <f t="shared" si="120"/>
        <v>0</v>
      </c>
    </row>
    <row r="2554" spans="1:16" ht="15" customHeight="1" x14ac:dyDescent="0.3">
      <c r="A2554" s="554"/>
      <c r="B2554" s="552"/>
      <c r="C2554" s="110">
        <v>14</v>
      </c>
      <c r="D2554" s="66"/>
      <c r="E2554" s="12"/>
      <c r="F2554" s="12"/>
      <c r="G2554" s="12"/>
      <c r="H2554" s="12"/>
      <c r="I2554" s="12"/>
      <c r="J2554" s="12"/>
      <c r="K2554" s="12"/>
      <c r="L2554" s="12"/>
      <c r="M2554" s="12"/>
      <c r="N2554" s="12"/>
      <c r="O2554" s="12"/>
      <c r="P2554" s="55">
        <f t="shared" si="120"/>
        <v>0</v>
      </c>
    </row>
    <row r="2555" spans="1:16" ht="15" customHeight="1" x14ac:dyDescent="0.3">
      <c r="A2555" s="554"/>
      <c r="B2555" s="552"/>
      <c r="C2555" s="110">
        <v>15</v>
      </c>
      <c r="D2555" s="66"/>
      <c r="E2555" s="12"/>
      <c r="F2555" s="12"/>
      <c r="G2555" s="12"/>
      <c r="H2555" s="12"/>
      <c r="I2555" s="12"/>
      <c r="J2555" s="12"/>
      <c r="K2555" s="12"/>
      <c r="L2555" s="12"/>
      <c r="M2555" s="12"/>
      <c r="N2555" s="12"/>
      <c r="O2555" s="12"/>
      <c r="P2555" s="55">
        <f t="shared" si="120"/>
        <v>0</v>
      </c>
    </row>
    <row r="2556" spans="1:16" ht="15" customHeight="1" x14ac:dyDescent="0.3">
      <c r="A2556" s="554"/>
      <c r="B2556" s="552"/>
      <c r="C2556" s="110">
        <v>16</v>
      </c>
      <c r="D2556" s="66"/>
      <c r="E2556" s="12"/>
      <c r="F2556" s="12"/>
      <c r="G2556" s="12"/>
      <c r="H2556" s="12"/>
      <c r="I2556" s="12"/>
      <c r="J2556" s="12"/>
      <c r="K2556" s="12"/>
      <c r="L2556" s="12"/>
      <c r="M2556" s="12"/>
      <c r="N2556" s="12"/>
      <c r="O2556" s="12"/>
      <c r="P2556" s="55">
        <f t="shared" si="120"/>
        <v>0</v>
      </c>
    </row>
    <row r="2557" spans="1:16" ht="15" customHeight="1" x14ac:dyDescent="0.3">
      <c r="A2557" s="554"/>
      <c r="B2557" s="552"/>
      <c r="C2557" s="110">
        <v>17</v>
      </c>
      <c r="D2557" s="66"/>
      <c r="E2557" s="12"/>
      <c r="F2557" s="12"/>
      <c r="G2557" s="12"/>
      <c r="H2557" s="12"/>
      <c r="I2557" s="12"/>
      <c r="J2557" s="12"/>
      <c r="K2557" s="12"/>
      <c r="L2557" s="12"/>
      <c r="M2557" s="12"/>
      <c r="N2557" s="12"/>
      <c r="O2557" s="12"/>
      <c r="P2557" s="55">
        <f t="shared" si="120"/>
        <v>0</v>
      </c>
    </row>
    <row r="2558" spans="1:16" ht="15" customHeight="1" x14ac:dyDescent="0.3">
      <c r="A2558" s="554"/>
      <c r="B2558" s="552"/>
      <c r="C2558" s="110">
        <v>25</v>
      </c>
      <c r="D2558" s="66"/>
      <c r="E2558" s="12"/>
      <c r="F2558" s="12"/>
      <c r="G2558" s="12"/>
      <c r="H2558" s="12"/>
      <c r="I2558" s="12"/>
      <c r="J2558" s="12"/>
      <c r="K2558" s="12"/>
      <c r="L2558" s="12"/>
      <c r="M2558" s="12"/>
      <c r="N2558" s="12"/>
      <c r="O2558" s="12"/>
      <c r="P2558" s="55">
        <f t="shared" si="120"/>
        <v>0</v>
      </c>
    </row>
    <row r="2559" spans="1:16" ht="15" customHeight="1" x14ac:dyDescent="0.3">
      <c r="A2559" s="554"/>
      <c r="B2559" s="552"/>
      <c r="C2559" s="110">
        <v>26</v>
      </c>
      <c r="D2559" s="66"/>
      <c r="E2559" s="12"/>
      <c r="F2559" s="12"/>
      <c r="G2559" s="12"/>
      <c r="H2559" s="12"/>
      <c r="I2559" s="12"/>
      <c r="J2559" s="12"/>
      <c r="K2559" s="12"/>
      <c r="L2559" s="12"/>
      <c r="M2559" s="12"/>
      <c r="N2559" s="12"/>
      <c r="O2559" s="12"/>
      <c r="P2559" s="55">
        <f t="shared" si="120"/>
        <v>0</v>
      </c>
    </row>
    <row r="2560" spans="1:16" ht="15" customHeight="1" x14ac:dyDescent="0.3">
      <c r="A2560" s="555"/>
      <c r="B2560" s="552"/>
      <c r="C2560" s="110">
        <v>27</v>
      </c>
      <c r="D2560" s="66"/>
      <c r="E2560" s="12"/>
      <c r="F2560" s="12"/>
      <c r="G2560" s="12"/>
      <c r="H2560" s="12"/>
      <c r="I2560" s="12"/>
      <c r="J2560" s="12"/>
      <c r="K2560" s="12"/>
      <c r="L2560" s="12"/>
      <c r="M2560" s="12"/>
      <c r="N2560" s="12"/>
      <c r="O2560" s="12"/>
      <c r="P2560" s="55">
        <f t="shared" si="120"/>
        <v>0</v>
      </c>
    </row>
    <row r="2561" spans="1:16" ht="28.8" x14ac:dyDescent="0.3">
      <c r="A2561" s="64">
        <v>712</v>
      </c>
      <c r="B2561" s="65" t="s">
        <v>338</v>
      </c>
      <c r="C2561" s="105"/>
      <c r="D2561" s="105"/>
      <c r="E2561" s="105"/>
      <c r="F2561" s="105"/>
      <c r="G2561" s="105"/>
      <c r="H2561" s="105"/>
      <c r="I2561" s="105"/>
      <c r="J2561" s="105"/>
      <c r="K2561" s="105"/>
      <c r="L2561" s="105"/>
      <c r="M2561" s="105"/>
      <c r="N2561" s="105"/>
      <c r="O2561" s="105"/>
      <c r="P2561" s="54">
        <f>SUM(D2561:O2561)</f>
        <v>0</v>
      </c>
    </row>
    <row r="2562" spans="1:16" x14ac:dyDescent="0.3">
      <c r="A2562" s="74">
        <v>7200</v>
      </c>
      <c r="B2562" s="305" t="s">
        <v>2334</v>
      </c>
      <c r="C2562" s="306"/>
      <c r="D2562" s="72">
        <f>SUM(D2563:D2634)</f>
        <v>0</v>
      </c>
      <c r="E2562" s="72">
        <f t="shared" ref="E2562:O2562" si="121">SUM(E2563:E2634)</f>
        <v>0</v>
      </c>
      <c r="F2562" s="72">
        <f t="shared" si="121"/>
        <v>0</v>
      </c>
      <c r="G2562" s="72">
        <f t="shared" si="121"/>
        <v>0</v>
      </c>
      <c r="H2562" s="72">
        <f t="shared" si="121"/>
        <v>0</v>
      </c>
      <c r="I2562" s="72">
        <f t="shared" si="121"/>
        <v>0</v>
      </c>
      <c r="J2562" s="72">
        <f t="shared" si="121"/>
        <v>0</v>
      </c>
      <c r="K2562" s="72">
        <f t="shared" si="121"/>
        <v>0</v>
      </c>
      <c r="L2562" s="72">
        <f t="shared" si="121"/>
        <v>0</v>
      </c>
      <c r="M2562" s="72">
        <f t="shared" si="121"/>
        <v>0</v>
      </c>
      <c r="N2562" s="72">
        <f t="shared" si="121"/>
        <v>0</v>
      </c>
      <c r="O2562" s="72">
        <f t="shared" si="121"/>
        <v>0</v>
      </c>
      <c r="P2562" s="72">
        <f>SUM(P2563:P2634)</f>
        <v>0</v>
      </c>
    </row>
    <row r="2563" spans="1:16" ht="15" customHeight="1" x14ac:dyDescent="0.3">
      <c r="A2563" s="553">
        <v>721</v>
      </c>
      <c r="B2563" s="551" t="s">
        <v>340</v>
      </c>
      <c r="C2563" s="110">
        <v>11</v>
      </c>
      <c r="D2563" s="66"/>
      <c r="E2563" s="12"/>
      <c r="F2563" s="12"/>
      <c r="G2563" s="12"/>
      <c r="H2563" s="12"/>
      <c r="I2563" s="12"/>
      <c r="J2563" s="12"/>
      <c r="K2563" s="12"/>
      <c r="L2563" s="12"/>
      <c r="M2563" s="12"/>
      <c r="N2563" s="12"/>
      <c r="O2563" s="12"/>
      <c r="P2563" s="55">
        <f t="shared" ref="P2563:P2634" si="122">SUM(D2563:O2563)</f>
        <v>0</v>
      </c>
    </row>
    <row r="2564" spans="1:16" ht="15" customHeight="1" x14ac:dyDescent="0.3">
      <c r="A2564" s="554"/>
      <c r="B2564" s="552"/>
      <c r="C2564" s="110">
        <v>12</v>
      </c>
      <c r="D2564" s="66"/>
      <c r="E2564" s="12"/>
      <c r="F2564" s="12"/>
      <c r="G2564" s="12"/>
      <c r="H2564" s="12"/>
      <c r="I2564" s="12"/>
      <c r="J2564" s="12"/>
      <c r="K2564" s="12"/>
      <c r="L2564" s="12"/>
      <c r="M2564" s="12"/>
      <c r="N2564" s="12"/>
      <c r="O2564" s="12"/>
      <c r="P2564" s="55">
        <f t="shared" si="122"/>
        <v>0</v>
      </c>
    </row>
    <row r="2565" spans="1:16" ht="15" customHeight="1" x14ac:dyDescent="0.3">
      <c r="A2565" s="554"/>
      <c r="B2565" s="552"/>
      <c r="C2565" s="110">
        <v>13</v>
      </c>
      <c r="D2565" s="66"/>
      <c r="E2565" s="12"/>
      <c r="F2565" s="12"/>
      <c r="G2565" s="12"/>
      <c r="H2565" s="12"/>
      <c r="I2565" s="12"/>
      <c r="J2565" s="12"/>
      <c r="K2565" s="12"/>
      <c r="L2565" s="12"/>
      <c r="M2565" s="12"/>
      <c r="N2565" s="12"/>
      <c r="O2565" s="12"/>
      <c r="P2565" s="55">
        <f t="shared" si="122"/>
        <v>0</v>
      </c>
    </row>
    <row r="2566" spans="1:16" ht="15" customHeight="1" x14ac:dyDescent="0.3">
      <c r="A2566" s="554"/>
      <c r="B2566" s="552"/>
      <c r="C2566" s="110">
        <v>14</v>
      </c>
      <c r="D2566" s="66"/>
      <c r="E2566" s="12"/>
      <c r="F2566" s="12"/>
      <c r="G2566" s="12"/>
      <c r="H2566" s="12"/>
      <c r="I2566" s="12"/>
      <c r="J2566" s="12"/>
      <c r="K2566" s="12"/>
      <c r="L2566" s="12"/>
      <c r="M2566" s="12"/>
      <c r="N2566" s="12"/>
      <c r="O2566" s="12"/>
      <c r="P2566" s="55">
        <f t="shared" si="122"/>
        <v>0</v>
      </c>
    </row>
    <row r="2567" spans="1:16" ht="15" customHeight="1" x14ac:dyDescent="0.3">
      <c r="A2567" s="554"/>
      <c r="B2567" s="552"/>
      <c r="C2567" s="110">
        <v>15</v>
      </c>
      <c r="D2567" s="66"/>
      <c r="E2567" s="12"/>
      <c r="F2567" s="12"/>
      <c r="G2567" s="12"/>
      <c r="H2567" s="12"/>
      <c r="I2567" s="12"/>
      <c r="J2567" s="12"/>
      <c r="K2567" s="12"/>
      <c r="L2567" s="12"/>
      <c r="M2567" s="12"/>
      <c r="N2567" s="12"/>
      <c r="O2567" s="12"/>
      <c r="P2567" s="55">
        <f t="shared" si="122"/>
        <v>0</v>
      </c>
    </row>
    <row r="2568" spans="1:16" ht="15" customHeight="1" x14ac:dyDescent="0.3">
      <c r="A2568" s="554"/>
      <c r="B2568" s="552"/>
      <c r="C2568" s="110">
        <v>16</v>
      </c>
      <c r="D2568" s="66"/>
      <c r="E2568" s="12"/>
      <c r="F2568" s="12"/>
      <c r="G2568" s="12"/>
      <c r="H2568" s="12"/>
      <c r="I2568" s="12"/>
      <c r="J2568" s="12"/>
      <c r="K2568" s="12"/>
      <c r="L2568" s="12"/>
      <c r="M2568" s="12"/>
      <c r="N2568" s="12"/>
      <c r="O2568" s="12"/>
      <c r="P2568" s="55">
        <f t="shared" si="122"/>
        <v>0</v>
      </c>
    </row>
    <row r="2569" spans="1:16" ht="15" customHeight="1" x14ac:dyDescent="0.3">
      <c r="A2569" s="554"/>
      <c r="B2569" s="552"/>
      <c r="C2569" s="110">
        <v>17</v>
      </c>
      <c r="D2569" s="66"/>
      <c r="E2569" s="12"/>
      <c r="F2569" s="12"/>
      <c r="G2569" s="12"/>
      <c r="H2569" s="12"/>
      <c r="I2569" s="12"/>
      <c r="J2569" s="12"/>
      <c r="K2569" s="12"/>
      <c r="L2569" s="12"/>
      <c r="M2569" s="12"/>
      <c r="N2569" s="12"/>
      <c r="O2569" s="12"/>
      <c r="P2569" s="55">
        <f t="shared" si="122"/>
        <v>0</v>
      </c>
    </row>
    <row r="2570" spans="1:16" ht="15" customHeight="1" x14ac:dyDescent="0.3">
      <c r="A2570" s="554"/>
      <c r="B2570" s="552"/>
      <c r="C2570" s="110">
        <v>25</v>
      </c>
      <c r="D2570" s="66"/>
      <c r="E2570" s="12"/>
      <c r="F2570" s="12"/>
      <c r="G2570" s="12"/>
      <c r="H2570" s="12"/>
      <c r="I2570" s="12"/>
      <c r="J2570" s="12"/>
      <c r="K2570" s="12"/>
      <c r="L2570" s="12"/>
      <c r="M2570" s="12"/>
      <c r="N2570" s="12"/>
      <c r="O2570" s="12"/>
      <c r="P2570" s="55">
        <f t="shared" si="122"/>
        <v>0</v>
      </c>
    </row>
    <row r="2571" spans="1:16" ht="15" customHeight="1" x14ac:dyDescent="0.3">
      <c r="A2571" s="554"/>
      <c r="B2571" s="552"/>
      <c r="C2571" s="110">
        <v>26</v>
      </c>
      <c r="D2571" s="66"/>
      <c r="E2571" s="12"/>
      <c r="F2571" s="12"/>
      <c r="G2571" s="12"/>
      <c r="H2571" s="12"/>
      <c r="I2571" s="12"/>
      <c r="J2571" s="12"/>
      <c r="K2571" s="12"/>
      <c r="L2571" s="12"/>
      <c r="M2571" s="12"/>
      <c r="N2571" s="12"/>
      <c r="O2571" s="12"/>
      <c r="P2571" s="55">
        <f t="shared" si="122"/>
        <v>0</v>
      </c>
    </row>
    <row r="2572" spans="1:16" ht="15" customHeight="1" x14ac:dyDescent="0.3">
      <c r="A2572" s="555"/>
      <c r="B2572" s="552"/>
      <c r="C2572" s="110">
        <v>27</v>
      </c>
      <c r="D2572" s="66"/>
      <c r="E2572" s="12"/>
      <c r="F2572" s="12"/>
      <c r="G2572" s="12"/>
      <c r="H2572" s="12"/>
      <c r="I2572" s="12"/>
      <c r="J2572" s="12"/>
      <c r="K2572" s="12"/>
      <c r="L2572" s="12"/>
      <c r="M2572" s="12"/>
      <c r="N2572" s="12"/>
      <c r="O2572" s="12"/>
      <c r="P2572" s="55">
        <f t="shared" si="122"/>
        <v>0</v>
      </c>
    </row>
    <row r="2573" spans="1:16" ht="28.8" x14ac:dyDescent="0.3">
      <c r="A2573" s="64">
        <v>722</v>
      </c>
      <c r="B2573" s="65" t="s">
        <v>341</v>
      </c>
      <c r="C2573" s="105"/>
      <c r="D2573" s="105"/>
      <c r="E2573" s="105"/>
      <c r="F2573" s="105"/>
      <c r="G2573" s="105"/>
      <c r="H2573" s="105"/>
      <c r="I2573" s="105"/>
      <c r="J2573" s="105"/>
      <c r="K2573" s="105"/>
      <c r="L2573" s="105"/>
      <c r="M2573" s="105"/>
      <c r="N2573" s="105"/>
      <c r="O2573" s="105"/>
      <c r="P2573" s="54">
        <f t="shared" si="122"/>
        <v>0</v>
      </c>
    </row>
    <row r="2574" spans="1:16" ht="28.8" x14ac:dyDescent="0.3">
      <c r="A2574" s="64">
        <v>723</v>
      </c>
      <c r="B2574" s="65" t="s">
        <v>342</v>
      </c>
      <c r="C2574" s="105"/>
      <c r="D2574" s="105"/>
      <c r="E2574" s="105"/>
      <c r="F2574" s="105"/>
      <c r="G2574" s="105"/>
      <c r="H2574" s="105"/>
      <c r="I2574" s="105"/>
      <c r="J2574" s="105"/>
      <c r="K2574" s="105"/>
      <c r="L2574" s="105"/>
      <c r="M2574" s="105"/>
      <c r="N2574" s="105"/>
      <c r="O2574" s="105"/>
      <c r="P2574" s="54">
        <f t="shared" si="122"/>
        <v>0</v>
      </c>
    </row>
    <row r="2575" spans="1:16" ht="15" customHeight="1" x14ac:dyDescent="0.3">
      <c r="A2575" s="553">
        <v>724</v>
      </c>
      <c r="B2575" s="551" t="s">
        <v>343</v>
      </c>
      <c r="C2575" s="110">
        <v>11</v>
      </c>
      <c r="D2575" s="66"/>
      <c r="E2575" s="12"/>
      <c r="F2575" s="12"/>
      <c r="G2575" s="12"/>
      <c r="H2575" s="12"/>
      <c r="I2575" s="12"/>
      <c r="J2575" s="12"/>
      <c r="K2575" s="12"/>
      <c r="L2575" s="12"/>
      <c r="M2575" s="12"/>
      <c r="N2575" s="12"/>
      <c r="O2575" s="12"/>
      <c r="P2575" s="55">
        <f t="shared" si="122"/>
        <v>0</v>
      </c>
    </row>
    <row r="2576" spans="1:16" ht="15" customHeight="1" x14ac:dyDescent="0.3">
      <c r="A2576" s="554"/>
      <c r="B2576" s="552"/>
      <c r="C2576" s="110">
        <v>12</v>
      </c>
      <c r="D2576" s="66"/>
      <c r="E2576" s="12"/>
      <c r="F2576" s="12"/>
      <c r="G2576" s="12"/>
      <c r="H2576" s="12"/>
      <c r="I2576" s="12"/>
      <c r="J2576" s="12"/>
      <c r="K2576" s="12"/>
      <c r="L2576" s="12"/>
      <c r="M2576" s="12"/>
      <c r="N2576" s="12"/>
      <c r="O2576" s="12"/>
      <c r="P2576" s="55">
        <f t="shared" si="122"/>
        <v>0</v>
      </c>
    </row>
    <row r="2577" spans="1:16" ht="15" customHeight="1" x14ac:dyDescent="0.3">
      <c r="A2577" s="554"/>
      <c r="B2577" s="552"/>
      <c r="C2577" s="110">
        <v>13</v>
      </c>
      <c r="D2577" s="66"/>
      <c r="E2577" s="12"/>
      <c r="F2577" s="12"/>
      <c r="G2577" s="12"/>
      <c r="H2577" s="12"/>
      <c r="I2577" s="12"/>
      <c r="J2577" s="12"/>
      <c r="K2577" s="12"/>
      <c r="L2577" s="12"/>
      <c r="M2577" s="12"/>
      <c r="N2577" s="12"/>
      <c r="O2577" s="12"/>
      <c r="P2577" s="55">
        <f t="shared" si="122"/>
        <v>0</v>
      </c>
    </row>
    <row r="2578" spans="1:16" ht="15" customHeight="1" x14ac:dyDescent="0.3">
      <c r="A2578" s="554"/>
      <c r="B2578" s="552"/>
      <c r="C2578" s="110">
        <v>14</v>
      </c>
      <c r="D2578" s="66"/>
      <c r="E2578" s="12"/>
      <c r="F2578" s="12"/>
      <c r="G2578" s="12"/>
      <c r="H2578" s="12"/>
      <c r="I2578" s="12"/>
      <c r="J2578" s="12"/>
      <c r="K2578" s="12"/>
      <c r="L2578" s="12"/>
      <c r="M2578" s="12"/>
      <c r="N2578" s="12"/>
      <c r="O2578" s="12"/>
      <c r="P2578" s="55">
        <f t="shared" si="122"/>
        <v>0</v>
      </c>
    </row>
    <row r="2579" spans="1:16" ht="15" customHeight="1" x14ac:dyDescent="0.3">
      <c r="A2579" s="554"/>
      <c r="B2579" s="552"/>
      <c r="C2579" s="110">
        <v>15</v>
      </c>
      <c r="D2579" s="66"/>
      <c r="E2579" s="12"/>
      <c r="F2579" s="12"/>
      <c r="G2579" s="12"/>
      <c r="H2579" s="12"/>
      <c r="I2579" s="12"/>
      <c r="J2579" s="12"/>
      <c r="K2579" s="12"/>
      <c r="L2579" s="12"/>
      <c r="M2579" s="12"/>
      <c r="N2579" s="12"/>
      <c r="O2579" s="12"/>
      <c r="P2579" s="55">
        <f t="shared" si="122"/>
        <v>0</v>
      </c>
    </row>
    <row r="2580" spans="1:16" ht="15" customHeight="1" x14ac:dyDescent="0.3">
      <c r="A2580" s="554"/>
      <c r="B2580" s="552"/>
      <c r="C2580" s="110">
        <v>16</v>
      </c>
      <c r="D2580" s="66"/>
      <c r="E2580" s="12"/>
      <c r="F2580" s="12"/>
      <c r="G2580" s="12"/>
      <c r="H2580" s="12"/>
      <c r="I2580" s="12"/>
      <c r="J2580" s="12"/>
      <c r="K2580" s="12"/>
      <c r="L2580" s="12"/>
      <c r="M2580" s="12"/>
      <c r="N2580" s="12"/>
      <c r="O2580" s="12"/>
      <c r="P2580" s="55">
        <f t="shared" si="122"/>
        <v>0</v>
      </c>
    </row>
    <row r="2581" spans="1:16" ht="15" customHeight="1" x14ac:dyDescent="0.3">
      <c r="A2581" s="554"/>
      <c r="B2581" s="552"/>
      <c r="C2581" s="110">
        <v>17</v>
      </c>
      <c r="D2581" s="66"/>
      <c r="E2581" s="12"/>
      <c r="F2581" s="12"/>
      <c r="G2581" s="12"/>
      <c r="H2581" s="12"/>
      <c r="I2581" s="12"/>
      <c r="J2581" s="12"/>
      <c r="K2581" s="12"/>
      <c r="L2581" s="12"/>
      <c r="M2581" s="12"/>
      <c r="N2581" s="12"/>
      <c r="O2581" s="12"/>
      <c r="P2581" s="55">
        <f t="shared" si="122"/>
        <v>0</v>
      </c>
    </row>
    <row r="2582" spans="1:16" ht="15" customHeight="1" x14ac:dyDescent="0.3">
      <c r="A2582" s="554"/>
      <c r="B2582" s="552"/>
      <c r="C2582" s="110">
        <v>25</v>
      </c>
      <c r="D2582" s="66"/>
      <c r="E2582" s="12"/>
      <c r="F2582" s="12"/>
      <c r="G2582" s="12"/>
      <c r="H2582" s="12"/>
      <c r="I2582" s="12"/>
      <c r="J2582" s="12"/>
      <c r="K2582" s="12"/>
      <c r="L2582" s="12"/>
      <c r="M2582" s="12"/>
      <c r="N2582" s="12"/>
      <c r="O2582" s="12"/>
      <c r="P2582" s="55">
        <f t="shared" si="122"/>
        <v>0</v>
      </c>
    </row>
    <row r="2583" spans="1:16" ht="15" customHeight="1" x14ac:dyDescent="0.3">
      <c r="A2583" s="554"/>
      <c r="B2583" s="552"/>
      <c r="C2583" s="110">
        <v>26</v>
      </c>
      <c r="D2583" s="66"/>
      <c r="E2583" s="12"/>
      <c r="F2583" s="12"/>
      <c r="G2583" s="12"/>
      <c r="H2583" s="12"/>
      <c r="I2583" s="12"/>
      <c r="J2583" s="12"/>
      <c r="K2583" s="12"/>
      <c r="L2583" s="12"/>
      <c r="M2583" s="12"/>
      <c r="N2583" s="12"/>
      <c r="O2583" s="12"/>
      <c r="P2583" s="55">
        <f t="shared" si="122"/>
        <v>0</v>
      </c>
    </row>
    <row r="2584" spans="1:16" ht="15" customHeight="1" x14ac:dyDescent="0.3">
      <c r="A2584" s="555"/>
      <c r="B2584" s="552"/>
      <c r="C2584" s="110">
        <v>27</v>
      </c>
      <c r="D2584" s="66"/>
      <c r="E2584" s="12"/>
      <c r="F2584" s="12"/>
      <c r="G2584" s="12"/>
      <c r="H2584" s="12"/>
      <c r="I2584" s="12"/>
      <c r="J2584" s="12"/>
      <c r="K2584" s="12"/>
      <c r="L2584" s="12"/>
      <c r="M2584" s="12"/>
      <c r="N2584" s="12"/>
      <c r="O2584" s="12"/>
      <c r="P2584" s="55">
        <f t="shared" si="122"/>
        <v>0</v>
      </c>
    </row>
    <row r="2585" spans="1:16" ht="15" customHeight="1" x14ac:dyDescent="0.3">
      <c r="A2585" s="553">
        <v>725</v>
      </c>
      <c r="B2585" s="551" t="s">
        <v>344</v>
      </c>
      <c r="C2585" s="110">
        <v>11</v>
      </c>
      <c r="D2585" s="66"/>
      <c r="E2585" s="12"/>
      <c r="F2585" s="12"/>
      <c r="G2585" s="12"/>
      <c r="H2585" s="12"/>
      <c r="I2585" s="12"/>
      <c r="J2585" s="12"/>
      <c r="K2585" s="12"/>
      <c r="L2585" s="12"/>
      <c r="M2585" s="12"/>
      <c r="N2585" s="12"/>
      <c r="O2585" s="12"/>
      <c r="P2585" s="55">
        <f t="shared" si="122"/>
        <v>0</v>
      </c>
    </row>
    <row r="2586" spans="1:16" ht="15" customHeight="1" x14ac:dyDescent="0.3">
      <c r="A2586" s="554"/>
      <c r="B2586" s="552"/>
      <c r="C2586" s="110">
        <v>12</v>
      </c>
      <c r="D2586" s="66"/>
      <c r="E2586" s="12"/>
      <c r="F2586" s="12"/>
      <c r="G2586" s="12"/>
      <c r="H2586" s="12"/>
      <c r="I2586" s="12"/>
      <c r="J2586" s="12"/>
      <c r="K2586" s="12"/>
      <c r="L2586" s="12"/>
      <c r="M2586" s="12"/>
      <c r="N2586" s="12"/>
      <c r="O2586" s="12"/>
      <c r="P2586" s="55">
        <f t="shared" si="122"/>
        <v>0</v>
      </c>
    </row>
    <row r="2587" spans="1:16" ht="15" customHeight="1" x14ac:dyDescent="0.3">
      <c r="A2587" s="554"/>
      <c r="B2587" s="552"/>
      <c r="C2587" s="110">
        <v>13</v>
      </c>
      <c r="D2587" s="66"/>
      <c r="E2587" s="12"/>
      <c r="F2587" s="12"/>
      <c r="G2587" s="12"/>
      <c r="H2587" s="12"/>
      <c r="I2587" s="12"/>
      <c r="J2587" s="12"/>
      <c r="K2587" s="12"/>
      <c r="L2587" s="12"/>
      <c r="M2587" s="12"/>
      <c r="N2587" s="12"/>
      <c r="O2587" s="12"/>
      <c r="P2587" s="55">
        <f t="shared" si="122"/>
        <v>0</v>
      </c>
    </row>
    <row r="2588" spans="1:16" ht="15" customHeight="1" x14ac:dyDescent="0.3">
      <c r="A2588" s="554"/>
      <c r="B2588" s="552"/>
      <c r="C2588" s="110">
        <v>14</v>
      </c>
      <c r="D2588" s="66"/>
      <c r="E2588" s="12"/>
      <c r="F2588" s="12"/>
      <c r="G2588" s="12"/>
      <c r="H2588" s="12"/>
      <c r="I2588" s="12"/>
      <c r="J2588" s="12"/>
      <c r="K2588" s="12"/>
      <c r="L2588" s="12"/>
      <c r="M2588" s="12"/>
      <c r="N2588" s="12"/>
      <c r="O2588" s="12"/>
      <c r="P2588" s="55">
        <f t="shared" si="122"/>
        <v>0</v>
      </c>
    </row>
    <row r="2589" spans="1:16" ht="15" customHeight="1" x14ac:dyDescent="0.3">
      <c r="A2589" s="554"/>
      <c r="B2589" s="552"/>
      <c r="C2589" s="110">
        <v>15</v>
      </c>
      <c r="D2589" s="66"/>
      <c r="E2589" s="12"/>
      <c r="F2589" s="12"/>
      <c r="G2589" s="12"/>
      <c r="H2589" s="12"/>
      <c r="I2589" s="12"/>
      <c r="J2589" s="12"/>
      <c r="K2589" s="12"/>
      <c r="L2589" s="12"/>
      <c r="M2589" s="12"/>
      <c r="N2589" s="12"/>
      <c r="O2589" s="12"/>
      <c r="P2589" s="55">
        <f t="shared" si="122"/>
        <v>0</v>
      </c>
    </row>
    <row r="2590" spans="1:16" ht="15" customHeight="1" x14ac:dyDescent="0.3">
      <c r="A2590" s="554"/>
      <c r="B2590" s="552"/>
      <c r="C2590" s="110">
        <v>16</v>
      </c>
      <c r="D2590" s="66"/>
      <c r="E2590" s="12"/>
      <c r="F2590" s="12"/>
      <c r="G2590" s="12"/>
      <c r="H2590" s="12"/>
      <c r="I2590" s="12"/>
      <c r="J2590" s="12"/>
      <c r="K2590" s="12"/>
      <c r="L2590" s="12"/>
      <c r="M2590" s="12"/>
      <c r="N2590" s="12"/>
      <c r="O2590" s="12"/>
      <c r="P2590" s="55">
        <f t="shared" si="122"/>
        <v>0</v>
      </c>
    </row>
    <row r="2591" spans="1:16" ht="15" customHeight="1" x14ac:dyDescent="0.3">
      <c r="A2591" s="554"/>
      <c r="B2591" s="552"/>
      <c r="C2591" s="110">
        <v>17</v>
      </c>
      <c r="D2591" s="66"/>
      <c r="E2591" s="12"/>
      <c r="F2591" s="12"/>
      <c r="G2591" s="12"/>
      <c r="H2591" s="12"/>
      <c r="I2591" s="12"/>
      <c r="J2591" s="12"/>
      <c r="K2591" s="12"/>
      <c r="L2591" s="12"/>
      <c r="M2591" s="12"/>
      <c r="N2591" s="12"/>
      <c r="O2591" s="12"/>
      <c r="P2591" s="55">
        <f t="shared" si="122"/>
        <v>0</v>
      </c>
    </row>
    <row r="2592" spans="1:16" ht="15" customHeight="1" x14ac:dyDescent="0.3">
      <c r="A2592" s="554"/>
      <c r="B2592" s="552"/>
      <c r="C2592" s="110">
        <v>25</v>
      </c>
      <c r="D2592" s="66"/>
      <c r="E2592" s="12"/>
      <c r="F2592" s="12"/>
      <c r="G2592" s="12"/>
      <c r="H2592" s="12"/>
      <c r="I2592" s="12"/>
      <c r="J2592" s="12"/>
      <c r="K2592" s="12"/>
      <c r="L2592" s="12"/>
      <c r="M2592" s="12"/>
      <c r="N2592" s="12"/>
      <c r="O2592" s="12"/>
      <c r="P2592" s="55">
        <f t="shared" si="122"/>
        <v>0</v>
      </c>
    </row>
    <row r="2593" spans="1:16" ht="15" customHeight="1" x14ac:dyDescent="0.3">
      <c r="A2593" s="554"/>
      <c r="B2593" s="552"/>
      <c r="C2593" s="110">
        <v>26</v>
      </c>
      <c r="D2593" s="66"/>
      <c r="E2593" s="12"/>
      <c r="F2593" s="12"/>
      <c r="G2593" s="12"/>
      <c r="H2593" s="12"/>
      <c r="I2593" s="12"/>
      <c r="J2593" s="12"/>
      <c r="K2593" s="12"/>
      <c r="L2593" s="12"/>
      <c r="M2593" s="12"/>
      <c r="N2593" s="12"/>
      <c r="O2593" s="12"/>
      <c r="P2593" s="55">
        <f t="shared" si="122"/>
        <v>0</v>
      </c>
    </row>
    <row r="2594" spans="1:16" ht="15" customHeight="1" x14ac:dyDescent="0.3">
      <c r="A2594" s="555"/>
      <c r="B2594" s="552"/>
      <c r="C2594" s="110">
        <v>27</v>
      </c>
      <c r="D2594" s="66"/>
      <c r="E2594" s="12"/>
      <c r="F2594" s="12"/>
      <c r="G2594" s="12"/>
      <c r="H2594" s="12"/>
      <c r="I2594" s="12"/>
      <c r="J2594" s="12"/>
      <c r="K2594" s="12"/>
      <c r="L2594" s="12"/>
      <c r="M2594" s="12"/>
      <c r="N2594" s="12"/>
      <c r="O2594" s="12"/>
      <c r="P2594" s="55">
        <f t="shared" si="122"/>
        <v>0</v>
      </c>
    </row>
    <row r="2595" spans="1:16" ht="15" customHeight="1" x14ac:dyDescent="0.3">
      <c r="A2595" s="553">
        <v>726</v>
      </c>
      <c r="B2595" s="551" t="s">
        <v>345</v>
      </c>
      <c r="C2595" s="110">
        <v>11</v>
      </c>
      <c r="D2595" s="66"/>
      <c r="E2595" s="12"/>
      <c r="F2595" s="12"/>
      <c r="G2595" s="12"/>
      <c r="H2595" s="12"/>
      <c r="I2595" s="12"/>
      <c r="J2595" s="12"/>
      <c r="K2595" s="12"/>
      <c r="L2595" s="12"/>
      <c r="M2595" s="12"/>
      <c r="N2595" s="12"/>
      <c r="O2595" s="12"/>
      <c r="P2595" s="55">
        <f t="shared" si="122"/>
        <v>0</v>
      </c>
    </row>
    <row r="2596" spans="1:16" ht="15" customHeight="1" x14ac:dyDescent="0.3">
      <c r="A2596" s="554"/>
      <c r="B2596" s="552"/>
      <c r="C2596" s="110">
        <v>12</v>
      </c>
      <c r="D2596" s="66"/>
      <c r="E2596" s="12"/>
      <c r="F2596" s="12"/>
      <c r="G2596" s="12"/>
      <c r="H2596" s="12"/>
      <c r="I2596" s="12"/>
      <c r="J2596" s="12"/>
      <c r="K2596" s="12"/>
      <c r="L2596" s="12"/>
      <c r="M2596" s="12"/>
      <c r="N2596" s="12"/>
      <c r="O2596" s="12"/>
      <c r="P2596" s="55">
        <f t="shared" si="122"/>
        <v>0</v>
      </c>
    </row>
    <row r="2597" spans="1:16" ht="15" customHeight="1" x14ac:dyDescent="0.3">
      <c r="A2597" s="554"/>
      <c r="B2597" s="552"/>
      <c r="C2597" s="110">
        <v>13</v>
      </c>
      <c r="D2597" s="66"/>
      <c r="E2597" s="12"/>
      <c r="F2597" s="12"/>
      <c r="G2597" s="12"/>
      <c r="H2597" s="12"/>
      <c r="I2597" s="12"/>
      <c r="J2597" s="12"/>
      <c r="K2597" s="12"/>
      <c r="L2597" s="12"/>
      <c r="M2597" s="12"/>
      <c r="N2597" s="12"/>
      <c r="O2597" s="12"/>
      <c r="P2597" s="55">
        <f t="shared" si="122"/>
        <v>0</v>
      </c>
    </row>
    <row r="2598" spans="1:16" ht="15" customHeight="1" x14ac:dyDescent="0.3">
      <c r="A2598" s="554"/>
      <c r="B2598" s="552"/>
      <c r="C2598" s="110">
        <v>14</v>
      </c>
      <c r="D2598" s="66"/>
      <c r="E2598" s="12"/>
      <c r="F2598" s="12"/>
      <c r="G2598" s="12"/>
      <c r="H2598" s="12"/>
      <c r="I2598" s="12"/>
      <c r="J2598" s="12"/>
      <c r="K2598" s="12"/>
      <c r="L2598" s="12"/>
      <c r="M2598" s="12"/>
      <c r="N2598" s="12"/>
      <c r="O2598" s="12"/>
      <c r="P2598" s="55">
        <f t="shared" si="122"/>
        <v>0</v>
      </c>
    </row>
    <row r="2599" spans="1:16" ht="15" customHeight="1" x14ac:dyDescent="0.3">
      <c r="A2599" s="554"/>
      <c r="B2599" s="552"/>
      <c r="C2599" s="110">
        <v>15</v>
      </c>
      <c r="D2599" s="66"/>
      <c r="E2599" s="12"/>
      <c r="F2599" s="12"/>
      <c r="G2599" s="12"/>
      <c r="H2599" s="12"/>
      <c r="I2599" s="12"/>
      <c r="J2599" s="12"/>
      <c r="K2599" s="12"/>
      <c r="L2599" s="12"/>
      <c r="M2599" s="12"/>
      <c r="N2599" s="12"/>
      <c r="O2599" s="12"/>
      <c r="P2599" s="55">
        <f t="shared" si="122"/>
        <v>0</v>
      </c>
    </row>
    <row r="2600" spans="1:16" ht="15" customHeight="1" x14ac:dyDescent="0.3">
      <c r="A2600" s="554"/>
      <c r="B2600" s="552"/>
      <c r="C2600" s="110">
        <v>16</v>
      </c>
      <c r="D2600" s="66"/>
      <c r="E2600" s="12"/>
      <c r="F2600" s="12"/>
      <c r="G2600" s="12"/>
      <c r="H2600" s="12"/>
      <c r="I2600" s="12"/>
      <c r="J2600" s="12"/>
      <c r="K2600" s="12"/>
      <c r="L2600" s="12"/>
      <c r="M2600" s="12"/>
      <c r="N2600" s="12"/>
      <c r="O2600" s="12"/>
      <c r="P2600" s="55">
        <f t="shared" si="122"/>
        <v>0</v>
      </c>
    </row>
    <row r="2601" spans="1:16" ht="15" customHeight="1" x14ac:dyDescent="0.3">
      <c r="A2601" s="554"/>
      <c r="B2601" s="552"/>
      <c r="C2601" s="110">
        <v>17</v>
      </c>
      <c r="D2601" s="66"/>
      <c r="E2601" s="12"/>
      <c r="F2601" s="12"/>
      <c r="G2601" s="12"/>
      <c r="H2601" s="12"/>
      <c r="I2601" s="12"/>
      <c r="J2601" s="12"/>
      <c r="K2601" s="12"/>
      <c r="L2601" s="12"/>
      <c r="M2601" s="12"/>
      <c r="N2601" s="12"/>
      <c r="O2601" s="12"/>
      <c r="P2601" s="55">
        <f t="shared" si="122"/>
        <v>0</v>
      </c>
    </row>
    <row r="2602" spans="1:16" ht="15" customHeight="1" x14ac:dyDescent="0.3">
      <c r="A2602" s="554"/>
      <c r="B2602" s="552"/>
      <c r="C2602" s="110">
        <v>25</v>
      </c>
      <c r="D2602" s="66"/>
      <c r="E2602" s="12"/>
      <c r="F2602" s="12"/>
      <c r="G2602" s="12"/>
      <c r="H2602" s="12"/>
      <c r="I2602" s="12"/>
      <c r="J2602" s="12"/>
      <c r="K2602" s="12"/>
      <c r="L2602" s="12"/>
      <c r="M2602" s="12"/>
      <c r="N2602" s="12"/>
      <c r="O2602" s="12"/>
      <c r="P2602" s="55">
        <f t="shared" si="122"/>
        <v>0</v>
      </c>
    </row>
    <row r="2603" spans="1:16" ht="15" customHeight="1" x14ac:dyDescent="0.3">
      <c r="A2603" s="554"/>
      <c r="B2603" s="552"/>
      <c r="C2603" s="110">
        <v>26</v>
      </c>
      <c r="D2603" s="66"/>
      <c r="E2603" s="12"/>
      <c r="F2603" s="12"/>
      <c r="G2603" s="12"/>
      <c r="H2603" s="12"/>
      <c r="I2603" s="12"/>
      <c r="J2603" s="12"/>
      <c r="K2603" s="12"/>
      <c r="L2603" s="12"/>
      <c r="M2603" s="12"/>
      <c r="N2603" s="12"/>
      <c r="O2603" s="12"/>
      <c r="P2603" s="55">
        <f t="shared" si="122"/>
        <v>0</v>
      </c>
    </row>
    <row r="2604" spans="1:16" ht="15" customHeight="1" x14ac:dyDescent="0.3">
      <c r="A2604" s="555"/>
      <c r="B2604" s="552"/>
      <c r="C2604" s="110">
        <v>27</v>
      </c>
      <c r="D2604" s="66"/>
      <c r="E2604" s="12"/>
      <c r="F2604" s="12"/>
      <c r="G2604" s="12"/>
      <c r="H2604" s="12"/>
      <c r="I2604" s="12"/>
      <c r="J2604" s="12"/>
      <c r="K2604" s="12"/>
      <c r="L2604" s="12"/>
      <c r="M2604" s="12"/>
      <c r="N2604" s="12"/>
      <c r="O2604" s="12"/>
      <c r="P2604" s="55">
        <f t="shared" si="122"/>
        <v>0</v>
      </c>
    </row>
    <row r="2605" spans="1:16" ht="15" customHeight="1" x14ac:dyDescent="0.3">
      <c r="A2605" s="553">
        <v>727</v>
      </c>
      <c r="B2605" s="551" t="s">
        <v>346</v>
      </c>
      <c r="C2605" s="110">
        <v>11</v>
      </c>
      <c r="D2605" s="66"/>
      <c r="E2605" s="12"/>
      <c r="F2605" s="12"/>
      <c r="G2605" s="12"/>
      <c r="H2605" s="12"/>
      <c r="I2605" s="12"/>
      <c r="J2605" s="12"/>
      <c r="K2605" s="12"/>
      <c r="L2605" s="12"/>
      <c r="M2605" s="12"/>
      <c r="N2605" s="12"/>
      <c r="O2605" s="12"/>
      <c r="P2605" s="55">
        <f t="shared" si="122"/>
        <v>0</v>
      </c>
    </row>
    <row r="2606" spans="1:16" ht="15" customHeight="1" x14ac:dyDescent="0.3">
      <c r="A2606" s="554"/>
      <c r="B2606" s="552"/>
      <c r="C2606" s="110">
        <v>12</v>
      </c>
      <c r="D2606" s="66"/>
      <c r="E2606" s="12"/>
      <c r="F2606" s="12"/>
      <c r="G2606" s="12"/>
      <c r="H2606" s="12"/>
      <c r="I2606" s="12"/>
      <c r="J2606" s="12"/>
      <c r="K2606" s="12"/>
      <c r="L2606" s="12"/>
      <c r="M2606" s="12"/>
      <c r="N2606" s="12"/>
      <c r="O2606" s="12"/>
      <c r="P2606" s="55">
        <f t="shared" si="122"/>
        <v>0</v>
      </c>
    </row>
    <row r="2607" spans="1:16" ht="15" customHeight="1" x14ac:dyDescent="0.3">
      <c r="A2607" s="554"/>
      <c r="B2607" s="552"/>
      <c r="C2607" s="110">
        <v>13</v>
      </c>
      <c r="D2607" s="66"/>
      <c r="E2607" s="12"/>
      <c r="F2607" s="12"/>
      <c r="G2607" s="12"/>
      <c r="H2607" s="12"/>
      <c r="I2607" s="12"/>
      <c r="J2607" s="12"/>
      <c r="K2607" s="12"/>
      <c r="L2607" s="12"/>
      <c r="M2607" s="12"/>
      <c r="N2607" s="12"/>
      <c r="O2607" s="12"/>
      <c r="P2607" s="55">
        <f t="shared" si="122"/>
        <v>0</v>
      </c>
    </row>
    <row r="2608" spans="1:16" ht="15" customHeight="1" x14ac:dyDescent="0.3">
      <c r="A2608" s="554"/>
      <c r="B2608" s="552"/>
      <c r="C2608" s="110">
        <v>14</v>
      </c>
      <c r="D2608" s="66"/>
      <c r="E2608" s="12"/>
      <c r="F2608" s="12"/>
      <c r="G2608" s="12"/>
      <c r="H2608" s="12"/>
      <c r="I2608" s="12"/>
      <c r="J2608" s="12"/>
      <c r="K2608" s="12"/>
      <c r="L2608" s="12"/>
      <c r="M2608" s="12"/>
      <c r="N2608" s="12"/>
      <c r="O2608" s="12"/>
      <c r="P2608" s="55">
        <f t="shared" si="122"/>
        <v>0</v>
      </c>
    </row>
    <row r="2609" spans="1:16" ht="15" customHeight="1" x14ac:dyDescent="0.3">
      <c r="A2609" s="554"/>
      <c r="B2609" s="552"/>
      <c r="C2609" s="110">
        <v>15</v>
      </c>
      <c r="D2609" s="66"/>
      <c r="E2609" s="12"/>
      <c r="F2609" s="12"/>
      <c r="G2609" s="12"/>
      <c r="H2609" s="12"/>
      <c r="I2609" s="12"/>
      <c r="J2609" s="12"/>
      <c r="K2609" s="12"/>
      <c r="L2609" s="12"/>
      <c r="M2609" s="12"/>
      <c r="N2609" s="12"/>
      <c r="O2609" s="12"/>
      <c r="P2609" s="55">
        <f t="shared" si="122"/>
        <v>0</v>
      </c>
    </row>
    <row r="2610" spans="1:16" ht="15" customHeight="1" x14ac:dyDescent="0.3">
      <c r="A2610" s="554"/>
      <c r="B2610" s="552"/>
      <c r="C2610" s="110">
        <v>16</v>
      </c>
      <c r="D2610" s="66"/>
      <c r="E2610" s="12"/>
      <c r="F2610" s="12"/>
      <c r="G2610" s="12"/>
      <c r="H2610" s="12"/>
      <c r="I2610" s="12"/>
      <c r="J2610" s="12"/>
      <c r="K2610" s="12"/>
      <c r="L2610" s="12"/>
      <c r="M2610" s="12"/>
      <c r="N2610" s="12"/>
      <c r="O2610" s="12"/>
      <c r="P2610" s="55">
        <f t="shared" si="122"/>
        <v>0</v>
      </c>
    </row>
    <row r="2611" spans="1:16" ht="15" customHeight="1" x14ac:dyDescent="0.3">
      <c r="A2611" s="554"/>
      <c r="B2611" s="552"/>
      <c r="C2611" s="110">
        <v>17</v>
      </c>
      <c r="D2611" s="66"/>
      <c r="E2611" s="12"/>
      <c r="F2611" s="12"/>
      <c r="G2611" s="12"/>
      <c r="H2611" s="12"/>
      <c r="I2611" s="12"/>
      <c r="J2611" s="12"/>
      <c r="K2611" s="12"/>
      <c r="L2611" s="12"/>
      <c r="M2611" s="12"/>
      <c r="N2611" s="12"/>
      <c r="O2611" s="12"/>
      <c r="P2611" s="55">
        <f t="shared" si="122"/>
        <v>0</v>
      </c>
    </row>
    <row r="2612" spans="1:16" ht="15" customHeight="1" x14ac:dyDescent="0.3">
      <c r="A2612" s="554"/>
      <c r="B2612" s="552"/>
      <c r="C2612" s="110">
        <v>25</v>
      </c>
      <c r="D2612" s="66"/>
      <c r="E2612" s="12"/>
      <c r="F2612" s="12"/>
      <c r="G2612" s="12"/>
      <c r="H2612" s="12"/>
      <c r="I2612" s="12"/>
      <c r="J2612" s="12"/>
      <c r="K2612" s="12"/>
      <c r="L2612" s="12"/>
      <c r="M2612" s="12"/>
      <c r="N2612" s="12"/>
      <c r="O2612" s="12"/>
      <c r="P2612" s="55">
        <f t="shared" si="122"/>
        <v>0</v>
      </c>
    </row>
    <row r="2613" spans="1:16" ht="15" customHeight="1" x14ac:dyDescent="0.3">
      <c r="A2613" s="554"/>
      <c r="B2613" s="552"/>
      <c r="C2613" s="110">
        <v>26</v>
      </c>
      <c r="D2613" s="66"/>
      <c r="E2613" s="12"/>
      <c r="F2613" s="12"/>
      <c r="G2613" s="12"/>
      <c r="H2613" s="12"/>
      <c r="I2613" s="12"/>
      <c r="J2613" s="12"/>
      <c r="K2613" s="12"/>
      <c r="L2613" s="12"/>
      <c r="M2613" s="12"/>
      <c r="N2613" s="12"/>
      <c r="O2613" s="12"/>
      <c r="P2613" s="55">
        <f t="shared" si="122"/>
        <v>0</v>
      </c>
    </row>
    <row r="2614" spans="1:16" ht="15" customHeight="1" x14ac:dyDescent="0.3">
      <c r="A2614" s="555"/>
      <c r="B2614" s="552"/>
      <c r="C2614" s="110">
        <v>27</v>
      </c>
      <c r="D2614" s="66"/>
      <c r="E2614" s="12"/>
      <c r="F2614" s="12"/>
      <c r="G2614" s="12"/>
      <c r="H2614" s="12"/>
      <c r="I2614" s="12"/>
      <c r="J2614" s="12"/>
      <c r="K2614" s="12"/>
      <c r="L2614" s="12"/>
      <c r="M2614" s="12"/>
      <c r="N2614" s="12"/>
      <c r="O2614" s="12"/>
      <c r="P2614" s="55">
        <f t="shared" si="122"/>
        <v>0</v>
      </c>
    </row>
    <row r="2615" spans="1:16" ht="15" customHeight="1" x14ac:dyDescent="0.3">
      <c r="A2615" s="553">
        <v>728</v>
      </c>
      <c r="B2615" s="551" t="s">
        <v>347</v>
      </c>
      <c r="C2615" s="110">
        <v>11</v>
      </c>
      <c r="D2615" s="66"/>
      <c r="E2615" s="12"/>
      <c r="F2615" s="12"/>
      <c r="G2615" s="12"/>
      <c r="H2615" s="12"/>
      <c r="I2615" s="12"/>
      <c r="J2615" s="12"/>
      <c r="K2615" s="12"/>
      <c r="L2615" s="12"/>
      <c r="M2615" s="12"/>
      <c r="N2615" s="12"/>
      <c r="O2615" s="12"/>
      <c r="P2615" s="55">
        <f t="shared" si="122"/>
        <v>0</v>
      </c>
    </row>
    <row r="2616" spans="1:16" ht="15" customHeight="1" x14ac:dyDescent="0.3">
      <c r="A2616" s="554"/>
      <c r="B2616" s="552"/>
      <c r="C2616" s="110">
        <v>12</v>
      </c>
      <c r="D2616" s="66"/>
      <c r="E2616" s="12"/>
      <c r="F2616" s="12"/>
      <c r="G2616" s="12"/>
      <c r="H2616" s="12"/>
      <c r="I2616" s="12"/>
      <c r="J2616" s="12"/>
      <c r="K2616" s="12"/>
      <c r="L2616" s="12"/>
      <c r="M2616" s="12"/>
      <c r="N2616" s="12"/>
      <c r="O2616" s="12"/>
      <c r="P2616" s="55">
        <f t="shared" si="122"/>
        <v>0</v>
      </c>
    </row>
    <row r="2617" spans="1:16" ht="15" customHeight="1" x14ac:dyDescent="0.3">
      <c r="A2617" s="554"/>
      <c r="B2617" s="552"/>
      <c r="C2617" s="110">
        <v>13</v>
      </c>
      <c r="D2617" s="66"/>
      <c r="E2617" s="12"/>
      <c r="F2617" s="12"/>
      <c r="G2617" s="12"/>
      <c r="H2617" s="12"/>
      <c r="I2617" s="12"/>
      <c r="J2617" s="12"/>
      <c r="K2617" s="12"/>
      <c r="L2617" s="12"/>
      <c r="M2617" s="12"/>
      <c r="N2617" s="12"/>
      <c r="O2617" s="12"/>
      <c r="P2617" s="55">
        <f t="shared" si="122"/>
        <v>0</v>
      </c>
    </row>
    <row r="2618" spans="1:16" ht="15" customHeight="1" x14ac:dyDescent="0.3">
      <c r="A2618" s="554"/>
      <c r="B2618" s="552"/>
      <c r="C2618" s="110">
        <v>14</v>
      </c>
      <c r="D2618" s="66"/>
      <c r="E2618" s="12"/>
      <c r="F2618" s="12"/>
      <c r="G2618" s="12"/>
      <c r="H2618" s="12"/>
      <c r="I2618" s="12"/>
      <c r="J2618" s="12"/>
      <c r="K2618" s="12"/>
      <c r="L2618" s="12"/>
      <c r="M2618" s="12"/>
      <c r="N2618" s="12"/>
      <c r="O2618" s="12"/>
      <c r="P2618" s="55">
        <f t="shared" si="122"/>
        <v>0</v>
      </c>
    </row>
    <row r="2619" spans="1:16" ht="15" customHeight="1" x14ac:dyDescent="0.3">
      <c r="A2619" s="554"/>
      <c r="B2619" s="552"/>
      <c r="C2619" s="110">
        <v>15</v>
      </c>
      <c r="D2619" s="66"/>
      <c r="E2619" s="12"/>
      <c r="F2619" s="12"/>
      <c r="G2619" s="12"/>
      <c r="H2619" s="12"/>
      <c r="I2619" s="12"/>
      <c r="J2619" s="12"/>
      <c r="K2619" s="12"/>
      <c r="L2619" s="12"/>
      <c r="M2619" s="12"/>
      <c r="N2619" s="12"/>
      <c r="O2619" s="12"/>
      <c r="P2619" s="55">
        <f t="shared" si="122"/>
        <v>0</v>
      </c>
    </row>
    <row r="2620" spans="1:16" ht="15" customHeight="1" x14ac:dyDescent="0.3">
      <c r="A2620" s="554"/>
      <c r="B2620" s="552"/>
      <c r="C2620" s="110">
        <v>16</v>
      </c>
      <c r="D2620" s="66"/>
      <c r="E2620" s="12"/>
      <c r="F2620" s="12"/>
      <c r="G2620" s="12"/>
      <c r="H2620" s="12"/>
      <c r="I2620" s="12"/>
      <c r="J2620" s="12"/>
      <c r="K2620" s="12"/>
      <c r="L2620" s="12"/>
      <c r="M2620" s="12"/>
      <c r="N2620" s="12"/>
      <c r="O2620" s="12"/>
      <c r="P2620" s="55">
        <f t="shared" si="122"/>
        <v>0</v>
      </c>
    </row>
    <row r="2621" spans="1:16" ht="15" customHeight="1" x14ac:dyDescent="0.3">
      <c r="A2621" s="554"/>
      <c r="B2621" s="552"/>
      <c r="C2621" s="110">
        <v>17</v>
      </c>
      <c r="D2621" s="66"/>
      <c r="E2621" s="12"/>
      <c r="F2621" s="12"/>
      <c r="G2621" s="12"/>
      <c r="H2621" s="12"/>
      <c r="I2621" s="12"/>
      <c r="J2621" s="12"/>
      <c r="K2621" s="12"/>
      <c r="L2621" s="12"/>
      <c r="M2621" s="12"/>
      <c r="N2621" s="12"/>
      <c r="O2621" s="12"/>
      <c r="P2621" s="55">
        <f t="shared" si="122"/>
        <v>0</v>
      </c>
    </row>
    <row r="2622" spans="1:16" ht="15" customHeight="1" x14ac:dyDescent="0.3">
      <c r="A2622" s="554"/>
      <c r="B2622" s="552"/>
      <c r="C2622" s="110">
        <v>25</v>
      </c>
      <c r="D2622" s="66"/>
      <c r="E2622" s="12"/>
      <c r="F2622" s="12"/>
      <c r="G2622" s="12"/>
      <c r="H2622" s="12"/>
      <c r="I2622" s="12"/>
      <c r="J2622" s="12"/>
      <c r="K2622" s="12"/>
      <c r="L2622" s="12"/>
      <c r="M2622" s="12"/>
      <c r="N2622" s="12"/>
      <c r="O2622" s="12"/>
      <c r="P2622" s="55">
        <f t="shared" si="122"/>
        <v>0</v>
      </c>
    </row>
    <row r="2623" spans="1:16" ht="15" customHeight="1" x14ac:dyDescent="0.3">
      <c r="A2623" s="554"/>
      <c r="B2623" s="552"/>
      <c r="C2623" s="110">
        <v>26</v>
      </c>
      <c r="D2623" s="66"/>
      <c r="E2623" s="12"/>
      <c r="F2623" s="12"/>
      <c r="G2623" s="12"/>
      <c r="H2623" s="12"/>
      <c r="I2623" s="12"/>
      <c r="J2623" s="12"/>
      <c r="K2623" s="12"/>
      <c r="L2623" s="12"/>
      <c r="M2623" s="12"/>
      <c r="N2623" s="12"/>
      <c r="O2623" s="12"/>
      <c r="P2623" s="55">
        <f t="shared" si="122"/>
        <v>0</v>
      </c>
    </row>
    <row r="2624" spans="1:16" ht="15" customHeight="1" x14ac:dyDescent="0.3">
      <c r="A2624" s="555"/>
      <c r="B2624" s="552"/>
      <c r="C2624" s="110">
        <v>27</v>
      </c>
      <c r="D2624" s="66"/>
      <c r="E2624" s="12"/>
      <c r="F2624" s="12"/>
      <c r="G2624" s="12"/>
      <c r="H2624" s="12"/>
      <c r="I2624" s="12"/>
      <c r="J2624" s="12"/>
      <c r="K2624" s="12"/>
      <c r="L2624" s="12"/>
      <c r="M2624" s="12"/>
      <c r="N2624" s="12"/>
      <c r="O2624" s="12"/>
      <c r="P2624" s="55">
        <f t="shared" si="122"/>
        <v>0</v>
      </c>
    </row>
    <row r="2625" spans="1:16" ht="15" customHeight="1" x14ac:dyDescent="0.3">
      <c r="A2625" s="553">
        <v>729</v>
      </c>
      <c r="B2625" s="551" t="s">
        <v>348</v>
      </c>
      <c r="C2625" s="110">
        <v>11</v>
      </c>
      <c r="D2625" s="66"/>
      <c r="E2625" s="12"/>
      <c r="F2625" s="12"/>
      <c r="G2625" s="12"/>
      <c r="H2625" s="12"/>
      <c r="I2625" s="12"/>
      <c r="J2625" s="12"/>
      <c r="K2625" s="12"/>
      <c r="L2625" s="12"/>
      <c r="M2625" s="12"/>
      <c r="N2625" s="12"/>
      <c r="O2625" s="12"/>
      <c r="P2625" s="55">
        <f t="shared" si="122"/>
        <v>0</v>
      </c>
    </row>
    <row r="2626" spans="1:16" ht="15" customHeight="1" x14ac:dyDescent="0.3">
      <c r="A2626" s="554"/>
      <c r="B2626" s="552"/>
      <c r="C2626" s="110">
        <v>12</v>
      </c>
      <c r="D2626" s="66"/>
      <c r="E2626" s="12"/>
      <c r="F2626" s="12"/>
      <c r="G2626" s="12"/>
      <c r="H2626" s="12"/>
      <c r="I2626" s="12"/>
      <c r="J2626" s="12"/>
      <c r="K2626" s="12"/>
      <c r="L2626" s="12"/>
      <c r="M2626" s="12"/>
      <c r="N2626" s="12"/>
      <c r="O2626" s="12"/>
      <c r="P2626" s="55">
        <f t="shared" si="122"/>
        <v>0</v>
      </c>
    </row>
    <row r="2627" spans="1:16" ht="15" customHeight="1" x14ac:dyDescent="0.3">
      <c r="A2627" s="554"/>
      <c r="B2627" s="552"/>
      <c r="C2627" s="110">
        <v>13</v>
      </c>
      <c r="D2627" s="66"/>
      <c r="E2627" s="12"/>
      <c r="F2627" s="12"/>
      <c r="G2627" s="12"/>
      <c r="H2627" s="12"/>
      <c r="I2627" s="12"/>
      <c r="J2627" s="12"/>
      <c r="K2627" s="12"/>
      <c r="L2627" s="12"/>
      <c r="M2627" s="12"/>
      <c r="N2627" s="12"/>
      <c r="O2627" s="12"/>
      <c r="P2627" s="55">
        <f t="shared" si="122"/>
        <v>0</v>
      </c>
    </row>
    <row r="2628" spans="1:16" ht="15" customHeight="1" x14ac:dyDescent="0.3">
      <c r="A2628" s="554"/>
      <c r="B2628" s="552"/>
      <c r="C2628" s="110">
        <v>14</v>
      </c>
      <c r="D2628" s="66"/>
      <c r="E2628" s="12"/>
      <c r="F2628" s="12"/>
      <c r="G2628" s="12"/>
      <c r="H2628" s="12"/>
      <c r="I2628" s="12"/>
      <c r="J2628" s="12"/>
      <c r="K2628" s="12"/>
      <c r="L2628" s="12"/>
      <c r="M2628" s="12"/>
      <c r="N2628" s="12"/>
      <c r="O2628" s="12"/>
      <c r="P2628" s="55">
        <f t="shared" si="122"/>
        <v>0</v>
      </c>
    </row>
    <row r="2629" spans="1:16" ht="15" customHeight="1" x14ac:dyDescent="0.3">
      <c r="A2629" s="554"/>
      <c r="B2629" s="552"/>
      <c r="C2629" s="110">
        <v>15</v>
      </c>
      <c r="D2629" s="66"/>
      <c r="E2629" s="12"/>
      <c r="F2629" s="12"/>
      <c r="G2629" s="12"/>
      <c r="H2629" s="12"/>
      <c r="I2629" s="12"/>
      <c r="J2629" s="12"/>
      <c r="K2629" s="12"/>
      <c r="L2629" s="12"/>
      <c r="M2629" s="12"/>
      <c r="N2629" s="12"/>
      <c r="O2629" s="12"/>
      <c r="P2629" s="55">
        <f t="shared" si="122"/>
        <v>0</v>
      </c>
    </row>
    <row r="2630" spans="1:16" ht="15" customHeight="1" x14ac:dyDescent="0.3">
      <c r="A2630" s="554"/>
      <c r="B2630" s="552"/>
      <c r="C2630" s="110">
        <v>16</v>
      </c>
      <c r="D2630" s="66"/>
      <c r="E2630" s="12"/>
      <c r="F2630" s="12"/>
      <c r="G2630" s="12"/>
      <c r="H2630" s="12"/>
      <c r="I2630" s="12"/>
      <c r="J2630" s="12"/>
      <c r="K2630" s="12"/>
      <c r="L2630" s="12"/>
      <c r="M2630" s="12"/>
      <c r="N2630" s="12"/>
      <c r="O2630" s="12"/>
      <c r="P2630" s="55">
        <f t="shared" si="122"/>
        <v>0</v>
      </c>
    </row>
    <row r="2631" spans="1:16" ht="15" customHeight="1" x14ac:dyDescent="0.3">
      <c r="A2631" s="554"/>
      <c r="B2631" s="552"/>
      <c r="C2631" s="110">
        <v>17</v>
      </c>
      <c r="D2631" s="66"/>
      <c r="E2631" s="12"/>
      <c r="F2631" s="12"/>
      <c r="G2631" s="12"/>
      <c r="H2631" s="12"/>
      <c r="I2631" s="12"/>
      <c r="J2631" s="12"/>
      <c r="K2631" s="12"/>
      <c r="L2631" s="12"/>
      <c r="M2631" s="12"/>
      <c r="N2631" s="12"/>
      <c r="O2631" s="12"/>
      <c r="P2631" s="55">
        <f t="shared" si="122"/>
        <v>0</v>
      </c>
    </row>
    <row r="2632" spans="1:16" ht="15" customHeight="1" x14ac:dyDescent="0.3">
      <c r="A2632" s="554"/>
      <c r="B2632" s="552"/>
      <c r="C2632" s="110">
        <v>25</v>
      </c>
      <c r="D2632" s="66"/>
      <c r="E2632" s="12"/>
      <c r="F2632" s="12"/>
      <c r="G2632" s="12"/>
      <c r="H2632" s="12"/>
      <c r="I2632" s="12"/>
      <c r="J2632" s="12"/>
      <c r="K2632" s="12"/>
      <c r="L2632" s="12"/>
      <c r="M2632" s="12"/>
      <c r="N2632" s="12"/>
      <c r="O2632" s="12"/>
      <c r="P2632" s="55">
        <f t="shared" si="122"/>
        <v>0</v>
      </c>
    </row>
    <row r="2633" spans="1:16" ht="15" customHeight="1" x14ac:dyDescent="0.3">
      <c r="A2633" s="554"/>
      <c r="B2633" s="552"/>
      <c r="C2633" s="110">
        <v>26</v>
      </c>
      <c r="D2633" s="66"/>
      <c r="E2633" s="12"/>
      <c r="F2633" s="12"/>
      <c r="G2633" s="12"/>
      <c r="H2633" s="12"/>
      <c r="I2633" s="12"/>
      <c r="J2633" s="12"/>
      <c r="K2633" s="12"/>
      <c r="L2633" s="12"/>
      <c r="M2633" s="12"/>
      <c r="N2633" s="12"/>
      <c r="O2633" s="12"/>
      <c r="P2633" s="55">
        <f t="shared" si="122"/>
        <v>0</v>
      </c>
    </row>
    <row r="2634" spans="1:16" ht="15" customHeight="1" x14ac:dyDescent="0.3">
      <c r="A2634" s="555"/>
      <c r="B2634" s="552"/>
      <c r="C2634" s="110">
        <v>27</v>
      </c>
      <c r="D2634" s="66"/>
      <c r="E2634" s="12"/>
      <c r="F2634" s="12"/>
      <c r="G2634" s="12"/>
      <c r="H2634" s="12"/>
      <c r="I2634" s="12"/>
      <c r="J2634" s="12"/>
      <c r="K2634" s="12"/>
      <c r="L2634" s="12"/>
      <c r="M2634" s="12"/>
      <c r="N2634" s="12"/>
      <c r="O2634" s="12"/>
      <c r="P2634" s="55">
        <f t="shared" si="122"/>
        <v>0</v>
      </c>
    </row>
    <row r="2635" spans="1:16" x14ac:dyDescent="0.3">
      <c r="A2635" s="74">
        <v>7300</v>
      </c>
      <c r="B2635" s="305" t="s">
        <v>2335</v>
      </c>
      <c r="C2635" s="306"/>
      <c r="D2635" s="72">
        <f>SUM(D2636:D2695)</f>
        <v>0</v>
      </c>
      <c r="E2635" s="72">
        <f t="shared" ref="E2635:O2635" si="123">SUM(E2636:E2695)</f>
        <v>0</v>
      </c>
      <c r="F2635" s="72">
        <f t="shared" si="123"/>
        <v>0</v>
      </c>
      <c r="G2635" s="72">
        <f t="shared" si="123"/>
        <v>0</v>
      </c>
      <c r="H2635" s="72">
        <f t="shared" si="123"/>
        <v>0</v>
      </c>
      <c r="I2635" s="72">
        <f t="shared" si="123"/>
        <v>0</v>
      </c>
      <c r="J2635" s="72">
        <f t="shared" si="123"/>
        <v>0</v>
      </c>
      <c r="K2635" s="72">
        <f t="shared" si="123"/>
        <v>0</v>
      </c>
      <c r="L2635" s="72">
        <f t="shared" si="123"/>
        <v>0</v>
      </c>
      <c r="M2635" s="72">
        <f t="shared" si="123"/>
        <v>0</v>
      </c>
      <c r="N2635" s="72">
        <f t="shared" si="123"/>
        <v>0</v>
      </c>
      <c r="O2635" s="72">
        <f t="shared" si="123"/>
        <v>0</v>
      </c>
      <c r="P2635" s="72">
        <f>SUM(P2636:P2695)</f>
        <v>0</v>
      </c>
    </row>
    <row r="2636" spans="1:16" ht="15" customHeight="1" x14ac:dyDescent="0.3">
      <c r="A2636" s="553">
        <v>731</v>
      </c>
      <c r="B2636" s="551" t="s">
        <v>350</v>
      </c>
      <c r="C2636" s="110">
        <v>11</v>
      </c>
      <c r="D2636" s="66"/>
      <c r="E2636" s="12"/>
      <c r="F2636" s="12"/>
      <c r="G2636" s="12"/>
      <c r="H2636" s="12"/>
      <c r="I2636" s="12"/>
      <c r="J2636" s="12"/>
      <c r="K2636" s="12"/>
      <c r="L2636" s="12"/>
      <c r="M2636" s="12"/>
      <c r="N2636" s="12"/>
      <c r="O2636" s="12"/>
      <c r="P2636" s="55">
        <f t="shared" ref="P2636:P2695" si="124">SUM(D2636:O2636)</f>
        <v>0</v>
      </c>
    </row>
    <row r="2637" spans="1:16" ht="15" customHeight="1" x14ac:dyDescent="0.3">
      <c r="A2637" s="554"/>
      <c r="B2637" s="552"/>
      <c r="C2637" s="110">
        <v>12</v>
      </c>
      <c r="D2637" s="66"/>
      <c r="E2637" s="12"/>
      <c r="F2637" s="12"/>
      <c r="G2637" s="12"/>
      <c r="H2637" s="12"/>
      <c r="I2637" s="12"/>
      <c r="J2637" s="12"/>
      <c r="K2637" s="12"/>
      <c r="L2637" s="12"/>
      <c r="M2637" s="12"/>
      <c r="N2637" s="12"/>
      <c r="O2637" s="12"/>
      <c r="P2637" s="55">
        <f t="shared" si="124"/>
        <v>0</v>
      </c>
    </row>
    <row r="2638" spans="1:16" ht="15" customHeight="1" x14ac:dyDescent="0.3">
      <c r="A2638" s="554"/>
      <c r="B2638" s="552"/>
      <c r="C2638" s="110">
        <v>13</v>
      </c>
      <c r="D2638" s="66"/>
      <c r="E2638" s="12"/>
      <c r="F2638" s="12"/>
      <c r="G2638" s="12"/>
      <c r="H2638" s="12"/>
      <c r="I2638" s="12"/>
      <c r="J2638" s="12"/>
      <c r="K2638" s="12"/>
      <c r="L2638" s="12"/>
      <c r="M2638" s="12"/>
      <c r="N2638" s="12"/>
      <c r="O2638" s="12"/>
      <c r="P2638" s="55">
        <f t="shared" si="124"/>
        <v>0</v>
      </c>
    </row>
    <row r="2639" spans="1:16" ht="15" customHeight="1" x14ac:dyDescent="0.3">
      <c r="A2639" s="554"/>
      <c r="B2639" s="552"/>
      <c r="C2639" s="110">
        <v>14</v>
      </c>
      <c r="D2639" s="66"/>
      <c r="E2639" s="12"/>
      <c r="F2639" s="12"/>
      <c r="G2639" s="12"/>
      <c r="H2639" s="12"/>
      <c r="I2639" s="12"/>
      <c r="J2639" s="12"/>
      <c r="K2639" s="12"/>
      <c r="L2639" s="12"/>
      <c r="M2639" s="12"/>
      <c r="N2639" s="12"/>
      <c r="O2639" s="12"/>
      <c r="P2639" s="55">
        <f t="shared" si="124"/>
        <v>0</v>
      </c>
    </row>
    <row r="2640" spans="1:16" ht="15" customHeight="1" x14ac:dyDescent="0.3">
      <c r="A2640" s="554"/>
      <c r="B2640" s="552"/>
      <c r="C2640" s="110">
        <v>15</v>
      </c>
      <c r="D2640" s="66"/>
      <c r="E2640" s="12"/>
      <c r="F2640" s="12"/>
      <c r="G2640" s="12"/>
      <c r="H2640" s="12"/>
      <c r="I2640" s="12"/>
      <c r="J2640" s="12"/>
      <c r="K2640" s="12"/>
      <c r="L2640" s="12"/>
      <c r="M2640" s="12"/>
      <c r="N2640" s="12"/>
      <c r="O2640" s="12"/>
      <c r="P2640" s="55">
        <f t="shared" si="124"/>
        <v>0</v>
      </c>
    </row>
    <row r="2641" spans="1:16" ht="15" customHeight="1" x14ac:dyDescent="0.3">
      <c r="A2641" s="554"/>
      <c r="B2641" s="552"/>
      <c r="C2641" s="110">
        <v>16</v>
      </c>
      <c r="D2641" s="66"/>
      <c r="E2641" s="12"/>
      <c r="F2641" s="12"/>
      <c r="G2641" s="12"/>
      <c r="H2641" s="12"/>
      <c r="I2641" s="12"/>
      <c r="J2641" s="12"/>
      <c r="K2641" s="12"/>
      <c r="L2641" s="12"/>
      <c r="M2641" s="12"/>
      <c r="N2641" s="12"/>
      <c r="O2641" s="12"/>
      <c r="P2641" s="55">
        <f t="shared" si="124"/>
        <v>0</v>
      </c>
    </row>
    <row r="2642" spans="1:16" ht="15" customHeight="1" x14ac:dyDescent="0.3">
      <c r="A2642" s="554"/>
      <c r="B2642" s="552"/>
      <c r="C2642" s="110">
        <v>17</v>
      </c>
      <c r="D2642" s="66"/>
      <c r="E2642" s="12"/>
      <c r="F2642" s="12"/>
      <c r="G2642" s="12"/>
      <c r="H2642" s="12"/>
      <c r="I2642" s="12"/>
      <c r="J2642" s="12"/>
      <c r="K2642" s="12"/>
      <c r="L2642" s="12"/>
      <c r="M2642" s="12"/>
      <c r="N2642" s="12"/>
      <c r="O2642" s="12"/>
      <c r="P2642" s="55">
        <f t="shared" si="124"/>
        <v>0</v>
      </c>
    </row>
    <row r="2643" spans="1:16" ht="15" customHeight="1" x14ac:dyDescent="0.3">
      <c r="A2643" s="554"/>
      <c r="B2643" s="552"/>
      <c r="C2643" s="110">
        <v>25</v>
      </c>
      <c r="D2643" s="66"/>
      <c r="E2643" s="12"/>
      <c r="F2643" s="12"/>
      <c r="G2643" s="12"/>
      <c r="H2643" s="12"/>
      <c r="I2643" s="12"/>
      <c r="J2643" s="12"/>
      <c r="K2643" s="12"/>
      <c r="L2643" s="12"/>
      <c r="M2643" s="12"/>
      <c r="N2643" s="12"/>
      <c r="O2643" s="12"/>
      <c r="P2643" s="55">
        <f t="shared" si="124"/>
        <v>0</v>
      </c>
    </row>
    <row r="2644" spans="1:16" ht="15" customHeight="1" x14ac:dyDescent="0.3">
      <c r="A2644" s="554"/>
      <c r="B2644" s="552"/>
      <c r="C2644" s="110">
        <v>26</v>
      </c>
      <c r="D2644" s="66"/>
      <c r="E2644" s="12"/>
      <c r="F2644" s="12"/>
      <c r="G2644" s="12"/>
      <c r="H2644" s="12"/>
      <c r="I2644" s="12"/>
      <c r="J2644" s="12"/>
      <c r="K2644" s="12"/>
      <c r="L2644" s="12"/>
      <c r="M2644" s="12"/>
      <c r="N2644" s="12"/>
      <c r="O2644" s="12"/>
      <c r="P2644" s="55">
        <f t="shared" si="124"/>
        <v>0</v>
      </c>
    </row>
    <row r="2645" spans="1:16" ht="15" customHeight="1" x14ac:dyDescent="0.3">
      <c r="A2645" s="555"/>
      <c r="B2645" s="552"/>
      <c r="C2645" s="110">
        <v>27</v>
      </c>
      <c r="D2645" s="66"/>
      <c r="E2645" s="12"/>
      <c r="F2645" s="12"/>
      <c r="G2645" s="12"/>
      <c r="H2645" s="12"/>
      <c r="I2645" s="12"/>
      <c r="J2645" s="12"/>
      <c r="K2645" s="12"/>
      <c r="L2645" s="12"/>
      <c r="M2645" s="12"/>
      <c r="N2645" s="12"/>
      <c r="O2645" s="12"/>
      <c r="P2645" s="55">
        <f t="shared" si="124"/>
        <v>0</v>
      </c>
    </row>
    <row r="2646" spans="1:16" ht="15" customHeight="1" x14ac:dyDescent="0.3">
      <c r="A2646" s="553">
        <v>732</v>
      </c>
      <c r="B2646" s="551" t="s">
        <v>351</v>
      </c>
      <c r="C2646" s="110">
        <v>11</v>
      </c>
      <c r="D2646" s="66"/>
      <c r="E2646" s="12"/>
      <c r="F2646" s="12"/>
      <c r="G2646" s="12"/>
      <c r="H2646" s="12"/>
      <c r="I2646" s="12"/>
      <c r="J2646" s="12"/>
      <c r="K2646" s="12"/>
      <c r="L2646" s="12"/>
      <c r="M2646" s="12"/>
      <c r="N2646" s="12"/>
      <c r="O2646" s="12"/>
      <c r="P2646" s="55">
        <f t="shared" si="124"/>
        <v>0</v>
      </c>
    </row>
    <row r="2647" spans="1:16" ht="15" customHeight="1" x14ac:dyDescent="0.3">
      <c r="A2647" s="554"/>
      <c r="B2647" s="552"/>
      <c r="C2647" s="110">
        <v>12</v>
      </c>
      <c r="D2647" s="66"/>
      <c r="E2647" s="12"/>
      <c r="F2647" s="12"/>
      <c r="G2647" s="12"/>
      <c r="H2647" s="12"/>
      <c r="I2647" s="12"/>
      <c r="J2647" s="12"/>
      <c r="K2647" s="12"/>
      <c r="L2647" s="12"/>
      <c r="M2647" s="12"/>
      <c r="N2647" s="12"/>
      <c r="O2647" s="12"/>
      <c r="P2647" s="55">
        <f t="shared" si="124"/>
        <v>0</v>
      </c>
    </row>
    <row r="2648" spans="1:16" ht="15" customHeight="1" x14ac:dyDescent="0.3">
      <c r="A2648" s="554"/>
      <c r="B2648" s="552"/>
      <c r="C2648" s="110">
        <v>13</v>
      </c>
      <c r="D2648" s="66"/>
      <c r="E2648" s="12"/>
      <c r="F2648" s="12"/>
      <c r="G2648" s="12"/>
      <c r="H2648" s="12"/>
      <c r="I2648" s="12"/>
      <c r="J2648" s="12"/>
      <c r="K2648" s="12"/>
      <c r="L2648" s="12"/>
      <c r="M2648" s="12"/>
      <c r="N2648" s="12"/>
      <c r="O2648" s="12"/>
      <c r="P2648" s="55">
        <f t="shared" si="124"/>
        <v>0</v>
      </c>
    </row>
    <row r="2649" spans="1:16" ht="15" customHeight="1" x14ac:dyDescent="0.3">
      <c r="A2649" s="554"/>
      <c r="B2649" s="552"/>
      <c r="C2649" s="110">
        <v>14</v>
      </c>
      <c r="D2649" s="66"/>
      <c r="E2649" s="12"/>
      <c r="F2649" s="12"/>
      <c r="G2649" s="12"/>
      <c r="H2649" s="12"/>
      <c r="I2649" s="12"/>
      <c r="J2649" s="12"/>
      <c r="K2649" s="12"/>
      <c r="L2649" s="12"/>
      <c r="M2649" s="12"/>
      <c r="N2649" s="12"/>
      <c r="O2649" s="12"/>
      <c r="P2649" s="55">
        <f t="shared" si="124"/>
        <v>0</v>
      </c>
    </row>
    <row r="2650" spans="1:16" ht="15" customHeight="1" x14ac:dyDescent="0.3">
      <c r="A2650" s="554"/>
      <c r="B2650" s="552"/>
      <c r="C2650" s="110">
        <v>15</v>
      </c>
      <c r="D2650" s="66"/>
      <c r="E2650" s="12"/>
      <c r="F2650" s="12"/>
      <c r="G2650" s="12"/>
      <c r="H2650" s="12"/>
      <c r="I2650" s="12"/>
      <c r="J2650" s="12"/>
      <c r="K2650" s="12"/>
      <c r="L2650" s="12"/>
      <c r="M2650" s="12"/>
      <c r="N2650" s="12"/>
      <c r="O2650" s="12"/>
      <c r="P2650" s="55">
        <f t="shared" si="124"/>
        <v>0</v>
      </c>
    </row>
    <row r="2651" spans="1:16" ht="15" customHeight="1" x14ac:dyDescent="0.3">
      <c r="A2651" s="554"/>
      <c r="B2651" s="552"/>
      <c r="C2651" s="110">
        <v>16</v>
      </c>
      <c r="D2651" s="66"/>
      <c r="E2651" s="12"/>
      <c r="F2651" s="12"/>
      <c r="G2651" s="12"/>
      <c r="H2651" s="12"/>
      <c r="I2651" s="12"/>
      <c r="J2651" s="12"/>
      <c r="K2651" s="12"/>
      <c r="L2651" s="12"/>
      <c r="M2651" s="12"/>
      <c r="N2651" s="12"/>
      <c r="O2651" s="12"/>
      <c r="P2651" s="55">
        <f t="shared" si="124"/>
        <v>0</v>
      </c>
    </row>
    <row r="2652" spans="1:16" ht="15" customHeight="1" x14ac:dyDescent="0.3">
      <c r="A2652" s="554"/>
      <c r="B2652" s="552"/>
      <c r="C2652" s="110">
        <v>17</v>
      </c>
      <c r="D2652" s="66"/>
      <c r="E2652" s="12"/>
      <c r="F2652" s="12"/>
      <c r="G2652" s="12"/>
      <c r="H2652" s="12"/>
      <c r="I2652" s="12"/>
      <c r="J2652" s="12"/>
      <c r="K2652" s="12"/>
      <c r="L2652" s="12"/>
      <c r="M2652" s="12"/>
      <c r="N2652" s="12"/>
      <c r="O2652" s="12"/>
      <c r="P2652" s="55">
        <f t="shared" si="124"/>
        <v>0</v>
      </c>
    </row>
    <row r="2653" spans="1:16" ht="15" customHeight="1" x14ac:dyDescent="0.3">
      <c r="A2653" s="554"/>
      <c r="B2653" s="552"/>
      <c r="C2653" s="110">
        <v>25</v>
      </c>
      <c r="D2653" s="66"/>
      <c r="E2653" s="12"/>
      <c r="F2653" s="12"/>
      <c r="G2653" s="12"/>
      <c r="H2653" s="12"/>
      <c r="I2653" s="12"/>
      <c r="J2653" s="12"/>
      <c r="K2653" s="12"/>
      <c r="L2653" s="12"/>
      <c r="M2653" s="12"/>
      <c r="N2653" s="12"/>
      <c r="O2653" s="12"/>
      <c r="P2653" s="55">
        <f t="shared" si="124"/>
        <v>0</v>
      </c>
    </row>
    <row r="2654" spans="1:16" ht="15" customHeight="1" x14ac:dyDescent="0.3">
      <c r="A2654" s="554"/>
      <c r="B2654" s="552"/>
      <c r="C2654" s="110">
        <v>26</v>
      </c>
      <c r="D2654" s="66"/>
      <c r="E2654" s="12"/>
      <c r="F2654" s="12"/>
      <c r="G2654" s="12"/>
      <c r="H2654" s="12"/>
      <c r="I2654" s="12"/>
      <c r="J2654" s="12"/>
      <c r="K2654" s="12"/>
      <c r="L2654" s="12"/>
      <c r="M2654" s="12"/>
      <c r="N2654" s="12"/>
      <c r="O2654" s="12"/>
      <c r="P2654" s="55">
        <f t="shared" si="124"/>
        <v>0</v>
      </c>
    </row>
    <row r="2655" spans="1:16" ht="15" customHeight="1" x14ac:dyDescent="0.3">
      <c r="A2655" s="555"/>
      <c r="B2655" s="552"/>
      <c r="C2655" s="110">
        <v>27</v>
      </c>
      <c r="D2655" s="66"/>
      <c r="E2655" s="12"/>
      <c r="F2655" s="12"/>
      <c r="G2655" s="12"/>
      <c r="H2655" s="12"/>
      <c r="I2655" s="12"/>
      <c r="J2655" s="12"/>
      <c r="K2655" s="12"/>
      <c r="L2655" s="12"/>
      <c r="M2655" s="12"/>
      <c r="N2655" s="12"/>
      <c r="O2655" s="12"/>
      <c r="P2655" s="55">
        <f t="shared" si="124"/>
        <v>0</v>
      </c>
    </row>
    <row r="2656" spans="1:16" ht="15" customHeight="1" x14ac:dyDescent="0.3">
      <c r="A2656" s="553">
        <v>733</v>
      </c>
      <c r="B2656" s="551" t="s">
        <v>352</v>
      </c>
      <c r="C2656" s="110">
        <v>11</v>
      </c>
      <c r="D2656" s="66"/>
      <c r="E2656" s="12"/>
      <c r="F2656" s="12"/>
      <c r="G2656" s="12"/>
      <c r="H2656" s="12"/>
      <c r="I2656" s="12"/>
      <c r="J2656" s="12"/>
      <c r="K2656" s="12"/>
      <c r="L2656" s="12"/>
      <c r="M2656" s="12"/>
      <c r="N2656" s="12"/>
      <c r="O2656" s="12"/>
      <c r="P2656" s="55">
        <f t="shared" si="124"/>
        <v>0</v>
      </c>
    </row>
    <row r="2657" spans="1:16" ht="15" customHeight="1" x14ac:dyDescent="0.3">
      <c r="A2657" s="554"/>
      <c r="B2657" s="552"/>
      <c r="C2657" s="110">
        <v>12</v>
      </c>
      <c r="D2657" s="66"/>
      <c r="E2657" s="12"/>
      <c r="F2657" s="12"/>
      <c r="G2657" s="12"/>
      <c r="H2657" s="12"/>
      <c r="I2657" s="12"/>
      <c r="J2657" s="12"/>
      <c r="K2657" s="12"/>
      <c r="L2657" s="12"/>
      <c r="M2657" s="12"/>
      <c r="N2657" s="12"/>
      <c r="O2657" s="12"/>
      <c r="P2657" s="55">
        <f t="shared" si="124"/>
        <v>0</v>
      </c>
    </row>
    <row r="2658" spans="1:16" ht="15" customHeight="1" x14ac:dyDescent="0.3">
      <c r="A2658" s="554"/>
      <c r="B2658" s="552"/>
      <c r="C2658" s="110">
        <v>13</v>
      </c>
      <c r="D2658" s="66"/>
      <c r="E2658" s="12"/>
      <c r="F2658" s="12"/>
      <c r="G2658" s="12"/>
      <c r="H2658" s="12"/>
      <c r="I2658" s="12"/>
      <c r="J2658" s="12"/>
      <c r="K2658" s="12"/>
      <c r="L2658" s="12"/>
      <c r="M2658" s="12"/>
      <c r="N2658" s="12"/>
      <c r="O2658" s="12"/>
      <c r="P2658" s="55">
        <f t="shared" si="124"/>
        <v>0</v>
      </c>
    </row>
    <row r="2659" spans="1:16" ht="15" customHeight="1" x14ac:dyDescent="0.3">
      <c r="A2659" s="554"/>
      <c r="B2659" s="552"/>
      <c r="C2659" s="110">
        <v>14</v>
      </c>
      <c r="D2659" s="66"/>
      <c r="E2659" s="12"/>
      <c r="F2659" s="12"/>
      <c r="G2659" s="12"/>
      <c r="H2659" s="12"/>
      <c r="I2659" s="12"/>
      <c r="J2659" s="12"/>
      <c r="K2659" s="12"/>
      <c r="L2659" s="12"/>
      <c r="M2659" s="12"/>
      <c r="N2659" s="12"/>
      <c r="O2659" s="12"/>
      <c r="P2659" s="55">
        <f t="shared" si="124"/>
        <v>0</v>
      </c>
    </row>
    <row r="2660" spans="1:16" ht="15" customHeight="1" x14ac:dyDescent="0.3">
      <c r="A2660" s="554"/>
      <c r="B2660" s="552"/>
      <c r="C2660" s="110">
        <v>15</v>
      </c>
      <c r="D2660" s="66"/>
      <c r="E2660" s="12"/>
      <c r="F2660" s="12"/>
      <c r="G2660" s="12"/>
      <c r="H2660" s="12"/>
      <c r="I2660" s="12"/>
      <c r="J2660" s="12"/>
      <c r="K2660" s="12"/>
      <c r="L2660" s="12"/>
      <c r="M2660" s="12"/>
      <c r="N2660" s="12"/>
      <c r="O2660" s="12"/>
      <c r="P2660" s="55">
        <f t="shared" si="124"/>
        <v>0</v>
      </c>
    </row>
    <row r="2661" spans="1:16" ht="15" customHeight="1" x14ac:dyDescent="0.3">
      <c r="A2661" s="554"/>
      <c r="B2661" s="552"/>
      <c r="C2661" s="110">
        <v>16</v>
      </c>
      <c r="D2661" s="66"/>
      <c r="E2661" s="12"/>
      <c r="F2661" s="12"/>
      <c r="G2661" s="12"/>
      <c r="H2661" s="12"/>
      <c r="I2661" s="12"/>
      <c r="J2661" s="12"/>
      <c r="K2661" s="12"/>
      <c r="L2661" s="12"/>
      <c r="M2661" s="12"/>
      <c r="N2661" s="12"/>
      <c r="O2661" s="12"/>
      <c r="P2661" s="55">
        <f t="shared" si="124"/>
        <v>0</v>
      </c>
    </row>
    <row r="2662" spans="1:16" ht="15" customHeight="1" x14ac:dyDescent="0.3">
      <c r="A2662" s="554"/>
      <c r="B2662" s="552"/>
      <c r="C2662" s="110">
        <v>17</v>
      </c>
      <c r="D2662" s="66"/>
      <c r="E2662" s="12"/>
      <c r="F2662" s="12"/>
      <c r="G2662" s="12"/>
      <c r="H2662" s="12"/>
      <c r="I2662" s="12"/>
      <c r="J2662" s="12"/>
      <c r="K2662" s="12"/>
      <c r="L2662" s="12"/>
      <c r="M2662" s="12"/>
      <c r="N2662" s="12"/>
      <c r="O2662" s="12"/>
      <c r="P2662" s="55">
        <f t="shared" si="124"/>
        <v>0</v>
      </c>
    </row>
    <row r="2663" spans="1:16" ht="15" customHeight="1" x14ac:dyDescent="0.3">
      <c r="A2663" s="554"/>
      <c r="B2663" s="552"/>
      <c r="C2663" s="110">
        <v>25</v>
      </c>
      <c r="D2663" s="66"/>
      <c r="E2663" s="12"/>
      <c r="F2663" s="12"/>
      <c r="G2663" s="12"/>
      <c r="H2663" s="12"/>
      <c r="I2663" s="12"/>
      <c r="J2663" s="12"/>
      <c r="K2663" s="12"/>
      <c r="L2663" s="12"/>
      <c r="M2663" s="12"/>
      <c r="N2663" s="12"/>
      <c r="O2663" s="12"/>
      <c r="P2663" s="55">
        <f t="shared" si="124"/>
        <v>0</v>
      </c>
    </row>
    <row r="2664" spans="1:16" ht="15" customHeight="1" x14ac:dyDescent="0.3">
      <c r="A2664" s="554"/>
      <c r="B2664" s="552"/>
      <c r="C2664" s="110">
        <v>26</v>
      </c>
      <c r="D2664" s="66"/>
      <c r="E2664" s="12"/>
      <c r="F2664" s="12"/>
      <c r="G2664" s="12"/>
      <c r="H2664" s="12"/>
      <c r="I2664" s="12"/>
      <c r="J2664" s="12"/>
      <c r="K2664" s="12"/>
      <c r="L2664" s="12"/>
      <c r="M2664" s="12"/>
      <c r="N2664" s="12"/>
      <c r="O2664" s="12"/>
      <c r="P2664" s="55">
        <f t="shared" si="124"/>
        <v>0</v>
      </c>
    </row>
    <row r="2665" spans="1:16" ht="15" customHeight="1" x14ac:dyDescent="0.3">
      <c r="A2665" s="555"/>
      <c r="B2665" s="552"/>
      <c r="C2665" s="110">
        <v>27</v>
      </c>
      <c r="D2665" s="66"/>
      <c r="E2665" s="12"/>
      <c r="F2665" s="12"/>
      <c r="G2665" s="12"/>
      <c r="H2665" s="12"/>
      <c r="I2665" s="12"/>
      <c r="J2665" s="12"/>
      <c r="K2665" s="12"/>
      <c r="L2665" s="12"/>
      <c r="M2665" s="12"/>
      <c r="N2665" s="12"/>
      <c r="O2665" s="12"/>
      <c r="P2665" s="55">
        <f t="shared" si="124"/>
        <v>0</v>
      </c>
    </row>
    <row r="2666" spans="1:16" ht="15" customHeight="1" x14ac:dyDescent="0.3">
      <c r="A2666" s="553">
        <v>734</v>
      </c>
      <c r="B2666" s="551" t="s">
        <v>353</v>
      </c>
      <c r="C2666" s="110">
        <v>11</v>
      </c>
      <c r="D2666" s="66"/>
      <c r="E2666" s="12"/>
      <c r="F2666" s="12"/>
      <c r="G2666" s="12"/>
      <c r="H2666" s="12"/>
      <c r="I2666" s="12"/>
      <c r="J2666" s="12"/>
      <c r="K2666" s="12"/>
      <c r="L2666" s="12"/>
      <c r="M2666" s="12"/>
      <c r="N2666" s="12"/>
      <c r="O2666" s="12"/>
      <c r="P2666" s="55">
        <f t="shared" si="124"/>
        <v>0</v>
      </c>
    </row>
    <row r="2667" spans="1:16" ht="15" customHeight="1" x14ac:dyDescent="0.3">
      <c r="A2667" s="554"/>
      <c r="B2667" s="552"/>
      <c r="C2667" s="110">
        <v>12</v>
      </c>
      <c r="D2667" s="66"/>
      <c r="E2667" s="12"/>
      <c r="F2667" s="12"/>
      <c r="G2667" s="12"/>
      <c r="H2667" s="12"/>
      <c r="I2667" s="12"/>
      <c r="J2667" s="12"/>
      <c r="K2667" s="12"/>
      <c r="L2667" s="12"/>
      <c r="M2667" s="12"/>
      <c r="N2667" s="12"/>
      <c r="O2667" s="12"/>
      <c r="P2667" s="55">
        <f t="shared" si="124"/>
        <v>0</v>
      </c>
    </row>
    <row r="2668" spans="1:16" ht="15" customHeight="1" x14ac:dyDescent="0.3">
      <c r="A2668" s="554"/>
      <c r="B2668" s="552"/>
      <c r="C2668" s="110">
        <v>13</v>
      </c>
      <c r="D2668" s="66"/>
      <c r="E2668" s="12"/>
      <c r="F2668" s="12"/>
      <c r="G2668" s="12"/>
      <c r="H2668" s="12"/>
      <c r="I2668" s="12"/>
      <c r="J2668" s="12"/>
      <c r="K2668" s="12"/>
      <c r="L2668" s="12"/>
      <c r="M2668" s="12"/>
      <c r="N2668" s="12"/>
      <c r="O2668" s="12"/>
      <c r="P2668" s="55">
        <f t="shared" si="124"/>
        <v>0</v>
      </c>
    </row>
    <row r="2669" spans="1:16" ht="15" customHeight="1" x14ac:dyDescent="0.3">
      <c r="A2669" s="554"/>
      <c r="B2669" s="552"/>
      <c r="C2669" s="110">
        <v>14</v>
      </c>
      <c r="D2669" s="66"/>
      <c r="E2669" s="12"/>
      <c r="F2669" s="12"/>
      <c r="G2669" s="12"/>
      <c r="H2669" s="12"/>
      <c r="I2669" s="12"/>
      <c r="J2669" s="12"/>
      <c r="K2669" s="12"/>
      <c r="L2669" s="12"/>
      <c r="M2669" s="12"/>
      <c r="N2669" s="12"/>
      <c r="O2669" s="12"/>
      <c r="P2669" s="55">
        <f t="shared" si="124"/>
        <v>0</v>
      </c>
    </row>
    <row r="2670" spans="1:16" ht="15" customHeight="1" x14ac:dyDescent="0.3">
      <c r="A2670" s="554"/>
      <c r="B2670" s="552"/>
      <c r="C2670" s="110">
        <v>15</v>
      </c>
      <c r="D2670" s="66"/>
      <c r="E2670" s="12"/>
      <c r="F2670" s="12"/>
      <c r="G2670" s="12"/>
      <c r="H2670" s="12"/>
      <c r="I2670" s="12"/>
      <c r="J2670" s="12"/>
      <c r="K2670" s="12"/>
      <c r="L2670" s="12"/>
      <c r="M2670" s="12"/>
      <c r="N2670" s="12"/>
      <c r="O2670" s="12"/>
      <c r="P2670" s="55">
        <f t="shared" si="124"/>
        <v>0</v>
      </c>
    </row>
    <row r="2671" spans="1:16" ht="15" customHeight="1" x14ac:dyDescent="0.3">
      <c r="A2671" s="554"/>
      <c r="B2671" s="552"/>
      <c r="C2671" s="110">
        <v>16</v>
      </c>
      <c r="D2671" s="66"/>
      <c r="E2671" s="12"/>
      <c r="F2671" s="12"/>
      <c r="G2671" s="12"/>
      <c r="H2671" s="12"/>
      <c r="I2671" s="12"/>
      <c r="J2671" s="12"/>
      <c r="K2671" s="12"/>
      <c r="L2671" s="12"/>
      <c r="M2671" s="12"/>
      <c r="N2671" s="12"/>
      <c r="O2671" s="12"/>
      <c r="P2671" s="55">
        <f t="shared" si="124"/>
        <v>0</v>
      </c>
    </row>
    <row r="2672" spans="1:16" ht="15" customHeight="1" x14ac:dyDescent="0.3">
      <c r="A2672" s="554"/>
      <c r="B2672" s="552"/>
      <c r="C2672" s="110">
        <v>17</v>
      </c>
      <c r="D2672" s="66"/>
      <c r="E2672" s="12"/>
      <c r="F2672" s="12"/>
      <c r="G2672" s="12"/>
      <c r="H2672" s="12"/>
      <c r="I2672" s="12"/>
      <c r="J2672" s="12"/>
      <c r="K2672" s="12"/>
      <c r="L2672" s="12"/>
      <c r="M2672" s="12"/>
      <c r="N2672" s="12"/>
      <c r="O2672" s="12"/>
      <c r="P2672" s="55">
        <f t="shared" si="124"/>
        <v>0</v>
      </c>
    </row>
    <row r="2673" spans="1:16" ht="15" customHeight="1" x14ac:dyDescent="0.3">
      <c r="A2673" s="554"/>
      <c r="B2673" s="552"/>
      <c r="C2673" s="110">
        <v>25</v>
      </c>
      <c r="D2673" s="66"/>
      <c r="E2673" s="12"/>
      <c r="F2673" s="12"/>
      <c r="G2673" s="12"/>
      <c r="H2673" s="12"/>
      <c r="I2673" s="12"/>
      <c r="J2673" s="12"/>
      <c r="K2673" s="12"/>
      <c r="L2673" s="12"/>
      <c r="M2673" s="12"/>
      <c r="N2673" s="12"/>
      <c r="O2673" s="12"/>
      <c r="P2673" s="55">
        <f t="shared" si="124"/>
        <v>0</v>
      </c>
    </row>
    <row r="2674" spans="1:16" ht="15" customHeight="1" x14ac:dyDescent="0.3">
      <c r="A2674" s="554"/>
      <c r="B2674" s="552"/>
      <c r="C2674" s="110">
        <v>26</v>
      </c>
      <c r="D2674" s="66"/>
      <c r="E2674" s="12"/>
      <c r="F2674" s="12"/>
      <c r="G2674" s="12"/>
      <c r="H2674" s="12"/>
      <c r="I2674" s="12"/>
      <c r="J2674" s="12"/>
      <c r="K2674" s="12"/>
      <c r="L2674" s="12"/>
      <c r="M2674" s="12"/>
      <c r="N2674" s="12"/>
      <c r="O2674" s="12"/>
      <c r="P2674" s="55">
        <f t="shared" si="124"/>
        <v>0</v>
      </c>
    </row>
    <row r="2675" spans="1:16" ht="15" customHeight="1" x14ac:dyDescent="0.3">
      <c r="A2675" s="555"/>
      <c r="B2675" s="552"/>
      <c r="C2675" s="110">
        <v>27</v>
      </c>
      <c r="D2675" s="66"/>
      <c r="E2675" s="12"/>
      <c r="F2675" s="12"/>
      <c r="G2675" s="12"/>
      <c r="H2675" s="12"/>
      <c r="I2675" s="12"/>
      <c r="J2675" s="12"/>
      <c r="K2675" s="12"/>
      <c r="L2675" s="12"/>
      <c r="M2675" s="12"/>
      <c r="N2675" s="12"/>
      <c r="O2675" s="12"/>
      <c r="P2675" s="55">
        <f t="shared" si="124"/>
        <v>0</v>
      </c>
    </row>
    <row r="2676" spans="1:16" ht="15" customHeight="1" x14ac:dyDescent="0.3">
      <c r="A2676" s="553">
        <v>735</v>
      </c>
      <c r="B2676" s="551" t="s">
        <v>354</v>
      </c>
      <c r="C2676" s="110">
        <v>11</v>
      </c>
      <c r="D2676" s="66"/>
      <c r="E2676" s="12"/>
      <c r="F2676" s="12"/>
      <c r="G2676" s="12"/>
      <c r="H2676" s="12"/>
      <c r="I2676" s="12"/>
      <c r="J2676" s="12"/>
      <c r="K2676" s="12"/>
      <c r="L2676" s="12"/>
      <c r="M2676" s="12"/>
      <c r="N2676" s="12"/>
      <c r="O2676" s="12"/>
      <c r="P2676" s="55">
        <f t="shared" si="124"/>
        <v>0</v>
      </c>
    </row>
    <row r="2677" spans="1:16" ht="15" customHeight="1" x14ac:dyDescent="0.3">
      <c r="A2677" s="554"/>
      <c r="B2677" s="552"/>
      <c r="C2677" s="110">
        <v>12</v>
      </c>
      <c r="D2677" s="66"/>
      <c r="E2677" s="12"/>
      <c r="F2677" s="12"/>
      <c r="G2677" s="12"/>
      <c r="H2677" s="12"/>
      <c r="I2677" s="12"/>
      <c r="J2677" s="12"/>
      <c r="K2677" s="12"/>
      <c r="L2677" s="12"/>
      <c r="M2677" s="12"/>
      <c r="N2677" s="12"/>
      <c r="O2677" s="12"/>
      <c r="P2677" s="55">
        <f t="shared" si="124"/>
        <v>0</v>
      </c>
    </row>
    <row r="2678" spans="1:16" ht="15" customHeight="1" x14ac:dyDescent="0.3">
      <c r="A2678" s="554"/>
      <c r="B2678" s="552"/>
      <c r="C2678" s="110">
        <v>13</v>
      </c>
      <c r="D2678" s="66"/>
      <c r="E2678" s="12"/>
      <c r="F2678" s="12"/>
      <c r="G2678" s="12"/>
      <c r="H2678" s="12"/>
      <c r="I2678" s="12"/>
      <c r="J2678" s="12"/>
      <c r="K2678" s="12"/>
      <c r="L2678" s="12"/>
      <c r="M2678" s="12"/>
      <c r="N2678" s="12"/>
      <c r="O2678" s="12"/>
      <c r="P2678" s="55">
        <f t="shared" si="124"/>
        <v>0</v>
      </c>
    </row>
    <row r="2679" spans="1:16" ht="15" customHeight="1" x14ac:dyDescent="0.3">
      <c r="A2679" s="554"/>
      <c r="B2679" s="552"/>
      <c r="C2679" s="110">
        <v>14</v>
      </c>
      <c r="D2679" s="66"/>
      <c r="E2679" s="12"/>
      <c r="F2679" s="12"/>
      <c r="G2679" s="12"/>
      <c r="H2679" s="12"/>
      <c r="I2679" s="12"/>
      <c r="J2679" s="12"/>
      <c r="K2679" s="12"/>
      <c r="L2679" s="12"/>
      <c r="M2679" s="12"/>
      <c r="N2679" s="12"/>
      <c r="O2679" s="12"/>
      <c r="P2679" s="55">
        <f t="shared" si="124"/>
        <v>0</v>
      </c>
    </row>
    <row r="2680" spans="1:16" ht="15" customHeight="1" x14ac:dyDescent="0.3">
      <c r="A2680" s="554"/>
      <c r="B2680" s="552"/>
      <c r="C2680" s="110">
        <v>15</v>
      </c>
      <c r="D2680" s="66"/>
      <c r="E2680" s="12"/>
      <c r="F2680" s="12"/>
      <c r="G2680" s="12"/>
      <c r="H2680" s="12"/>
      <c r="I2680" s="12"/>
      <c r="J2680" s="12"/>
      <c r="K2680" s="12"/>
      <c r="L2680" s="12"/>
      <c r="M2680" s="12"/>
      <c r="N2680" s="12"/>
      <c r="O2680" s="12"/>
      <c r="P2680" s="55">
        <f t="shared" si="124"/>
        <v>0</v>
      </c>
    </row>
    <row r="2681" spans="1:16" ht="15" customHeight="1" x14ac:dyDescent="0.3">
      <c r="A2681" s="554"/>
      <c r="B2681" s="552"/>
      <c r="C2681" s="110">
        <v>16</v>
      </c>
      <c r="D2681" s="66"/>
      <c r="E2681" s="12"/>
      <c r="F2681" s="12"/>
      <c r="G2681" s="12"/>
      <c r="H2681" s="12"/>
      <c r="I2681" s="12"/>
      <c r="J2681" s="12"/>
      <c r="K2681" s="12"/>
      <c r="L2681" s="12"/>
      <c r="M2681" s="12"/>
      <c r="N2681" s="12"/>
      <c r="O2681" s="12"/>
      <c r="P2681" s="55">
        <f t="shared" si="124"/>
        <v>0</v>
      </c>
    </row>
    <row r="2682" spans="1:16" ht="15" customHeight="1" x14ac:dyDescent="0.3">
      <c r="A2682" s="554"/>
      <c r="B2682" s="552"/>
      <c r="C2682" s="110">
        <v>17</v>
      </c>
      <c r="D2682" s="66"/>
      <c r="E2682" s="12"/>
      <c r="F2682" s="12"/>
      <c r="G2682" s="12"/>
      <c r="H2682" s="12"/>
      <c r="I2682" s="12"/>
      <c r="J2682" s="12"/>
      <c r="K2682" s="12"/>
      <c r="L2682" s="12"/>
      <c r="M2682" s="12"/>
      <c r="N2682" s="12"/>
      <c r="O2682" s="12"/>
      <c r="P2682" s="55">
        <f t="shared" si="124"/>
        <v>0</v>
      </c>
    </row>
    <row r="2683" spans="1:16" ht="15" customHeight="1" x14ac:dyDescent="0.3">
      <c r="A2683" s="554"/>
      <c r="B2683" s="552"/>
      <c r="C2683" s="110">
        <v>25</v>
      </c>
      <c r="D2683" s="66"/>
      <c r="E2683" s="12"/>
      <c r="F2683" s="12"/>
      <c r="G2683" s="12"/>
      <c r="H2683" s="12"/>
      <c r="I2683" s="12"/>
      <c r="J2683" s="12"/>
      <c r="K2683" s="12"/>
      <c r="L2683" s="12"/>
      <c r="M2683" s="12"/>
      <c r="N2683" s="12"/>
      <c r="O2683" s="12"/>
      <c r="P2683" s="55">
        <f t="shared" si="124"/>
        <v>0</v>
      </c>
    </row>
    <row r="2684" spans="1:16" ht="15" customHeight="1" x14ac:dyDescent="0.3">
      <c r="A2684" s="554"/>
      <c r="B2684" s="552"/>
      <c r="C2684" s="110">
        <v>26</v>
      </c>
      <c r="D2684" s="66"/>
      <c r="E2684" s="12"/>
      <c r="F2684" s="12"/>
      <c r="G2684" s="12"/>
      <c r="H2684" s="12"/>
      <c r="I2684" s="12"/>
      <c r="J2684" s="12"/>
      <c r="K2684" s="12"/>
      <c r="L2684" s="12"/>
      <c r="M2684" s="12"/>
      <c r="N2684" s="12"/>
      <c r="O2684" s="12"/>
      <c r="P2684" s="55">
        <f t="shared" si="124"/>
        <v>0</v>
      </c>
    </row>
    <row r="2685" spans="1:16" ht="15" customHeight="1" x14ac:dyDescent="0.3">
      <c r="A2685" s="555"/>
      <c r="B2685" s="552"/>
      <c r="C2685" s="110">
        <v>27</v>
      </c>
      <c r="D2685" s="66"/>
      <c r="E2685" s="12"/>
      <c r="F2685" s="12"/>
      <c r="G2685" s="12"/>
      <c r="H2685" s="12"/>
      <c r="I2685" s="12"/>
      <c r="J2685" s="12"/>
      <c r="K2685" s="12"/>
      <c r="L2685" s="12"/>
      <c r="M2685" s="12"/>
      <c r="N2685" s="12"/>
      <c r="O2685" s="12"/>
      <c r="P2685" s="55">
        <f t="shared" si="124"/>
        <v>0</v>
      </c>
    </row>
    <row r="2686" spans="1:16" ht="15" customHeight="1" x14ac:dyDescent="0.3">
      <c r="A2686" s="553">
        <v>739</v>
      </c>
      <c r="B2686" s="551" t="s">
        <v>355</v>
      </c>
      <c r="C2686" s="110">
        <v>11</v>
      </c>
      <c r="D2686" s="66"/>
      <c r="E2686" s="12"/>
      <c r="F2686" s="12"/>
      <c r="G2686" s="12"/>
      <c r="H2686" s="12"/>
      <c r="I2686" s="12"/>
      <c r="J2686" s="12"/>
      <c r="K2686" s="12"/>
      <c r="L2686" s="12"/>
      <c r="M2686" s="12"/>
      <c r="N2686" s="12"/>
      <c r="O2686" s="12"/>
      <c r="P2686" s="55">
        <f t="shared" si="124"/>
        <v>0</v>
      </c>
    </row>
    <row r="2687" spans="1:16" ht="15" customHeight="1" x14ac:dyDescent="0.3">
      <c r="A2687" s="554"/>
      <c r="B2687" s="552"/>
      <c r="C2687" s="110">
        <v>12</v>
      </c>
      <c r="D2687" s="66"/>
      <c r="E2687" s="12"/>
      <c r="F2687" s="12"/>
      <c r="G2687" s="12"/>
      <c r="H2687" s="12"/>
      <c r="I2687" s="12"/>
      <c r="J2687" s="12"/>
      <c r="K2687" s="12"/>
      <c r="L2687" s="12"/>
      <c r="M2687" s="12"/>
      <c r="N2687" s="12"/>
      <c r="O2687" s="12"/>
      <c r="P2687" s="55">
        <f t="shared" si="124"/>
        <v>0</v>
      </c>
    </row>
    <row r="2688" spans="1:16" ht="15" customHeight="1" x14ac:dyDescent="0.3">
      <c r="A2688" s="554"/>
      <c r="B2688" s="552"/>
      <c r="C2688" s="110">
        <v>13</v>
      </c>
      <c r="D2688" s="66"/>
      <c r="E2688" s="12"/>
      <c r="F2688" s="12"/>
      <c r="G2688" s="12"/>
      <c r="H2688" s="12"/>
      <c r="I2688" s="12"/>
      <c r="J2688" s="12"/>
      <c r="K2688" s="12"/>
      <c r="L2688" s="12"/>
      <c r="M2688" s="12"/>
      <c r="N2688" s="12"/>
      <c r="O2688" s="12"/>
      <c r="P2688" s="55">
        <f t="shared" si="124"/>
        <v>0</v>
      </c>
    </row>
    <row r="2689" spans="1:16" ht="15" customHeight="1" x14ac:dyDescent="0.3">
      <c r="A2689" s="554"/>
      <c r="B2689" s="552"/>
      <c r="C2689" s="110">
        <v>14</v>
      </c>
      <c r="D2689" s="66"/>
      <c r="E2689" s="12"/>
      <c r="F2689" s="12"/>
      <c r="G2689" s="12"/>
      <c r="H2689" s="12"/>
      <c r="I2689" s="12"/>
      <c r="J2689" s="12"/>
      <c r="K2689" s="12"/>
      <c r="L2689" s="12"/>
      <c r="M2689" s="12"/>
      <c r="N2689" s="12"/>
      <c r="O2689" s="12"/>
      <c r="P2689" s="55">
        <f t="shared" si="124"/>
        <v>0</v>
      </c>
    </row>
    <row r="2690" spans="1:16" ht="15" customHeight="1" x14ac:dyDescent="0.3">
      <c r="A2690" s="554"/>
      <c r="B2690" s="552"/>
      <c r="C2690" s="110">
        <v>15</v>
      </c>
      <c r="D2690" s="66"/>
      <c r="E2690" s="12"/>
      <c r="F2690" s="12"/>
      <c r="G2690" s="12"/>
      <c r="H2690" s="12"/>
      <c r="I2690" s="12"/>
      <c r="J2690" s="12"/>
      <c r="K2690" s="12"/>
      <c r="L2690" s="12"/>
      <c r="M2690" s="12"/>
      <c r="N2690" s="12"/>
      <c r="O2690" s="12"/>
      <c r="P2690" s="55">
        <f t="shared" si="124"/>
        <v>0</v>
      </c>
    </row>
    <row r="2691" spans="1:16" ht="15" customHeight="1" x14ac:dyDescent="0.3">
      <c r="A2691" s="554"/>
      <c r="B2691" s="552"/>
      <c r="C2691" s="110">
        <v>16</v>
      </c>
      <c r="D2691" s="66"/>
      <c r="E2691" s="12"/>
      <c r="F2691" s="12"/>
      <c r="G2691" s="12"/>
      <c r="H2691" s="12"/>
      <c r="I2691" s="12"/>
      <c r="J2691" s="12"/>
      <c r="K2691" s="12"/>
      <c r="L2691" s="12"/>
      <c r="M2691" s="12"/>
      <c r="N2691" s="12"/>
      <c r="O2691" s="12"/>
      <c r="P2691" s="55">
        <f t="shared" si="124"/>
        <v>0</v>
      </c>
    </row>
    <row r="2692" spans="1:16" ht="15" customHeight="1" x14ac:dyDescent="0.3">
      <c r="A2692" s="554"/>
      <c r="B2692" s="552"/>
      <c r="C2692" s="110">
        <v>17</v>
      </c>
      <c r="D2692" s="66"/>
      <c r="E2692" s="12"/>
      <c r="F2692" s="12"/>
      <c r="G2692" s="12"/>
      <c r="H2692" s="12"/>
      <c r="I2692" s="12"/>
      <c r="J2692" s="12"/>
      <c r="K2692" s="12"/>
      <c r="L2692" s="12"/>
      <c r="M2692" s="12"/>
      <c r="N2692" s="12"/>
      <c r="O2692" s="12"/>
      <c r="P2692" s="55">
        <f t="shared" si="124"/>
        <v>0</v>
      </c>
    </row>
    <row r="2693" spans="1:16" ht="15" customHeight="1" x14ac:dyDescent="0.3">
      <c r="A2693" s="554"/>
      <c r="B2693" s="552"/>
      <c r="C2693" s="110">
        <v>25</v>
      </c>
      <c r="D2693" s="66"/>
      <c r="E2693" s="12"/>
      <c r="F2693" s="12"/>
      <c r="G2693" s="12"/>
      <c r="H2693" s="12"/>
      <c r="I2693" s="12"/>
      <c r="J2693" s="12"/>
      <c r="K2693" s="12"/>
      <c r="L2693" s="12"/>
      <c r="M2693" s="12"/>
      <c r="N2693" s="12"/>
      <c r="O2693" s="12"/>
      <c r="P2693" s="55">
        <f t="shared" si="124"/>
        <v>0</v>
      </c>
    </row>
    <row r="2694" spans="1:16" ht="15" customHeight="1" x14ac:dyDescent="0.3">
      <c r="A2694" s="554"/>
      <c r="B2694" s="552"/>
      <c r="C2694" s="110">
        <v>26</v>
      </c>
      <c r="D2694" s="66"/>
      <c r="E2694" s="12"/>
      <c r="F2694" s="12"/>
      <c r="G2694" s="12"/>
      <c r="H2694" s="12"/>
      <c r="I2694" s="12"/>
      <c r="J2694" s="12"/>
      <c r="K2694" s="12"/>
      <c r="L2694" s="12"/>
      <c r="M2694" s="12"/>
      <c r="N2694" s="12"/>
      <c r="O2694" s="12"/>
      <c r="P2694" s="55">
        <f t="shared" si="124"/>
        <v>0</v>
      </c>
    </row>
    <row r="2695" spans="1:16" ht="15" customHeight="1" x14ac:dyDescent="0.3">
      <c r="A2695" s="555"/>
      <c r="B2695" s="552"/>
      <c r="C2695" s="110">
        <v>27</v>
      </c>
      <c r="D2695" s="66"/>
      <c r="E2695" s="12"/>
      <c r="F2695" s="12"/>
      <c r="G2695" s="12"/>
      <c r="H2695" s="12"/>
      <c r="I2695" s="12"/>
      <c r="J2695" s="12"/>
      <c r="K2695" s="12"/>
      <c r="L2695" s="12"/>
      <c r="M2695" s="12"/>
      <c r="N2695" s="12"/>
      <c r="O2695" s="12"/>
      <c r="P2695" s="55">
        <f t="shared" si="124"/>
        <v>0</v>
      </c>
    </row>
    <row r="2696" spans="1:16" x14ac:dyDescent="0.3">
      <c r="A2696" s="74">
        <v>7400</v>
      </c>
      <c r="B2696" s="305" t="s">
        <v>2336</v>
      </c>
      <c r="C2696" s="306"/>
      <c r="D2696" s="72">
        <f>SUM(D2697:D2759)</f>
        <v>0</v>
      </c>
      <c r="E2696" s="72">
        <f t="shared" ref="E2696:O2696" si="125">SUM(E2697:E2759)</f>
        <v>0</v>
      </c>
      <c r="F2696" s="72">
        <f t="shared" si="125"/>
        <v>0</v>
      </c>
      <c r="G2696" s="72">
        <f t="shared" si="125"/>
        <v>0</v>
      </c>
      <c r="H2696" s="72">
        <f t="shared" si="125"/>
        <v>0</v>
      </c>
      <c r="I2696" s="72">
        <f t="shared" si="125"/>
        <v>0</v>
      </c>
      <c r="J2696" s="72">
        <f t="shared" si="125"/>
        <v>0</v>
      </c>
      <c r="K2696" s="72">
        <f t="shared" si="125"/>
        <v>0</v>
      </c>
      <c r="L2696" s="72">
        <f t="shared" si="125"/>
        <v>0</v>
      </c>
      <c r="M2696" s="72">
        <f t="shared" si="125"/>
        <v>0</v>
      </c>
      <c r="N2696" s="72">
        <f t="shared" si="125"/>
        <v>0</v>
      </c>
      <c r="O2696" s="72">
        <f t="shared" si="125"/>
        <v>0</v>
      </c>
      <c r="P2696" s="72">
        <f>SUM(P2697:P2759)</f>
        <v>0</v>
      </c>
    </row>
    <row r="2697" spans="1:16" ht="15" customHeight="1" x14ac:dyDescent="0.3">
      <c r="A2697" s="553">
        <v>741</v>
      </c>
      <c r="B2697" s="551" t="s">
        <v>357</v>
      </c>
      <c r="C2697" s="110">
        <v>11</v>
      </c>
      <c r="D2697" s="66"/>
      <c r="E2697" s="12"/>
      <c r="F2697" s="12"/>
      <c r="G2697" s="12"/>
      <c r="H2697" s="12"/>
      <c r="I2697" s="12"/>
      <c r="J2697" s="12"/>
      <c r="K2697" s="12"/>
      <c r="L2697" s="12"/>
      <c r="M2697" s="12"/>
      <c r="N2697" s="12"/>
      <c r="O2697" s="12"/>
      <c r="P2697" s="55">
        <f t="shared" ref="P2697:P2759" si="126">SUM(D2697:O2697)</f>
        <v>0</v>
      </c>
    </row>
    <row r="2698" spans="1:16" ht="15" customHeight="1" x14ac:dyDescent="0.3">
      <c r="A2698" s="554"/>
      <c r="B2698" s="552"/>
      <c r="C2698" s="110">
        <v>12</v>
      </c>
      <c r="D2698" s="66"/>
      <c r="E2698" s="12"/>
      <c r="F2698" s="12"/>
      <c r="G2698" s="12"/>
      <c r="H2698" s="12"/>
      <c r="I2698" s="12"/>
      <c r="J2698" s="12"/>
      <c r="K2698" s="12"/>
      <c r="L2698" s="12"/>
      <c r="M2698" s="12"/>
      <c r="N2698" s="12"/>
      <c r="O2698" s="12"/>
      <c r="P2698" s="55">
        <f t="shared" si="126"/>
        <v>0</v>
      </c>
    </row>
    <row r="2699" spans="1:16" ht="15" customHeight="1" x14ac:dyDescent="0.3">
      <c r="A2699" s="554"/>
      <c r="B2699" s="552"/>
      <c r="C2699" s="110">
        <v>13</v>
      </c>
      <c r="D2699" s="66"/>
      <c r="E2699" s="12"/>
      <c r="F2699" s="12"/>
      <c r="G2699" s="12"/>
      <c r="H2699" s="12"/>
      <c r="I2699" s="12"/>
      <c r="J2699" s="12"/>
      <c r="K2699" s="12"/>
      <c r="L2699" s="12"/>
      <c r="M2699" s="12"/>
      <c r="N2699" s="12"/>
      <c r="O2699" s="12"/>
      <c r="P2699" s="55">
        <f t="shared" si="126"/>
        <v>0</v>
      </c>
    </row>
    <row r="2700" spans="1:16" ht="15" customHeight="1" x14ac:dyDescent="0.3">
      <c r="A2700" s="554"/>
      <c r="B2700" s="552"/>
      <c r="C2700" s="110">
        <v>14</v>
      </c>
      <c r="D2700" s="66"/>
      <c r="E2700" s="12"/>
      <c r="F2700" s="12"/>
      <c r="G2700" s="12"/>
      <c r="H2700" s="12"/>
      <c r="I2700" s="12"/>
      <c r="J2700" s="12"/>
      <c r="K2700" s="12"/>
      <c r="L2700" s="12"/>
      <c r="M2700" s="12"/>
      <c r="N2700" s="12"/>
      <c r="O2700" s="12"/>
      <c r="P2700" s="55">
        <f t="shared" si="126"/>
        <v>0</v>
      </c>
    </row>
    <row r="2701" spans="1:16" ht="15" customHeight="1" x14ac:dyDescent="0.3">
      <c r="A2701" s="554"/>
      <c r="B2701" s="552"/>
      <c r="C2701" s="110">
        <v>15</v>
      </c>
      <c r="D2701" s="66"/>
      <c r="E2701" s="12"/>
      <c r="F2701" s="12"/>
      <c r="G2701" s="12"/>
      <c r="H2701" s="12"/>
      <c r="I2701" s="12"/>
      <c r="J2701" s="12"/>
      <c r="K2701" s="12"/>
      <c r="L2701" s="12"/>
      <c r="M2701" s="12"/>
      <c r="N2701" s="12"/>
      <c r="O2701" s="12"/>
      <c r="P2701" s="55">
        <f t="shared" si="126"/>
        <v>0</v>
      </c>
    </row>
    <row r="2702" spans="1:16" ht="15" customHeight="1" x14ac:dyDescent="0.3">
      <c r="A2702" s="554"/>
      <c r="B2702" s="552"/>
      <c r="C2702" s="110">
        <v>16</v>
      </c>
      <c r="D2702" s="66"/>
      <c r="E2702" s="12"/>
      <c r="F2702" s="12"/>
      <c r="G2702" s="12"/>
      <c r="H2702" s="12"/>
      <c r="I2702" s="12"/>
      <c r="J2702" s="12"/>
      <c r="K2702" s="12"/>
      <c r="L2702" s="12"/>
      <c r="M2702" s="12"/>
      <c r="N2702" s="12"/>
      <c r="O2702" s="12"/>
      <c r="P2702" s="55">
        <f t="shared" si="126"/>
        <v>0</v>
      </c>
    </row>
    <row r="2703" spans="1:16" ht="15" customHeight="1" x14ac:dyDescent="0.3">
      <c r="A2703" s="554"/>
      <c r="B2703" s="552"/>
      <c r="C2703" s="110">
        <v>17</v>
      </c>
      <c r="D2703" s="66"/>
      <c r="E2703" s="12"/>
      <c r="F2703" s="12"/>
      <c r="G2703" s="12"/>
      <c r="H2703" s="12"/>
      <c r="I2703" s="12"/>
      <c r="J2703" s="12"/>
      <c r="K2703" s="12"/>
      <c r="L2703" s="12"/>
      <c r="M2703" s="12"/>
      <c r="N2703" s="12"/>
      <c r="O2703" s="12"/>
      <c r="P2703" s="55">
        <f t="shared" si="126"/>
        <v>0</v>
      </c>
    </row>
    <row r="2704" spans="1:16" ht="15" customHeight="1" x14ac:dyDescent="0.3">
      <c r="A2704" s="554"/>
      <c r="B2704" s="552"/>
      <c r="C2704" s="110">
        <v>25</v>
      </c>
      <c r="D2704" s="66"/>
      <c r="E2704" s="12"/>
      <c r="F2704" s="12"/>
      <c r="G2704" s="12"/>
      <c r="H2704" s="12"/>
      <c r="I2704" s="12"/>
      <c r="J2704" s="12"/>
      <c r="K2704" s="12"/>
      <c r="L2704" s="12"/>
      <c r="M2704" s="12"/>
      <c r="N2704" s="12"/>
      <c r="O2704" s="12"/>
      <c r="P2704" s="55">
        <f t="shared" si="126"/>
        <v>0</v>
      </c>
    </row>
    <row r="2705" spans="1:16" ht="15" customHeight="1" x14ac:dyDescent="0.3">
      <c r="A2705" s="554"/>
      <c r="B2705" s="552"/>
      <c r="C2705" s="110">
        <v>26</v>
      </c>
      <c r="D2705" s="66"/>
      <c r="E2705" s="12"/>
      <c r="F2705" s="12"/>
      <c r="G2705" s="12"/>
      <c r="H2705" s="12"/>
      <c r="I2705" s="12"/>
      <c r="J2705" s="12"/>
      <c r="K2705" s="12"/>
      <c r="L2705" s="12"/>
      <c r="M2705" s="12"/>
      <c r="N2705" s="12"/>
      <c r="O2705" s="12"/>
      <c r="P2705" s="55">
        <f t="shared" si="126"/>
        <v>0</v>
      </c>
    </row>
    <row r="2706" spans="1:16" ht="15" customHeight="1" x14ac:dyDescent="0.3">
      <c r="A2706" s="555"/>
      <c r="B2706" s="552"/>
      <c r="C2706" s="110">
        <v>27</v>
      </c>
      <c r="D2706" s="66"/>
      <c r="E2706" s="12"/>
      <c r="F2706" s="12"/>
      <c r="G2706" s="12"/>
      <c r="H2706" s="12"/>
      <c r="I2706" s="12"/>
      <c r="J2706" s="12"/>
      <c r="K2706" s="12"/>
      <c r="L2706" s="12"/>
      <c r="M2706" s="12"/>
      <c r="N2706" s="12"/>
      <c r="O2706" s="12"/>
      <c r="P2706" s="55">
        <f t="shared" si="126"/>
        <v>0</v>
      </c>
    </row>
    <row r="2707" spans="1:16" ht="28.8" x14ac:dyDescent="0.3">
      <c r="A2707" s="64">
        <v>742</v>
      </c>
      <c r="B2707" s="65" t="s">
        <v>358</v>
      </c>
      <c r="C2707" s="105"/>
      <c r="D2707" s="105"/>
      <c r="E2707" s="105"/>
      <c r="F2707" s="105"/>
      <c r="G2707" s="105"/>
      <c r="H2707" s="105"/>
      <c r="I2707" s="105"/>
      <c r="J2707" s="105"/>
      <c r="K2707" s="105"/>
      <c r="L2707" s="105"/>
      <c r="M2707" s="105"/>
      <c r="N2707" s="105"/>
      <c r="O2707" s="105"/>
      <c r="P2707" s="54">
        <f t="shared" si="126"/>
        <v>0</v>
      </c>
    </row>
    <row r="2708" spans="1:16" ht="28.8" x14ac:dyDescent="0.3">
      <c r="A2708" s="64">
        <v>743</v>
      </c>
      <c r="B2708" s="65" t="s">
        <v>359</v>
      </c>
      <c r="C2708" s="105"/>
      <c r="D2708" s="105"/>
      <c r="E2708" s="105"/>
      <c r="F2708" s="105"/>
      <c r="G2708" s="105"/>
      <c r="H2708" s="105"/>
      <c r="I2708" s="105"/>
      <c r="J2708" s="105"/>
      <c r="K2708" s="105"/>
      <c r="L2708" s="105"/>
      <c r="M2708" s="105"/>
      <c r="N2708" s="105"/>
      <c r="O2708" s="105"/>
      <c r="P2708" s="54">
        <f t="shared" si="126"/>
        <v>0</v>
      </c>
    </row>
    <row r="2709" spans="1:16" ht="28.8" x14ac:dyDescent="0.3">
      <c r="A2709" s="64">
        <v>744</v>
      </c>
      <c r="B2709" s="65" t="s">
        <v>360</v>
      </c>
      <c r="C2709" s="105"/>
      <c r="D2709" s="105"/>
      <c r="E2709" s="105"/>
      <c r="F2709" s="105"/>
      <c r="G2709" s="105"/>
      <c r="H2709" s="105"/>
      <c r="I2709" s="105"/>
      <c r="J2709" s="105"/>
      <c r="K2709" s="105"/>
      <c r="L2709" s="105"/>
      <c r="M2709" s="105"/>
      <c r="N2709" s="105"/>
      <c r="O2709" s="105"/>
      <c r="P2709" s="54">
        <f t="shared" si="126"/>
        <v>0</v>
      </c>
    </row>
    <row r="2710" spans="1:16" ht="15" customHeight="1" x14ac:dyDescent="0.3">
      <c r="A2710" s="553">
        <v>745</v>
      </c>
      <c r="B2710" s="551" t="s">
        <v>361</v>
      </c>
      <c r="C2710" s="110">
        <v>11</v>
      </c>
      <c r="D2710" s="66"/>
      <c r="E2710" s="12"/>
      <c r="F2710" s="12"/>
      <c r="G2710" s="12"/>
      <c r="H2710" s="12"/>
      <c r="I2710" s="12"/>
      <c r="J2710" s="12"/>
      <c r="K2710" s="12"/>
      <c r="L2710" s="12"/>
      <c r="M2710" s="12"/>
      <c r="N2710" s="12"/>
      <c r="O2710" s="12"/>
      <c r="P2710" s="55">
        <f t="shared" si="126"/>
        <v>0</v>
      </c>
    </row>
    <row r="2711" spans="1:16" ht="15" customHeight="1" x14ac:dyDescent="0.3">
      <c r="A2711" s="554"/>
      <c r="B2711" s="552"/>
      <c r="C2711" s="110">
        <v>12</v>
      </c>
      <c r="D2711" s="66"/>
      <c r="E2711" s="12"/>
      <c r="F2711" s="12"/>
      <c r="G2711" s="12"/>
      <c r="H2711" s="12"/>
      <c r="I2711" s="12"/>
      <c r="J2711" s="12"/>
      <c r="K2711" s="12"/>
      <c r="L2711" s="12"/>
      <c r="M2711" s="12"/>
      <c r="N2711" s="12"/>
      <c r="O2711" s="12"/>
      <c r="P2711" s="55">
        <f t="shared" si="126"/>
        <v>0</v>
      </c>
    </row>
    <row r="2712" spans="1:16" ht="15" customHeight="1" x14ac:dyDescent="0.3">
      <c r="A2712" s="554"/>
      <c r="B2712" s="552"/>
      <c r="C2712" s="110">
        <v>13</v>
      </c>
      <c r="D2712" s="66"/>
      <c r="E2712" s="12"/>
      <c r="F2712" s="12"/>
      <c r="G2712" s="12"/>
      <c r="H2712" s="12"/>
      <c r="I2712" s="12"/>
      <c r="J2712" s="12"/>
      <c r="K2712" s="12"/>
      <c r="L2712" s="12"/>
      <c r="M2712" s="12"/>
      <c r="N2712" s="12"/>
      <c r="O2712" s="12"/>
      <c r="P2712" s="55">
        <f t="shared" si="126"/>
        <v>0</v>
      </c>
    </row>
    <row r="2713" spans="1:16" ht="15" customHeight="1" x14ac:dyDescent="0.3">
      <c r="A2713" s="554"/>
      <c r="B2713" s="552"/>
      <c r="C2713" s="110">
        <v>14</v>
      </c>
      <c r="D2713" s="66"/>
      <c r="E2713" s="12"/>
      <c r="F2713" s="12"/>
      <c r="G2713" s="12"/>
      <c r="H2713" s="12"/>
      <c r="I2713" s="12"/>
      <c r="J2713" s="12"/>
      <c r="K2713" s="12"/>
      <c r="L2713" s="12"/>
      <c r="M2713" s="12"/>
      <c r="N2713" s="12"/>
      <c r="O2713" s="12"/>
      <c r="P2713" s="55">
        <f t="shared" si="126"/>
        <v>0</v>
      </c>
    </row>
    <row r="2714" spans="1:16" ht="15" customHeight="1" x14ac:dyDescent="0.3">
      <c r="A2714" s="554"/>
      <c r="B2714" s="552"/>
      <c r="C2714" s="110">
        <v>15</v>
      </c>
      <c r="D2714" s="66"/>
      <c r="E2714" s="12"/>
      <c r="F2714" s="12"/>
      <c r="G2714" s="12"/>
      <c r="H2714" s="12"/>
      <c r="I2714" s="12"/>
      <c r="J2714" s="12"/>
      <c r="K2714" s="12"/>
      <c r="L2714" s="12"/>
      <c r="M2714" s="12"/>
      <c r="N2714" s="12"/>
      <c r="O2714" s="12"/>
      <c r="P2714" s="55">
        <f t="shared" si="126"/>
        <v>0</v>
      </c>
    </row>
    <row r="2715" spans="1:16" ht="15" customHeight="1" x14ac:dyDescent="0.3">
      <c r="A2715" s="554"/>
      <c r="B2715" s="552"/>
      <c r="C2715" s="110">
        <v>16</v>
      </c>
      <c r="D2715" s="66"/>
      <c r="E2715" s="12"/>
      <c r="F2715" s="12"/>
      <c r="G2715" s="12"/>
      <c r="H2715" s="12"/>
      <c r="I2715" s="12"/>
      <c r="J2715" s="12"/>
      <c r="K2715" s="12"/>
      <c r="L2715" s="12"/>
      <c r="M2715" s="12"/>
      <c r="N2715" s="12"/>
      <c r="O2715" s="12"/>
      <c r="P2715" s="55">
        <f t="shared" si="126"/>
        <v>0</v>
      </c>
    </row>
    <row r="2716" spans="1:16" ht="15" customHeight="1" x14ac:dyDescent="0.3">
      <c r="A2716" s="554"/>
      <c r="B2716" s="552"/>
      <c r="C2716" s="110">
        <v>17</v>
      </c>
      <c r="D2716" s="66"/>
      <c r="E2716" s="12"/>
      <c r="F2716" s="12"/>
      <c r="G2716" s="12"/>
      <c r="H2716" s="12"/>
      <c r="I2716" s="12"/>
      <c r="J2716" s="12"/>
      <c r="K2716" s="12"/>
      <c r="L2716" s="12"/>
      <c r="M2716" s="12"/>
      <c r="N2716" s="12"/>
      <c r="O2716" s="12"/>
      <c r="P2716" s="55">
        <f t="shared" si="126"/>
        <v>0</v>
      </c>
    </row>
    <row r="2717" spans="1:16" ht="15" customHeight="1" x14ac:dyDescent="0.3">
      <c r="A2717" s="554"/>
      <c r="B2717" s="552"/>
      <c r="C2717" s="110">
        <v>25</v>
      </c>
      <c r="D2717" s="66"/>
      <c r="E2717" s="12"/>
      <c r="F2717" s="12"/>
      <c r="G2717" s="12"/>
      <c r="H2717" s="12"/>
      <c r="I2717" s="12"/>
      <c r="J2717" s="12"/>
      <c r="K2717" s="12"/>
      <c r="L2717" s="12"/>
      <c r="M2717" s="12"/>
      <c r="N2717" s="12"/>
      <c r="O2717" s="12"/>
      <c r="P2717" s="55">
        <f t="shared" si="126"/>
        <v>0</v>
      </c>
    </row>
    <row r="2718" spans="1:16" ht="15" customHeight="1" x14ac:dyDescent="0.3">
      <c r="A2718" s="554"/>
      <c r="B2718" s="552"/>
      <c r="C2718" s="110">
        <v>26</v>
      </c>
      <c r="D2718" s="66"/>
      <c r="E2718" s="12"/>
      <c r="F2718" s="12"/>
      <c r="G2718" s="12"/>
      <c r="H2718" s="12"/>
      <c r="I2718" s="12"/>
      <c r="J2718" s="12"/>
      <c r="K2718" s="12"/>
      <c r="L2718" s="12"/>
      <c r="M2718" s="12"/>
      <c r="N2718" s="12"/>
      <c r="O2718" s="12"/>
      <c r="P2718" s="55">
        <f t="shared" si="126"/>
        <v>0</v>
      </c>
    </row>
    <row r="2719" spans="1:16" ht="15" customHeight="1" x14ac:dyDescent="0.3">
      <c r="A2719" s="555"/>
      <c r="B2719" s="552"/>
      <c r="C2719" s="110">
        <v>27</v>
      </c>
      <c r="D2719" s="66"/>
      <c r="E2719" s="12"/>
      <c r="F2719" s="12"/>
      <c r="G2719" s="12"/>
      <c r="H2719" s="12"/>
      <c r="I2719" s="12"/>
      <c r="J2719" s="12"/>
      <c r="K2719" s="12"/>
      <c r="L2719" s="12"/>
      <c r="M2719" s="12"/>
      <c r="N2719" s="12"/>
      <c r="O2719" s="12"/>
      <c r="P2719" s="55">
        <f t="shared" si="126"/>
        <v>0</v>
      </c>
    </row>
    <row r="2720" spans="1:16" ht="15" customHeight="1" x14ac:dyDescent="0.3">
      <c r="A2720" s="553">
        <v>746</v>
      </c>
      <c r="B2720" s="551" t="s">
        <v>362</v>
      </c>
      <c r="C2720" s="110">
        <v>11</v>
      </c>
      <c r="D2720" s="66"/>
      <c r="E2720" s="12"/>
      <c r="F2720" s="12"/>
      <c r="G2720" s="12"/>
      <c r="H2720" s="12"/>
      <c r="I2720" s="12"/>
      <c r="J2720" s="12"/>
      <c r="K2720" s="12"/>
      <c r="L2720" s="12"/>
      <c r="M2720" s="12"/>
      <c r="N2720" s="12"/>
      <c r="O2720" s="12"/>
      <c r="P2720" s="55">
        <f t="shared" si="126"/>
        <v>0</v>
      </c>
    </row>
    <row r="2721" spans="1:16" ht="15" customHeight="1" x14ac:dyDescent="0.3">
      <c r="A2721" s="554"/>
      <c r="B2721" s="552"/>
      <c r="C2721" s="110">
        <v>12</v>
      </c>
      <c r="D2721" s="66"/>
      <c r="E2721" s="12"/>
      <c r="F2721" s="12"/>
      <c r="G2721" s="12"/>
      <c r="H2721" s="12"/>
      <c r="I2721" s="12"/>
      <c r="J2721" s="12"/>
      <c r="K2721" s="12"/>
      <c r="L2721" s="12"/>
      <c r="M2721" s="12"/>
      <c r="N2721" s="12"/>
      <c r="O2721" s="12"/>
      <c r="P2721" s="55">
        <f t="shared" si="126"/>
        <v>0</v>
      </c>
    </row>
    <row r="2722" spans="1:16" ht="15" customHeight="1" x14ac:dyDescent="0.3">
      <c r="A2722" s="554"/>
      <c r="B2722" s="552"/>
      <c r="C2722" s="110">
        <v>13</v>
      </c>
      <c r="D2722" s="66"/>
      <c r="E2722" s="12"/>
      <c r="F2722" s="12"/>
      <c r="G2722" s="12"/>
      <c r="H2722" s="12"/>
      <c r="I2722" s="12"/>
      <c r="J2722" s="12"/>
      <c r="K2722" s="12"/>
      <c r="L2722" s="12"/>
      <c r="M2722" s="12"/>
      <c r="N2722" s="12"/>
      <c r="O2722" s="12"/>
      <c r="P2722" s="55">
        <f t="shared" si="126"/>
        <v>0</v>
      </c>
    </row>
    <row r="2723" spans="1:16" ht="15" customHeight="1" x14ac:dyDescent="0.3">
      <c r="A2723" s="554"/>
      <c r="B2723" s="552"/>
      <c r="C2723" s="110">
        <v>14</v>
      </c>
      <c r="D2723" s="66"/>
      <c r="E2723" s="12"/>
      <c r="F2723" s="12"/>
      <c r="G2723" s="12"/>
      <c r="H2723" s="12"/>
      <c r="I2723" s="12"/>
      <c r="J2723" s="12"/>
      <c r="K2723" s="12"/>
      <c r="L2723" s="12"/>
      <c r="M2723" s="12"/>
      <c r="N2723" s="12"/>
      <c r="O2723" s="12"/>
      <c r="P2723" s="55">
        <f t="shared" si="126"/>
        <v>0</v>
      </c>
    </row>
    <row r="2724" spans="1:16" ht="15" customHeight="1" x14ac:dyDescent="0.3">
      <c r="A2724" s="554"/>
      <c r="B2724" s="552"/>
      <c r="C2724" s="110">
        <v>15</v>
      </c>
      <c r="D2724" s="66"/>
      <c r="E2724" s="12"/>
      <c r="F2724" s="12"/>
      <c r="G2724" s="12"/>
      <c r="H2724" s="12"/>
      <c r="I2724" s="12"/>
      <c r="J2724" s="12"/>
      <c r="K2724" s="12"/>
      <c r="L2724" s="12"/>
      <c r="M2724" s="12"/>
      <c r="N2724" s="12"/>
      <c r="O2724" s="12"/>
      <c r="P2724" s="55">
        <f t="shared" si="126"/>
        <v>0</v>
      </c>
    </row>
    <row r="2725" spans="1:16" ht="15" customHeight="1" x14ac:dyDescent="0.3">
      <c r="A2725" s="554"/>
      <c r="B2725" s="552"/>
      <c r="C2725" s="110">
        <v>16</v>
      </c>
      <c r="D2725" s="66"/>
      <c r="E2725" s="12"/>
      <c r="F2725" s="12"/>
      <c r="G2725" s="12"/>
      <c r="H2725" s="12"/>
      <c r="I2725" s="12"/>
      <c r="J2725" s="12"/>
      <c r="K2725" s="12"/>
      <c r="L2725" s="12"/>
      <c r="M2725" s="12"/>
      <c r="N2725" s="12"/>
      <c r="O2725" s="12"/>
      <c r="P2725" s="55">
        <f t="shared" si="126"/>
        <v>0</v>
      </c>
    </row>
    <row r="2726" spans="1:16" ht="15" customHeight="1" x14ac:dyDescent="0.3">
      <c r="A2726" s="554"/>
      <c r="B2726" s="552"/>
      <c r="C2726" s="110">
        <v>17</v>
      </c>
      <c r="D2726" s="66"/>
      <c r="E2726" s="12"/>
      <c r="F2726" s="12"/>
      <c r="G2726" s="12"/>
      <c r="H2726" s="12"/>
      <c r="I2726" s="12"/>
      <c r="J2726" s="12"/>
      <c r="K2726" s="12"/>
      <c r="L2726" s="12"/>
      <c r="M2726" s="12"/>
      <c r="N2726" s="12"/>
      <c r="O2726" s="12"/>
      <c r="P2726" s="55">
        <f t="shared" si="126"/>
        <v>0</v>
      </c>
    </row>
    <row r="2727" spans="1:16" ht="15" customHeight="1" x14ac:dyDescent="0.3">
      <c r="A2727" s="554"/>
      <c r="B2727" s="552"/>
      <c r="C2727" s="110">
        <v>25</v>
      </c>
      <c r="D2727" s="66"/>
      <c r="E2727" s="12"/>
      <c r="F2727" s="12"/>
      <c r="G2727" s="12"/>
      <c r="H2727" s="12"/>
      <c r="I2727" s="12"/>
      <c r="J2727" s="12"/>
      <c r="K2727" s="12"/>
      <c r="L2727" s="12"/>
      <c r="M2727" s="12"/>
      <c r="N2727" s="12"/>
      <c r="O2727" s="12"/>
      <c r="P2727" s="55">
        <f t="shared" si="126"/>
        <v>0</v>
      </c>
    </row>
    <row r="2728" spans="1:16" ht="15" customHeight="1" x14ac:dyDescent="0.3">
      <c r="A2728" s="554"/>
      <c r="B2728" s="552"/>
      <c r="C2728" s="110">
        <v>26</v>
      </c>
      <c r="D2728" s="66"/>
      <c r="E2728" s="12"/>
      <c r="F2728" s="12"/>
      <c r="G2728" s="12"/>
      <c r="H2728" s="12"/>
      <c r="I2728" s="12"/>
      <c r="J2728" s="12"/>
      <c r="K2728" s="12"/>
      <c r="L2728" s="12"/>
      <c r="M2728" s="12"/>
      <c r="N2728" s="12"/>
      <c r="O2728" s="12"/>
      <c r="P2728" s="55">
        <f t="shared" si="126"/>
        <v>0</v>
      </c>
    </row>
    <row r="2729" spans="1:16" ht="15" customHeight="1" x14ac:dyDescent="0.3">
      <c r="A2729" s="555"/>
      <c r="B2729" s="552"/>
      <c r="C2729" s="110">
        <v>27</v>
      </c>
      <c r="D2729" s="66"/>
      <c r="E2729" s="12"/>
      <c r="F2729" s="12"/>
      <c r="G2729" s="12"/>
      <c r="H2729" s="12"/>
      <c r="I2729" s="12"/>
      <c r="J2729" s="12"/>
      <c r="K2729" s="12"/>
      <c r="L2729" s="12"/>
      <c r="M2729" s="12"/>
      <c r="N2729" s="12"/>
      <c r="O2729" s="12"/>
      <c r="P2729" s="55">
        <f t="shared" si="126"/>
        <v>0</v>
      </c>
    </row>
    <row r="2730" spans="1:16" ht="15" customHeight="1" x14ac:dyDescent="0.3">
      <c r="A2730" s="553">
        <v>747</v>
      </c>
      <c r="B2730" s="551" t="s">
        <v>363</v>
      </c>
      <c r="C2730" s="110">
        <v>11</v>
      </c>
      <c r="D2730" s="66"/>
      <c r="E2730" s="12"/>
      <c r="F2730" s="12"/>
      <c r="G2730" s="12"/>
      <c r="H2730" s="12"/>
      <c r="I2730" s="12"/>
      <c r="J2730" s="12"/>
      <c r="K2730" s="12"/>
      <c r="L2730" s="12"/>
      <c r="M2730" s="12"/>
      <c r="N2730" s="12"/>
      <c r="O2730" s="12"/>
      <c r="P2730" s="55">
        <f t="shared" si="126"/>
        <v>0</v>
      </c>
    </row>
    <row r="2731" spans="1:16" ht="15" customHeight="1" x14ac:dyDescent="0.3">
      <c r="A2731" s="554"/>
      <c r="B2731" s="552"/>
      <c r="C2731" s="110">
        <v>12</v>
      </c>
      <c r="D2731" s="66"/>
      <c r="E2731" s="12"/>
      <c r="F2731" s="12"/>
      <c r="G2731" s="12"/>
      <c r="H2731" s="12"/>
      <c r="I2731" s="12"/>
      <c r="J2731" s="12"/>
      <c r="K2731" s="12"/>
      <c r="L2731" s="12"/>
      <c r="M2731" s="12"/>
      <c r="N2731" s="12"/>
      <c r="O2731" s="12"/>
      <c r="P2731" s="55">
        <f t="shared" si="126"/>
        <v>0</v>
      </c>
    </row>
    <row r="2732" spans="1:16" ht="15" customHeight="1" x14ac:dyDescent="0.3">
      <c r="A2732" s="554"/>
      <c r="B2732" s="552"/>
      <c r="C2732" s="110">
        <v>13</v>
      </c>
      <c r="D2732" s="66"/>
      <c r="E2732" s="12"/>
      <c r="F2732" s="12"/>
      <c r="G2732" s="12"/>
      <c r="H2732" s="12"/>
      <c r="I2732" s="12"/>
      <c r="J2732" s="12"/>
      <c r="K2732" s="12"/>
      <c r="L2732" s="12"/>
      <c r="M2732" s="12"/>
      <c r="N2732" s="12"/>
      <c r="O2732" s="12"/>
      <c r="P2732" s="55">
        <f t="shared" si="126"/>
        <v>0</v>
      </c>
    </row>
    <row r="2733" spans="1:16" ht="15" customHeight="1" x14ac:dyDescent="0.3">
      <c r="A2733" s="554"/>
      <c r="B2733" s="552"/>
      <c r="C2733" s="110">
        <v>14</v>
      </c>
      <c r="D2733" s="66"/>
      <c r="E2733" s="12"/>
      <c r="F2733" s="12"/>
      <c r="G2733" s="12"/>
      <c r="H2733" s="12"/>
      <c r="I2733" s="12"/>
      <c r="J2733" s="12"/>
      <c r="K2733" s="12"/>
      <c r="L2733" s="12"/>
      <c r="M2733" s="12"/>
      <c r="N2733" s="12"/>
      <c r="O2733" s="12"/>
      <c r="P2733" s="55">
        <f t="shared" si="126"/>
        <v>0</v>
      </c>
    </row>
    <row r="2734" spans="1:16" ht="15" customHeight="1" x14ac:dyDescent="0.3">
      <c r="A2734" s="554"/>
      <c r="B2734" s="552"/>
      <c r="C2734" s="110">
        <v>15</v>
      </c>
      <c r="D2734" s="66"/>
      <c r="E2734" s="12"/>
      <c r="F2734" s="12"/>
      <c r="G2734" s="12"/>
      <c r="H2734" s="12"/>
      <c r="I2734" s="12"/>
      <c r="J2734" s="12"/>
      <c r="K2734" s="12"/>
      <c r="L2734" s="12"/>
      <c r="M2734" s="12"/>
      <c r="N2734" s="12"/>
      <c r="O2734" s="12"/>
      <c r="P2734" s="55">
        <f t="shared" si="126"/>
        <v>0</v>
      </c>
    </row>
    <row r="2735" spans="1:16" ht="15" customHeight="1" x14ac:dyDescent="0.3">
      <c r="A2735" s="554"/>
      <c r="B2735" s="552"/>
      <c r="C2735" s="110">
        <v>16</v>
      </c>
      <c r="D2735" s="66"/>
      <c r="E2735" s="12"/>
      <c r="F2735" s="12"/>
      <c r="G2735" s="12"/>
      <c r="H2735" s="12"/>
      <c r="I2735" s="12"/>
      <c r="J2735" s="12"/>
      <c r="K2735" s="12"/>
      <c r="L2735" s="12"/>
      <c r="M2735" s="12"/>
      <c r="N2735" s="12"/>
      <c r="O2735" s="12"/>
      <c r="P2735" s="55">
        <f t="shared" si="126"/>
        <v>0</v>
      </c>
    </row>
    <row r="2736" spans="1:16" ht="15" customHeight="1" x14ac:dyDescent="0.3">
      <c r="A2736" s="554"/>
      <c r="B2736" s="552"/>
      <c r="C2736" s="110">
        <v>17</v>
      </c>
      <c r="D2736" s="66"/>
      <c r="E2736" s="12"/>
      <c r="F2736" s="12"/>
      <c r="G2736" s="12"/>
      <c r="H2736" s="12"/>
      <c r="I2736" s="12"/>
      <c r="J2736" s="12"/>
      <c r="K2736" s="12"/>
      <c r="L2736" s="12"/>
      <c r="M2736" s="12"/>
      <c r="N2736" s="12"/>
      <c r="O2736" s="12"/>
      <c r="P2736" s="55">
        <f t="shared" si="126"/>
        <v>0</v>
      </c>
    </row>
    <row r="2737" spans="1:16" ht="15" customHeight="1" x14ac:dyDescent="0.3">
      <c r="A2737" s="554"/>
      <c r="B2737" s="552"/>
      <c r="C2737" s="110">
        <v>25</v>
      </c>
      <c r="D2737" s="66"/>
      <c r="E2737" s="12"/>
      <c r="F2737" s="12"/>
      <c r="G2737" s="12"/>
      <c r="H2737" s="12"/>
      <c r="I2737" s="12"/>
      <c r="J2737" s="12"/>
      <c r="K2737" s="12"/>
      <c r="L2737" s="12"/>
      <c r="M2737" s="12"/>
      <c r="N2737" s="12"/>
      <c r="O2737" s="12"/>
      <c r="P2737" s="55">
        <f t="shared" si="126"/>
        <v>0</v>
      </c>
    </row>
    <row r="2738" spans="1:16" ht="15" customHeight="1" x14ac:dyDescent="0.3">
      <c r="A2738" s="554"/>
      <c r="B2738" s="552"/>
      <c r="C2738" s="110">
        <v>26</v>
      </c>
      <c r="D2738" s="66"/>
      <c r="E2738" s="12"/>
      <c r="F2738" s="12"/>
      <c r="G2738" s="12"/>
      <c r="H2738" s="12"/>
      <c r="I2738" s="12"/>
      <c r="J2738" s="12"/>
      <c r="K2738" s="12"/>
      <c r="L2738" s="12"/>
      <c r="M2738" s="12"/>
      <c r="N2738" s="12"/>
      <c r="O2738" s="12"/>
      <c r="P2738" s="55">
        <f t="shared" si="126"/>
        <v>0</v>
      </c>
    </row>
    <row r="2739" spans="1:16" ht="15" customHeight="1" x14ac:dyDescent="0.3">
      <c r="A2739" s="555"/>
      <c r="B2739" s="552"/>
      <c r="C2739" s="110">
        <v>27</v>
      </c>
      <c r="D2739" s="66"/>
      <c r="E2739" s="12"/>
      <c r="F2739" s="12"/>
      <c r="G2739" s="12"/>
      <c r="H2739" s="12"/>
      <c r="I2739" s="12"/>
      <c r="J2739" s="12"/>
      <c r="K2739" s="12"/>
      <c r="L2739" s="12"/>
      <c r="M2739" s="12"/>
      <c r="N2739" s="12"/>
      <c r="O2739" s="12"/>
      <c r="P2739" s="55">
        <f t="shared" si="126"/>
        <v>0</v>
      </c>
    </row>
    <row r="2740" spans="1:16" ht="15" customHeight="1" x14ac:dyDescent="0.3">
      <c r="A2740" s="553">
        <v>748</v>
      </c>
      <c r="B2740" s="551" t="s">
        <v>364</v>
      </c>
      <c r="C2740" s="110">
        <v>11</v>
      </c>
      <c r="D2740" s="66"/>
      <c r="E2740" s="12"/>
      <c r="F2740" s="12"/>
      <c r="G2740" s="12"/>
      <c r="H2740" s="12"/>
      <c r="I2740" s="12"/>
      <c r="J2740" s="12"/>
      <c r="K2740" s="12"/>
      <c r="L2740" s="12"/>
      <c r="M2740" s="12"/>
      <c r="N2740" s="12"/>
      <c r="O2740" s="12"/>
      <c r="P2740" s="55">
        <f t="shared" si="126"/>
        <v>0</v>
      </c>
    </row>
    <row r="2741" spans="1:16" ht="15" customHeight="1" x14ac:dyDescent="0.3">
      <c r="A2741" s="554"/>
      <c r="B2741" s="552"/>
      <c r="C2741" s="110">
        <v>12</v>
      </c>
      <c r="D2741" s="66"/>
      <c r="E2741" s="12"/>
      <c r="F2741" s="12"/>
      <c r="G2741" s="12"/>
      <c r="H2741" s="12"/>
      <c r="I2741" s="12"/>
      <c r="J2741" s="12"/>
      <c r="K2741" s="12"/>
      <c r="L2741" s="12"/>
      <c r="M2741" s="12"/>
      <c r="N2741" s="12"/>
      <c r="O2741" s="12"/>
      <c r="P2741" s="55">
        <f t="shared" si="126"/>
        <v>0</v>
      </c>
    </row>
    <row r="2742" spans="1:16" ht="15" customHeight="1" x14ac:dyDescent="0.3">
      <c r="A2742" s="554"/>
      <c r="B2742" s="552"/>
      <c r="C2742" s="110">
        <v>13</v>
      </c>
      <c r="D2742" s="66"/>
      <c r="E2742" s="12"/>
      <c r="F2742" s="12"/>
      <c r="G2742" s="12"/>
      <c r="H2742" s="12"/>
      <c r="I2742" s="12"/>
      <c r="J2742" s="12"/>
      <c r="K2742" s="12"/>
      <c r="L2742" s="12"/>
      <c r="M2742" s="12"/>
      <c r="N2742" s="12"/>
      <c r="O2742" s="12"/>
      <c r="P2742" s="55">
        <f t="shared" si="126"/>
        <v>0</v>
      </c>
    </row>
    <row r="2743" spans="1:16" ht="15" customHeight="1" x14ac:dyDescent="0.3">
      <c r="A2743" s="554"/>
      <c r="B2743" s="552"/>
      <c r="C2743" s="110">
        <v>14</v>
      </c>
      <c r="D2743" s="66"/>
      <c r="E2743" s="12"/>
      <c r="F2743" s="12"/>
      <c r="G2743" s="12"/>
      <c r="H2743" s="12"/>
      <c r="I2743" s="12"/>
      <c r="J2743" s="12"/>
      <c r="K2743" s="12"/>
      <c r="L2743" s="12"/>
      <c r="M2743" s="12"/>
      <c r="N2743" s="12"/>
      <c r="O2743" s="12"/>
      <c r="P2743" s="55">
        <f t="shared" si="126"/>
        <v>0</v>
      </c>
    </row>
    <row r="2744" spans="1:16" ht="15" customHeight="1" x14ac:dyDescent="0.3">
      <c r="A2744" s="554"/>
      <c r="B2744" s="552"/>
      <c r="C2744" s="110">
        <v>15</v>
      </c>
      <c r="D2744" s="66"/>
      <c r="E2744" s="12"/>
      <c r="F2744" s="12"/>
      <c r="G2744" s="12"/>
      <c r="H2744" s="12"/>
      <c r="I2744" s="12"/>
      <c r="J2744" s="12"/>
      <c r="K2744" s="12"/>
      <c r="L2744" s="12"/>
      <c r="M2744" s="12"/>
      <c r="N2744" s="12"/>
      <c r="O2744" s="12"/>
      <c r="P2744" s="55">
        <f t="shared" si="126"/>
        <v>0</v>
      </c>
    </row>
    <row r="2745" spans="1:16" ht="15" customHeight="1" x14ac:dyDescent="0.3">
      <c r="A2745" s="554"/>
      <c r="B2745" s="552"/>
      <c r="C2745" s="110">
        <v>16</v>
      </c>
      <c r="D2745" s="66"/>
      <c r="E2745" s="12"/>
      <c r="F2745" s="12"/>
      <c r="G2745" s="12"/>
      <c r="H2745" s="12"/>
      <c r="I2745" s="12"/>
      <c r="J2745" s="12"/>
      <c r="K2745" s="12"/>
      <c r="L2745" s="12"/>
      <c r="M2745" s="12"/>
      <c r="N2745" s="12"/>
      <c r="O2745" s="12"/>
      <c r="P2745" s="55">
        <f t="shared" si="126"/>
        <v>0</v>
      </c>
    </row>
    <row r="2746" spans="1:16" ht="15" customHeight="1" x14ac:dyDescent="0.3">
      <c r="A2746" s="554"/>
      <c r="B2746" s="552"/>
      <c r="C2746" s="110">
        <v>17</v>
      </c>
      <c r="D2746" s="66"/>
      <c r="E2746" s="12"/>
      <c r="F2746" s="12"/>
      <c r="G2746" s="12"/>
      <c r="H2746" s="12"/>
      <c r="I2746" s="12"/>
      <c r="J2746" s="12"/>
      <c r="K2746" s="12"/>
      <c r="L2746" s="12"/>
      <c r="M2746" s="12"/>
      <c r="N2746" s="12"/>
      <c r="O2746" s="12"/>
      <c r="P2746" s="55">
        <f t="shared" si="126"/>
        <v>0</v>
      </c>
    </row>
    <row r="2747" spans="1:16" ht="15" customHeight="1" x14ac:dyDescent="0.3">
      <c r="A2747" s="554"/>
      <c r="B2747" s="552"/>
      <c r="C2747" s="110">
        <v>25</v>
      </c>
      <c r="D2747" s="66"/>
      <c r="E2747" s="12"/>
      <c r="F2747" s="12"/>
      <c r="G2747" s="12"/>
      <c r="H2747" s="12"/>
      <c r="I2747" s="12"/>
      <c r="J2747" s="12"/>
      <c r="K2747" s="12"/>
      <c r="L2747" s="12"/>
      <c r="M2747" s="12"/>
      <c r="N2747" s="12"/>
      <c r="O2747" s="12"/>
      <c r="P2747" s="55">
        <f t="shared" si="126"/>
        <v>0</v>
      </c>
    </row>
    <row r="2748" spans="1:16" ht="15" customHeight="1" x14ac:dyDescent="0.3">
      <c r="A2748" s="554"/>
      <c r="B2748" s="552"/>
      <c r="C2748" s="110">
        <v>26</v>
      </c>
      <c r="D2748" s="66"/>
      <c r="E2748" s="12"/>
      <c r="F2748" s="12"/>
      <c r="G2748" s="12"/>
      <c r="H2748" s="12"/>
      <c r="I2748" s="12"/>
      <c r="J2748" s="12"/>
      <c r="K2748" s="12"/>
      <c r="L2748" s="12"/>
      <c r="M2748" s="12"/>
      <c r="N2748" s="12"/>
      <c r="O2748" s="12"/>
      <c r="P2748" s="55">
        <f t="shared" si="126"/>
        <v>0</v>
      </c>
    </row>
    <row r="2749" spans="1:16" ht="15" customHeight="1" x14ac:dyDescent="0.3">
      <c r="A2749" s="555"/>
      <c r="B2749" s="552"/>
      <c r="C2749" s="110">
        <v>27</v>
      </c>
      <c r="D2749" s="66"/>
      <c r="E2749" s="12"/>
      <c r="F2749" s="12"/>
      <c r="G2749" s="12"/>
      <c r="H2749" s="12"/>
      <c r="I2749" s="12"/>
      <c r="J2749" s="12"/>
      <c r="K2749" s="12"/>
      <c r="L2749" s="12"/>
      <c r="M2749" s="12"/>
      <c r="N2749" s="12"/>
      <c r="O2749" s="12"/>
      <c r="P2749" s="55">
        <f t="shared" si="126"/>
        <v>0</v>
      </c>
    </row>
    <row r="2750" spans="1:16" ht="15" customHeight="1" x14ac:dyDescent="0.3">
      <c r="A2750" s="553">
        <v>749</v>
      </c>
      <c r="B2750" s="551" t="s">
        <v>365</v>
      </c>
      <c r="C2750" s="110">
        <v>11</v>
      </c>
      <c r="D2750" s="66"/>
      <c r="E2750" s="12"/>
      <c r="F2750" s="12"/>
      <c r="G2750" s="12"/>
      <c r="H2750" s="12"/>
      <c r="I2750" s="12"/>
      <c r="J2750" s="12"/>
      <c r="K2750" s="12"/>
      <c r="L2750" s="12"/>
      <c r="M2750" s="12"/>
      <c r="N2750" s="12"/>
      <c r="O2750" s="12"/>
      <c r="P2750" s="55">
        <f t="shared" si="126"/>
        <v>0</v>
      </c>
    </row>
    <row r="2751" spans="1:16" ht="15" customHeight="1" x14ac:dyDescent="0.3">
      <c r="A2751" s="554"/>
      <c r="B2751" s="552"/>
      <c r="C2751" s="110">
        <v>12</v>
      </c>
      <c r="D2751" s="66"/>
      <c r="E2751" s="12"/>
      <c r="F2751" s="12"/>
      <c r="G2751" s="12"/>
      <c r="H2751" s="12"/>
      <c r="I2751" s="12"/>
      <c r="J2751" s="12"/>
      <c r="K2751" s="12"/>
      <c r="L2751" s="12"/>
      <c r="M2751" s="12"/>
      <c r="N2751" s="12"/>
      <c r="O2751" s="12"/>
      <c r="P2751" s="55">
        <f t="shared" si="126"/>
        <v>0</v>
      </c>
    </row>
    <row r="2752" spans="1:16" ht="15" customHeight="1" x14ac:dyDescent="0.3">
      <c r="A2752" s="554"/>
      <c r="B2752" s="552"/>
      <c r="C2752" s="110">
        <v>13</v>
      </c>
      <c r="D2752" s="66"/>
      <c r="E2752" s="12"/>
      <c r="F2752" s="12"/>
      <c r="G2752" s="12"/>
      <c r="H2752" s="12"/>
      <c r="I2752" s="12"/>
      <c r="J2752" s="12"/>
      <c r="K2752" s="12"/>
      <c r="L2752" s="12"/>
      <c r="M2752" s="12"/>
      <c r="N2752" s="12"/>
      <c r="O2752" s="12"/>
      <c r="P2752" s="55">
        <f t="shared" si="126"/>
        <v>0</v>
      </c>
    </row>
    <row r="2753" spans="1:16" ht="15" customHeight="1" x14ac:dyDescent="0.3">
      <c r="A2753" s="554"/>
      <c r="B2753" s="552"/>
      <c r="C2753" s="110">
        <v>14</v>
      </c>
      <c r="D2753" s="66"/>
      <c r="E2753" s="12"/>
      <c r="F2753" s="12"/>
      <c r="G2753" s="12"/>
      <c r="H2753" s="12"/>
      <c r="I2753" s="12"/>
      <c r="J2753" s="12"/>
      <c r="K2753" s="12"/>
      <c r="L2753" s="12"/>
      <c r="M2753" s="12"/>
      <c r="N2753" s="12"/>
      <c r="O2753" s="12"/>
      <c r="P2753" s="55">
        <f t="shared" si="126"/>
        <v>0</v>
      </c>
    </row>
    <row r="2754" spans="1:16" ht="15" customHeight="1" x14ac:dyDescent="0.3">
      <c r="A2754" s="554"/>
      <c r="B2754" s="552"/>
      <c r="C2754" s="110">
        <v>15</v>
      </c>
      <c r="D2754" s="66"/>
      <c r="E2754" s="12"/>
      <c r="F2754" s="12"/>
      <c r="G2754" s="12"/>
      <c r="H2754" s="12"/>
      <c r="I2754" s="12"/>
      <c r="J2754" s="12"/>
      <c r="K2754" s="12"/>
      <c r="L2754" s="12"/>
      <c r="M2754" s="12"/>
      <c r="N2754" s="12"/>
      <c r="O2754" s="12"/>
      <c r="P2754" s="55">
        <f t="shared" si="126"/>
        <v>0</v>
      </c>
    </row>
    <row r="2755" spans="1:16" ht="15" customHeight="1" x14ac:dyDescent="0.3">
      <c r="A2755" s="554"/>
      <c r="B2755" s="552"/>
      <c r="C2755" s="110">
        <v>16</v>
      </c>
      <c r="D2755" s="66"/>
      <c r="E2755" s="12"/>
      <c r="F2755" s="12"/>
      <c r="G2755" s="12"/>
      <c r="H2755" s="12"/>
      <c r="I2755" s="12"/>
      <c r="J2755" s="12"/>
      <c r="K2755" s="12"/>
      <c r="L2755" s="12"/>
      <c r="M2755" s="12"/>
      <c r="N2755" s="12"/>
      <c r="O2755" s="12"/>
      <c r="P2755" s="55">
        <f t="shared" si="126"/>
        <v>0</v>
      </c>
    </row>
    <row r="2756" spans="1:16" ht="15" customHeight="1" x14ac:dyDescent="0.3">
      <c r="A2756" s="554"/>
      <c r="B2756" s="552"/>
      <c r="C2756" s="110">
        <v>17</v>
      </c>
      <c r="D2756" s="66"/>
      <c r="E2756" s="12"/>
      <c r="F2756" s="12"/>
      <c r="G2756" s="12"/>
      <c r="H2756" s="12"/>
      <c r="I2756" s="12"/>
      <c r="J2756" s="12"/>
      <c r="K2756" s="12"/>
      <c r="L2756" s="12"/>
      <c r="M2756" s="12"/>
      <c r="N2756" s="12"/>
      <c r="O2756" s="12"/>
      <c r="P2756" s="55">
        <f t="shared" si="126"/>
        <v>0</v>
      </c>
    </row>
    <row r="2757" spans="1:16" ht="15" customHeight="1" x14ac:dyDescent="0.3">
      <c r="A2757" s="554"/>
      <c r="B2757" s="552"/>
      <c r="C2757" s="110">
        <v>25</v>
      </c>
      <c r="D2757" s="66"/>
      <c r="E2757" s="12"/>
      <c r="F2757" s="12"/>
      <c r="G2757" s="12"/>
      <c r="H2757" s="12"/>
      <c r="I2757" s="12"/>
      <c r="J2757" s="12"/>
      <c r="K2757" s="12"/>
      <c r="L2757" s="12"/>
      <c r="M2757" s="12"/>
      <c r="N2757" s="12"/>
      <c r="O2757" s="12"/>
      <c r="P2757" s="55">
        <f t="shared" si="126"/>
        <v>0</v>
      </c>
    </row>
    <row r="2758" spans="1:16" ht="15" customHeight="1" x14ac:dyDescent="0.3">
      <c r="A2758" s="554"/>
      <c r="B2758" s="552"/>
      <c r="C2758" s="110">
        <v>26</v>
      </c>
      <c r="D2758" s="66"/>
      <c r="E2758" s="12"/>
      <c r="F2758" s="12"/>
      <c r="G2758" s="12"/>
      <c r="H2758" s="12"/>
      <c r="I2758" s="12"/>
      <c r="J2758" s="12"/>
      <c r="K2758" s="12"/>
      <c r="L2758" s="12"/>
      <c r="M2758" s="12"/>
      <c r="N2758" s="12"/>
      <c r="O2758" s="12"/>
      <c r="P2758" s="55">
        <f t="shared" si="126"/>
        <v>0</v>
      </c>
    </row>
    <row r="2759" spans="1:16" ht="15" customHeight="1" x14ac:dyDescent="0.3">
      <c r="A2759" s="555"/>
      <c r="B2759" s="552"/>
      <c r="C2759" s="110">
        <v>27</v>
      </c>
      <c r="D2759" s="66"/>
      <c r="E2759" s="12"/>
      <c r="F2759" s="12"/>
      <c r="G2759" s="12"/>
      <c r="H2759" s="12"/>
      <c r="I2759" s="12"/>
      <c r="J2759" s="12"/>
      <c r="K2759" s="12"/>
      <c r="L2759" s="12"/>
      <c r="M2759" s="12"/>
      <c r="N2759" s="12"/>
      <c r="O2759" s="12"/>
      <c r="P2759" s="55">
        <f t="shared" si="126"/>
        <v>0</v>
      </c>
    </row>
    <row r="2760" spans="1:16" x14ac:dyDescent="0.3">
      <c r="A2760" s="74">
        <v>7500</v>
      </c>
      <c r="B2760" s="305" t="s">
        <v>2337</v>
      </c>
      <c r="C2760" s="306"/>
      <c r="D2760" s="72">
        <f>SUM(D2761:D2805)</f>
        <v>0</v>
      </c>
      <c r="E2760" s="72">
        <f t="shared" ref="E2760:O2760" si="127">SUM(E2761:E2805)</f>
        <v>0</v>
      </c>
      <c r="F2760" s="72">
        <f t="shared" si="127"/>
        <v>0</v>
      </c>
      <c r="G2760" s="72">
        <f t="shared" si="127"/>
        <v>0</v>
      </c>
      <c r="H2760" s="72">
        <f t="shared" si="127"/>
        <v>0</v>
      </c>
      <c r="I2760" s="72">
        <f t="shared" si="127"/>
        <v>0</v>
      </c>
      <c r="J2760" s="72">
        <f t="shared" si="127"/>
        <v>0</v>
      </c>
      <c r="K2760" s="72">
        <f t="shared" si="127"/>
        <v>0</v>
      </c>
      <c r="L2760" s="72">
        <f t="shared" si="127"/>
        <v>0</v>
      </c>
      <c r="M2760" s="72">
        <f t="shared" si="127"/>
        <v>0</v>
      </c>
      <c r="N2760" s="72">
        <f t="shared" si="127"/>
        <v>0</v>
      </c>
      <c r="O2760" s="72">
        <f t="shared" si="127"/>
        <v>0</v>
      </c>
      <c r="P2760" s="72">
        <f>SUM(P2761:P2805)</f>
        <v>0</v>
      </c>
    </row>
    <row r="2761" spans="1:16" ht="15" customHeight="1" x14ac:dyDescent="0.3">
      <c r="A2761" s="553">
        <v>751</v>
      </c>
      <c r="B2761" s="551" t="s">
        <v>367</v>
      </c>
      <c r="C2761" s="110">
        <v>11</v>
      </c>
      <c r="D2761" s="66"/>
      <c r="E2761" s="12"/>
      <c r="F2761" s="12"/>
      <c r="G2761" s="12"/>
      <c r="H2761" s="12"/>
      <c r="I2761" s="12"/>
      <c r="J2761" s="12"/>
      <c r="K2761" s="12"/>
      <c r="L2761" s="12"/>
      <c r="M2761" s="12"/>
      <c r="N2761" s="12"/>
      <c r="O2761" s="12"/>
      <c r="P2761" s="55">
        <f t="shared" ref="P2761:P2805" si="128">SUM(D2761:O2761)</f>
        <v>0</v>
      </c>
    </row>
    <row r="2762" spans="1:16" ht="15" customHeight="1" x14ac:dyDescent="0.3">
      <c r="A2762" s="554"/>
      <c r="B2762" s="552"/>
      <c r="C2762" s="110">
        <v>12</v>
      </c>
      <c r="D2762" s="66"/>
      <c r="E2762" s="12"/>
      <c r="F2762" s="12"/>
      <c r="G2762" s="12"/>
      <c r="H2762" s="12"/>
      <c r="I2762" s="12"/>
      <c r="J2762" s="12"/>
      <c r="K2762" s="12"/>
      <c r="L2762" s="12"/>
      <c r="M2762" s="12"/>
      <c r="N2762" s="12"/>
      <c r="O2762" s="12"/>
      <c r="P2762" s="55">
        <f t="shared" si="128"/>
        <v>0</v>
      </c>
    </row>
    <row r="2763" spans="1:16" ht="15" customHeight="1" x14ac:dyDescent="0.3">
      <c r="A2763" s="554"/>
      <c r="B2763" s="552"/>
      <c r="C2763" s="110">
        <v>13</v>
      </c>
      <c r="D2763" s="66"/>
      <c r="E2763" s="12"/>
      <c r="F2763" s="12"/>
      <c r="G2763" s="12"/>
      <c r="H2763" s="12"/>
      <c r="I2763" s="12"/>
      <c r="J2763" s="12"/>
      <c r="K2763" s="12"/>
      <c r="L2763" s="12"/>
      <c r="M2763" s="12"/>
      <c r="N2763" s="12"/>
      <c r="O2763" s="12"/>
      <c r="P2763" s="55">
        <f t="shared" si="128"/>
        <v>0</v>
      </c>
    </row>
    <row r="2764" spans="1:16" ht="15" customHeight="1" x14ac:dyDescent="0.3">
      <c r="A2764" s="554"/>
      <c r="B2764" s="552"/>
      <c r="C2764" s="110">
        <v>14</v>
      </c>
      <c r="D2764" s="66"/>
      <c r="E2764" s="12"/>
      <c r="F2764" s="12"/>
      <c r="G2764" s="12"/>
      <c r="H2764" s="12"/>
      <c r="I2764" s="12"/>
      <c r="J2764" s="12"/>
      <c r="K2764" s="12"/>
      <c r="L2764" s="12"/>
      <c r="M2764" s="12"/>
      <c r="N2764" s="12"/>
      <c r="O2764" s="12"/>
      <c r="P2764" s="55">
        <f t="shared" si="128"/>
        <v>0</v>
      </c>
    </row>
    <row r="2765" spans="1:16" ht="15" customHeight="1" x14ac:dyDescent="0.3">
      <c r="A2765" s="554"/>
      <c r="B2765" s="552"/>
      <c r="C2765" s="110">
        <v>15</v>
      </c>
      <c r="D2765" s="66"/>
      <c r="E2765" s="12"/>
      <c r="F2765" s="12"/>
      <c r="G2765" s="12"/>
      <c r="H2765" s="12"/>
      <c r="I2765" s="12"/>
      <c r="J2765" s="12"/>
      <c r="K2765" s="12"/>
      <c r="L2765" s="12"/>
      <c r="M2765" s="12"/>
      <c r="N2765" s="12"/>
      <c r="O2765" s="12"/>
      <c r="P2765" s="55">
        <f t="shared" si="128"/>
        <v>0</v>
      </c>
    </row>
    <row r="2766" spans="1:16" ht="15" customHeight="1" x14ac:dyDescent="0.3">
      <c r="A2766" s="554"/>
      <c r="B2766" s="552"/>
      <c r="C2766" s="110">
        <v>16</v>
      </c>
      <c r="D2766" s="66"/>
      <c r="E2766" s="12"/>
      <c r="F2766" s="12"/>
      <c r="G2766" s="12"/>
      <c r="H2766" s="12"/>
      <c r="I2766" s="12"/>
      <c r="J2766" s="12"/>
      <c r="K2766" s="12"/>
      <c r="L2766" s="12"/>
      <c r="M2766" s="12"/>
      <c r="N2766" s="12"/>
      <c r="O2766" s="12"/>
      <c r="P2766" s="55">
        <f t="shared" si="128"/>
        <v>0</v>
      </c>
    </row>
    <row r="2767" spans="1:16" ht="15" customHeight="1" x14ac:dyDescent="0.3">
      <c r="A2767" s="554"/>
      <c r="B2767" s="552"/>
      <c r="C2767" s="110">
        <v>17</v>
      </c>
      <c r="D2767" s="66"/>
      <c r="E2767" s="12"/>
      <c r="F2767" s="12"/>
      <c r="G2767" s="12"/>
      <c r="H2767" s="12"/>
      <c r="I2767" s="12"/>
      <c r="J2767" s="12"/>
      <c r="K2767" s="12"/>
      <c r="L2767" s="12"/>
      <c r="M2767" s="12"/>
      <c r="N2767" s="12"/>
      <c r="O2767" s="12"/>
      <c r="P2767" s="55">
        <f t="shared" si="128"/>
        <v>0</v>
      </c>
    </row>
    <row r="2768" spans="1:16" ht="15" customHeight="1" x14ac:dyDescent="0.3">
      <c r="A2768" s="554"/>
      <c r="B2768" s="552"/>
      <c r="C2768" s="110">
        <v>25</v>
      </c>
      <c r="D2768" s="66"/>
      <c r="E2768" s="12"/>
      <c r="F2768" s="12"/>
      <c r="G2768" s="12"/>
      <c r="H2768" s="12"/>
      <c r="I2768" s="12"/>
      <c r="J2768" s="12"/>
      <c r="K2768" s="12"/>
      <c r="L2768" s="12"/>
      <c r="M2768" s="12"/>
      <c r="N2768" s="12"/>
      <c r="O2768" s="12"/>
      <c r="P2768" s="55">
        <f t="shared" si="128"/>
        <v>0</v>
      </c>
    </row>
    <row r="2769" spans="1:16" ht="15" customHeight="1" x14ac:dyDescent="0.3">
      <c r="A2769" s="554"/>
      <c r="B2769" s="552"/>
      <c r="C2769" s="110">
        <v>26</v>
      </c>
      <c r="D2769" s="66"/>
      <c r="E2769" s="12"/>
      <c r="F2769" s="12"/>
      <c r="G2769" s="12"/>
      <c r="H2769" s="12"/>
      <c r="I2769" s="12"/>
      <c r="J2769" s="12"/>
      <c r="K2769" s="12"/>
      <c r="L2769" s="12"/>
      <c r="M2769" s="12"/>
      <c r="N2769" s="12"/>
      <c r="O2769" s="12"/>
      <c r="P2769" s="55">
        <f t="shared" si="128"/>
        <v>0</v>
      </c>
    </row>
    <row r="2770" spans="1:16" ht="15" customHeight="1" x14ac:dyDescent="0.3">
      <c r="A2770" s="555"/>
      <c r="B2770" s="552"/>
      <c r="C2770" s="110">
        <v>27</v>
      </c>
      <c r="D2770" s="66"/>
      <c r="E2770" s="12"/>
      <c r="F2770" s="12"/>
      <c r="G2770" s="12"/>
      <c r="H2770" s="12"/>
      <c r="I2770" s="12"/>
      <c r="J2770" s="12"/>
      <c r="K2770" s="12"/>
      <c r="L2770" s="12"/>
      <c r="M2770" s="12"/>
      <c r="N2770" s="12"/>
      <c r="O2770" s="12"/>
      <c r="P2770" s="55">
        <f t="shared" si="128"/>
        <v>0</v>
      </c>
    </row>
    <row r="2771" spans="1:16" x14ac:dyDescent="0.3">
      <c r="A2771" s="64">
        <v>752</v>
      </c>
      <c r="B2771" s="65" t="s">
        <v>368</v>
      </c>
      <c r="C2771" s="105"/>
      <c r="D2771" s="105"/>
      <c r="E2771" s="105"/>
      <c r="F2771" s="105"/>
      <c r="G2771" s="105"/>
      <c r="H2771" s="105"/>
      <c r="I2771" s="105"/>
      <c r="J2771" s="105"/>
      <c r="K2771" s="105"/>
      <c r="L2771" s="105"/>
      <c r="M2771" s="105"/>
      <c r="N2771" s="105"/>
      <c r="O2771" s="105"/>
      <c r="P2771" s="54">
        <f t="shared" si="128"/>
        <v>0</v>
      </c>
    </row>
    <row r="2772" spans="1:16" x14ac:dyDescent="0.3">
      <c r="A2772" s="64">
        <v>753</v>
      </c>
      <c r="B2772" s="65" t="s">
        <v>369</v>
      </c>
      <c r="C2772" s="105"/>
      <c r="D2772" s="105"/>
      <c r="E2772" s="105"/>
      <c r="F2772" s="105"/>
      <c r="G2772" s="105"/>
      <c r="H2772" s="105"/>
      <c r="I2772" s="105"/>
      <c r="J2772" s="105"/>
      <c r="K2772" s="105"/>
      <c r="L2772" s="105"/>
      <c r="M2772" s="105"/>
      <c r="N2772" s="105"/>
      <c r="O2772" s="105"/>
      <c r="P2772" s="54">
        <f t="shared" si="128"/>
        <v>0</v>
      </c>
    </row>
    <row r="2773" spans="1:16" ht="15" customHeight="1" x14ac:dyDescent="0.3">
      <c r="A2773" s="553">
        <v>754</v>
      </c>
      <c r="B2773" s="551" t="s">
        <v>370</v>
      </c>
      <c r="C2773" s="110">
        <v>11</v>
      </c>
      <c r="D2773" s="66"/>
      <c r="E2773" s="12"/>
      <c r="F2773" s="12"/>
      <c r="G2773" s="12"/>
      <c r="H2773" s="12"/>
      <c r="I2773" s="12"/>
      <c r="J2773" s="12"/>
      <c r="K2773" s="12"/>
      <c r="L2773" s="12"/>
      <c r="M2773" s="12"/>
      <c r="N2773" s="12"/>
      <c r="O2773" s="12"/>
      <c r="P2773" s="55">
        <f t="shared" si="128"/>
        <v>0</v>
      </c>
    </row>
    <row r="2774" spans="1:16" ht="15" customHeight="1" x14ac:dyDescent="0.3">
      <c r="A2774" s="554"/>
      <c r="B2774" s="552"/>
      <c r="C2774" s="110">
        <v>12</v>
      </c>
      <c r="D2774" s="66"/>
      <c r="E2774" s="12"/>
      <c r="F2774" s="12"/>
      <c r="G2774" s="12"/>
      <c r="H2774" s="12"/>
      <c r="I2774" s="12"/>
      <c r="J2774" s="12"/>
      <c r="K2774" s="12"/>
      <c r="L2774" s="12"/>
      <c r="M2774" s="12"/>
      <c r="N2774" s="12"/>
      <c r="O2774" s="12"/>
      <c r="P2774" s="55">
        <f t="shared" si="128"/>
        <v>0</v>
      </c>
    </row>
    <row r="2775" spans="1:16" ht="15" customHeight="1" x14ac:dyDescent="0.3">
      <c r="A2775" s="554"/>
      <c r="B2775" s="552"/>
      <c r="C2775" s="110">
        <v>13</v>
      </c>
      <c r="D2775" s="66"/>
      <c r="E2775" s="12"/>
      <c r="F2775" s="12"/>
      <c r="G2775" s="12"/>
      <c r="H2775" s="12"/>
      <c r="I2775" s="12"/>
      <c r="J2775" s="12"/>
      <c r="K2775" s="12"/>
      <c r="L2775" s="12"/>
      <c r="M2775" s="12"/>
      <c r="N2775" s="12"/>
      <c r="O2775" s="12"/>
      <c r="P2775" s="55">
        <f t="shared" si="128"/>
        <v>0</v>
      </c>
    </row>
    <row r="2776" spans="1:16" ht="15" customHeight="1" x14ac:dyDescent="0.3">
      <c r="A2776" s="554"/>
      <c r="B2776" s="552"/>
      <c r="C2776" s="110">
        <v>14</v>
      </c>
      <c r="D2776" s="66"/>
      <c r="E2776" s="12"/>
      <c r="F2776" s="12"/>
      <c r="G2776" s="12"/>
      <c r="H2776" s="12"/>
      <c r="I2776" s="12"/>
      <c r="J2776" s="12"/>
      <c r="K2776" s="12"/>
      <c r="L2776" s="12"/>
      <c r="M2776" s="12"/>
      <c r="N2776" s="12"/>
      <c r="O2776" s="12"/>
      <c r="P2776" s="55">
        <f t="shared" si="128"/>
        <v>0</v>
      </c>
    </row>
    <row r="2777" spans="1:16" ht="15" customHeight="1" x14ac:dyDescent="0.3">
      <c r="A2777" s="554"/>
      <c r="B2777" s="552"/>
      <c r="C2777" s="110">
        <v>15</v>
      </c>
      <c r="D2777" s="66"/>
      <c r="E2777" s="12"/>
      <c r="F2777" s="12"/>
      <c r="G2777" s="12"/>
      <c r="H2777" s="12"/>
      <c r="I2777" s="12"/>
      <c r="J2777" s="12"/>
      <c r="K2777" s="12"/>
      <c r="L2777" s="12"/>
      <c r="M2777" s="12"/>
      <c r="N2777" s="12"/>
      <c r="O2777" s="12"/>
      <c r="P2777" s="55">
        <f t="shared" si="128"/>
        <v>0</v>
      </c>
    </row>
    <row r="2778" spans="1:16" ht="15" customHeight="1" x14ac:dyDescent="0.3">
      <c r="A2778" s="554"/>
      <c r="B2778" s="552"/>
      <c r="C2778" s="110">
        <v>16</v>
      </c>
      <c r="D2778" s="66"/>
      <c r="E2778" s="12"/>
      <c r="F2778" s="12"/>
      <c r="G2778" s="12"/>
      <c r="H2778" s="12"/>
      <c r="I2778" s="12"/>
      <c r="J2778" s="12"/>
      <c r="K2778" s="12"/>
      <c r="L2778" s="12"/>
      <c r="M2778" s="12"/>
      <c r="N2778" s="12"/>
      <c r="O2778" s="12"/>
      <c r="P2778" s="55">
        <f t="shared" si="128"/>
        <v>0</v>
      </c>
    </row>
    <row r="2779" spans="1:16" ht="15" customHeight="1" x14ac:dyDescent="0.3">
      <c r="A2779" s="554"/>
      <c r="B2779" s="552"/>
      <c r="C2779" s="110">
        <v>17</v>
      </c>
      <c r="D2779" s="66"/>
      <c r="E2779" s="12"/>
      <c r="F2779" s="12"/>
      <c r="G2779" s="12"/>
      <c r="H2779" s="12"/>
      <c r="I2779" s="12"/>
      <c r="J2779" s="12"/>
      <c r="K2779" s="12"/>
      <c r="L2779" s="12"/>
      <c r="M2779" s="12"/>
      <c r="N2779" s="12"/>
      <c r="O2779" s="12"/>
      <c r="P2779" s="55">
        <f t="shared" si="128"/>
        <v>0</v>
      </c>
    </row>
    <row r="2780" spans="1:16" ht="15" customHeight="1" x14ac:dyDescent="0.3">
      <c r="A2780" s="554"/>
      <c r="B2780" s="552"/>
      <c r="C2780" s="110">
        <v>25</v>
      </c>
      <c r="D2780" s="66"/>
      <c r="E2780" s="12"/>
      <c r="F2780" s="12"/>
      <c r="G2780" s="12"/>
      <c r="H2780" s="12"/>
      <c r="I2780" s="12"/>
      <c r="J2780" s="12"/>
      <c r="K2780" s="12"/>
      <c r="L2780" s="12"/>
      <c r="M2780" s="12"/>
      <c r="N2780" s="12"/>
      <c r="O2780" s="12"/>
      <c r="P2780" s="55">
        <f t="shared" si="128"/>
        <v>0</v>
      </c>
    </row>
    <row r="2781" spans="1:16" ht="15" customHeight="1" x14ac:dyDescent="0.3">
      <c r="A2781" s="554"/>
      <c r="B2781" s="552"/>
      <c r="C2781" s="110">
        <v>26</v>
      </c>
      <c r="D2781" s="66"/>
      <c r="E2781" s="12"/>
      <c r="F2781" s="12"/>
      <c r="G2781" s="12"/>
      <c r="H2781" s="12"/>
      <c r="I2781" s="12"/>
      <c r="J2781" s="12"/>
      <c r="K2781" s="12"/>
      <c r="L2781" s="12"/>
      <c r="M2781" s="12"/>
      <c r="N2781" s="12"/>
      <c r="O2781" s="12"/>
      <c r="P2781" s="55">
        <f t="shared" si="128"/>
        <v>0</v>
      </c>
    </row>
    <row r="2782" spans="1:16" ht="15" customHeight="1" x14ac:dyDescent="0.3">
      <c r="A2782" s="555"/>
      <c r="B2782" s="552"/>
      <c r="C2782" s="110">
        <v>27</v>
      </c>
      <c r="D2782" s="66"/>
      <c r="E2782" s="12"/>
      <c r="F2782" s="12"/>
      <c r="G2782" s="12"/>
      <c r="H2782" s="12"/>
      <c r="I2782" s="12"/>
      <c r="J2782" s="12"/>
      <c r="K2782" s="12"/>
      <c r="L2782" s="12"/>
      <c r="M2782" s="12"/>
      <c r="N2782" s="12"/>
      <c r="O2782" s="12"/>
      <c r="P2782" s="55">
        <f t="shared" si="128"/>
        <v>0</v>
      </c>
    </row>
    <row r="2783" spans="1:16" x14ac:dyDescent="0.3">
      <c r="A2783" s="64">
        <v>755</v>
      </c>
      <c r="B2783" s="65" t="s">
        <v>371</v>
      </c>
      <c r="C2783" s="105"/>
      <c r="D2783" s="105"/>
      <c r="E2783" s="105"/>
      <c r="F2783" s="105"/>
      <c r="G2783" s="105"/>
      <c r="H2783" s="105"/>
      <c r="I2783" s="105"/>
      <c r="J2783" s="105"/>
      <c r="K2783" s="105"/>
      <c r="L2783" s="105"/>
      <c r="M2783" s="105"/>
      <c r="N2783" s="105"/>
      <c r="O2783" s="105"/>
      <c r="P2783" s="54">
        <f t="shared" si="128"/>
        <v>0</v>
      </c>
    </row>
    <row r="2784" spans="1:16" x14ac:dyDescent="0.3">
      <c r="A2784" s="64">
        <v>756</v>
      </c>
      <c r="B2784" s="65" t="s">
        <v>2338</v>
      </c>
      <c r="C2784" s="105"/>
      <c r="D2784" s="105"/>
      <c r="E2784" s="105"/>
      <c r="F2784" s="105"/>
      <c r="G2784" s="105"/>
      <c r="H2784" s="105"/>
      <c r="I2784" s="105"/>
      <c r="J2784" s="105"/>
      <c r="K2784" s="105"/>
      <c r="L2784" s="105"/>
      <c r="M2784" s="105"/>
      <c r="N2784" s="105"/>
      <c r="O2784" s="105"/>
      <c r="P2784" s="54">
        <f t="shared" si="128"/>
        <v>0</v>
      </c>
    </row>
    <row r="2785" spans="1:16" ht="15" customHeight="1" x14ac:dyDescent="0.3">
      <c r="A2785" s="553">
        <v>757</v>
      </c>
      <c r="B2785" s="551" t="s">
        <v>373</v>
      </c>
      <c r="C2785" s="110">
        <v>11</v>
      </c>
      <c r="D2785" s="66"/>
      <c r="E2785" s="12"/>
      <c r="F2785" s="12"/>
      <c r="G2785" s="12"/>
      <c r="H2785" s="12"/>
      <c r="I2785" s="12"/>
      <c r="J2785" s="12"/>
      <c r="K2785" s="12"/>
      <c r="L2785" s="12"/>
      <c r="M2785" s="12"/>
      <c r="N2785" s="12"/>
      <c r="O2785" s="12"/>
      <c r="P2785" s="55">
        <f t="shared" si="128"/>
        <v>0</v>
      </c>
    </row>
    <row r="2786" spans="1:16" ht="15" customHeight="1" x14ac:dyDescent="0.3">
      <c r="A2786" s="554"/>
      <c r="B2786" s="552"/>
      <c r="C2786" s="110">
        <v>12</v>
      </c>
      <c r="D2786" s="66"/>
      <c r="E2786" s="12"/>
      <c r="F2786" s="12"/>
      <c r="G2786" s="12"/>
      <c r="H2786" s="12"/>
      <c r="I2786" s="12"/>
      <c r="J2786" s="12"/>
      <c r="K2786" s="12"/>
      <c r="L2786" s="12"/>
      <c r="M2786" s="12"/>
      <c r="N2786" s="12"/>
      <c r="O2786" s="12"/>
      <c r="P2786" s="55">
        <f t="shared" si="128"/>
        <v>0</v>
      </c>
    </row>
    <row r="2787" spans="1:16" ht="15" customHeight="1" x14ac:dyDescent="0.3">
      <c r="A2787" s="554"/>
      <c r="B2787" s="552"/>
      <c r="C2787" s="110">
        <v>13</v>
      </c>
      <c r="D2787" s="66"/>
      <c r="E2787" s="12"/>
      <c r="F2787" s="12"/>
      <c r="G2787" s="12"/>
      <c r="H2787" s="12"/>
      <c r="I2787" s="12"/>
      <c r="J2787" s="12"/>
      <c r="K2787" s="12"/>
      <c r="L2787" s="12"/>
      <c r="M2787" s="12"/>
      <c r="N2787" s="12"/>
      <c r="O2787" s="12"/>
      <c r="P2787" s="55">
        <f t="shared" si="128"/>
        <v>0</v>
      </c>
    </row>
    <row r="2788" spans="1:16" ht="15" customHeight="1" x14ac:dyDescent="0.3">
      <c r="A2788" s="554"/>
      <c r="B2788" s="552"/>
      <c r="C2788" s="110">
        <v>14</v>
      </c>
      <c r="D2788" s="66"/>
      <c r="E2788" s="12"/>
      <c r="F2788" s="12"/>
      <c r="G2788" s="12"/>
      <c r="H2788" s="12"/>
      <c r="I2788" s="12"/>
      <c r="J2788" s="12"/>
      <c r="K2788" s="12"/>
      <c r="L2788" s="12"/>
      <c r="M2788" s="12"/>
      <c r="N2788" s="12"/>
      <c r="O2788" s="12"/>
      <c r="P2788" s="55">
        <f t="shared" si="128"/>
        <v>0</v>
      </c>
    </row>
    <row r="2789" spans="1:16" ht="15" customHeight="1" x14ac:dyDescent="0.3">
      <c r="A2789" s="554"/>
      <c r="B2789" s="552"/>
      <c r="C2789" s="110">
        <v>15</v>
      </c>
      <c r="D2789" s="66"/>
      <c r="E2789" s="12"/>
      <c r="F2789" s="12"/>
      <c r="G2789" s="12"/>
      <c r="H2789" s="12"/>
      <c r="I2789" s="12"/>
      <c r="J2789" s="12"/>
      <c r="K2789" s="12"/>
      <c r="L2789" s="12"/>
      <c r="M2789" s="12"/>
      <c r="N2789" s="12"/>
      <c r="O2789" s="12"/>
      <c r="P2789" s="55">
        <f t="shared" si="128"/>
        <v>0</v>
      </c>
    </row>
    <row r="2790" spans="1:16" ht="15" customHeight="1" x14ac:dyDescent="0.3">
      <c r="A2790" s="554"/>
      <c r="B2790" s="552"/>
      <c r="C2790" s="110">
        <v>16</v>
      </c>
      <c r="D2790" s="66"/>
      <c r="E2790" s="12"/>
      <c r="F2790" s="12"/>
      <c r="G2790" s="12"/>
      <c r="H2790" s="12"/>
      <c r="I2790" s="12"/>
      <c r="J2790" s="12"/>
      <c r="K2790" s="12"/>
      <c r="L2790" s="12"/>
      <c r="M2790" s="12"/>
      <c r="N2790" s="12"/>
      <c r="O2790" s="12"/>
      <c r="P2790" s="55">
        <f t="shared" si="128"/>
        <v>0</v>
      </c>
    </row>
    <row r="2791" spans="1:16" ht="15" customHeight="1" x14ac:dyDescent="0.3">
      <c r="A2791" s="554"/>
      <c r="B2791" s="552"/>
      <c r="C2791" s="110">
        <v>17</v>
      </c>
      <c r="D2791" s="66"/>
      <c r="E2791" s="12"/>
      <c r="F2791" s="12"/>
      <c r="G2791" s="12"/>
      <c r="H2791" s="12"/>
      <c r="I2791" s="12"/>
      <c r="J2791" s="12"/>
      <c r="K2791" s="12"/>
      <c r="L2791" s="12"/>
      <c r="M2791" s="12"/>
      <c r="N2791" s="12"/>
      <c r="O2791" s="12"/>
      <c r="P2791" s="55">
        <f t="shared" si="128"/>
        <v>0</v>
      </c>
    </row>
    <row r="2792" spans="1:16" ht="15" customHeight="1" x14ac:dyDescent="0.3">
      <c r="A2792" s="554"/>
      <c r="B2792" s="552"/>
      <c r="C2792" s="110">
        <v>25</v>
      </c>
      <c r="D2792" s="66"/>
      <c r="E2792" s="12"/>
      <c r="F2792" s="12"/>
      <c r="G2792" s="12"/>
      <c r="H2792" s="12"/>
      <c r="I2792" s="12"/>
      <c r="J2792" s="12"/>
      <c r="K2792" s="12"/>
      <c r="L2792" s="12"/>
      <c r="M2792" s="12"/>
      <c r="N2792" s="12"/>
      <c r="O2792" s="12"/>
      <c r="P2792" s="55">
        <f t="shared" si="128"/>
        <v>0</v>
      </c>
    </row>
    <row r="2793" spans="1:16" ht="15" customHeight="1" x14ac:dyDescent="0.3">
      <c r="A2793" s="554"/>
      <c r="B2793" s="552"/>
      <c r="C2793" s="110">
        <v>26</v>
      </c>
      <c r="D2793" s="66"/>
      <c r="E2793" s="12"/>
      <c r="F2793" s="12"/>
      <c r="G2793" s="12"/>
      <c r="H2793" s="12"/>
      <c r="I2793" s="12"/>
      <c r="J2793" s="12"/>
      <c r="K2793" s="12"/>
      <c r="L2793" s="12"/>
      <c r="M2793" s="12"/>
      <c r="N2793" s="12"/>
      <c r="O2793" s="12"/>
      <c r="P2793" s="55">
        <f t="shared" si="128"/>
        <v>0</v>
      </c>
    </row>
    <row r="2794" spans="1:16" ht="15" customHeight="1" x14ac:dyDescent="0.3">
      <c r="A2794" s="555"/>
      <c r="B2794" s="552"/>
      <c r="C2794" s="110">
        <v>27</v>
      </c>
      <c r="D2794" s="66"/>
      <c r="E2794" s="12"/>
      <c r="F2794" s="12"/>
      <c r="G2794" s="12"/>
      <c r="H2794" s="12"/>
      <c r="I2794" s="12"/>
      <c r="J2794" s="12"/>
      <c r="K2794" s="12"/>
      <c r="L2794" s="12"/>
      <c r="M2794" s="12"/>
      <c r="N2794" s="12"/>
      <c r="O2794" s="12"/>
      <c r="P2794" s="55">
        <f t="shared" si="128"/>
        <v>0</v>
      </c>
    </row>
    <row r="2795" spans="1:16" x14ac:dyDescent="0.3">
      <c r="A2795" s="64">
        <v>758</v>
      </c>
      <c r="B2795" s="65" t="s">
        <v>374</v>
      </c>
      <c r="C2795" s="105"/>
      <c r="D2795" s="105"/>
      <c r="E2795" s="105"/>
      <c r="F2795" s="105"/>
      <c r="G2795" s="105"/>
      <c r="H2795" s="105"/>
      <c r="I2795" s="105"/>
      <c r="J2795" s="105"/>
      <c r="K2795" s="105"/>
      <c r="L2795" s="105"/>
      <c r="M2795" s="105"/>
      <c r="N2795" s="105"/>
      <c r="O2795" s="105"/>
      <c r="P2795" s="54">
        <f>SUM(D2795:O2795)</f>
        <v>0</v>
      </c>
    </row>
    <row r="2796" spans="1:16" ht="15" customHeight="1" x14ac:dyDescent="0.3">
      <c r="A2796" s="553">
        <v>759</v>
      </c>
      <c r="B2796" s="551" t="s">
        <v>623</v>
      </c>
      <c r="C2796" s="110">
        <v>11</v>
      </c>
      <c r="D2796" s="66"/>
      <c r="E2796" s="12"/>
      <c r="F2796" s="12"/>
      <c r="G2796" s="12"/>
      <c r="H2796" s="12"/>
      <c r="I2796" s="12"/>
      <c r="J2796" s="12"/>
      <c r="K2796" s="12"/>
      <c r="L2796" s="12"/>
      <c r="M2796" s="12"/>
      <c r="N2796" s="12"/>
      <c r="O2796" s="12"/>
      <c r="P2796" s="55">
        <f t="shared" si="128"/>
        <v>0</v>
      </c>
    </row>
    <row r="2797" spans="1:16" ht="15" customHeight="1" x14ac:dyDescent="0.3">
      <c r="A2797" s="554"/>
      <c r="B2797" s="552"/>
      <c r="C2797" s="110">
        <v>12</v>
      </c>
      <c r="D2797" s="66"/>
      <c r="E2797" s="12"/>
      <c r="F2797" s="12"/>
      <c r="G2797" s="12"/>
      <c r="H2797" s="12"/>
      <c r="I2797" s="12"/>
      <c r="J2797" s="12"/>
      <c r="K2797" s="12"/>
      <c r="L2797" s="12"/>
      <c r="M2797" s="12"/>
      <c r="N2797" s="12"/>
      <c r="O2797" s="12"/>
      <c r="P2797" s="55">
        <f t="shared" si="128"/>
        <v>0</v>
      </c>
    </row>
    <row r="2798" spans="1:16" ht="15" customHeight="1" x14ac:dyDescent="0.3">
      <c r="A2798" s="554"/>
      <c r="B2798" s="552"/>
      <c r="C2798" s="110">
        <v>13</v>
      </c>
      <c r="D2798" s="66"/>
      <c r="E2798" s="12"/>
      <c r="F2798" s="12"/>
      <c r="G2798" s="12"/>
      <c r="H2798" s="12"/>
      <c r="I2798" s="12"/>
      <c r="J2798" s="12"/>
      <c r="K2798" s="12"/>
      <c r="L2798" s="12"/>
      <c r="M2798" s="12"/>
      <c r="N2798" s="12"/>
      <c r="O2798" s="12"/>
      <c r="P2798" s="55">
        <f t="shared" si="128"/>
        <v>0</v>
      </c>
    </row>
    <row r="2799" spans="1:16" ht="15" customHeight="1" x14ac:dyDescent="0.3">
      <c r="A2799" s="554"/>
      <c r="B2799" s="552"/>
      <c r="C2799" s="110">
        <v>14</v>
      </c>
      <c r="D2799" s="66"/>
      <c r="E2799" s="12"/>
      <c r="F2799" s="12"/>
      <c r="G2799" s="12"/>
      <c r="H2799" s="12"/>
      <c r="I2799" s="12"/>
      <c r="J2799" s="12"/>
      <c r="K2799" s="12"/>
      <c r="L2799" s="12"/>
      <c r="M2799" s="12"/>
      <c r="N2799" s="12"/>
      <c r="O2799" s="12"/>
      <c r="P2799" s="55">
        <f t="shared" si="128"/>
        <v>0</v>
      </c>
    </row>
    <row r="2800" spans="1:16" ht="15" customHeight="1" x14ac:dyDescent="0.3">
      <c r="A2800" s="554"/>
      <c r="B2800" s="552"/>
      <c r="C2800" s="110">
        <v>15</v>
      </c>
      <c r="D2800" s="66"/>
      <c r="E2800" s="12"/>
      <c r="F2800" s="12"/>
      <c r="G2800" s="12"/>
      <c r="H2800" s="12"/>
      <c r="I2800" s="12"/>
      <c r="J2800" s="12"/>
      <c r="K2800" s="12"/>
      <c r="L2800" s="12"/>
      <c r="M2800" s="12"/>
      <c r="N2800" s="12"/>
      <c r="O2800" s="12"/>
      <c r="P2800" s="55">
        <f t="shared" si="128"/>
        <v>0</v>
      </c>
    </row>
    <row r="2801" spans="1:16" ht="15" customHeight="1" x14ac:dyDescent="0.3">
      <c r="A2801" s="554"/>
      <c r="B2801" s="552"/>
      <c r="C2801" s="110">
        <v>16</v>
      </c>
      <c r="D2801" s="66"/>
      <c r="E2801" s="12"/>
      <c r="F2801" s="12"/>
      <c r="G2801" s="12"/>
      <c r="H2801" s="12"/>
      <c r="I2801" s="12"/>
      <c r="J2801" s="12"/>
      <c r="K2801" s="12"/>
      <c r="L2801" s="12"/>
      <c r="M2801" s="12"/>
      <c r="N2801" s="12"/>
      <c r="O2801" s="12"/>
      <c r="P2801" s="55">
        <f t="shared" si="128"/>
        <v>0</v>
      </c>
    </row>
    <row r="2802" spans="1:16" ht="15" customHeight="1" x14ac:dyDescent="0.3">
      <c r="A2802" s="554"/>
      <c r="B2802" s="552"/>
      <c r="C2802" s="110">
        <v>17</v>
      </c>
      <c r="D2802" s="66"/>
      <c r="E2802" s="12"/>
      <c r="F2802" s="12"/>
      <c r="G2802" s="12"/>
      <c r="H2802" s="12"/>
      <c r="I2802" s="12"/>
      <c r="J2802" s="12"/>
      <c r="K2802" s="12"/>
      <c r="L2802" s="12"/>
      <c r="M2802" s="12"/>
      <c r="N2802" s="12"/>
      <c r="O2802" s="12"/>
      <c r="P2802" s="55">
        <f t="shared" si="128"/>
        <v>0</v>
      </c>
    </row>
    <row r="2803" spans="1:16" ht="15" customHeight="1" x14ac:dyDescent="0.3">
      <c r="A2803" s="554"/>
      <c r="B2803" s="552"/>
      <c r="C2803" s="110">
        <v>25</v>
      </c>
      <c r="D2803" s="66"/>
      <c r="E2803" s="12"/>
      <c r="F2803" s="12"/>
      <c r="G2803" s="12"/>
      <c r="H2803" s="12"/>
      <c r="I2803" s="12"/>
      <c r="J2803" s="12"/>
      <c r="K2803" s="12"/>
      <c r="L2803" s="12"/>
      <c r="M2803" s="12"/>
      <c r="N2803" s="12"/>
      <c r="O2803" s="12"/>
      <c r="P2803" s="55">
        <f t="shared" si="128"/>
        <v>0</v>
      </c>
    </row>
    <row r="2804" spans="1:16" ht="15" customHeight="1" x14ac:dyDescent="0.3">
      <c r="A2804" s="554"/>
      <c r="B2804" s="552"/>
      <c r="C2804" s="110">
        <v>26</v>
      </c>
      <c r="D2804" s="66"/>
      <c r="E2804" s="12"/>
      <c r="F2804" s="12"/>
      <c r="G2804" s="12"/>
      <c r="H2804" s="12"/>
      <c r="I2804" s="12"/>
      <c r="J2804" s="12"/>
      <c r="K2804" s="12"/>
      <c r="L2804" s="12"/>
      <c r="M2804" s="12"/>
      <c r="N2804" s="12"/>
      <c r="O2804" s="12"/>
      <c r="P2804" s="55">
        <f t="shared" si="128"/>
        <v>0</v>
      </c>
    </row>
    <row r="2805" spans="1:16" ht="15" customHeight="1" x14ac:dyDescent="0.3">
      <c r="A2805" s="555"/>
      <c r="B2805" s="552"/>
      <c r="C2805" s="110">
        <v>27</v>
      </c>
      <c r="D2805" s="66"/>
      <c r="E2805" s="12"/>
      <c r="F2805" s="12"/>
      <c r="G2805" s="12"/>
      <c r="H2805" s="12"/>
      <c r="I2805" s="12"/>
      <c r="J2805" s="12"/>
      <c r="K2805" s="12"/>
      <c r="L2805" s="12"/>
      <c r="M2805" s="12"/>
      <c r="N2805" s="12"/>
      <c r="O2805" s="12"/>
      <c r="P2805" s="55">
        <f t="shared" si="128"/>
        <v>0</v>
      </c>
    </row>
    <row r="2806" spans="1:16" x14ac:dyDescent="0.3">
      <c r="A2806" s="74">
        <v>7600</v>
      </c>
      <c r="B2806" s="305" t="s">
        <v>2339</v>
      </c>
      <c r="C2806" s="306"/>
      <c r="D2806" s="72">
        <f>SUM(D2807:D2826)</f>
        <v>0</v>
      </c>
      <c r="E2806" s="72">
        <f t="shared" ref="E2806:O2806" si="129">SUM(E2807:E2826)</f>
        <v>0</v>
      </c>
      <c r="F2806" s="72">
        <f t="shared" si="129"/>
        <v>0</v>
      </c>
      <c r="G2806" s="72">
        <f t="shared" si="129"/>
        <v>0</v>
      </c>
      <c r="H2806" s="72">
        <f t="shared" si="129"/>
        <v>0</v>
      </c>
      <c r="I2806" s="72">
        <f t="shared" si="129"/>
        <v>0</v>
      </c>
      <c r="J2806" s="72">
        <f t="shared" si="129"/>
        <v>0</v>
      </c>
      <c r="K2806" s="72">
        <f t="shared" si="129"/>
        <v>0</v>
      </c>
      <c r="L2806" s="72">
        <f t="shared" si="129"/>
        <v>0</v>
      </c>
      <c r="M2806" s="72">
        <f t="shared" si="129"/>
        <v>0</v>
      </c>
      <c r="N2806" s="72">
        <f t="shared" si="129"/>
        <v>0</v>
      </c>
      <c r="O2806" s="72">
        <f t="shared" si="129"/>
        <v>0</v>
      </c>
      <c r="P2806" s="72">
        <f>SUM(P2807:P2826)</f>
        <v>0</v>
      </c>
    </row>
    <row r="2807" spans="1:16" ht="15" customHeight="1" x14ac:dyDescent="0.3">
      <c r="A2807" s="553">
        <v>761</v>
      </c>
      <c r="B2807" s="551" t="s">
        <v>376</v>
      </c>
      <c r="C2807" s="110">
        <v>11</v>
      </c>
      <c r="D2807" s="66"/>
      <c r="E2807" s="12"/>
      <c r="F2807" s="12"/>
      <c r="G2807" s="12"/>
      <c r="H2807" s="12"/>
      <c r="I2807" s="12"/>
      <c r="J2807" s="12"/>
      <c r="K2807" s="12"/>
      <c r="L2807" s="12"/>
      <c r="M2807" s="12"/>
      <c r="N2807" s="12"/>
      <c r="O2807" s="12"/>
      <c r="P2807" s="55">
        <f>SUM(D2807:O2807)</f>
        <v>0</v>
      </c>
    </row>
    <row r="2808" spans="1:16" ht="15" customHeight="1" x14ac:dyDescent="0.3">
      <c r="A2808" s="554"/>
      <c r="B2808" s="552"/>
      <c r="C2808" s="110">
        <v>12</v>
      </c>
      <c r="D2808" s="66"/>
      <c r="E2808" s="12"/>
      <c r="F2808" s="12"/>
      <c r="G2808" s="12"/>
      <c r="H2808" s="12"/>
      <c r="I2808" s="12"/>
      <c r="J2808" s="12"/>
      <c r="K2808" s="12"/>
      <c r="L2808" s="12"/>
      <c r="M2808" s="12"/>
      <c r="N2808" s="12"/>
      <c r="O2808" s="12"/>
      <c r="P2808" s="55">
        <f t="shared" ref="P2808:P2826" si="130">SUM(D2808:O2808)</f>
        <v>0</v>
      </c>
    </row>
    <row r="2809" spans="1:16" ht="15" customHeight="1" x14ac:dyDescent="0.3">
      <c r="A2809" s="554"/>
      <c r="B2809" s="552"/>
      <c r="C2809" s="110">
        <v>13</v>
      </c>
      <c r="D2809" s="66"/>
      <c r="E2809" s="12"/>
      <c r="F2809" s="12"/>
      <c r="G2809" s="12"/>
      <c r="H2809" s="12"/>
      <c r="I2809" s="12"/>
      <c r="J2809" s="12"/>
      <c r="K2809" s="12"/>
      <c r="L2809" s="12"/>
      <c r="M2809" s="12"/>
      <c r="N2809" s="12"/>
      <c r="O2809" s="12"/>
      <c r="P2809" s="55">
        <f t="shared" si="130"/>
        <v>0</v>
      </c>
    </row>
    <row r="2810" spans="1:16" ht="15" customHeight="1" x14ac:dyDescent="0.3">
      <c r="A2810" s="554"/>
      <c r="B2810" s="552"/>
      <c r="C2810" s="110">
        <v>14</v>
      </c>
      <c r="D2810" s="66"/>
      <c r="E2810" s="12"/>
      <c r="F2810" s="12"/>
      <c r="G2810" s="12"/>
      <c r="H2810" s="12"/>
      <c r="I2810" s="12"/>
      <c r="J2810" s="12"/>
      <c r="K2810" s="12"/>
      <c r="L2810" s="12"/>
      <c r="M2810" s="12"/>
      <c r="N2810" s="12"/>
      <c r="O2810" s="12"/>
      <c r="P2810" s="55">
        <f t="shared" si="130"/>
        <v>0</v>
      </c>
    </row>
    <row r="2811" spans="1:16" ht="15" customHeight="1" x14ac:dyDescent="0.3">
      <c r="A2811" s="554"/>
      <c r="B2811" s="552"/>
      <c r="C2811" s="110">
        <v>15</v>
      </c>
      <c r="D2811" s="66"/>
      <c r="E2811" s="12"/>
      <c r="F2811" s="12"/>
      <c r="G2811" s="12"/>
      <c r="H2811" s="12"/>
      <c r="I2811" s="12"/>
      <c r="J2811" s="12"/>
      <c r="K2811" s="12"/>
      <c r="L2811" s="12"/>
      <c r="M2811" s="12"/>
      <c r="N2811" s="12"/>
      <c r="O2811" s="12"/>
      <c r="P2811" s="55">
        <f t="shared" si="130"/>
        <v>0</v>
      </c>
    </row>
    <row r="2812" spans="1:16" ht="15" customHeight="1" x14ac:dyDescent="0.3">
      <c r="A2812" s="554"/>
      <c r="B2812" s="552"/>
      <c r="C2812" s="110">
        <v>16</v>
      </c>
      <c r="D2812" s="66"/>
      <c r="E2812" s="12"/>
      <c r="F2812" s="12"/>
      <c r="G2812" s="12"/>
      <c r="H2812" s="12"/>
      <c r="I2812" s="12"/>
      <c r="J2812" s="12"/>
      <c r="K2812" s="12"/>
      <c r="L2812" s="12"/>
      <c r="M2812" s="12"/>
      <c r="N2812" s="12"/>
      <c r="O2812" s="12"/>
      <c r="P2812" s="55">
        <f t="shared" si="130"/>
        <v>0</v>
      </c>
    </row>
    <row r="2813" spans="1:16" ht="15" customHeight="1" x14ac:dyDescent="0.3">
      <c r="A2813" s="554"/>
      <c r="B2813" s="552"/>
      <c r="C2813" s="110">
        <v>17</v>
      </c>
      <c r="D2813" s="66"/>
      <c r="E2813" s="12"/>
      <c r="F2813" s="12"/>
      <c r="G2813" s="12"/>
      <c r="H2813" s="12"/>
      <c r="I2813" s="12"/>
      <c r="J2813" s="12"/>
      <c r="K2813" s="12"/>
      <c r="L2813" s="12"/>
      <c r="M2813" s="12"/>
      <c r="N2813" s="12"/>
      <c r="O2813" s="12"/>
      <c r="P2813" s="55">
        <f t="shared" si="130"/>
        <v>0</v>
      </c>
    </row>
    <row r="2814" spans="1:16" ht="15" customHeight="1" x14ac:dyDescent="0.3">
      <c r="A2814" s="554"/>
      <c r="B2814" s="552"/>
      <c r="C2814" s="110">
        <v>25</v>
      </c>
      <c r="D2814" s="66"/>
      <c r="E2814" s="12"/>
      <c r="F2814" s="12"/>
      <c r="G2814" s="12"/>
      <c r="H2814" s="12"/>
      <c r="I2814" s="12"/>
      <c r="J2814" s="12"/>
      <c r="K2814" s="12"/>
      <c r="L2814" s="12"/>
      <c r="M2814" s="12"/>
      <c r="N2814" s="12"/>
      <c r="O2814" s="12"/>
      <c r="P2814" s="55">
        <f t="shared" si="130"/>
        <v>0</v>
      </c>
    </row>
    <row r="2815" spans="1:16" ht="15" customHeight="1" x14ac:dyDescent="0.3">
      <c r="A2815" s="554"/>
      <c r="B2815" s="552"/>
      <c r="C2815" s="110">
        <v>26</v>
      </c>
      <c r="D2815" s="66"/>
      <c r="E2815" s="12"/>
      <c r="F2815" s="12"/>
      <c r="G2815" s="12"/>
      <c r="H2815" s="12"/>
      <c r="I2815" s="12"/>
      <c r="J2815" s="12"/>
      <c r="K2815" s="12"/>
      <c r="L2815" s="12"/>
      <c r="M2815" s="12"/>
      <c r="N2815" s="12"/>
      <c r="O2815" s="12"/>
      <c r="P2815" s="55">
        <f t="shared" si="130"/>
        <v>0</v>
      </c>
    </row>
    <row r="2816" spans="1:16" ht="15" customHeight="1" x14ac:dyDescent="0.3">
      <c r="A2816" s="555"/>
      <c r="B2816" s="552"/>
      <c r="C2816" s="110">
        <v>27</v>
      </c>
      <c r="D2816" s="66"/>
      <c r="E2816" s="12"/>
      <c r="F2816" s="12"/>
      <c r="G2816" s="12"/>
      <c r="H2816" s="12"/>
      <c r="I2816" s="12"/>
      <c r="J2816" s="12"/>
      <c r="K2816" s="12"/>
      <c r="L2816" s="12"/>
      <c r="M2816" s="12"/>
      <c r="N2816" s="12"/>
      <c r="O2816" s="12"/>
      <c r="P2816" s="55">
        <f t="shared" si="130"/>
        <v>0</v>
      </c>
    </row>
    <row r="2817" spans="1:16" ht="15" customHeight="1" x14ac:dyDescent="0.3">
      <c r="A2817" s="553">
        <v>762</v>
      </c>
      <c r="B2817" s="551" t="s">
        <v>377</v>
      </c>
      <c r="C2817" s="110">
        <v>11</v>
      </c>
      <c r="D2817" s="66"/>
      <c r="E2817" s="12"/>
      <c r="F2817" s="12"/>
      <c r="G2817" s="12"/>
      <c r="H2817" s="12"/>
      <c r="I2817" s="12"/>
      <c r="J2817" s="12"/>
      <c r="K2817" s="12"/>
      <c r="L2817" s="12"/>
      <c r="M2817" s="12"/>
      <c r="N2817" s="12"/>
      <c r="O2817" s="12"/>
      <c r="P2817" s="55">
        <f t="shared" si="130"/>
        <v>0</v>
      </c>
    </row>
    <row r="2818" spans="1:16" ht="15" customHeight="1" x14ac:dyDescent="0.3">
      <c r="A2818" s="554"/>
      <c r="B2818" s="552"/>
      <c r="C2818" s="110">
        <v>12</v>
      </c>
      <c r="D2818" s="66"/>
      <c r="E2818" s="12"/>
      <c r="F2818" s="12"/>
      <c r="G2818" s="12"/>
      <c r="H2818" s="12"/>
      <c r="I2818" s="12"/>
      <c r="J2818" s="12"/>
      <c r="K2818" s="12"/>
      <c r="L2818" s="12"/>
      <c r="M2818" s="12"/>
      <c r="N2818" s="12"/>
      <c r="O2818" s="12"/>
      <c r="P2818" s="55">
        <f t="shared" si="130"/>
        <v>0</v>
      </c>
    </row>
    <row r="2819" spans="1:16" ht="15" customHeight="1" x14ac:dyDescent="0.3">
      <c r="A2819" s="554"/>
      <c r="B2819" s="552"/>
      <c r="C2819" s="110">
        <v>13</v>
      </c>
      <c r="D2819" s="66"/>
      <c r="E2819" s="12"/>
      <c r="F2819" s="12"/>
      <c r="G2819" s="12"/>
      <c r="H2819" s="12"/>
      <c r="I2819" s="12"/>
      <c r="J2819" s="12"/>
      <c r="K2819" s="12"/>
      <c r="L2819" s="12"/>
      <c r="M2819" s="12"/>
      <c r="N2819" s="12"/>
      <c r="O2819" s="12"/>
      <c r="P2819" s="55">
        <f t="shared" si="130"/>
        <v>0</v>
      </c>
    </row>
    <row r="2820" spans="1:16" ht="15" customHeight="1" x14ac:dyDescent="0.3">
      <c r="A2820" s="554"/>
      <c r="B2820" s="552"/>
      <c r="C2820" s="110">
        <v>14</v>
      </c>
      <c r="D2820" s="66"/>
      <c r="E2820" s="12"/>
      <c r="F2820" s="12"/>
      <c r="G2820" s="12"/>
      <c r="H2820" s="12"/>
      <c r="I2820" s="12"/>
      <c r="J2820" s="12"/>
      <c r="K2820" s="12"/>
      <c r="L2820" s="12"/>
      <c r="M2820" s="12"/>
      <c r="N2820" s="12"/>
      <c r="O2820" s="12"/>
      <c r="P2820" s="55">
        <f t="shared" si="130"/>
        <v>0</v>
      </c>
    </row>
    <row r="2821" spans="1:16" ht="15" customHeight="1" x14ac:dyDescent="0.3">
      <c r="A2821" s="554"/>
      <c r="B2821" s="552"/>
      <c r="C2821" s="110">
        <v>15</v>
      </c>
      <c r="D2821" s="66"/>
      <c r="E2821" s="12"/>
      <c r="F2821" s="12"/>
      <c r="G2821" s="12"/>
      <c r="H2821" s="12"/>
      <c r="I2821" s="12"/>
      <c r="J2821" s="12"/>
      <c r="K2821" s="12"/>
      <c r="L2821" s="12"/>
      <c r="M2821" s="12"/>
      <c r="N2821" s="12"/>
      <c r="O2821" s="12"/>
      <c r="P2821" s="55">
        <f t="shared" si="130"/>
        <v>0</v>
      </c>
    </row>
    <row r="2822" spans="1:16" ht="15" customHeight="1" x14ac:dyDescent="0.3">
      <c r="A2822" s="554"/>
      <c r="B2822" s="552"/>
      <c r="C2822" s="110">
        <v>16</v>
      </c>
      <c r="D2822" s="66"/>
      <c r="E2822" s="12"/>
      <c r="F2822" s="12"/>
      <c r="G2822" s="12"/>
      <c r="H2822" s="12"/>
      <c r="I2822" s="12"/>
      <c r="J2822" s="12"/>
      <c r="K2822" s="12"/>
      <c r="L2822" s="12"/>
      <c r="M2822" s="12"/>
      <c r="N2822" s="12"/>
      <c r="O2822" s="12"/>
      <c r="P2822" s="55">
        <f t="shared" si="130"/>
        <v>0</v>
      </c>
    </row>
    <row r="2823" spans="1:16" ht="15" customHeight="1" x14ac:dyDescent="0.3">
      <c r="A2823" s="554"/>
      <c r="B2823" s="552"/>
      <c r="C2823" s="110">
        <v>17</v>
      </c>
      <c r="D2823" s="66"/>
      <c r="E2823" s="12"/>
      <c r="F2823" s="12"/>
      <c r="G2823" s="12"/>
      <c r="H2823" s="12"/>
      <c r="I2823" s="12"/>
      <c r="J2823" s="12"/>
      <c r="K2823" s="12"/>
      <c r="L2823" s="12"/>
      <c r="M2823" s="12"/>
      <c r="N2823" s="12"/>
      <c r="O2823" s="12"/>
      <c r="P2823" s="55">
        <f t="shared" si="130"/>
        <v>0</v>
      </c>
    </row>
    <row r="2824" spans="1:16" ht="15" customHeight="1" x14ac:dyDescent="0.3">
      <c r="A2824" s="554"/>
      <c r="B2824" s="552"/>
      <c r="C2824" s="110">
        <v>25</v>
      </c>
      <c r="D2824" s="66"/>
      <c r="E2824" s="12"/>
      <c r="F2824" s="12"/>
      <c r="G2824" s="12"/>
      <c r="H2824" s="12"/>
      <c r="I2824" s="12"/>
      <c r="J2824" s="12"/>
      <c r="K2824" s="12"/>
      <c r="L2824" s="12"/>
      <c r="M2824" s="12"/>
      <c r="N2824" s="12"/>
      <c r="O2824" s="12"/>
      <c r="P2824" s="55">
        <f t="shared" si="130"/>
        <v>0</v>
      </c>
    </row>
    <row r="2825" spans="1:16" ht="15" customHeight="1" x14ac:dyDescent="0.3">
      <c r="A2825" s="554"/>
      <c r="B2825" s="552"/>
      <c r="C2825" s="110">
        <v>26</v>
      </c>
      <c r="D2825" s="66"/>
      <c r="E2825" s="12"/>
      <c r="F2825" s="12"/>
      <c r="G2825" s="12"/>
      <c r="H2825" s="12"/>
      <c r="I2825" s="12"/>
      <c r="J2825" s="12"/>
      <c r="K2825" s="12"/>
      <c r="L2825" s="12"/>
      <c r="M2825" s="12"/>
      <c r="N2825" s="12"/>
      <c r="O2825" s="12"/>
      <c r="P2825" s="55">
        <f t="shared" si="130"/>
        <v>0</v>
      </c>
    </row>
    <row r="2826" spans="1:16" ht="15" customHeight="1" x14ac:dyDescent="0.3">
      <c r="A2826" s="555"/>
      <c r="B2826" s="552"/>
      <c r="C2826" s="110">
        <v>27</v>
      </c>
      <c r="D2826" s="66"/>
      <c r="E2826" s="12"/>
      <c r="F2826" s="12"/>
      <c r="G2826" s="12"/>
      <c r="H2826" s="12"/>
      <c r="I2826" s="12"/>
      <c r="J2826" s="12"/>
      <c r="K2826" s="12"/>
      <c r="L2826" s="12"/>
      <c r="M2826" s="12"/>
      <c r="N2826" s="12"/>
      <c r="O2826" s="12"/>
      <c r="P2826" s="55">
        <f t="shared" si="130"/>
        <v>0</v>
      </c>
    </row>
    <row r="2827" spans="1:16" x14ac:dyDescent="0.3">
      <c r="A2827" s="74">
        <v>7900</v>
      </c>
      <c r="B2827" s="305" t="s">
        <v>2340</v>
      </c>
      <c r="C2827" s="306"/>
      <c r="D2827" s="72">
        <f>SUM(D2828:D2857)</f>
        <v>0</v>
      </c>
      <c r="E2827" s="72">
        <f t="shared" ref="E2827:O2827" si="131">SUM(E2828:E2857)</f>
        <v>0</v>
      </c>
      <c r="F2827" s="72">
        <f t="shared" si="131"/>
        <v>0</v>
      </c>
      <c r="G2827" s="72">
        <f t="shared" si="131"/>
        <v>0</v>
      </c>
      <c r="H2827" s="72">
        <f t="shared" si="131"/>
        <v>0</v>
      </c>
      <c r="I2827" s="72">
        <f t="shared" si="131"/>
        <v>0</v>
      </c>
      <c r="J2827" s="72">
        <f t="shared" si="131"/>
        <v>0</v>
      </c>
      <c r="K2827" s="72">
        <f t="shared" si="131"/>
        <v>0</v>
      </c>
      <c r="L2827" s="72">
        <f t="shared" si="131"/>
        <v>0</v>
      </c>
      <c r="M2827" s="72">
        <f t="shared" si="131"/>
        <v>0</v>
      </c>
      <c r="N2827" s="72">
        <f t="shared" si="131"/>
        <v>0</v>
      </c>
      <c r="O2827" s="72">
        <f t="shared" si="131"/>
        <v>0</v>
      </c>
      <c r="P2827" s="72">
        <f>SUM(P2828:P2857)</f>
        <v>0</v>
      </c>
    </row>
    <row r="2828" spans="1:16" ht="15" customHeight="1" x14ac:dyDescent="0.3">
      <c r="A2828" s="553">
        <v>791</v>
      </c>
      <c r="B2828" s="551" t="s">
        <v>624</v>
      </c>
      <c r="C2828" s="110">
        <v>11</v>
      </c>
      <c r="D2828" s="66"/>
      <c r="E2828" s="12"/>
      <c r="F2828" s="12"/>
      <c r="G2828" s="12"/>
      <c r="H2828" s="12"/>
      <c r="I2828" s="12"/>
      <c r="J2828" s="12"/>
      <c r="K2828" s="12"/>
      <c r="L2828" s="12"/>
      <c r="M2828" s="12"/>
      <c r="N2828" s="12"/>
      <c r="O2828" s="12"/>
      <c r="P2828" s="55">
        <f>SUM(D2828:O2828)</f>
        <v>0</v>
      </c>
    </row>
    <row r="2829" spans="1:16" ht="15" customHeight="1" x14ac:dyDescent="0.3">
      <c r="A2829" s="554"/>
      <c r="B2829" s="552"/>
      <c r="C2829" s="110">
        <v>12</v>
      </c>
      <c r="D2829" s="66"/>
      <c r="E2829" s="12"/>
      <c r="F2829" s="12"/>
      <c r="G2829" s="12"/>
      <c r="H2829" s="12"/>
      <c r="I2829" s="12"/>
      <c r="J2829" s="12"/>
      <c r="K2829" s="12"/>
      <c r="L2829" s="12"/>
      <c r="M2829" s="12"/>
      <c r="N2829" s="12"/>
      <c r="O2829" s="12"/>
      <c r="P2829" s="55">
        <f t="shared" ref="P2829:P2857" si="132">SUM(D2829:O2829)</f>
        <v>0</v>
      </c>
    </row>
    <row r="2830" spans="1:16" ht="15" customHeight="1" x14ac:dyDescent="0.3">
      <c r="A2830" s="554"/>
      <c r="B2830" s="552"/>
      <c r="C2830" s="110">
        <v>13</v>
      </c>
      <c r="D2830" s="66"/>
      <c r="E2830" s="12"/>
      <c r="F2830" s="12"/>
      <c r="G2830" s="12"/>
      <c r="H2830" s="12"/>
      <c r="I2830" s="12"/>
      <c r="J2830" s="12"/>
      <c r="K2830" s="12"/>
      <c r="L2830" s="12"/>
      <c r="M2830" s="12"/>
      <c r="N2830" s="12"/>
      <c r="O2830" s="12"/>
      <c r="P2830" s="55">
        <f t="shared" si="132"/>
        <v>0</v>
      </c>
    </row>
    <row r="2831" spans="1:16" ht="15" customHeight="1" x14ac:dyDescent="0.3">
      <c r="A2831" s="554"/>
      <c r="B2831" s="552"/>
      <c r="C2831" s="110">
        <v>14</v>
      </c>
      <c r="D2831" s="66"/>
      <c r="E2831" s="12"/>
      <c r="F2831" s="12"/>
      <c r="G2831" s="12"/>
      <c r="H2831" s="12"/>
      <c r="I2831" s="12"/>
      <c r="J2831" s="12"/>
      <c r="K2831" s="12"/>
      <c r="L2831" s="12"/>
      <c r="M2831" s="12"/>
      <c r="N2831" s="12"/>
      <c r="O2831" s="12"/>
      <c r="P2831" s="55">
        <f t="shared" si="132"/>
        <v>0</v>
      </c>
    </row>
    <row r="2832" spans="1:16" ht="15" customHeight="1" x14ac:dyDescent="0.3">
      <c r="A2832" s="554"/>
      <c r="B2832" s="552"/>
      <c r="C2832" s="110">
        <v>15</v>
      </c>
      <c r="D2832" s="66"/>
      <c r="E2832" s="12"/>
      <c r="F2832" s="12"/>
      <c r="G2832" s="12"/>
      <c r="H2832" s="12"/>
      <c r="I2832" s="12"/>
      <c r="J2832" s="12"/>
      <c r="K2832" s="12"/>
      <c r="L2832" s="12"/>
      <c r="M2832" s="12"/>
      <c r="N2832" s="12"/>
      <c r="O2832" s="12"/>
      <c r="P2832" s="55">
        <f t="shared" si="132"/>
        <v>0</v>
      </c>
    </row>
    <row r="2833" spans="1:16" ht="15" customHeight="1" x14ac:dyDescent="0.3">
      <c r="A2833" s="554"/>
      <c r="B2833" s="552"/>
      <c r="C2833" s="110">
        <v>16</v>
      </c>
      <c r="D2833" s="66"/>
      <c r="E2833" s="12"/>
      <c r="F2833" s="12"/>
      <c r="G2833" s="12"/>
      <c r="H2833" s="12"/>
      <c r="I2833" s="12"/>
      <c r="J2833" s="12"/>
      <c r="K2833" s="12"/>
      <c r="L2833" s="12"/>
      <c r="M2833" s="12"/>
      <c r="N2833" s="12"/>
      <c r="O2833" s="12"/>
      <c r="P2833" s="55">
        <f t="shared" si="132"/>
        <v>0</v>
      </c>
    </row>
    <row r="2834" spans="1:16" ht="15" customHeight="1" x14ac:dyDescent="0.3">
      <c r="A2834" s="554"/>
      <c r="B2834" s="552"/>
      <c r="C2834" s="110">
        <v>17</v>
      </c>
      <c r="D2834" s="66"/>
      <c r="E2834" s="12"/>
      <c r="F2834" s="12"/>
      <c r="G2834" s="12"/>
      <c r="H2834" s="12"/>
      <c r="I2834" s="12"/>
      <c r="J2834" s="12"/>
      <c r="K2834" s="12"/>
      <c r="L2834" s="12"/>
      <c r="M2834" s="12"/>
      <c r="N2834" s="12"/>
      <c r="O2834" s="12"/>
      <c r="P2834" s="55">
        <f t="shared" si="132"/>
        <v>0</v>
      </c>
    </row>
    <row r="2835" spans="1:16" ht="15" customHeight="1" x14ac:dyDescent="0.3">
      <c r="A2835" s="554"/>
      <c r="B2835" s="552"/>
      <c r="C2835" s="110">
        <v>25</v>
      </c>
      <c r="D2835" s="66"/>
      <c r="E2835" s="12"/>
      <c r="F2835" s="12"/>
      <c r="G2835" s="12"/>
      <c r="H2835" s="12"/>
      <c r="I2835" s="12"/>
      <c r="J2835" s="12"/>
      <c r="K2835" s="12"/>
      <c r="L2835" s="12"/>
      <c r="M2835" s="12"/>
      <c r="N2835" s="12"/>
      <c r="O2835" s="12"/>
      <c r="P2835" s="55">
        <f t="shared" si="132"/>
        <v>0</v>
      </c>
    </row>
    <row r="2836" spans="1:16" ht="15" customHeight="1" x14ac:dyDescent="0.3">
      <c r="A2836" s="554"/>
      <c r="B2836" s="552"/>
      <c r="C2836" s="110">
        <v>26</v>
      </c>
      <c r="D2836" s="66"/>
      <c r="E2836" s="12"/>
      <c r="F2836" s="12"/>
      <c r="G2836" s="12"/>
      <c r="H2836" s="12"/>
      <c r="I2836" s="12"/>
      <c r="J2836" s="12"/>
      <c r="K2836" s="12"/>
      <c r="L2836" s="12"/>
      <c r="M2836" s="12"/>
      <c r="N2836" s="12"/>
      <c r="O2836" s="12"/>
      <c r="P2836" s="55">
        <f t="shared" si="132"/>
        <v>0</v>
      </c>
    </row>
    <row r="2837" spans="1:16" ht="15" customHeight="1" x14ac:dyDescent="0.3">
      <c r="A2837" s="555"/>
      <c r="B2837" s="552"/>
      <c r="C2837" s="110">
        <v>27</v>
      </c>
      <c r="D2837" s="66"/>
      <c r="E2837" s="12"/>
      <c r="F2837" s="12"/>
      <c r="G2837" s="12"/>
      <c r="H2837" s="12"/>
      <c r="I2837" s="12"/>
      <c r="J2837" s="12"/>
      <c r="K2837" s="12"/>
      <c r="L2837" s="12"/>
      <c r="M2837" s="12"/>
      <c r="N2837" s="12"/>
      <c r="O2837" s="12"/>
      <c r="P2837" s="55">
        <f t="shared" si="132"/>
        <v>0</v>
      </c>
    </row>
    <row r="2838" spans="1:16" ht="15" customHeight="1" x14ac:dyDescent="0.3">
      <c r="A2838" s="553">
        <v>792</v>
      </c>
      <c r="B2838" s="551" t="s">
        <v>379</v>
      </c>
      <c r="C2838" s="110">
        <v>11</v>
      </c>
      <c r="D2838" s="66"/>
      <c r="E2838" s="12"/>
      <c r="F2838" s="12"/>
      <c r="G2838" s="12"/>
      <c r="H2838" s="12"/>
      <c r="I2838" s="12"/>
      <c r="J2838" s="12"/>
      <c r="K2838" s="12"/>
      <c r="L2838" s="12"/>
      <c r="M2838" s="12"/>
      <c r="N2838" s="12"/>
      <c r="O2838" s="12"/>
      <c r="P2838" s="55">
        <f t="shared" si="132"/>
        <v>0</v>
      </c>
    </row>
    <row r="2839" spans="1:16" ht="15" customHeight="1" x14ac:dyDescent="0.3">
      <c r="A2839" s="554"/>
      <c r="B2839" s="552"/>
      <c r="C2839" s="110">
        <v>12</v>
      </c>
      <c r="D2839" s="66"/>
      <c r="E2839" s="12"/>
      <c r="F2839" s="12"/>
      <c r="G2839" s="12"/>
      <c r="H2839" s="12"/>
      <c r="I2839" s="12"/>
      <c r="J2839" s="12"/>
      <c r="K2839" s="12"/>
      <c r="L2839" s="12"/>
      <c r="M2839" s="12"/>
      <c r="N2839" s="12"/>
      <c r="O2839" s="12"/>
      <c r="P2839" s="55">
        <f t="shared" si="132"/>
        <v>0</v>
      </c>
    </row>
    <row r="2840" spans="1:16" ht="15" customHeight="1" x14ac:dyDescent="0.3">
      <c r="A2840" s="554"/>
      <c r="B2840" s="552"/>
      <c r="C2840" s="110">
        <v>13</v>
      </c>
      <c r="D2840" s="66"/>
      <c r="E2840" s="12"/>
      <c r="F2840" s="12"/>
      <c r="G2840" s="12"/>
      <c r="H2840" s="12"/>
      <c r="I2840" s="12"/>
      <c r="J2840" s="12"/>
      <c r="K2840" s="12"/>
      <c r="L2840" s="12"/>
      <c r="M2840" s="12"/>
      <c r="N2840" s="12"/>
      <c r="O2840" s="12"/>
      <c r="P2840" s="55">
        <f t="shared" si="132"/>
        <v>0</v>
      </c>
    </row>
    <row r="2841" spans="1:16" ht="15" customHeight="1" x14ac:dyDescent="0.3">
      <c r="A2841" s="554"/>
      <c r="B2841" s="552"/>
      <c r="C2841" s="110">
        <v>14</v>
      </c>
      <c r="D2841" s="66"/>
      <c r="E2841" s="12"/>
      <c r="F2841" s="12"/>
      <c r="G2841" s="12"/>
      <c r="H2841" s="12"/>
      <c r="I2841" s="12"/>
      <c r="J2841" s="12"/>
      <c r="K2841" s="12"/>
      <c r="L2841" s="12"/>
      <c r="M2841" s="12"/>
      <c r="N2841" s="12"/>
      <c r="O2841" s="12"/>
      <c r="P2841" s="55">
        <f t="shared" si="132"/>
        <v>0</v>
      </c>
    </row>
    <row r="2842" spans="1:16" ht="15" customHeight="1" x14ac:dyDescent="0.3">
      <c r="A2842" s="554"/>
      <c r="B2842" s="552"/>
      <c r="C2842" s="110">
        <v>15</v>
      </c>
      <c r="D2842" s="66"/>
      <c r="E2842" s="12"/>
      <c r="F2842" s="12"/>
      <c r="G2842" s="12"/>
      <c r="H2842" s="12"/>
      <c r="I2842" s="12"/>
      <c r="J2842" s="12"/>
      <c r="K2842" s="12"/>
      <c r="L2842" s="12"/>
      <c r="M2842" s="12"/>
      <c r="N2842" s="12"/>
      <c r="O2842" s="12"/>
      <c r="P2842" s="55">
        <f t="shared" si="132"/>
        <v>0</v>
      </c>
    </row>
    <row r="2843" spans="1:16" ht="15" customHeight="1" x14ac:dyDescent="0.3">
      <c r="A2843" s="554"/>
      <c r="B2843" s="552"/>
      <c r="C2843" s="110">
        <v>16</v>
      </c>
      <c r="D2843" s="66"/>
      <c r="E2843" s="12"/>
      <c r="F2843" s="12"/>
      <c r="G2843" s="12"/>
      <c r="H2843" s="12"/>
      <c r="I2843" s="12"/>
      <c r="J2843" s="12"/>
      <c r="K2843" s="12"/>
      <c r="L2843" s="12"/>
      <c r="M2843" s="12"/>
      <c r="N2843" s="12"/>
      <c r="O2843" s="12"/>
      <c r="P2843" s="55">
        <f t="shared" si="132"/>
        <v>0</v>
      </c>
    </row>
    <row r="2844" spans="1:16" ht="15" customHeight="1" x14ac:dyDescent="0.3">
      <c r="A2844" s="554"/>
      <c r="B2844" s="552"/>
      <c r="C2844" s="110">
        <v>17</v>
      </c>
      <c r="D2844" s="66"/>
      <c r="E2844" s="12"/>
      <c r="F2844" s="12"/>
      <c r="G2844" s="12"/>
      <c r="H2844" s="12"/>
      <c r="I2844" s="12"/>
      <c r="J2844" s="12"/>
      <c r="K2844" s="12"/>
      <c r="L2844" s="12"/>
      <c r="M2844" s="12"/>
      <c r="N2844" s="12"/>
      <c r="O2844" s="12"/>
      <c r="P2844" s="55">
        <f t="shared" si="132"/>
        <v>0</v>
      </c>
    </row>
    <row r="2845" spans="1:16" ht="15" customHeight="1" x14ac:dyDescent="0.3">
      <c r="A2845" s="554"/>
      <c r="B2845" s="552"/>
      <c r="C2845" s="110">
        <v>25</v>
      </c>
      <c r="D2845" s="66"/>
      <c r="E2845" s="12"/>
      <c r="F2845" s="12"/>
      <c r="G2845" s="12"/>
      <c r="H2845" s="12"/>
      <c r="I2845" s="12"/>
      <c r="J2845" s="12"/>
      <c r="K2845" s="12"/>
      <c r="L2845" s="12"/>
      <c r="M2845" s="12"/>
      <c r="N2845" s="12"/>
      <c r="O2845" s="12"/>
      <c r="P2845" s="55">
        <f t="shared" si="132"/>
        <v>0</v>
      </c>
    </row>
    <row r="2846" spans="1:16" ht="15" customHeight="1" x14ac:dyDescent="0.3">
      <c r="A2846" s="554"/>
      <c r="B2846" s="552"/>
      <c r="C2846" s="110">
        <v>26</v>
      </c>
      <c r="D2846" s="66"/>
      <c r="E2846" s="12"/>
      <c r="F2846" s="12"/>
      <c r="G2846" s="12"/>
      <c r="H2846" s="12"/>
      <c r="I2846" s="12"/>
      <c r="J2846" s="12"/>
      <c r="K2846" s="12"/>
      <c r="L2846" s="12"/>
      <c r="M2846" s="12"/>
      <c r="N2846" s="12"/>
      <c r="O2846" s="12"/>
      <c r="P2846" s="55">
        <f t="shared" si="132"/>
        <v>0</v>
      </c>
    </row>
    <row r="2847" spans="1:16" ht="15" customHeight="1" x14ac:dyDescent="0.3">
      <c r="A2847" s="555"/>
      <c r="B2847" s="552"/>
      <c r="C2847" s="110">
        <v>27</v>
      </c>
      <c r="D2847" s="66"/>
      <c r="E2847" s="12"/>
      <c r="F2847" s="12"/>
      <c r="G2847" s="12"/>
      <c r="H2847" s="12"/>
      <c r="I2847" s="12"/>
      <c r="J2847" s="12"/>
      <c r="K2847" s="12"/>
      <c r="L2847" s="12"/>
      <c r="M2847" s="12"/>
      <c r="N2847" s="12"/>
      <c r="O2847" s="12"/>
      <c r="P2847" s="55">
        <f t="shared" si="132"/>
        <v>0</v>
      </c>
    </row>
    <row r="2848" spans="1:16" ht="15" customHeight="1" x14ac:dyDescent="0.3">
      <c r="A2848" s="553">
        <v>799</v>
      </c>
      <c r="B2848" s="551" t="s">
        <v>380</v>
      </c>
      <c r="C2848" s="110">
        <v>11</v>
      </c>
      <c r="D2848" s="66"/>
      <c r="E2848" s="12"/>
      <c r="F2848" s="12"/>
      <c r="G2848" s="12"/>
      <c r="H2848" s="12"/>
      <c r="I2848" s="12"/>
      <c r="J2848" s="12"/>
      <c r="K2848" s="12"/>
      <c r="L2848" s="12"/>
      <c r="M2848" s="12"/>
      <c r="N2848" s="12"/>
      <c r="O2848" s="12"/>
      <c r="P2848" s="55">
        <f t="shared" si="132"/>
        <v>0</v>
      </c>
    </row>
    <row r="2849" spans="1:16" ht="15" customHeight="1" x14ac:dyDescent="0.3">
      <c r="A2849" s="554"/>
      <c r="B2849" s="552"/>
      <c r="C2849" s="110">
        <v>12</v>
      </c>
      <c r="D2849" s="66"/>
      <c r="E2849" s="12"/>
      <c r="F2849" s="12"/>
      <c r="G2849" s="12"/>
      <c r="H2849" s="12"/>
      <c r="I2849" s="12"/>
      <c r="J2849" s="12"/>
      <c r="K2849" s="12"/>
      <c r="L2849" s="12"/>
      <c r="M2849" s="12"/>
      <c r="N2849" s="12"/>
      <c r="O2849" s="12"/>
      <c r="P2849" s="55">
        <f t="shared" si="132"/>
        <v>0</v>
      </c>
    </row>
    <row r="2850" spans="1:16" ht="15" customHeight="1" x14ac:dyDescent="0.3">
      <c r="A2850" s="554"/>
      <c r="B2850" s="552"/>
      <c r="C2850" s="110">
        <v>13</v>
      </c>
      <c r="D2850" s="66"/>
      <c r="E2850" s="12"/>
      <c r="F2850" s="12"/>
      <c r="G2850" s="12"/>
      <c r="H2850" s="12"/>
      <c r="I2850" s="12"/>
      <c r="J2850" s="12"/>
      <c r="K2850" s="12"/>
      <c r="L2850" s="12"/>
      <c r="M2850" s="12"/>
      <c r="N2850" s="12"/>
      <c r="O2850" s="12"/>
      <c r="P2850" s="55">
        <f t="shared" si="132"/>
        <v>0</v>
      </c>
    </row>
    <row r="2851" spans="1:16" ht="15" customHeight="1" x14ac:dyDescent="0.3">
      <c r="A2851" s="554"/>
      <c r="B2851" s="552"/>
      <c r="C2851" s="110">
        <v>14</v>
      </c>
      <c r="D2851" s="66"/>
      <c r="E2851" s="12"/>
      <c r="F2851" s="12"/>
      <c r="G2851" s="12"/>
      <c r="H2851" s="12"/>
      <c r="I2851" s="12"/>
      <c r="J2851" s="12"/>
      <c r="K2851" s="12"/>
      <c r="L2851" s="12"/>
      <c r="M2851" s="12"/>
      <c r="N2851" s="12"/>
      <c r="O2851" s="12"/>
      <c r="P2851" s="55">
        <f t="shared" si="132"/>
        <v>0</v>
      </c>
    </row>
    <row r="2852" spans="1:16" ht="15" customHeight="1" x14ac:dyDescent="0.3">
      <c r="A2852" s="554"/>
      <c r="B2852" s="552"/>
      <c r="C2852" s="110">
        <v>15</v>
      </c>
      <c r="D2852" s="66"/>
      <c r="E2852" s="12"/>
      <c r="F2852" s="12"/>
      <c r="G2852" s="12"/>
      <c r="H2852" s="12"/>
      <c r="I2852" s="12"/>
      <c r="J2852" s="12"/>
      <c r="K2852" s="12"/>
      <c r="L2852" s="12"/>
      <c r="M2852" s="12"/>
      <c r="N2852" s="12"/>
      <c r="O2852" s="12"/>
      <c r="P2852" s="55">
        <f t="shared" si="132"/>
        <v>0</v>
      </c>
    </row>
    <row r="2853" spans="1:16" ht="15" customHeight="1" x14ac:dyDescent="0.3">
      <c r="A2853" s="554"/>
      <c r="B2853" s="552"/>
      <c r="C2853" s="110">
        <v>16</v>
      </c>
      <c r="D2853" s="66"/>
      <c r="E2853" s="12"/>
      <c r="F2853" s="12"/>
      <c r="G2853" s="12"/>
      <c r="H2853" s="12"/>
      <c r="I2853" s="12"/>
      <c r="J2853" s="12"/>
      <c r="K2853" s="12"/>
      <c r="L2853" s="12"/>
      <c r="M2853" s="12"/>
      <c r="N2853" s="12"/>
      <c r="O2853" s="12"/>
      <c r="P2853" s="55">
        <f t="shared" si="132"/>
        <v>0</v>
      </c>
    </row>
    <row r="2854" spans="1:16" ht="15" customHeight="1" x14ac:dyDescent="0.3">
      <c r="A2854" s="554"/>
      <c r="B2854" s="552"/>
      <c r="C2854" s="110">
        <v>17</v>
      </c>
      <c r="D2854" s="66"/>
      <c r="E2854" s="12"/>
      <c r="F2854" s="12"/>
      <c r="G2854" s="12"/>
      <c r="H2854" s="12"/>
      <c r="I2854" s="12"/>
      <c r="J2854" s="12"/>
      <c r="K2854" s="12"/>
      <c r="L2854" s="12"/>
      <c r="M2854" s="12"/>
      <c r="N2854" s="12"/>
      <c r="O2854" s="12"/>
      <c r="P2854" s="55">
        <f t="shared" si="132"/>
        <v>0</v>
      </c>
    </row>
    <row r="2855" spans="1:16" ht="15" customHeight="1" x14ac:dyDescent="0.3">
      <c r="A2855" s="554"/>
      <c r="B2855" s="552"/>
      <c r="C2855" s="110">
        <v>25</v>
      </c>
      <c r="D2855" s="66"/>
      <c r="E2855" s="12"/>
      <c r="F2855" s="12"/>
      <c r="G2855" s="12"/>
      <c r="H2855" s="12"/>
      <c r="I2855" s="12"/>
      <c r="J2855" s="12"/>
      <c r="K2855" s="12"/>
      <c r="L2855" s="12"/>
      <c r="M2855" s="12"/>
      <c r="N2855" s="12"/>
      <c r="O2855" s="12"/>
      <c r="P2855" s="55">
        <f t="shared" si="132"/>
        <v>0</v>
      </c>
    </row>
    <row r="2856" spans="1:16" ht="15" customHeight="1" x14ac:dyDescent="0.3">
      <c r="A2856" s="554"/>
      <c r="B2856" s="552"/>
      <c r="C2856" s="110">
        <v>26</v>
      </c>
      <c r="D2856" s="66"/>
      <c r="E2856" s="12"/>
      <c r="F2856" s="12"/>
      <c r="G2856" s="12"/>
      <c r="H2856" s="12"/>
      <c r="I2856" s="12"/>
      <c r="J2856" s="12"/>
      <c r="K2856" s="12"/>
      <c r="L2856" s="12"/>
      <c r="M2856" s="12"/>
      <c r="N2856" s="12"/>
      <c r="O2856" s="12"/>
      <c r="P2856" s="55">
        <f t="shared" si="132"/>
        <v>0</v>
      </c>
    </row>
    <row r="2857" spans="1:16" ht="15" customHeight="1" x14ac:dyDescent="0.3">
      <c r="A2857" s="555"/>
      <c r="B2857" s="552"/>
      <c r="C2857" s="110">
        <v>27</v>
      </c>
      <c r="D2857" s="66"/>
      <c r="E2857" s="12"/>
      <c r="F2857" s="12"/>
      <c r="G2857" s="12"/>
      <c r="H2857" s="12"/>
      <c r="I2857" s="12"/>
      <c r="J2857" s="12"/>
      <c r="K2857" s="12"/>
      <c r="L2857" s="12"/>
      <c r="M2857" s="12"/>
      <c r="N2857" s="12"/>
      <c r="O2857" s="12"/>
      <c r="P2857" s="55">
        <f t="shared" si="132"/>
        <v>0</v>
      </c>
    </row>
    <row r="2858" spans="1:16" x14ac:dyDescent="0.3">
      <c r="A2858" s="75">
        <v>8000</v>
      </c>
      <c r="B2858" s="309" t="s">
        <v>2341</v>
      </c>
      <c r="C2858" s="310"/>
      <c r="D2858" s="76">
        <f>D2859+D2875+D2881</f>
        <v>0</v>
      </c>
      <c r="E2858" s="77">
        <f t="shared" ref="E2858:P2858" si="133">E2859+E2875+E2881</f>
        <v>0</v>
      </c>
      <c r="F2858" s="77">
        <f t="shared" si="133"/>
        <v>0</v>
      </c>
      <c r="G2858" s="77">
        <f t="shared" si="133"/>
        <v>0</v>
      </c>
      <c r="H2858" s="77">
        <f t="shared" si="133"/>
        <v>0</v>
      </c>
      <c r="I2858" s="77">
        <f t="shared" si="133"/>
        <v>0</v>
      </c>
      <c r="J2858" s="77">
        <f t="shared" si="133"/>
        <v>0</v>
      </c>
      <c r="K2858" s="77">
        <f t="shared" si="133"/>
        <v>0</v>
      </c>
      <c r="L2858" s="77">
        <f t="shared" si="133"/>
        <v>0</v>
      </c>
      <c r="M2858" s="77">
        <f t="shared" si="133"/>
        <v>0</v>
      </c>
      <c r="N2858" s="77">
        <f t="shared" si="133"/>
        <v>0</v>
      </c>
      <c r="O2858" s="77">
        <f t="shared" si="133"/>
        <v>0</v>
      </c>
      <c r="P2858" s="77">
        <f t="shared" si="133"/>
        <v>0</v>
      </c>
    </row>
    <row r="2859" spans="1:16" x14ac:dyDescent="0.3">
      <c r="A2859" s="74">
        <v>8100</v>
      </c>
      <c r="B2859" s="305" t="s">
        <v>568</v>
      </c>
      <c r="C2859" s="306"/>
      <c r="D2859" s="72">
        <f>SUM(D2860:D2874)</f>
        <v>0</v>
      </c>
      <c r="E2859" s="72">
        <f t="shared" ref="E2859:O2859" si="134">SUM(E2860:E2874)</f>
        <v>0</v>
      </c>
      <c r="F2859" s="72">
        <f t="shared" si="134"/>
        <v>0</v>
      </c>
      <c r="G2859" s="72">
        <f t="shared" si="134"/>
        <v>0</v>
      </c>
      <c r="H2859" s="72">
        <f t="shared" si="134"/>
        <v>0</v>
      </c>
      <c r="I2859" s="72">
        <f t="shared" si="134"/>
        <v>0</v>
      </c>
      <c r="J2859" s="72">
        <f t="shared" si="134"/>
        <v>0</v>
      </c>
      <c r="K2859" s="72">
        <f t="shared" si="134"/>
        <v>0</v>
      </c>
      <c r="L2859" s="72">
        <f t="shared" si="134"/>
        <v>0</v>
      </c>
      <c r="M2859" s="72">
        <f t="shared" si="134"/>
        <v>0</v>
      </c>
      <c r="N2859" s="72">
        <f t="shared" si="134"/>
        <v>0</v>
      </c>
      <c r="O2859" s="72">
        <f t="shared" si="134"/>
        <v>0</v>
      </c>
      <c r="P2859" s="72">
        <f>SUM(P2860:P2874)</f>
        <v>0</v>
      </c>
    </row>
    <row r="2860" spans="1:16" x14ac:dyDescent="0.3">
      <c r="A2860" s="64">
        <v>811</v>
      </c>
      <c r="B2860" s="65" t="s">
        <v>383</v>
      </c>
      <c r="C2860" s="105"/>
      <c r="D2860" s="105"/>
      <c r="E2860" s="105"/>
      <c r="F2860" s="105"/>
      <c r="G2860" s="105"/>
      <c r="H2860" s="105"/>
      <c r="I2860" s="105"/>
      <c r="J2860" s="105"/>
      <c r="K2860" s="105"/>
      <c r="L2860" s="105"/>
      <c r="M2860" s="105"/>
      <c r="N2860" s="105"/>
      <c r="O2860" s="105"/>
      <c r="P2860" s="54">
        <f t="shared" ref="P2860:P2874" si="135">SUM(D2860:O2860)</f>
        <v>0</v>
      </c>
    </row>
    <row r="2861" spans="1:16" x14ac:dyDescent="0.3">
      <c r="A2861" s="64">
        <v>812</v>
      </c>
      <c r="B2861" s="65" t="s">
        <v>384</v>
      </c>
      <c r="C2861" s="105"/>
      <c r="D2861" s="105"/>
      <c r="E2861" s="105"/>
      <c r="F2861" s="105"/>
      <c r="G2861" s="105"/>
      <c r="H2861" s="105"/>
      <c r="I2861" s="105"/>
      <c r="J2861" s="105"/>
      <c r="K2861" s="105"/>
      <c r="L2861" s="105"/>
      <c r="M2861" s="105"/>
      <c r="N2861" s="105"/>
      <c r="O2861" s="105"/>
      <c r="P2861" s="54">
        <f t="shared" si="135"/>
        <v>0</v>
      </c>
    </row>
    <row r="2862" spans="1:16" x14ac:dyDescent="0.3">
      <c r="A2862" s="64">
        <v>813</v>
      </c>
      <c r="B2862" s="65" t="s">
        <v>385</v>
      </c>
      <c r="C2862" s="105"/>
      <c r="D2862" s="105"/>
      <c r="E2862" s="105"/>
      <c r="F2862" s="105"/>
      <c r="G2862" s="105"/>
      <c r="H2862" s="105"/>
      <c r="I2862" s="105"/>
      <c r="J2862" s="105"/>
      <c r="K2862" s="105"/>
      <c r="L2862" s="105"/>
      <c r="M2862" s="105"/>
      <c r="N2862" s="105"/>
      <c r="O2862" s="105"/>
      <c r="P2862" s="54">
        <f t="shared" si="135"/>
        <v>0</v>
      </c>
    </row>
    <row r="2863" spans="1:16" x14ac:dyDescent="0.3">
      <c r="A2863" s="64">
        <v>814</v>
      </c>
      <c r="B2863" s="65" t="s">
        <v>386</v>
      </c>
      <c r="C2863" s="105"/>
      <c r="D2863" s="105"/>
      <c r="E2863" s="105"/>
      <c r="F2863" s="105"/>
      <c r="G2863" s="105"/>
      <c r="H2863" s="105"/>
      <c r="I2863" s="105"/>
      <c r="J2863" s="105"/>
      <c r="K2863" s="105"/>
      <c r="L2863" s="105"/>
      <c r="M2863" s="105"/>
      <c r="N2863" s="105"/>
      <c r="O2863" s="105"/>
      <c r="P2863" s="54">
        <f t="shared" si="135"/>
        <v>0</v>
      </c>
    </row>
    <row r="2864" spans="1:16" x14ac:dyDescent="0.3">
      <c r="A2864" s="64">
        <v>815</v>
      </c>
      <c r="B2864" s="65" t="s">
        <v>387</v>
      </c>
      <c r="C2864" s="105"/>
      <c r="D2864" s="105"/>
      <c r="E2864" s="105"/>
      <c r="F2864" s="105"/>
      <c r="G2864" s="105"/>
      <c r="H2864" s="105"/>
      <c r="I2864" s="105"/>
      <c r="J2864" s="105"/>
      <c r="K2864" s="105"/>
      <c r="L2864" s="105"/>
      <c r="M2864" s="105"/>
      <c r="N2864" s="105"/>
      <c r="O2864" s="105"/>
      <c r="P2864" s="54">
        <f t="shared" si="135"/>
        <v>0</v>
      </c>
    </row>
    <row r="2865" spans="1:16" ht="15" customHeight="1" x14ac:dyDescent="0.3">
      <c r="A2865" s="553">
        <v>816</v>
      </c>
      <c r="B2865" s="551" t="s">
        <v>388</v>
      </c>
      <c r="C2865" s="110">
        <v>11</v>
      </c>
      <c r="D2865" s="12"/>
      <c r="E2865" s="12"/>
      <c r="F2865" s="12"/>
      <c r="G2865" s="12"/>
      <c r="H2865" s="12"/>
      <c r="I2865" s="12"/>
      <c r="J2865" s="12"/>
      <c r="K2865" s="12"/>
      <c r="L2865" s="12"/>
      <c r="M2865" s="12"/>
      <c r="N2865" s="12"/>
      <c r="O2865" s="12"/>
      <c r="P2865" s="55">
        <f t="shared" si="135"/>
        <v>0</v>
      </c>
    </row>
    <row r="2866" spans="1:16" ht="15" customHeight="1" x14ac:dyDescent="0.3">
      <c r="A2866" s="554"/>
      <c r="B2866" s="552"/>
      <c r="C2866" s="110">
        <v>12</v>
      </c>
      <c r="D2866" s="66"/>
      <c r="E2866" s="12"/>
      <c r="F2866" s="12"/>
      <c r="G2866" s="12"/>
      <c r="H2866" s="12"/>
      <c r="I2866" s="12"/>
      <c r="J2866" s="12"/>
      <c r="K2866" s="12"/>
      <c r="L2866" s="12"/>
      <c r="M2866" s="12"/>
      <c r="N2866" s="12"/>
      <c r="O2866" s="12"/>
      <c r="P2866" s="55">
        <f t="shared" si="135"/>
        <v>0</v>
      </c>
    </row>
    <row r="2867" spans="1:16" ht="15" customHeight="1" x14ac:dyDescent="0.3">
      <c r="A2867" s="554"/>
      <c r="B2867" s="552"/>
      <c r="C2867" s="110">
        <v>13</v>
      </c>
      <c r="D2867" s="66"/>
      <c r="E2867" s="12"/>
      <c r="F2867" s="12"/>
      <c r="G2867" s="12"/>
      <c r="H2867" s="12"/>
      <c r="I2867" s="12"/>
      <c r="J2867" s="12"/>
      <c r="K2867" s="12"/>
      <c r="L2867" s="12"/>
      <c r="M2867" s="12"/>
      <c r="N2867" s="12"/>
      <c r="O2867" s="12"/>
      <c r="P2867" s="55">
        <f t="shared" si="135"/>
        <v>0</v>
      </c>
    </row>
    <row r="2868" spans="1:16" ht="15" customHeight="1" x14ac:dyDescent="0.3">
      <c r="A2868" s="554"/>
      <c r="B2868" s="552"/>
      <c r="C2868" s="110">
        <v>14</v>
      </c>
      <c r="D2868" s="66"/>
      <c r="E2868" s="12"/>
      <c r="F2868" s="12"/>
      <c r="G2868" s="12"/>
      <c r="H2868" s="12"/>
      <c r="I2868" s="12"/>
      <c r="J2868" s="12"/>
      <c r="K2868" s="12"/>
      <c r="L2868" s="12"/>
      <c r="M2868" s="12"/>
      <c r="N2868" s="12"/>
      <c r="O2868" s="12"/>
      <c r="P2868" s="55">
        <f t="shared" si="135"/>
        <v>0</v>
      </c>
    </row>
    <row r="2869" spans="1:16" ht="15" customHeight="1" x14ac:dyDescent="0.3">
      <c r="A2869" s="554"/>
      <c r="B2869" s="552"/>
      <c r="C2869" s="110">
        <v>15</v>
      </c>
      <c r="D2869" s="66"/>
      <c r="E2869" s="12"/>
      <c r="F2869" s="12"/>
      <c r="G2869" s="12"/>
      <c r="H2869" s="12"/>
      <c r="I2869" s="12"/>
      <c r="J2869" s="12"/>
      <c r="K2869" s="12"/>
      <c r="L2869" s="12"/>
      <c r="M2869" s="12"/>
      <c r="N2869" s="12"/>
      <c r="O2869" s="12"/>
      <c r="P2869" s="55">
        <f t="shared" si="135"/>
        <v>0</v>
      </c>
    </row>
    <row r="2870" spans="1:16" ht="15" customHeight="1" x14ac:dyDescent="0.3">
      <c r="A2870" s="554"/>
      <c r="B2870" s="552"/>
      <c r="C2870" s="110">
        <v>16</v>
      </c>
      <c r="D2870" s="66"/>
      <c r="E2870" s="12"/>
      <c r="F2870" s="12"/>
      <c r="G2870" s="12"/>
      <c r="H2870" s="12"/>
      <c r="I2870" s="12"/>
      <c r="J2870" s="12"/>
      <c r="K2870" s="12"/>
      <c r="L2870" s="12"/>
      <c r="M2870" s="12"/>
      <c r="N2870" s="12"/>
      <c r="O2870" s="12"/>
      <c r="P2870" s="55">
        <f t="shared" si="135"/>
        <v>0</v>
      </c>
    </row>
    <row r="2871" spans="1:16" ht="15" customHeight="1" x14ac:dyDescent="0.3">
      <c r="A2871" s="554"/>
      <c r="B2871" s="552"/>
      <c r="C2871" s="110">
        <v>17</v>
      </c>
      <c r="D2871" s="66"/>
      <c r="E2871" s="12"/>
      <c r="F2871" s="12"/>
      <c r="G2871" s="12"/>
      <c r="H2871" s="12"/>
      <c r="I2871" s="12"/>
      <c r="J2871" s="12"/>
      <c r="K2871" s="12"/>
      <c r="L2871" s="12"/>
      <c r="M2871" s="12"/>
      <c r="N2871" s="12"/>
      <c r="O2871" s="12"/>
      <c r="P2871" s="55">
        <f t="shared" si="135"/>
        <v>0</v>
      </c>
    </row>
    <row r="2872" spans="1:16" ht="15" customHeight="1" x14ac:dyDescent="0.3">
      <c r="A2872" s="554"/>
      <c r="B2872" s="552"/>
      <c r="C2872" s="110">
        <v>25</v>
      </c>
      <c r="D2872" s="66"/>
      <c r="E2872" s="12"/>
      <c r="F2872" s="12"/>
      <c r="G2872" s="12"/>
      <c r="H2872" s="12"/>
      <c r="I2872" s="12"/>
      <c r="J2872" s="12"/>
      <c r="K2872" s="12"/>
      <c r="L2872" s="12"/>
      <c r="M2872" s="12"/>
      <c r="N2872" s="12"/>
      <c r="O2872" s="12"/>
      <c r="P2872" s="55">
        <f t="shared" si="135"/>
        <v>0</v>
      </c>
    </row>
    <row r="2873" spans="1:16" ht="15" customHeight="1" x14ac:dyDescent="0.3">
      <c r="A2873" s="554"/>
      <c r="B2873" s="552"/>
      <c r="C2873" s="110">
        <v>26</v>
      </c>
      <c r="D2873" s="66"/>
      <c r="E2873" s="12"/>
      <c r="F2873" s="12"/>
      <c r="G2873" s="12"/>
      <c r="H2873" s="12"/>
      <c r="I2873" s="12"/>
      <c r="J2873" s="12"/>
      <c r="K2873" s="12"/>
      <c r="L2873" s="12"/>
      <c r="M2873" s="12"/>
      <c r="N2873" s="12"/>
      <c r="O2873" s="12"/>
      <c r="P2873" s="55">
        <f t="shared" si="135"/>
        <v>0</v>
      </c>
    </row>
    <row r="2874" spans="1:16" ht="15" customHeight="1" x14ac:dyDescent="0.3">
      <c r="A2874" s="555"/>
      <c r="B2874" s="552"/>
      <c r="C2874" s="110">
        <v>27</v>
      </c>
      <c r="D2874" s="66"/>
      <c r="E2874" s="12"/>
      <c r="F2874" s="12"/>
      <c r="G2874" s="12"/>
      <c r="H2874" s="12"/>
      <c r="I2874" s="12"/>
      <c r="J2874" s="12"/>
      <c r="K2874" s="12"/>
      <c r="L2874" s="12"/>
      <c r="M2874" s="12"/>
      <c r="N2874" s="12"/>
      <c r="O2874" s="12"/>
      <c r="P2874" s="55">
        <f t="shared" si="135"/>
        <v>0</v>
      </c>
    </row>
    <row r="2875" spans="1:16" x14ac:dyDescent="0.3">
      <c r="A2875" s="74">
        <v>8300</v>
      </c>
      <c r="B2875" s="305" t="s">
        <v>581</v>
      </c>
      <c r="C2875" s="306"/>
      <c r="D2875" s="72">
        <f>SUM(D2876:D2880)</f>
        <v>0</v>
      </c>
      <c r="E2875" s="73">
        <f t="shared" ref="E2875:O2875" si="136">SUM(E2876:E2880)</f>
        <v>0</v>
      </c>
      <c r="F2875" s="73">
        <f t="shared" si="136"/>
        <v>0</v>
      </c>
      <c r="G2875" s="73">
        <f t="shared" si="136"/>
        <v>0</v>
      </c>
      <c r="H2875" s="73">
        <f t="shared" si="136"/>
        <v>0</v>
      </c>
      <c r="I2875" s="73">
        <f t="shared" si="136"/>
        <v>0</v>
      </c>
      <c r="J2875" s="73">
        <f t="shared" si="136"/>
        <v>0</v>
      </c>
      <c r="K2875" s="73">
        <f t="shared" si="136"/>
        <v>0</v>
      </c>
      <c r="L2875" s="73">
        <f t="shared" si="136"/>
        <v>0</v>
      </c>
      <c r="M2875" s="73">
        <f t="shared" si="136"/>
        <v>0</v>
      </c>
      <c r="N2875" s="73">
        <f t="shared" si="136"/>
        <v>0</v>
      </c>
      <c r="O2875" s="73">
        <f t="shared" si="136"/>
        <v>0</v>
      </c>
      <c r="P2875" s="73">
        <f>SUM(P2876:P2880)</f>
        <v>0</v>
      </c>
    </row>
    <row r="2876" spans="1:16" x14ac:dyDescent="0.3">
      <c r="A2876" s="64">
        <v>831</v>
      </c>
      <c r="B2876" s="65" t="s">
        <v>390</v>
      </c>
      <c r="C2876" s="105"/>
      <c r="D2876" s="105"/>
      <c r="E2876" s="105"/>
      <c r="F2876" s="105"/>
      <c r="G2876" s="105"/>
      <c r="H2876" s="105"/>
      <c r="I2876" s="105"/>
      <c r="J2876" s="105"/>
      <c r="K2876" s="105"/>
      <c r="L2876" s="105"/>
      <c r="M2876" s="105"/>
      <c r="N2876" s="105"/>
      <c r="O2876" s="105"/>
      <c r="P2876" s="54">
        <f t="shared" ref="P2876:P2880" si="137">SUM(D2876:O2876)</f>
        <v>0</v>
      </c>
    </row>
    <row r="2877" spans="1:16" x14ac:dyDescent="0.3">
      <c r="A2877" s="64">
        <v>832</v>
      </c>
      <c r="B2877" s="65" t="s">
        <v>391</v>
      </c>
      <c r="C2877" s="105"/>
      <c r="D2877" s="105"/>
      <c r="E2877" s="105"/>
      <c r="F2877" s="105"/>
      <c r="G2877" s="105"/>
      <c r="H2877" s="105"/>
      <c r="I2877" s="105"/>
      <c r="J2877" s="105"/>
      <c r="K2877" s="105"/>
      <c r="L2877" s="105"/>
      <c r="M2877" s="105"/>
      <c r="N2877" s="105"/>
      <c r="O2877" s="105"/>
      <c r="P2877" s="54">
        <f t="shared" si="137"/>
        <v>0</v>
      </c>
    </row>
    <row r="2878" spans="1:16" x14ac:dyDescent="0.3">
      <c r="A2878" s="64">
        <v>833</v>
      </c>
      <c r="B2878" s="65" t="s">
        <v>392</v>
      </c>
      <c r="C2878" s="105"/>
      <c r="D2878" s="105"/>
      <c r="E2878" s="105"/>
      <c r="F2878" s="105"/>
      <c r="G2878" s="105"/>
      <c r="H2878" s="105"/>
      <c r="I2878" s="105"/>
      <c r="J2878" s="105"/>
      <c r="K2878" s="105"/>
      <c r="L2878" s="105"/>
      <c r="M2878" s="105"/>
      <c r="N2878" s="105"/>
      <c r="O2878" s="105"/>
      <c r="P2878" s="54">
        <f t="shared" si="137"/>
        <v>0</v>
      </c>
    </row>
    <row r="2879" spans="1:16" ht="15" customHeight="1" x14ac:dyDescent="0.3">
      <c r="A2879" s="64">
        <v>834</v>
      </c>
      <c r="B2879" s="65" t="s">
        <v>393</v>
      </c>
      <c r="C2879" s="105"/>
      <c r="D2879" s="105"/>
      <c r="E2879" s="105"/>
      <c r="F2879" s="105"/>
      <c r="G2879" s="105"/>
      <c r="H2879" s="105"/>
      <c r="I2879" s="105"/>
      <c r="J2879" s="105"/>
      <c r="K2879" s="105"/>
      <c r="L2879" s="105"/>
      <c r="M2879" s="105"/>
      <c r="N2879" s="105"/>
      <c r="O2879" s="105"/>
      <c r="P2879" s="54">
        <f t="shared" si="137"/>
        <v>0</v>
      </c>
    </row>
    <row r="2880" spans="1:16" ht="28.8" x14ac:dyDescent="0.3">
      <c r="A2880" s="64">
        <v>835</v>
      </c>
      <c r="B2880" s="65" t="s">
        <v>394</v>
      </c>
      <c r="C2880" s="105"/>
      <c r="D2880" s="105"/>
      <c r="E2880" s="105"/>
      <c r="F2880" s="105"/>
      <c r="G2880" s="105"/>
      <c r="H2880" s="105"/>
      <c r="I2880" s="105"/>
      <c r="J2880" s="105"/>
      <c r="K2880" s="105"/>
      <c r="L2880" s="105"/>
      <c r="M2880" s="105"/>
      <c r="N2880" s="105"/>
      <c r="O2880" s="105"/>
      <c r="P2880" s="54">
        <f t="shared" si="137"/>
        <v>0</v>
      </c>
    </row>
    <row r="2881" spans="1:16" x14ac:dyDescent="0.3">
      <c r="A2881" s="74">
        <v>8500</v>
      </c>
      <c r="B2881" s="305" t="s">
        <v>584</v>
      </c>
      <c r="C2881" s="306"/>
      <c r="D2881" s="72">
        <f>SUM(D2882:D2911)</f>
        <v>0</v>
      </c>
      <c r="E2881" s="72">
        <f t="shared" ref="E2881:O2881" si="138">SUM(E2882:E2911)</f>
        <v>0</v>
      </c>
      <c r="F2881" s="72">
        <f t="shared" si="138"/>
        <v>0</v>
      </c>
      <c r="G2881" s="72">
        <f t="shared" si="138"/>
        <v>0</v>
      </c>
      <c r="H2881" s="72">
        <f t="shared" si="138"/>
        <v>0</v>
      </c>
      <c r="I2881" s="72">
        <f t="shared" si="138"/>
        <v>0</v>
      </c>
      <c r="J2881" s="72">
        <f t="shared" si="138"/>
        <v>0</v>
      </c>
      <c r="K2881" s="72">
        <f t="shared" si="138"/>
        <v>0</v>
      </c>
      <c r="L2881" s="72">
        <f t="shared" si="138"/>
        <v>0</v>
      </c>
      <c r="M2881" s="72">
        <f t="shared" si="138"/>
        <v>0</v>
      </c>
      <c r="N2881" s="72">
        <f t="shared" si="138"/>
        <v>0</v>
      </c>
      <c r="O2881" s="72">
        <f t="shared" si="138"/>
        <v>0</v>
      </c>
      <c r="P2881" s="72">
        <f>SUM(P2882:P2911)</f>
        <v>0</v>
      </c>
    </row>
    <row r="2882" spans="1:16" ht="15" customHeight="1" x14ac:dyDescent="0.3">
      <c r="A2882" s="553">
        <v>851</v>
      </c>
      <c r="B2882" s="551" t="s">
        <v>396</v>
      </c>
      <c r="C2882" s="110">
        <v>11</v>
      </c>
      <c r="D2882" s="66"/>
      <c r="E2882" s="12"/>
      <c r="F2882" s="12"/>
      <c r="G2882" s="12"/>
      <c r="H2882" s="12"/>
      <c r="I2882" s="12"/>
      <c r="J2882" s="12"/>
      <c r="K2882" s="12"/>
      <c r="L2882" s="12"/>
      <c r="M2882" s="12"/>
      <c r="N2882" s="12"/>
      <c r="O2882" s="12"/>
      <c r="P2882" s="55">
        <f>SUM(D2882:O2882)</f>
        <v>0</v>
      </c>
    </row>
    <row r="2883" spans="1:16" ht="15" customHeight="1" x14ac:dyDescent="0.3">
      <c r="A2883" s="554"/>
      <c r="B2883" s="552"/>
      <c r="C2883" s="110">
        <v>12</v>
      </c>
      <c r="D2883" s="66"/>
      <c r="E2883" s="12"/>
      <c r="F2883" s="12"/>
      <c r="G2883" s="12"/>
      <c r="H2883" s="12"/>
      <c r="I2883" s="12"/>
      <c r="J2883" s="12"/>
      <c r="K2883" s="12"/>
      <c r="L2883" s="12"/>
      <c r="M2883" s="12"/>
      <c r="N2883" s="12"/>
      <c r="O2883" s="12"/>
      <c r="P2883" s="55">
        <f t="shared" ref="P2883:P2911" si="139">SUM(D2883:O2883)</f>
        <v>0</v>
      </c>
    </row>
    <row r="2884" spans="1:16" ht="15" customHeight="1" x14ac:dyDescent="0.3">
      <c r="A2884" s="554"/>
      <c r="B2884" s="552"/>
      <c r="C2884" s="110">
        <v>13</v>
      </c>
      <c r="D2884" s="66"/>
      <c r="E2884" s="12"/>
      <c r="F2884" s="12"/>
      <c r="G2884" s="12"/>
      <c r="H2884" s="12"/>
      <c r="I2884" s="12"/>
      <c r="J2884" s="12"/>
      <c r="K2884" s="12"/>
      <c r="L2884" s="12"/>
      <c r="M2884" s="12"/>
      <c r="N2884" s="12"/>
      <c r="O2884" s="12"/>
      <c r="P2884" s="55">
        <f t="shared" si="139"/>
        <v>0</v>
      </c>
    </row>
    <row r="2885" spans="1:16" ht="15" customHeight="1" x14ac:dyDescent="0.3">
      <c r="A2885" s="554"/>
      <c r="B2885" s="552"/>
      <c r="C2885" s="110">
        <v>14</v>
      </c>
      <c r="D2885" s="66"/>
      <c r="E2885" s="12"/>
      <c r="F2885" s="12"/>
      <c r="G2885" s="12"/>
      <c r="H2885" s="12"/>
      <c r="I2885" s="12"/>
      <c r="J2885" s="12"/>
      <c r="K2885" s="12"/>
      <c r="L2885" s="12"/>
      <c r="M2885" s="12"/>
      <c r="N2885" s="12"/>
      <c r="O2885" s="12"/>
      <c r="P2885" s="55">
        <f t="shared" si="139"/>
        <v>0</v>
      </c>
    </row>
    <row r="2886" spans="1:16" ht="15" customHeight="1" x14ac:dyDescent="0.3">
      <c r="A2886" s="554"/>
      <c r="B2886" s="552"/>
      <c r="C2886" s="110">
        <v>15</v>
      </c>
      <c r="D2886" s="66"/>
      <c r="E2886" s="12"/>
      <c r="F2886" s="12"/>
      <c r="G2886" s="12"/>
      <c r="H2886" s="12"/>
      <c r="I2886" s="12"/>
      <c r="J2886" s="12"/>
      <c r="K2886" s="12"/>
      <c r="L2886" s="12"/>
      <c r="M2886" s="12"/>
      <c r="N2886" s="12"/>
      <c r="O2886" s="12"/>
      <c r="P2886" s="55">
        <f t="shared" si="139"/>
        <v>0</v>
      </c>
    </row>
    <row r="2887" spans="1:16" ht="15" customHeight="1" x14ac:dyDescent="0.3">
      <c r="A2887" s="554"/>
      <c r="B2887" s="552"/>
      <c r="C2887" s="110">
        <v>16</v>
      </c>
      <c r="D2887" s="66"/>
      <c r="E2887" s="12"/>
      <c r="F2887" s="12"/>
      <c r="G2887" s="12"/>
      <c r="H2887" s="12"/>
      <c r="I2887" s="12"/>
      <c r="J2887" s="12"/>
      <c r="K2887" s="12"/>
      <c r="L2887" s="12"/>
      <c r="M2887" s="12"/>
      <c r="N2887" s="12"/>
      <c r="O2887" s="12"/>
      <c r="P2887" s="55">
        <f t="shared" si="139"/>
        <v>0</v>
      </c>
    </row>
    <row r="2888" spans="1:16" ht="15" customHeight="1" x14ac:dyDescent="0.3">
      <c r="A2888" s="554"/>
      <c r="B2888" s="552"/>
      <c r="C2888" s="110">
        <v>17</v>
      </c>
      <c r="D2888" s="66"/>
      <c r="E2888" s="12"/>
      <c r="F2888" s="12"/>
      <c r="G2888" s="12"/>
      <c r="H2888" s="12"/>
      <c r="I2888" s="12"/>
      <c r="J2888" s="12"/>
      <c r="K2888" s="12"/>
      <c r="L2888" s="12"/>
      <c r="M2888" s="12"/>
      <c r="N2888" s="12"/>
      <c r="O2888" s="12"/>
      <c r="P2888" s="55">
        <f t="shared" si="139"/>
        <v>0</v>
      </c>
    </row>
    <row r="2889" spans="1:16" ht="15" customHeight="1" x14ac:dyDescent="0.3">
      <c r="A2889" s="554"/>
      <c r="B2889" s="552"/>
      <c r="C2889" s="110">
        <v>25</v>
      </c>
      <c r="D2889" s="66"/>
      <c r="E2889" s="12"/>
      <c r="F2889" s="12"/>
      <c r="G2889" s="12"/>
      <c r="H2889" s="12"/>
      <c r="I2889" s="12"/>
      <c r="J2889" s="12"/>
      <c r="K2889" s="12"/>
      <c r="L2889" s="12"/>
      <c r="M2889" s="12"/>
      <c r="N2889" s="12"/>
      <c r="O2889" s="12"/>
      <c r="P2889" s="55">
        <f t="shared" si="139"/>
        <v>0</v>
      </c>
    </row>
    <row r="2890" spans="1:16" ht="15" customHeight="1" x14ac:dyDescent="0.3">
      <c r="A2890" s="554"/>
      <c r="B2890" s="552"/>
      <c r="C2890" s="110">
        <v>26</v>
      </c>
      <c r="D2890" s="66"/>
      <c r="E2890" s="12"/>
      <c r="F2890" s="12"/>
      <c r="G2890" s="12"/>
      <c r="H2890" s="12"/>
      <c r="I2890" s="12"/>
      <c r="J2890" s="12"/>
      <c r="K2890" s="12"/>
      <c r="L2890" s="12"/>
      <c r="M2890" s="12"/>
      <c r="N2890" s="12"/>
      <c r="O2890" s="12"/>
      <c r="P2890" s="55">
        <f t="shared" si="139"/>
        <v>0</v>
      </c>
    </row>
    <row r="2891" spans="1:16" ht="15" customHeight="1" x14ac:dyDescent="0.3">
      <c r="A2891" s="555"/>
      <c r="B2891" s="552"/>
      <c r="C2891" s="110">
        <v>27</v>
      </c>
      <c r="D2891" s="66"/>
      <c r="E2891" s="12"/>
      <c r="F2891" s="12"/>
      <c r="G2891" s="12"/>
      <c r="H2891" s="12"/>
      <c r="I2891" s="12"/>
      <c r="J2891" s="12"/>
      <c r="K2891" s="12"/>
      <c r="L2891" s="12"/>
      <c r="M2891" s="12"/>
      <c r="N2891" s="12"/>
      <c r="O2891" s="12"/>
      <c r="P2891" s="55">
        <f t="shared" si="139"/>
        <v>0</v>
      </c>
    </row>
    <row r="2892" spans="1:16" ht="15" customHeight="1" x14ac:dyDescent="0.3">
      <c r="A2892" s="553">
        <v>852</v>
      </c>
      <c r="B2892" s="551" t="s">
        <v>397</v>
      </c>
      <c r="C2892" s="110">
        <v>11</v>
      </c>
      <c r="D2892" s="66"/>
      <c r="E2892" s="12"/>
      <c r="F2892" s="12"/>
      <c r="G2892" s="12"/>
      <c r="H2892" s="12"/>
      <c r="I2892" s="12"/>
      <c r="J2892" s="12"/>
      <c r="K2892" s="12"/>
      <c r="L2892" s="12"/>
      <c r="M2892" s="12"/>
      <c r="N2892" s="12"/>
      <c r="O2892" s="12"/>
      <c r="P2892" s="55">
        <f t="shared" si="139"/>
        <v>0</v>
      </c>
    </row>
    <row r="2893" spans="1:16" ht="15" customHeight="1" x14ac:dyDescent="0.3">
      <c r="A2893" s="554"/>
      <c r="B2893" s="552"/>
      <c r="C2893" s="110">
        <v>12</v>
      </c>
      <c r="D2893" s="66"/>
      <c r="E2893" s="12"/>
      <c r="F2893" s="12"/>
      <c r="G2893" s="12"/>
      <c r="H2893" s="12"/>
      <c r="I2893" s="12"/>
      <c r="J2893" s="12"/>
      <c r="K2893" s="12"/>
      <c r="L2893" s="12"/>
      <c r="M2893" s="12"/>
      <c r="N2893" s="12"/>
      <c r="O2893" s="12"/>
      <c r="P2893" s="55">
        <f t="shared" si="139"/>
        <v>0</v>
      </c>
    </row>
    <row r="2894" spans="1:16" ht="15" customHeight="1" x14ac:dyDescent="0.3">
      <c r="A2894" s="554"/>
      <c r="B2894" s="552"/>
      <c r="C2894" s="110">
        <v>13</v>
      </c>
      <c r="D2894" s="66"/>
      <c r="E2894" s="12"/>
      <c r="F2894" s="12"/>
      <c r="G2894" s="12"/>
      <c r="H2894" s="12"/>
      <c r="I2894" s="12"/>
      <c r="J2894" s="12"/>
      <c r="K2894" s="12"/>
      <c r="L2894" s="12"/>
      <c r="M2894" s="12"/>
      <c r="N2894" s="12"/>
      <c r="O2894" s="12"/>
      <c r="P2894" s="55">
        <f t="shared" si="139"/>
        <v>0</v>
      </c>
    </row>
    <row r="2895" spans="1:16" ht="15" customHeight="1" x14ac:dyDescent="0.3">
      <c r="A2895" s="554"/>
      <c r="B2895" s="552"/>
      <c r="C2895" s="110">
        <v>14</v>
      </c>
      <c r="D2895" s="66"/>
      <c r="E2895" s="12"/>
      <c r="F2895" s="12"/>
      <c r="G2895" s="12"/>
      <c r="H2895" s="12"/>
      <c r="I2895" s="12"/>
      <c r="J2895" s="12"/>
      <c r="K2895" s="12"/>
      <c r="L2895" s="12"/>
      <c r="M2895" s="12"/>
      <c r="N2895" s="12"/>
      <c r="O2895" s="12"/>
      <c r="P2895" s="55">
        <f t="shared" si="139"/>
        <v>0</v>
      </c>
    </row>
    <row r="2896" spans="1:16" ht="15" customHeight="1" x14ac:dyDescent="0.3">
      <c r="A2896" s="554"/>
      <c r="B2896" s="552"/>
      <c r="C2896" s="110">
        <v>15</v>
      </c>
      <c r="D2896" s="66"/>
      <c r="E2896" s="12"/>
      <c r="F2896" s="12"/>
      <c r="G2896" s="12"/>
      <c r="H2896" s="12"/>
      <c r="I2896" s="12"/>
      <c r="J2896" s="12"/>
      <c r="K2896" s="12"/>
      <c r="L2896" s="12"/>
      <c r="M2896" s="12"/>
      <c r="N2896" s="12"/>
      <c r="O2896" s="12"/>
      <c r="P2896" s="55">
        <f t="shared" si="139"/>
        <v>0</v>
      </c>
    </row>
    <row r="2897" spans="1:16" ht="15" customHeight="1" x14ac:dyDescent="0.3">
      <c r="A2897" s="554"/>
      <c r="B2897" s="552"/>
      <c r="C2897" s="110">
        <v>16</v>
      </c>
      <c r="D2897" s="66"/>
      <c r="E2897" s="12"/>
      <c r="F2897" s="12"/>
      <c r="G2897" s="12"/>
      <c r="H2897" s="12"/>
      <c r="I2897" s="12"/>
      <c r="J2897" s="12"/>
      <c r="K2897" s="12"/>
      <c r="L2897" s="12"/>
      <c r="M2897" s="12"/>
      <c r="N2897" s="12"/>
      <c r="O2897" s="12"/>
      <c r="P2897" s="55">
        <f t="shared" si="139"/>
        <v>0</v>
      </c>
    </row>
    <row r="2898" spans="1:16" ht="15" customHeight="1" x14ac:dyDescent="0.3">
      <c r="A2898" s="554"/>
      <c r="B2898" s="552"/>
      <c r="C2898" s="110">
        <v>17</v>
      </c>
      <c r="D2898" s="66"/>
      <c r="E2898" s="12"/>
      <c r="F2898" s="12"/>
      <c r="G2898" s="12"/>
      <c r="H2898" s="12"/>
      <c r="I2898" s="12"/>
      <c r="J2898" s="12"/>
      <c r="K2898" s="12"/>
      <c r="L2898" s="12"/>
      <c r="M2898" s="12"/>
      <c r="N2898" s="12"/>
      <c r="O2898" s="12"/>
      <c r="P2898" s="55">
        <f t="shared" si="139"/>
        <v>0</v>
      </c>
    </row>
    <row r="2899" spans="1:16" ht="15" customHeight="1" x14ac:dyDescent="0.3">
      <c r="A2899" s="554"/>
      <c r="B2899" s="552"/>
      <c r="C2899" s="110">
        <v>25</v>
      </c>
      <c r="D2899" s="66"/>
      <c r="E2899" s="12"/>
      <c r="F2899" s="12"/>
      <c r="G2899" s="12"/>
      <c r="H2899" s="12"/>
      <c r="I2899" s="12"/>
      <c r="J2899" s="12"/>
      <c r="K2899" s="12"/>
      <c r="L2899" s="12"/>
      <c r="M2899" s="12"/>
      <c r="N2899" s="12"/>
      <c r="O2899" s="12"/>
      <c r="P2899" s="55">
        <f t="shared" si="139"/>
        <v>0</v>
      </c>
    </row>
    <row r="2900" spans="1:16" ht="15" customHeight="1" x14ac:dyDescent="0.3">
      <c r="A2900" s="554"/>
      <c r="B2900" s="552"/>
      <c r="C2900" s="110">
        <v>26</v>
      </c>
      <c r="D2900" s="66"/>
      <c r="E2900" s="12"/>
      <c r="F2900" s="12"/>
      <c r="G2900" s="12"/>
      <c r="H2900" s="12"/>
      <c r="I2900" s="12"/>
      <c r="J2900" s="12"/>
      <c r="K2900" s="12"/>
      <c r="L2900" s="12"/>
      <c r="M2900" s="12"/>
      <c r="N2900" s="12"/>
      <c r="O2900" s="12"/>
      <c r="P2900" s="55">
        <f t="shared" si="139"/>
        <v>0</v>
      </c>
    </row>
    <row r="2901" spans="1:16" ht="15" customHeight="1" x14ac:dyDescent="0.3">
      <c r="A2901" s="555"/>
      <c r="B2901" s="552"/>
      <c r="C2901" s="110">
        <v>27</v>
      </c>
      <c r="D2901" s="66"/>
      <c r="E2901" s="12"/>
      <c r="F2901" s="12"/>
      <c r="G2901" s="12"/>
      <c r="H2901" s="12"/>
      <c r="I2901" s="12"/>
      <c r="J2901" s="12"/>
      <c r="K2901" s="12"/>
      <c r="L2901" s="12"/>
      <c r="M2901" s="12"/>
      <c r="N2901" s="12"/>
      <c r="O2901" s="12"/>
      <c r="P2901" s="55">
        <f t="shared" si="139"/>
        <v>0</v>
      </c>
    </row>
    <row r="2902" spans="1:16" ht="15" customHeight="1" x14ac:dyDescent="0.3">
      <c r="A2902" s="553">
        <v>853</v>
      </c>
      <c r="B2902" s="551" t="s">
        <v>398</v>
      </c>
      <c r="C2902" s="110">
        <v>11</v>
      </c>
      <c r="D2902" s="66"/>
      <c r="E2902" s="12"/>
      <c r="F2902" s="12"/>
      <c r="G2902" s="12"/>
      <c r="H2902" s="12"/>
      <c r="I2902" s="12"/>
      <c r="J2902" s="12"/>
      <c r="K2902" s="12"/>
      <c r="L2902" s="12"/>
      <c r="M2902" s="12"/>
      <c r="N2902" s="12"/>
      <c r="O2902" s="12"/>
      <c r="P2902" s="55">
        <f t="shared" si="139"/>
        <v>0</v>
      </c>
    </row>
    <row r="2903" spans="1:16" ht="15" customHeight="1" x14ac:dyDescent="0.3">
      <c r="A2903" s="554"/>
      <c r="B2903" s="552"/>
      <c r="C2903" s="110">
        <v>12</v>
      </c>
      <c r="D2903" s="66"/>
      <c r="E2903" s="12"/>
      <c r="F2903" s="12"/>
      <c r="G2903" s="12"/>
      <c r="H2903" s="12"/>
      <c r="I2903" s="12"/>
      <c r="J2903" s="12"/>
      <c r="K2903" s="12"/>
      <c r="L2903" s="12"/>
      <c r="M2903" s="12"/>
      <c r="N2903" s="12"/>
      <c r="O2903" s="12"/>
      <c r="P2903" s="55">
        <f t="shared" si="139"/>
        <v>0</v>
      </c>
    </row>
    <row r="2904" spans="1:16" ht="15" customHeight="1" x14ac:dyDescent="0.3">
      <c r="A2904" s="554"/>
      <c r="B2904" s="552"/>
      <c r="C2904" s="110">
        <v>13</v>
      </c>
      <c r="D2904" s="66"/>
      <c r="E2904" s="12"/>
      <c r="F2904" s="12"/>
      <c r="G2904" s="12"/>
      <c r="H2904" s="12"/>
      <c r="I2904" s="12"/>
      <c r="J2904" s="12"/>
      <c r="K2904" s="12"/>
      <c r="L2904" s="12"/>
      <c r="M2904" s="12"/>
      <c r="N2904" s="12"/>
      <c r="O2904" s="12"/>
      <c r="P2904" s="55">
        <f t="shared" si="139"/>
        <v>0</v>
      </c>
    </row>
    <row r="2905" spans="1:16" ht="15" customHeight="1" x14ac:dyDescent="0.3">
      <c r="A2905" s="554"/>
      <c r="B2905" s="552"/>
      <c r="C2905" s="110">
        <v>14</v>
      </c>
      <c r="D2905" s="66"/>
      <c r="E2905" s="12"/>
      <c r="F2905" s="12"/>
      <c r="G2905" s="12"/>
      <c r="H2905" s="12"/>
      <c r="I2905" s="12"/>
      <c r="J2905" s="12"/>
      <c r="K2905" s="12"/>
      <c r="L2905" s="12"/>
      <c r="M2905" s="12"/>
      <c r="N2905" s="12"/>
      <c r="O2905" s="12"/>
      <c r="P2905" s="55">
        <f t="shared" si="139"/>
        <v>0</v>
      </c>
    </row>
    <row r="2906" spans="1:16" ht="15" customHeight="1" x14ac:dyDescent="0.3">
      <c r="A2906" s="554"/>
      <c r="B2906" s="552"/>
      <c r="C2906" s="110">
        <v>15</v>
      </c>
      <c r="D2906" s="66"/>
      <c r="E2906" s="12"/>
      <c r="F2906" s="12"/>
      <c r="G2906" s="12"/>
      <c r="H2906" s="12"/>
      <c r="I2906" s="12"/>
      <c r="J2906" s="12"/>
      <c r="K2906" s="12"/>
      <c r="L2906" s="12"/>
      <c r="M2906" s="12"/>
      <c r="N2906" s="12"/>
      <c r="O2906" s="12"/>
      <c r="P2906" s="55">
        <f t="shared" si="139"/>
        <v>0</v>
      </c>
    </row>
    <row r="2907" spans="1:16" ht="15" customHeight="1" x14ac:dyDescent="0.3">
      <c r="A2907" s="554"/>
      <c r="B2907" s="552"/>
      <c r="C2907" s="110">
        <v>16</v>
      </c>
      <c r="D2907" s="66"/>
      <c r="E2907" s="12"/>
      <c r="F2907" s="12"/>
      <c r="G2907" s="12"/>
      <c r="H2907" s="12"/>
      <c r="I2907" s="12"/>
      <c r="J2907" s="12"/>
      <c r="K2907" s="12"/>
      <c r="L2907" s="12"/>
      <c r="M2907" s="12"/>
      <c r="N2907" s="12"/>
      <c r="O2907" s="12"/>
      <c r="P2907" s="55">
        <f t="shared" si="139"/>
        <v>0</v>
      </c>
    </row>
    <row r="2908" spans="1:16" ht="15" customHeight="1" x14ac:dyDescent="0.3">
      <c r="A2908" s="554"/>
      <c r="B2908" s="552"/>
      <c r="C2908" s="110">
        <v>17</v>
      </c>
      <c r="D2908" s="66"/>
      <c r="E2908" s="12"/>
      <c r="F2908" s="12"/>
      <c r="G2908" s="12"/>
      <c r="H2908" s="12"/>
      <c r="I2908" s="12"/>
      <c r="J2908" s="12"/>
      <c r="K2908" s="12"/>
      <c r="L2908" s="12"/>
      <c r="M2908" s="12"/>
      <c r="N2908" s="12"/>
      <c r="O2908" s="12"/>
      <c r="P2908" s="55">
        <f t="shared" si="139"/>
        <v>0</v>
      </c>
    </row>
    <row r="2909" spans="1:16" ht="15" customHeight="1" x14ac:dyDescent="0.3">
      <c r="A2909" s="554"/>
      <c r="B2909" s="552"/>
      <c r="C2909" s="110">
        <v>25</v>
      </c>
      <c r="D2909" s="66"/>
      <c r="E2909" s="12"/>
      <c r="F2909" s="12"/>
      <c r="G2909" s="12"/>
      <c r="H2909" s="12"/>
      <c r="I2909" s="12"/>
      <c r="J2909" s="12"/>
      <c r="K2909" s="12"/>
      <c r="L2909" s="12"/>
      <c r="M2909" s="12"/>
      <c r="N2909" s="12"/>
      <c r="O2909" s="12"/>
      <c r="P2909" s="55">
        <f t="shared" si="139"/>
        <v>0</v>
      </c>
    </row>
    <row r="2910" spans="1:16" ht="15" customHeight="1" x14ac:dyDescent="0.3">
      <c r="A2910" s="554"/>
      <c r="B2910" s="552"/>
      <c r="C2910" s="110">
        <v>26</v>
      </c>
      <c r="D2910" s="66"/>
      <c r="E2910" s="12"/>
      <c r="F2910" s="12"/>
      <c r="G2910" s="12"/>
      <c r="H2910" s="12"/>
      <c r="I2910" s="12"/>
      <c r="J2910" s="12"/>
      <c r="K2910" s="12"/>
      <c r="L2910" s="12"/>
      <c r="M2910" s="12"/>
      <c r="N2910" s="12"/>
      <c r="O2910" s="12"/>
      <c r="P2910" s="55">
        <f t="shared" si="139"/>
        <v>0</v>
      </c>
    </row>
    <row r="2911" spans="1:16" ht="15" customHeight="1" x14ac:dyDescent="0.3">
      <c r="A2911" s="555"/>
      <c r="B2911" s="552"/>
      <c r="C2911" s="110">
        <v>27</v>
      </c>
      <c r="D2911" s="66"/>
      <c r="E2911" s="12"/>
      <c r="F2911" s="12"/>
      <c r="G2911" s="12"/>
      <c r="H2911" s="12"/>
      <c r="I2911" s="12"/>
      <c r="J2911" s="12"/>
      <c r="K2911" s="12"/>
      <c r="L2911" s="12"/>
      <c r="M2911" s="12"/>
      <c r="N2911" s="12"/>
      <c r="O2911" s="12"/>
      <c r="P2911" s="55">
        <f t="shared" si="139"/>
        <v>0</v>
      </c>
    </row>
    <row r="2912" spans="1:16" x14ac:dyDescent="0.3">
      <c r="A2912" s="75">
        <v>9000</v>
      </c>
      <c r="B2912" s="309" t="s">
        <v>2342</v>
      </c>
      <c r="C2912" s="310"/>
      <c r="D2912" s="76">
        <f t="shared" ref="D2912:P2912" si="140">D2913+D2949+D2985+D2997+D3009+D3020+D3023</f>
        <v>0</v>
      </c>
      <c r="E2912" s="77">
        <f t="shared" si="140"/>
        <v>0</v>
      </c>
      <c r="F2912" s="77">
        <f t="shared" si="140"/>
        <v>0</v>
      </c>
      <c r="G2912" s="77">
        <f t="shared" si="140"/>
        <v>0</v>
      </c>
      <c r="H2912" s="77">
        <f t="shared" si="140"/>
        <v>0</v>
      </c>
      <c r="I2912" s="77">
        <f t="shared" si="140"/>
        <v>0</v>
      </c>
      <c r="J2912" s="77">
        <f t="shared" si="140"/>
        <v>0</v>
      </c>
      <c r="K2912" s="77">
        <f t="shared" si="140"/>
        <v>0</v>
      </c>
      <c r="L2912" s="77">
        <f t="shared" si="140"/>
        <v>0</v>
      </c>
      <c r="M2912" s="77">
        <f t="shared" si="140"/>
        <v>0</v>
      </c>
      <c r="N2912" s="77">
        <f t="shared" si="140"/>
        <v>0</v>
      </c>
      <c r="O2912" s="77">
        <f t="shared" si="140"/>
        <v>0</v>
      </c>
      <c r="P2912" s="77">
        <f t="shared" si="140"/>
        <v>0</v>
      </c>
    </row>
    <row r="2913" spans="1:16" x14ac:dyDescent="0.3">
      <c r="A2913" s="74">
        <v>9100</v>
      </c>
      <c r="B2913" s="305" t="s">
        <v>2343</v>
      </c>
      <c r="C2913" s="306"/>
      <c r="D2913" s="72">
        <f>SUM(D2914:D2948)</f>
        <v>0</v>
      </c>
      <c r="E2913" s="73">
        <f t="shared" ref="E2913:O2913" si="141">SUM(E2914:E2948)</f>
        <v>0</v>
      </c>
      <c r="F2913" s="73">
        <f t="shared" si="141"/>
        <v>0</v>
      </c>
      <c r="G2913" s="73">
        <f t="shared" si="141"/>
        <v>0</v>
      </c>
      <c r="H2913" s="73">
        <f t="shared" si="141"/>
        <v>0</v>
      </c>
      <c r="I2913" s="73">
        <f t="shared" si="141"/>
        <v>0</v>
      </c>
      <c r="J2913" s="73">
        <f t="shared" si="141"/>
        <v>0</v>
      </c>
      <c r="K2913" s="73">
        <f t="shared" si="141"/>
        <v>0</v>
      </c>
      <c r="L2913" s="73">
        <f t="shared" si="141"/>
        <v>0</v>
      </c>
      <c r="M2913" s="73">
        <f t="shared" si="141"/>
        <v>0</v>
      </c>
      <c r="N2913" s="73">
        <f t="shared" si="141"/>
        <v>0</v>
      </c>
      <c r="O2913" s="73">
        <f t="shared" si="141"/>
        <v>0</v>
      </c>
      <c r="P2913" s="73">
        <f>SUM(P2914:P2948)</f>
        <v>0</v>
      </c>
    </row>
    <row r="2914" spans="1:16" ht="15" customHeight="1" x14ac:dyDescent="0.3">
      <c r="A2914" s="553">
        <v>911</v>
      </c>
      <c r="B2914" s="551" t="s">
        <v>401</v>
      </c>
      <c r="C2914" s="110">
        <v>11</v>
      </c>
      <c r="D2914" s="12"/>
      <c r="E2914" s="12"/>
      <c r="F2914" s="12"/>
      <c r="G2914" s="12"/>
      <c r="H2914" s="12"/>
      <c r="I2914" s="12"/>
      <c r="J2914" s="12"/>
      <c r="K2914" s="12"/>
      <c r="L2914" s="12"/>
      <c r="M2914" s="12"/>
      <c r="N2914" s="12"/>
      <c r="O2914" s="12"/>
      <c r="P2914" s="55">
        <f t="shared" ref="P2914:P2948" si="142">SUM(D2914:O2914)</f>
        <v>0</v>
      </c>
    </row>
    <row r="2915" spans="1:16" ht="15" customHeight="1" x14ac:dyDescent="0.3">
      <c r="A2915" s="554"/>
      <c r="B2915" s="552"/>
      <c r="C2915" s="110">
        <v>12</v>
      </c>
      <c r="D2915" s="66"/>
      <c r="E2915" s="12"/>
      <c r="F2915" s="12"/>
      <c r="G2915" s="12"/>
      <c r="H2915" s="12"/>
      <c r="I2915" s="12"/>
      <c r="J2915" s="12"/>
      <c r="K2915" s="12"/>
      <c r="L2915" s="12"/>
      <c r="M2915" s="12"/>
      <c r="N2915" s="12"/>
      <c r="O2915" s="12"/>
      <c r="P2915" s="55">
        <f t="shared" si="142"/>
        <v>0</v>
      </c>
    </row>
    <row r="2916" spans="1:16" ht="15" customHeight="1" x14ac:dyDescent="0.3">
      <c r="A2916" s="554"/>
      <c r="B2916" s="552"/>
      <c r="C2916" s="110">
        <v>13</v>
      </c>
      <c r="D2916" s="66"/>
      <c r="E2916" s="12"/>
      <c r="F2916" s="12"/>
      <c r="G2916" s="12"/>
      <c r="H2916" s="12"/>
      <c r="I2916" s="12"/>
      <c r="J2916" s="12"/>
      <c r="K2916" s="12"/>
      <c r="L2916" s="12"/>
      <c r="M2916" s="12"/>
      <c r="N2916" s="12"/>
      <c r="O2916" s="12"/>
      <c r="P2916" s="55">
        <f t="shared" si="142"/>
        <v>0</v>
      </c>
    </row>
    <row r="2917" spans="1:16" ht="15" customHeight="1" x14ac:dyDescent="0.3">
      <c r="A2917" s="554"/>
      <c r="B2917" s="552"/>
      <c r="C2917" s="110">
        <v>14</v>
      </c>
      <c r="D2917" s="66"/>
      <c r="E2917" s="12"/>
      <c r="F2917" s="12"/>
      <c r="G2917" s="12"/>
      <c r="H2917" s="12"/>
      <c r="I2917" s="12"/>
      <c r="J2917" s="12"/>
      <c r="K2917" s="12"/>
      <c r="L2917" s="12"/>
      <c r="M2917" s="12"/>
      <c r="N2917" s="12"/>
      <c r="O2917" s="12"/>
      <c r="P2917" s="55">
        <f t="shared" si="142"/>
        <v>0</v>
      </c>
    </row>
    <row r="2918" spans="1:16" ht="15" customHeight="1" x14ac:dyDescent="0.3">
      <c r="A2918" s="554"/>
      <c r="B2918" s="552"/>
      <c r="C2918" s="110">
        <v>15</v>
      </c>
      <c r="D2918" s="66"/>
      <c r="E2918" s="12"/>
      <c r="F2918" s="12"/>
      <c r="G2918" s="12"/>
      <c r="H2918" s="12"/>
      <c r="I2918" s="12"/>
      <c r="J2918" s="12"/>
      <c r="K2918" s="12"/>
      <c r="L2918" s="12"/>
      <c r="M2918" s="12"/>
      <c r="N2918" s="12"/>
      <c r="O2918" s="12"/>
      <c r="P2918" s="55">
        <f t="shared" si="142"/>
        <v>0</v>
      </c>
    </row>
    <row r="2919" spans="1:16" ht="15" customHeight="1" x14ac:dyDescent="0.3">
      <c r="A2919" s="554"/>
      <c r="B2919" s="552"/>
      <c r="C2919" s="110">
        <v>16</v>
      </c>
      <c r="D2919" s="66"/>
      <c r="E2919" s="12"/>
      <c r="F2919" s="12"/>
      <c r="G2919" s="12"/>
      <c r="H2919" s="12"/>
      <c r="I2919" s="12"/>
      <c r="J2919" s="12"/>
      <c r="K2919" s="12"/>
      <c r="L2919" s="12"/>
      <c r="M2919" s="12"/>
      <c r="N2919" s="12"/>
      <c r="O2919" s="12"/>
      <c r="P2919" s="55">
        <f t="shared" si="142"/>
        <v>0</v>
      </c>
    </row>
    <row r="2920" spans="1:16" ht="15" customHeight="1" x14ac:dyDescent="0.3">
      <c r="A2920" s="554"/>
      <c r="B2920" s="552"/>
      <c r="C2920" s="110">
        <v>17</v>
      </c>
      <c r="D2920" s="66"/>
      <c r="E2920" s="12"/>
      <c r="F2920" s="12"/>
      <c r="G2920" s="12"/>
      <c r="H2920" s="12"/>
      <c r="I2920" s="12"/>
      <c r="J2920" s="12"/>
      <c r="K2920" s="12"/>
      <c r="L2920" s="12"/>
      <c r="M2920" s="12"/>
      <c r="N2920" s="12"/>
      <c r="O2920" s="12"/>
      <c r="P2920" s="55">
        <f t="shared" si="142"/>
        <v>0</v>
      </c>
    </row>
    <row r="2921" spans="1:16" ht="15" customHeight="1" x14ac:dyDescent="0.3">
      <c r="A2921" s="554"/>
      <c r="B2921" s="552"/>
      <c r="C2921" s="110">
        <v>25</v>
      </c>
      <c r="D2921" s="66"/>
      <c r="E2921" s="12"/>
      <c r="F2921" s="12"/>
      <c r="G2921" s="12"/>
      <c r="H2921" s="12"/>
      <c r="I2921" s="12"/>
      <c r="J2921" s="12"/>
      <c r="K2921" s="12"/>
      <c r="L2921" s="12"/>
      <c r="M2921" s="12"/>
      <c r="N2921" s="12"/>
      <c r="O2921" s="12"/>
      <c r="P2921" s="55">
        <f t="shared" si="142"/>
        <v>0</v>
      </c>
    </row>
    <row r="2922" spans="1:16" ht="15" customHeight="1" x14ac:dyDescent="0.3">
      <c r="A2922" s="554"/>
      <c r="B2922" s="552"/>
      <c r="C2922" s="110">
        <v>26</v>
      </c>
      <c r="D2922" s="66"/>
      <c r="E2922" s="12"/>
      <c r="F2922" s="12"/>
      <c r="G2922" s="12"/>
      <c r="H2922" s="12"/>
      <c r="I2922" s="12"/>
      <c r="J2922" s="12"/>
      <c r="K2922" s="12"/>
      <c r="L2922" s="12"/>
      <c r="M2922" s="12"/>
      <c r="N2922" s="12"/>
      <c r="O2922" s="12"/>
      <c r="P2922" s="55">
        <f t="shared" si="142"/>
        <v>0</v>
      </c>
    </row>
    <row r="2923" spans="1:16" ht="15" customHeight="1" x14ac:dyDescent="0.3">
      <c r="A2923" s="555"/>
      <c r="B2923" s="552"/>
      <c r="C2923" s="110">
        <v>27</v>
      </c>
      <c r="D2923" s="66"/>
      <c r="E2923" s="12"/>
      <c r="F2923" s="12"/>
      <c r="G2923" s="12"/>
      <c r="H2923" s="12"/>
      <c r="I2923" s="12"/>
      <c r="J2923" s="12"/>
      <c r="K2923" s="12"/>
      <c r="L2923" s="12"/>
      <c r="M2923" s="12"/>
      <c r="N2923" s="12"/>
      <c r="O2923" s="12"/>
      <c r="P2923" s="55">
        <f t="shared" si="142"/>
        <v>0</v>
      </c>
    </row>
    <row r="2924" spans="1:16" ht="15" customHeight="1" x14ac:dyDescent="0.3">
      <c r="A2924" s="553">
        <v>912</v>
      </c>
      <c r="B2924" s="551" t="s">
        <v>402</v>
      </c>
      <c r="C2924" s="110">
        <v>11</v>
      </c>
      <c r="D2924" s="66"/>
      <c r="E2924" s="12"/>
      <c r="F2924" s="12"/>
      <c r="G2924" s="12"/>
      <c r="H2924" s="12"/>
      <c r="I2924" s="12"/>
      <c r="J2924" s="12"/>
      <c r="K2924" s="12"/>
      <c r="L2924" s="12"/>
      <c r="M2924" s="12"/>
      <c r="N2924" s="12"/>
      <c r="O2924" s="12"/>
      <c r="P2924" s="55">
        <f t="shared" si="142"/>
        <v>0</v>
      </c>
    </row>
    <row r="2925" spans="1:16" ht="15" customHeight="1" x14ac:dyDescent="0.3">
      <c r="A2925" s="554"/>
      <c r="B2925" s="552"/>
      <c r="C2925" s="110">
        <v>12</v>
      </c>
      <c r="D2925" s="66"/>
      <c r="E2925" s="12"/>
      <c r="F2925" s="12"/>
      <c r="G2925" s="12"/>
      <c r="H2925" s="12"/>
      <c r="I2925" s="12"/>
      <c r="J2925" s="12"/>
      <c r="K2925" s="12"/>
      <c r="L2925" s="12"/>
      <c r="M2925" s="12"/>
      <c r="N2925" s="12"/>
      <c r="O2925" s="12"/>
      <c r="P2925" s="55">
        <f t="shared" si="142"/>
        <v>0</v>
      </c>
    </row>
    <row r="2926" spans="1:16" ht="15" customHeight="1" x14ac:dyDescent="0.3">
      <c r="A2926" s="554"/>
      <c r="B2926" s="552"/>
      <c r="C2926" s="110">
        <v>13</v>
      </c>
      <c r="D2926" s="66"/>
      <c r="E2926" s="12"/>
      <c r="F2926" s="12"/>
      <c r="G2926" s="12"/>
      <c r="H2926" s="12"/>
      <c r="I2926" s="12"/>
      <c r="J2926" s="12"/>
      <c r="K2926" s="12"/>
      <c r="L2926" s="12"/>
      <c r="M2926" s="12"/>
      <c r="N2926" s="12"/>
      <c r="O2926" s="12"/>
      <c r="P2926" s="55">
        <f t="shared" si="142"/>
        <v>0</v>
      </c>
    </row>
    <row r="2927" spans="1:16" ht="15" customHeight="1" x14ac:dyDescent="0.3">
      <c r="A2927" s="554"/>
      <c r="B2927" s="552"/>
      <c r="C2927" s="110">
        <v>14</v>
      </c>
      <c r="D2927" s="66"/>
      <c r="E2927" s="12"/>
      <c r="F2927" s="12"/>
      <c r="G2927" s="12"/>
      <c r="H2927" s="12"/>
      <c r="I2927" s="12"/>
      <c r="J2927" s="12"/>
      <c r="K2927" s="12"/>
      <c r="L2927" s="12"/>
      <c r="M2927" s="12"/>
      <c r="N2927" s="12"/>
      <c r="O2927" s="12"/>
      <c r="P2927" s="55">
        <f t="shared" si="142"/>
        <v>0</v>
      </c>
    </row>
    <row r="2928" spans="1:16" ht="15" customHeight="1" x14ac:dyDescent="0.3">
      <c r="A2928" s="554"/>
      <c r="B2928" s="552"/>
      <c r="C2928" s="110">
        <v>15</v>
      </c>
      <c r="D2928" s="66"/>
      <c r="E2928" s="12"/>
      <c r="F2928" s="12"/>
      <c r="G2928" s="12"/>
      <c r="H2928" s="12"/>
      <c r="I2928" s="12"/>
      <c r="J2928" s="12"/>
      <c r="K2928" s="12"/>
      <c r="L2928" s="12"/>
      <c r="M2928" s="12"/>
      <c r="N2928" s="12"/>
      <c r="O2928" s="12"/>
      <c r="P2928" s="55">
        <f t="shared" si="142"/>
        <v>0</v>
      </c>
    </row>
    <row r="2929" spans="1:16" ht="15" customHeight="1" x14ac:dyDescent="0.3">
      <c r="A2929" s="554"/>
      <c r="B2929" s="552"/>
      <c r="C2929" s="110">
        <v>16</v>
      </c>
      <c r="D2929" s="66"/>
      <c r="E2929" s="12"/>
      <c r="F2929" s="12"/>
      <c r="G2929" s="12"/>
      <c r="H2929" s="12"/>
      <c r="I2929" s="12"/>
      <c r="J2929" s="12"/>
      <c r="K2929" s="12"/>
      <c r="L2929" s="12"/>
      <c r="M2929" s="12"/>
      <c r="N2929" s="12"/>
      <c r="O2929" s="12"/>
      <c r="P2929" s="55">
        <f t="shared" si="142"/>
        <v>0</v>
      </c>
    </row>
    <row r="2930" spans="1:16" ht="15" customHeight="1" x14ac:dyDescent="0.3">
      <c r="A2930" s="554"/>
      <c r="B2930" s="552"/>
      <c r="C2930" s="110">
        <v>17</v>
      </c>
      <c r="D2930" s="66"/>
      <c r="E2930" s="12"/>
      <c r="F2930" s="12"/>
      <c r="G2930" s="12"/>
      <c r="H2930" s="12"/>
      <c r="I2930" s="12"/>
      <c r="J2930" s="12"/>
      <c r="K2930" s="12"/>
      <c r="L2930" s="12"/>
      <c r="M2930" s="12"/>
      <c r="N2930" s="12"/>
      <c r="O2930" s="12"/>
      <c r="P2930" s="55">
        <f t="shared" si="142"/>
        <v>0</v>
      </c>
    </row>
    <row r="2931" spans="1:16" ht="15" customHeight="1" x14ac:dyDescent="0.3">
      <c r="A2931" s="554"/>
      <c r="B2931" s="552"/>
      <c r="C2931" s="110">
        <v>25</v>
      </c>
      <c r="D2931" s="66"/>
      <c r="E2931" s="12"/>
      <c r="F2931" s="12"/>
      <c r="G2931" s="12"/>
      <c r="H2931" s="12"/>
      <c r="I2931" s="12"/>
      <c r="J2931" s="12"/>
      <c r="K2931" s="12"/>
      <c r="L2931" s="12"/>
      <c r="M2931" s="12"/>
      <c r="N2931" s="12"/>
      <c r="O2931" s="12"/>
      <c r="P2931" s="55">
        <f t="shared" si="142"/>
        <v>0</v>
      </c>
    </row>
    <row r="2932" spans="1:16" ht="15" customHeight="1" x14ac:dyDescent="0.3">
      <c r="A2932" s="554"/>
      <c r="B2932" s="552"/>
      <c r="C2932" s="110">
        <v>26</v>
      </c>
      <c r="D2932" s="66"/>
      <c r="E2932" s="12"/>
      <c r="F2932" s="12"/>
      <c r="G2932" s="12"/>
      <c r="H2932" s="12"/>
      <c r="I2932" s="12"/>
      <c r="J2932" s="12"/>
      <c r="K2932" s="12"/>
      <c r="L2932" s="12"/>
      <c r="M2932" s="12"/>
      <c r="N2932" s="12"/>
      <c r="O2932" s="12"/>
      <c r="P2932" s="55">
        <f t="shared" si="142"/>
        <v>0</v>
      </c>
    </row>
    <row r="2933" spans="1:16" ht="15" customHeight="1" x14ac:dyDescent="0.3">
      <c r="A2933" s="555"/>
      <c r="B2933" s="552"/>
      <c r="C2933" s="110">
        <v>27</v>
      </c>
      <c r="D2933" s="66"/>
      <c r="E2933" s="12"/>
      <c r="F2933" s="12"/>
      <c r="G2933" s="12"/>
      <c r="H2933" s="12"/>
      <c r="I2933" s="12"/>
      <c r="J2933" s="12"/>
      <c r="K2933" s="12"/>
      <c r="L2933" s="12"/>
      <c r="M2933" s="12"/>
      <c r="N2933" s="12"/>
      <c r="O2933" s="12"/>
      <c r="P2933" s="55">
        <f t="shared" si="142"/>
        <v>0</v>
      </c>
    </row>
    <row r="2934" spans="1:16" ht="15" customHeight="1" x14ac:dyDescent="0.3">
      <c r="A2934" s="553">
        <v>913</v>
      </c>
      <c r="B2934" s="551" t="s">
        <v>403</v>
      </c>
      <c r="C2934" s="110">
        <v>11</v>
      </c>
      <c r="D2934" s="66"/>
      <c r="E2934" s="12"/>
      <c r="F2934" s="12"/>
      <c r="G2934" s="12"/>
      <c r="H2934" s="12"/>
      <c r="I2934" s="12"/>
      <c r="J2934" s="12"/>
      <c r="K2934" s="12"/>
      <c r="L2934" s="12"/>
      <c r="M2934" s="12"/>
      <c r="N2934" s="12"/>
      <c r="O2934" s="12"/>
      <c r="P2934" s="55">
        <f t="shared" si="142"/>
        <v>0</v>
      </c>
    </row>
    <row r="2935" spans="1:16" ht="15" customHeight="1" x14ac:dyDescent="0.3">
      <c r="A2935" s="554"/>
      <c r="B2935" s="552"/>
      <c r="C2935" s="110">
        <v>12</v>
      </c>
      <c r="D2935" s="66"/>
      <c r="E2935" s="12"/>
      <c r="F2935" s="12"/>
      <c r="G2935" s="12"/>
      <c r="H2935" s="12"/>
      <c r="I2935" s="12"/>
      <c r="J2935" s="12"/>
      <c r="K2935" s="12"/>
      <c r="L2935" s="12"/>
      <c r="M2935" s="12"/>
      <c r="N2935" s="12"/>
      <c r="O2935" s="12"/>
      <c r="P2935" s="55">
        <f t="shared" si="142"/>
        <v>0</v>
      </c>
    </row>
    <row r="2936" spans="1:16" ht="15" customHeight="1" x14ac:dyDescent="0.3">
      <c r="A2936" s="554"/>
      <c r="B2936" s="552"/>
      <c r="C2936" s="110">
        <v>13</v>
      </c>
      <c r="D2936" s="66"/>
      <c r="E2936" s="12"/>
      <c r="F2936" s="12"/>
      <c r="G2936" s="12"/>
      <c r="H2936" s="12"/>
      <c r="I2936" s="12"/>
      <c r="J2936" s="12"/>
      <c r="K2936" s="12"/>
      <c r="L2936" s="12"/>
      <c r="M2936" s="12"/>
      <c r="N2936" s="12"/>
      <c r="O2936" s="12"/>
      <c r="P2936" s="55">
        <f t="shared" si="142"/>
        <v>0</v>
      </c>
    </row>
    <row r="2937" spans="1:16" ht="15" customHeight="1" x14ac:dyDescent="0.3">
      <c r="A2937" s="554"/>
      <c r="B2937" s="552"/>
      <c r="C2937" s="110">
        <v>14</v>
      </c>
      <c r="D2937" s="66"/>
      <c r="E2937" s="12"/>
      <c r="F2937" s="12"/>
      <c r="G2937" s="12"/>
      <c r="H2937" s="12"/>
      <c r="I2937" s="12"/>
      <c r="J2937" s="12"/>
      <c r="K2937" s="12"/>
      <c r="L2937" s="12"/>
      <c r="M2937" s="12"/>
      <c r="N2937" s="12"/>
      <c r="O2937" s="12"/>
      <c r="P2937" s="55">
        <f t="shared" si="142"/>
        <v>0</v>
      </c>
    </row>
    <row r="2938" spans="1:16" ht="15" customHeight="1" x14ac:dyDescent="0.3">
      <c r="A2938" s="554"/>
      <c r="B2938" s="552"/>
      <c r="C2938" s="110">
        <v>15</v>
      </c>
      <c r="D2938" s="66"/>
      <c r="E2938" s="12"/>
      <c r="F2938" s="12"/>
      <c r="G2938" s="12"/>
      <c r="H2938" s="12"/>
      <c r="I2938" s="12"/>
      <c r="J2938" s="12"/>
      <c r="K2938" s="12"/>
      <c r="L2938" s="12"/>
      <c r="M2938" s="12"/>
      <c r="N2938" s="12"/>
      <c r="O2938" s="12"/>
      <c r="P2938" s="55">
        <f t="shared" si="142"/>
        <v>0</v>
      </c>
    </row>
    <row r="2939" spans="1:16" ht="15" customHeight="1" x14ac:dyDescent="0.3">
      <c r="A2939" s="554"/>
      <c r="B2939" s="552"/>
      <c r="C2939" s="110">
        <v>16</v>
      </c>
      <c r="D2939" s="66"/>
      <c r="E2939" s="12"/>
      <c r="F2939" s="12"/>
      <c r="G2939" s="12"/>
      <c r="H2939" s="12"/>
      <c r="I2939" s="12"/>
      <c r="J2939" s="12"/>
      <c r="K2939" s="12"/>
      <c r="L2939" s="12"/>
      <c r="M2939" s="12"/>
      <c r="N2939" s="12"/>
      <c r="O2939" s="12"/>
      <c r="P2939" s="55">
        <f t="shared" si="142"/>
        <v>0</v>
      </c>
    </row>
    <row r="2940" spans="1:16" ht="15" customHeight="1" x14ac:dyDescent="0.3">
      <c r="A2940" s="554"/>
      <c r="B2940" s="552"/>
      <c r="C2940" s="110">
        <v>17</v>
      </c>
      <c r="D2940" s="66"/>
      <c r="E2940" s="12"/>
      <c r="F2940" s="12"/>
      <c r="G2940" s="12"/>
      <c r="H2940" s="12"/>
      <c r="I2940" s="12"/>
      <c r="J2940" s="12"/>
      <c r="K2940" s="12"/>
      <c r="L2940" s="12"/>
      <c r="M2940" s="12"/>
      <c r="N2940" s="12"/>
      <c r="O2940" s="12"/>
      <c r="P2940" s="55">
        <f t="shared" si="142"/>
        <v>0</v>
      </c>
    </row>
    <row r="2941" spans="1:16" ht="15" customHeight="1" x14ac:dyDescent="0.3">
      <c r="A2941" s="554"/>
      <c r="B2941" s="552"/>
      <c r="C2941" s="110">
        <v>25</v>
      </c>
      <c r="D2941" s="66"/>
      <c r="E2941" s="12"/>
      <c r="F2941" s="12"/>
      <c r="G2941" s="12"/>
      <c r="H2941" s="12"/>
      <c r="I2941" s="12"/>
      <c r="J2941" s="12"/>
      <c r="K2941" s="12"/>
      <c r="L2941" s="12"/>
      <c r="M2941" s="12"/>
      <c r="N2941" s="12"/>
      <c r="O2941" s="12"/>
      <c r="P2941" s="55">
        <f t="shared" si="142"/>
        <v>0</v>
      </c>
    </row>
    <row r="2942" spans="1:16" ht="15" customHeight="1" x14ac:dyDescent="0.3">
      <c r="A2942" s="554"/>
      <c r="B2942" s="552"/>
      <c r="C2942" s="110">
        <v>26</v>
      </c>
      <c r="D2942" s="66"/>
      <c r="E2942" s="12"/>
      <c r="F2942" s="12"/>
      <c r="G2942" s="12"/>
      <c r="H2942" s="12"/>
      <c r="I2942" s="12"/>
      <c r="J2942" s="12"/>
      <c r="K2942" s="12"/>
      <c r="L2942" s="12"/>
      <c r="M2942" s="12"/>
      <c r="N2942" s="12"/>
      <c r="O2942" s="12"/>
      <c r="P2942" s="55">
        <f t="shared" si="142"/>
        <v>0</v>
      </c>
    </row>
    <row r="2943" spans="1:16" ht="15" customHeight="1" x14ac:dyDescent="0.3">
      <c r="A2943" s="555"/>
      <c r="B2943" s="552"/>
      <c r="C2943" s="110">
        <v>27</v>
      </c>
      <c r="D2943" s="66"/>
      <c r="E2943" s="12"/>
      <c r="F2943" s="12"/>
      <c r="G2943" s="12"/>
      <c r="H2943" s="12"/>
      <c r="I2943" s="12"/>
      <c r="J2943" s="12"/>
      <c r="K2943" s="12"/>
      <c r="L2943" s="12"/>
      <c r="M2943" s="12"/>
      <c r="N2943" s="12"/>
      <c r="O2943" s="12"/>
      <c r="P2943" s="55">
        <f t="shared" si="142"/>
        <v>0</v>
      </c>
    </row>
    <row r="2944" spans="1:16" x14ac:dyDescent="0.3">
      <c r="A2944" s="64">
        <v>914</v>
      </c>
      <c r="B2944" s="65" t="s">
        <v>2344</v>
      </c>
      <c r="C2944" s="105"/>
      <c r="D2944" s="105"/>
      <c r="E2944" s="105"/>
      <c r="F2944" s="105"/>
      <c r="G2944" s="105"/>
      <c r="H2944" s="105"/>
      <c r="I2944" s="105"/>
      <c r="J2944" s="105"/>
      <c r="K2944" s="105"/>
      <c r="L2944" s="105"/>
      <c r="M2944" s="105"/>
      <c r="N2944" s="105"/>
      <c r="O2944" s="105"/>
      <c r="P2944" s="54">
        <f t="shared" si="142"/>
        <v>0</v>
      </c>
    </row>
    <row r="2945" spans="1:16" ht="15" customHeight="1" x14ac:dyDescent="0.3">
      <c r="A2945" s="64">
        <v>915</v>
      </c>
      <c r="B2945" s="65" t="s">
        <v>405</v>
      </c>
      <c r="C2945" s="105"/>
      <c r="D2945" s="105"/>
      <c r="E2945" s="105"/>
      <c r="F2945" s="105"/>
      <c r="G2945" s="105"/>
      <c r="H2945" s="105"/>
      <c r="I2945" s="105"/>
      <c r="J2945" s="105"/>
      <c r="K2945" s="105"/>
      <c r="L2945" s="105"/>
      <c r="M2945" s="105"/>
      <c r="N2945" s="105"/>
      <c r="O2945" s="105"/>
      <c r="P2945" s="54">
        <f t="shared" si="142"/>
        <v>0</v>
      </c>
    </row>
    <row r="2946" spans="1:16" x14ac:dyDescent="0.3">
      <c r="A2946" s="64">
        <v>916</v>
      </c>
      <c r="B2946" s="65" t="s">
        <v>406</v>
      </c>
      <c r="C2946" s="105"/>
      <c r="D2946" s="105"/>
      <c r="E2946" s="105"/>
      <c r="F2946" s="105"/>
      <c r="G2946" s="105"/>
      <c r="H2946" s="105"/>
      <c r="I2946" s="105"/>
      <c r="J2946" s="105"/>
      <c r="K2946" s="105"/>
      <c r="L2946" s="105"/>
      <c r="M2946" s="105"/>
      <c r="N2946" s="105"/>
      <c r="O2946" s="105"/>
      <c r="P2946" s="54">
        <f t="shared" si="142"/>
        <v>0</v>
      </c>
    </row>
    <row r="2947" spans="1:16" x14ac:dyDescent="0.3">
      <c r="A2947" s="64">
        <v>917</v>
      </c>
      <c r="B2947" s="65" t="s">
        <v>407</v>
      </c>
      <c r="C2947" s="105"/>
      <c r="D2947" s="105"/>
      <c r="E2947" s="105"/>
      <c r="F2947" s="105"/>
      <c r="G2947" s="105"/>
      <c r="H2947" s="105"/>
      <c r="I2947" s="105"/>
      <c r="J2947" s="105"/>
      <c r="K2947" s="105"/>
      <c r="L2947" s="105"/>
      <c r="M2947" s="105"/>
      <c r="N2947" s="105"/>
      <c r="O2947" s="105"/>
      <c r="P2947" s="54">
        <f t="shared" si="142"/>
        <v>0</v>
      </c>
    </row>
    <row r="2948" spans="1:16" x14ac:dyDescent="0.3">
      <c r="A2948" s="64">
        <v>918</v>
      </c>
      <c r="B2948" s="65" t="s">
        <v>408</v>
      </c>
      <c r="C2948" s="105"/>
      <c r="D2948" s="105"/>
      <c r="E2948" s="105"/>
      <c r="F2948" s="105"/>
      <c r="G2948" s="105"/>
      <c r="H2948" s="105"/>
      <c r="I2948" s="105"/>
      <c r="J2948" s="105"/>
      <c r="K2948" s="105"/>
      <c r="L2948" s="105"/>
      <c r="M2948" s="105"/>
      <c r="N2948" s="105"/>
      <c r="O2948" s="105"/>
      <c r="P2948" s="54">
        <f t="shared" si="142"/>
        <v>0</v>
      </c>
    </row>
    <row r="2949" spans="1:16" x14ac:dyDescent="0.3">
      <c r="A2949" s="74">
        <v>9200</v>
      </c>
      <c r="B2949" s="305" t="s">
        <v>2345</v>
      </c>
      <c r="C2949" s="306"/>
      <c r="D2949" s="72">
        <f>SUM(D2950:D2984)</f>
        <v>0</v>
      </c>
      <c r="E2949" s="73">
        <f t="shared" ref="E2949:O2949" si="143">SUM(E2950:E2984)</f>
        <v>0</v>
      </c>
      <c r="F2949" s="73">
        <f t="shared" si="143"/>
        <v>0</v>
      </c>
      <c r="G2949" s="73">
        <f t="shared" si="143"/>
        <v>0</v>
      </c>
      <c r="H2949" s="73">
        <f t="shared" si="143"/>
        <v>0</v>
      </c>
      <c r="I2949" s="73">
        <f t="shared" si="143"/>
        <v>0</v>
      </c>
      <c r="J2949" s="73">
        <f t="shared" si="143"/>
        <v>0</v>
      </c>
      <c r="K2949" s="73">
        <f t="shared" si="143"/>
        <v>0</v>
      </c>
      <c r="L2949" s="73">
        <f t="shared" si="143"/>
        <v>0</v>
      </c>
      <c r="M2949" s="73">
        <f t="shared" si="143"/>
        <v>0</v>
      </c>
      <c r="N2949" s="73">
        <f t="shared" si="143"/>
        <v>0</v>
      </c>
      <c r="O2949" s="73">
        <f t="shared" si="143"/>
        <v>0</v>
      </c>
      <c r="P2949" s="73">
        <f>SUM(P2950:P2984)</f>
        <v>0</v>
      </c>
    </row>
    <row r="2950" spans="1:16" ht="15" customHeight="1" x14ac:dyDescent="0.3">
      <c r="A2950" s="553">
        <v>921</v>
      </c>
      <c r="B2950" s="551" t="s">
        <v>625</v>
      </c>
      <c r="C2950" s="110">
        <v>11</v>
      </c>
      <c r="D2950" s="66"/>
      <c r="E2950" s="12"/>
      <c r="F2950" s="12"/>
      <c r="G2950" s="12"/>
      <c r="H2950" s="12"/>
      <c r="I2950" s="12"/>
      <c r="J2950" s="12"/>
      <c r="K2950" s="12"/>
      <c r="L2950" s="12"/>
      <c r="M2950" s="12"/>
      <c r="N2950" s="12"/>
      <c r="O2950" s="12"/>
      <c r="P2950" s="55">
        <f t="shared" ref="P2950:P2984" si="144">SUM(D2950:O2950)</f>
        <v>0</v>
      </c>
    </row>
    <row r="2951" spans="1:16" ht="15" customHeight="1" x14ac:dyDescent="0.3">
      <c r="A2951" s="554"/>
      <c r="B2951" s="552"/>
      <c r="C2951" s="110">
        <v>12</v>
      </c>
      <c r="D2951" s="66"/>
      <c r="E2951" s="12"/>
      <c r="F2951" s="12"/>
      <c r="G2951" s="12"/>
      <c r="H2951" s="12"/>
      <c r="I2951" s="12"/>
      <c r="J2951" s="12"/>
      <c r="K2951" s="12"/>
      <c r="L2951" s="12"/>
      <c r="M2951" s="12"/>
      <c r="N2951" s="12"/>
      <c r="O2951" s="12"/>
      <c r="P2951" s="55">
        <f t="shared" si="144"/>
        <v>0</v>
      </c>
    </row>
    <row r="2952" spans="1:16" ht="15" customHeight="1" x14ac:dyDescent="0.3">
      <c r="A2952" s="554"/>
      <c r="B2952" s="552"/>
      <c r="C2952" s="110">
        <v>13</v>
      </c>
      <c r="D2952" s="66"/>
      <c r="E2952" s="12"/>
      <c r="F2952" s="12"/>
      <c r="G2952" s="12"/>
      <c r="H2952" s="12"/>
      <c r="I2952" s="12"/>
      <c r="J2952" s="12"/>
      <c r="K2952" s="12"/>
      <c r="L2952" s="12"/>
      <c r="M2952" s="12"/>
      <c r="N2952" s="12"/>
      <c r="O2952" s="12"/>
      <c r="P2952" s="55">
        <f t="shared" si="144"/>
        <v>0</v>
      </c>
    </row>
    <row r="2953" spans="1:16" ht="15" customHeight="1" x14ac:dyDescent="0.3">
      <c r="A2953" s="554"/>
      <c r="B2953" s="552"/>
      <c r="C2953" s="110">
        <v>14</v>
      </c>
      <c r="D2953" s="66"/>
      <c r="E2953" s="12"/>
      <c r="F2953" s="12"/>
      <c r="G2953" s="12"/>
      <c r="H2953" s="12"/>
      <c r="I2953" s="12"/>
      <c r="J2953" s="12"/>
      <c r="K2953" s="12"/>
      <c r="L2953" s="12"/>
      <c r="M2953" s="12"/>
      <c r="N2953" s="12"/>
      <c r="O2953" s="12"/>
      <c r="P2953" s="55">
        <f t="shared" si="144"/>
        <v>0</v>
      </c>
    </row>
    <row r="2954" spans="1:16" ht="15" customHeight="1" x14ac:dyDescent="0.3">
      <c r="A2954" s="554"/>
      <c r="B2954" s="552"/>
      <c r="C2954" s="110">
        <v>15</v>
      </c>
      <c r="D2954" s="66"/>
      <c r="E2954" s="12"/>
      <c r="F2954" s="12"/>
      <c r="G2954" s="12"/>
      <c r="H2954" s="12"/>
      <c r="I2954" s="12"/>
      <c r="J2954" s="12"/>
      <c r="K2954" s="12"/>
      <c r="L2954" s="12"/>
      <c r="M2954" s="12"/>
      <c r="N2954" s="12"/>
      <c r="O2954" s="12"/>
      <c r="P2954" s="55">
        <f t="shared" si="144"/>
        <v>0</v>
      </c>
    </row>
    <row r="2955" spans="1:16" ht="15" customHeight="1" x14ac:dyDescent="0.3">
      <c r="A2955" s="554"/>
      <c r="B2955" s="552"/>
      <c r="C2955" s="110">
        <v>16</v>
      </c>
      <c r="D2955" s="66"/>
      <c r="E2955" s="12"/>
      <c r="F2955" s="12"/>
      <c r="G2955" s="12"/>
      <c r="H2955" s="12"/>
      <c r="I2955" s="12"/>
      <c r="J2955" s="12"/>
      <c r="K2955" s="12"/>
      <c r="L2955" s="12"/>
      <c r="M2955" s="12"/>
      <c r="N2955" s="12"/>
      <c r="O2955" s="12"/>
      <c r="P2955" s="55">
        <f t="shared" si="144"/>
        <v>0</v>
      </c>
    </row>
    <row r="2956" spans="1:16" ht="15" customHeight="1" x14ac:dyDescent="0.3">
      <c r="A2956" s="554"/>
      <c r="B2956" s="552"/>
      <c r="C2956" s="110">
        <v>17</v>
      </c>
      <c r="D2956" s="66"/>
      <c r="E2956" s="12"/>
      <c r="F2956" s="12"/>
      <c r="G2956" s="12"/>
      <c r="H2956" s="12"/>
      <c r="I2956" s="12"/>
      <c r="J2956" s="12"/>
      <c r="K2956" s="12"/>
      <c r="L2956" s="12"/>
      <c r="M2956" s="12"/>
      <c r="N2956" s="12"/>
      <c r="O2956" s="12"/>
      <c r="P2956" s="55">
        <f t="shared" si="144"/>
        <v>0</v>
      </c>
    </row>
    <row r="2957" spans="1:16" ht="15" customHeight="1" x14ac:dyDescent="0.3">
      <c r="A2957" s="554"/>
      <c r="B2957" s="552"/>
      <c r="C2957" s="110">
        <v>25</v>
      </c>
      <c r="D2957" s="66"/>
      <c r="E2957" s="12"/>
      <c r="F2957" s="12"/>
      <c r="G2957" s="12"/>
      <c r="H2957" s="12"/>
      <c r="I2957" s="12"/>
      <c r="J2957" s="12"/>
      <c r="K2957" s="12"/>
      <c r="L2957" s="12"/>
      <c r="M2957" s="12"/>
      <c r="N2957" s="12"/>
      <c r="O2957" s="12"/>
      <c r="P2957" s="55">
        <f t="shared" si="144"/>
        <v>0</v>
      </c>
    </row>
    <row r="2958" spans="1:16" ht="15" customHeight="1" x14ac:dyDescent="0.3">
      <c r="A2958" s="554"/>
      <c r="B2958" s="552"/>
      <c r="C2958" s="110">
        <v>26</v>
      </c>
      <c r="D2958" s="66"/>
      <c r="E2958" s="12"/>
      <c r="F2958" s="12"/>
      <c r="G2958" s="12"/>
      <c r="H2958" s="12"/>
      <c r="I2958" s="12"/>
      <c r="J2958" s="12"/>
      <c r="K2958" s="12"/>
      <c r="L2958" s="12"/>
      <c r="M2958" s="12"/>
      <c r="N2958" s="12"/>
      <c r="O2958" s="12"/>
      <c r="P2958" s="55">
        <f t="shared" si="144"/>
        <v>0</v>
      </c>
    </row>
    <row r="2959" spans="1:16" ht="15" customHeight="1" x14ac:dyDescent="0.3">
      <c r="A2959" s="555"/>
      <c r="B2959" s="552"/>
      <c r="C2959" s="110">
        <v>27</v>
      </c>
      <c r="D2959" s="66"/>
      <c r="E2959" s="12"/>
      <c r="F2959" s="12"/>
      <c r="G2959" s="12"/>
      <c r="H2959" s="12"/>
      <c r="I2959" s="12"/>
      <c r="J2959" s="12"/>
      <c r="K2959" s="12"/>
      <c r="L2959" s="12"/>
      <c r="M2959" s="12"/>
      <c r="N2959" s="12"/>
      <c r="O2959" s="12"/>
      <c r="P2959" s="55">
        <f t="shared" si="144"/>
        <v>0</v>
      </c>
    </row>
    <row r="2960" spans="1:16" ht="15" customHeight="1" x14ac:dyDescent="0.3">
      <c r="A2960" s="553">
        <v>922</v>
      </c>
      <c r="B2960" s="551" t="s">
        <v>410</v>
      </c>
      <c r="C2960" s="110">
        <v>11</v>
      </c>
      <c r="D2960" s="66"/>
      <c r="E2960" s="12"/>
      <c r="F2960" s="12"/>
      <c r="G2960" s="12"/>
      <c r="H2960" s="12"/>
      <c r="I2960" s="12"/>
      <c r="J2960" s="12"/>
      <c r="K2960" s="12"/>
      <c r="L2960" s="12"/>
      <c r="M2960" s="12"/>
      <c r="N2960" s="12"/>
      <c r="O2960" s="12"/>
      <c r="P2960" s="55">
        <f t="shared" si="144"/>
        <v>0</v>
      </c>
    </row>
    <row r="2961" spans="1:16" ht="15" customHeight="1" x14ac:dyDescent="0.3">
      <c r="A2961" s="554"/>
      <c r="B2961" s="552"/>
      <c r="C2961" s="110">
        <v>12</v>
      </c>
      <c r="D2961" s="66"/>
      <c r="E2961" s="12"/>
      <c r="F2961" s="12"/>
      <c r="G2961" s="12"/>
      <c r="H2961" s="12"/>
      <c r="I2961" s="12"/>
      <c r="J2961" s="12"/>
      <c r="K2961" s="12"/>
      <c r="L2961" s="12"/>
      <c r="M2961" s="12"/>
      <c r="N2961" s="12"/>
      <c r="O2961" s="12"/>
      <c r="P2961" s="55">
        <f t="shared" si="144"/>
        <v>0</v>
      </c>
    </row>
    <row r="2962" spans="1:16" ht="15" customHeight="1" x14ac:dyDescent="0.3">
      <c r="A2962" s="554"/>
      <c r="B2962" s="552"/>
      <c r="C2962" s="110">
        <v>13</v>
      </c>
      <c r="D2962" s="66"/>
      <c r="E2962" s="12"/>
      <c r="F2962" s="12"/>
      <c r="G2962" s="12"/>
      <c r="H2962" s="12"/>
      <c r="I2962" s="12"/>
      <c r="J2962" s="12"/>
      <c r="K2962" s="12"/>
      <c r="L2962" s="12"/>
      <c r="M2962" s="12"/>
      <c r="N2962" s="12"/>
      <c r="O2962" s="12"/>
      <c r="P2962" s="55">
        <f t="shared" si="144"/>
        <v>0</v>
      </c>
    </row>
    <row r="2963" spans="1:16" ht="15" customHeight="1" x14ac:dyDescent="0.3">
      <c r="A2963" s="554"/>
      <c r="B2963" s="552"/>
      <c r="C2963" s="110">
        <v>14</v>
      </c>
      <c r="D2963" s="66"/>
      <c r="E2963" s="12"/>
      <c r="F2963" s="12"/>
      <c r="G2963" s="12"/>
      <c r="H2963" s="12"/>
      <c r="I2963" s="12"/>
      <c r="J2963" s="12"/>
      <c r="K2963" s="12"/>
      <c r="L2963" s="12"/>
      <c r="M2963" s="12"/>
      <c r="N2963" s="12"/>
      <c r="O2963" s="12"/>
      <c r="P2963" s="55">
        <f t="shared" si="144"/>
        <v>0</v>
      </c>
    </row>
    <row r="2964" spans="1:16" ht="15" customHeight="1" x14ac:dyDescent="0.3">
      <c r="A2964" s="554"/>
      <c r="B2964" s="552"/>
      <c r="C2964" s="110">
        <v>15</v>
      </c>
      <c r="D2964" s="66"/>
      <c r="E2964" s="12"/>
      <c r="F2964" s="12"/>
      <c r="G2964" s="12"/>
      <c r="H2964" s="12"/>
      <c r="I2964" s="12"/>
      <c r="J2964" s="12"/>
      <c r="K2964" s="12"/>
      <c r="L2964" s="12"/>
      <c r="M2964" s="12"/>
      <c r="N2964" s="12"/>
      <c r="O2964" s="12"/>
      <c r="P2964" s="55">
        <f t="shared" si="144"/>
        <v>0</v>
      </c>
    </row>
    <row r="2965" spans="1:16" ht="15" customHeight="1" x14ac:dyDescent="0.3">
      <c r="A2965" s="554"/>
      <c r="B2965" s="552"/>
      <c r="C2965" s="110">
        <v>16</v>
      </c>
      <c r="D2965" s="66"/>
      <c r="E2965" s="12"/>
      <c r="F2965" s="12"/>
      <c r="G2965" s="12"/>
      <c r="H2965" s="12"/>
      <c r="I2965" s="12"/>
      <c r="J2965" s="12"/>
      <c r="K2965" s="12"/>
      <c r="L2965" s="12"/>
      <c r="M2965" s="12"/>
      <c r="N2965" s="12"/>
      <c r="O2965" s="12"/>
      <c r="P2965" s="55">
        <f t="shared" si="144"/>
        <v>0</v>
      </c>
    </row>
    <row r="2966" spans="1:16" ht="15" customHeight="1" x14ac:dyDescent="0.3">
      <c r="A2966" s="554"/>
      <c r="B2966" s="552"/>
      <c r="C2966" s="110">
        <v>17</v>
      </c>
      <c r="D2966" s="66"/>
      <c r="E2966" s="12"/>
      <c r="F2966" s="12"/>
      <c r="G2966" s="12"/>
      <c r="H2966" s="12"/>
      <c r="I2966" s="12"/>
      <c r="J2966" s="12"/>
      <c r="K2966" s="12"/>
      <c r="L2966" s="12"/>
      <c r="M2966" s="12"/>
      <c r="N2966" s="12"/>
      <c r="O2966" s="12"/>
      <c r="P2966" s="55">
        <f t="shared" si="144"/>
        <v>0</v>
      </c>
    </row>
    <row r="2967" spans="1:16" ht="15" customHeight="1" x14ac:dyDescent="0.3">
      <c r="A2967" s="554"/>
      <c r="B2967" s="552"/>
      <c r="C2967" s="110">
        <v>25</v>
      </c>
      <c r="D2967" s="66"/>
      <c r="E2967" s="12"/>
      <c r="F2967" s="12"/>
      <c r="G2967" s="12"/>
      <c r="H2967" s="12"/>
      <c r="I2967" s="12"/>
      <c r="J2967" s="12"/>
      <c r="K2967" s="12"/>
      <c r="L2967" s="12"/>
      <c r="M2967" s="12"/>
      <c r="N2967" s="12"/>
      <c r="O2967" s="12"/>
      <c r="P2967" s="55">
        <f t="shared" si="144"/>
        <v>0</v>
      </c>
    </row>
    <row r="2968" spans="1:16" ht="15" customHeight="1" x14ac:dyDescent="0.3">
      <c r="A2968" s="554"/>
      <c r="B2968" s="552"/>
      <c r="C2968" s="110">
        <v>26</v>
      </c>
      <c r="D2968" s="66"/>
      <c r="E2968" s="12"/>
      <c r="F2968" s="12"/>
      <c r="G2968" s="12"/>
      <c r="H2968" s="12"/>
      <c r="I2968" s="12"/>
      <c r="J2968" s="12"/>
      <c r="K2968" s="12"/>
      <c r="L2968" s="12"/>
      <c r="M2968" s="12"/>
      <c r="N2968" s="12"/>
      <c r="O2968" s="12"/>
      <c r="P2968" s="55">
        <f t="shared" si="144"/>
        <v>0</v>
      </c>
    </row>
    <row r="2969" spans="1:16" ht="15" customHeight="1" x14ac:dyDescent="0.3">
      <c r="A2969" s="555"/>
      <c r="B2969" s="552"/>
      <c r="C2969" s="110">
        <v>27</v>
      </c>
      <c r="D2969" s="66"/>
      <c r="E2969" s="12"/>
      <c r="F2969" s="12"/>
      <c r="G2969" s="12"/>
      <c r="H2969" s="12"/>
      <c r="I2969" s="12"/>
      <c r="J2969" s="12"/>
      <c r="K2969" s="12"/>
      <c r="L2969" s="12"/>
      <c r="M2969" s="12"/>
      <c r="N2969" s="12"/>
      <c r="O2969" s="12"/>
      <c r="P2969" s="55">
        <f t="shared" si="144"/>
        <v>0</v>
      </c>
    </row>
    <row r="2970" spans="1:16" ht="15" customHeight="1" x14ac:dyDescent="0.3">
      <c r="A2970" s="553">
        <v>923</v>
      </c>
      <c r="B2970" s="551" t="s">
        <v>411</v>
      </c>
      <c r="C2970" s="110">
        <v>11</v>
      </c>
      <c r="D2970" s="66"/>
      <c r="E2970" s="12"/>
      <c r="F2970" s="12"/>
      <c r="G2970" s="12"/>
      <c r="H2970" s="12"/>
      <c r="I2970" s="12"/>
      <c r="J2970" s="12"/>
      <c r="K2970" s="12"/>
      <c r="L2970" s="12"/>
      <c r="M2970" s="12"/>
      <c r="N2970" s="12"/>
      <c r="O2970" s="12"/>
      <c r="P2970" s="55">
        <f t="shared" si="144"/>
        <v>0</v>
      </c>
    </row>
    <row r="2971" spans="1:16" ht="15" customHeight="1" x14ac:dyDescent="0.3">
      <c r="A2971" s="554"/>
      <c r="B2971" s="552"/>
      <c r="C2971" s="110">
        <v>12</v>
      </c>
      <c r="D2971" s="66"/>
      <c r="E2971" s="12"/>
      <c r="F2971" s="12"/>
      <c r="G2971" s="12"/>
      <c r="H2971" s="12"/>
      <c r="I2971" s="12"/>
      <c r="J2971" s="12"/>
      <c r="K2971" s="12"/>
      <c r="L2971" s="12"/>
      <c r="M2971" s="12"/>
      <c r="N2971" s="12"/>
      <c r="O2971" s="12"/>
      <c r="P2971" s="55">
        <f t="shared" si="144"/>
        <v>0</v>
      </c>
    </row>
    <row r="2972" spans="1:16" ht="15" customHeight="1" x14ac:dyDescent="0.3">
      <c r="A2972" s="554"/>
      <c r="B2972" s="552"/>
      <c r="C2972" s="110">
        <v>13</v>
      </c>
      <c r="D2972" s="66"/>
      <c r="E2972" s="12"/>
      <c r="F2972" s="12"/>
      <c r="G2972" s="12"/>
      <c r="H2972" s="12"/>
      <c r="I2972" s="12"/>
      <c r="J2972" s="12"/>
      <c r="K2972" s="12"/>
      <c r="L2972" s="12"/>
      <c r="M2972" s="12"/>
      <c r="N2972" s="12"/>
      <c r="O2972" s="12"/>
      <c r="P2972" s="55">
        <f t="shared" si="144"/>
        <v>0</v>
      </c>
    </row>
    <row r="2973" spans="1:16" ht="15" customHeight="1" x14ac:dyDescent="0.3">
      <c r="A2973" s="554"/>
      <c r="B2973" s="552"/>
      <c r="C2973" s="110">
        <v>14</v>
      </c>
      <c r="D2973" s="66"/>
      <c r="E2973" s="12"/>
      <c r="F2973" s="12"/>
      <c r="G2973" s="12"/>
      <c r="H2973" s="12"/>
      <c r="I2973" s="12"/>
      <c r="J2973" s="12"/>
      <c r="K2973" s="12"/>
      <c r="L2973" s="12"/>
      <c r="M2973" s="12"/>
      <c r="N2973" s="12"/>
      <c r="O2973" s="12"/>
      <c r="P2973" s="55">
        <f t="shared" si="144"/>
        <v>0</v>
      </c>
    </row>
    <row r="2974" spans="1:16" ht="15" customHeight="1" x14ac:dyDescent="0.3">
      <c r="A2974" s="554"/>
      <c r="B2974" s="552"/>
      <c r="C2974" s="110">
        <v>15</v>
      </c>
      <c r="D2974" s="66"/>
      <c r="E2974" s="12"/>
      <c r="F2974" s="12"/>
      <c r="G2974" s="12"/>
      <c r="H2974" s="12"/>
      <c r="I2974" s="12"/>
      <c r="J2974" s="12"/>
      <c r="K2974" s="12"/>
      <c r="L2974" s="12"/>
      <c r="M2974" s="12"/>
      <c r="N2974" s="12"/>
      <c r="O2974" s="12"/>
      <c r="P2974" s="55">
        <f t="shared" si="144"/>
        <v>0</v>
      </c>
    </row>
    <row r="2975" spans="1:16" ht="15" customHeight="1" x14ac:dyDescent="0.3">
      <c r="A2975" s="554"/>
      <c r="B2975" s="552"/>
      <c r="C2975" s="110">
        <v>16</v>
      </c>
      <c r="D2975" s="66"/>
      <c r="E2975" s="12"/>
      <c r="F2975" s="12"/>
      <c r="G2975" s="12"/>
      <c r="H2975" s="12"/>
      <c r="I2975" s="12"/>
      <c r="J2975" s="12"/>
      <c r="K2975" s="12"/>
      <c r="L2975" s="12"/>
      <c r="M2975" s="12"/>
      <c r="N2975" s="12"/>
      <c r="O2975" s="12"/>
      <c r="P2975" s="55">
        <f t="shared" si="144"/>
        <v>0</v>
      </c>
    </row>
    <row r="2976" spans="1:16" ht="15" customHeight="1" x14ac:dyDescent="0.3">
      <c r="A2976" s="554"/>
      <c r="B2976" s="552"/>
      <c r="C2976" s="110">
        <v>17</v>
      </c>
      <c r="D2976" s="66"/>
      <c r="E2976" s="12"/>
      <c r="F2976" s="12"/>
      <c r="G2976" s="12"/>
      <c r="H2976" s="12"/>
      <c r="I2976" s="12"/>
      <c r="J2976" s="12"/>
      <c r="K2976" s="12"/>
      <c r="L2976" s="12"/>
      <c r="M2976" s="12"/>
      <c r="N2976" s="12"/>
      <c r="O2976" s="12"/>
      <c r="P2976" s="55">
        <f t="shared" si="144"/>
        <v>0</v>
      </c>
    </row>
    <row r="2977" spans="1:16" ht="15" customHeight="1" x14ac:dyDescent="0.3">
      <c r="A2977" s="554"/>
      <c r="B2977" s="552"/>
      <c r="C2977" s="110">
        <v>25</v>
      </c>
      <c r="D2977" s="66"/>
      <c r="E2977" s="12"/>
      <c r="F2977" s="12"/>
      <c r="G2977" s="12"/>
      <c r="H2977" s="12"/>
      <c r="I2977" s="12"/>
      <c r="J2977" s="12"/>
      <c r="K2977" s="12"/>
      <c r="L2977" s="12"/>
      <c r="M2977" s="12"/>
      <c r="N2977" s="12"/>
      <c r="O2977" s="12"/>
      <c r="P2977" s="55">
        <f t="shared" si="144"/>
        <v>0</v>
      </c>
    </row>
    <row r="2978" spans="1:16" ht="15" customHeight="1" x14ac:dyDescent="0.3">
      <c r="A2978" s="554"/>
      <c r="B2978" s="552"/>
      <c r="C2978" s="110">
        <v>26</v>
      </c>
      <c r="D2978" s="66"/>
      <c r="E2978" s="12"/>
      <c r="F2978" s="12"/>
      <c r="G2978" s="12"/>
      <c r="H2978" s="12"/>
      <c r="I2978" s="12"/>
      <c r="J2978" s="12"/>
      <c r="K2978" s="12"/>
      <c r="L2978" s="12"/>
      <c r="M2978" s="12"/>
      <c r="N2978" s="12"/>
      <c r="O2978" s="12"/>
      <c r="P2978" s="55">
        <f t="shared" si="144"/>
        <v>0</v>
      </c>
    </row>
    <row r="2979" spans="1:16" ht="15" customHeight="1" x14ac:dyDescent="0.3">
      <c r="A2979" s="555"/>
      <c r="B2979" s="552"/>
      <c r="C2979" s="110">
        <v>27</v>
      </c>
      <c r="D2979" s="66"/>
      <c r="E2979" s="12"/>
      <c r="F2979" s="12"/>
      <c r="G2979" s="12"/>
      <c r="H2979" s="12"/>
      <c r="I2979" s="12"/>
      <c r="J2979" s="12"/>
      <c r="K2979" s="12"/>
      <c r="L2979" s="12"/>
      <c r="M2979" s="12"/>
      <c r="N2979" s="12"/>
      <c r="O2979" s="12"/>
      <c r="P2979" s="55">
        <f t="shared" si="144"/>
        <v>0</v>
      </c>
    </row>
    <row r="2980" spans="1:16" x14ac:dyDescent="0.3">
      <c r="A2980" s="64">
        <v>924</v>
      </c>
      <c r="B2980" s="65" t="s">
        <v>2346</v>
      </c>
      <c r="C2980" s="105"/>
      <c r="D2980" s="105"/>
      <c r="E2980" s="105"/>
      <c r="F2980" s="105"/>
      <c r="G2980" s="105"/>
      <c r="H2980" s="105"/>
      <c r="I2980" s="105"/>
      <c r="J2980" s="105"/>
      <c r="K2980" s="105"/>
      <c r="L2980" s="105"/>
      <c r="M2980" s="105"/>
      <c r="N2980" s="105"/>
      <c r="O2980" s="105"/>
      <c r="P2980" s="54">
        <f t="shared" si="144"/>
        <v>0</v>
      </c>
    </row>
    <row r="2981" spans="1:16" x14ac:dyDescent="0.3">
      <c r="A2981" s="64">
        <v>925</v>
      </c>
      <c r="B2981" s="65" t="s">
        <v>413</v>
      </c>
      <c r="C2981" s="105"/>
      <c r="D2981" s="105"/>
      <c r="E2981" s="105"/>
      <c r="F2981" s="105"/>
      <c r="G2981" s="105"/>
      <c r="H2981" s="105"/>
      <c r="I2981" s="105"/>
      <c r="J2981" s="105"/>
      <c r="K2981" s="105"/>
      <c r="L2981" s="105"/>
      <c r="M2981" s="105"/>
      <c r="N2981" s="105"/>
      <c r="O2981" s="105"/>
      <c r="P2981" s="54">
        <f t="shared" si="144"/>
        <v>0</v>
      </c>
    </row>
    <row r="2982" spans="1:16" x14ac:dyDescent="0.3">
      <c r="A2982" s="64">
        <v>926</v>
      </c>
      <c r="B2982" s="65" t="s">
        <v>2347</v>
      </c>
      <c r="C2982" s="105"/>
      <c r="D2982" s="105"/>
      <c r="E2982" s="105"/>
      <c r="F2982" s="105"/>
      <c r="G2982" s="105"/>
      <c r="H2982" s="105"/>
      <c r="I2982" s="105"/>
      <c r="J2982" s="105"/>
      <c r="K2982" s="105"/>
      <c r="L2982" s="105"/>
      <c r="M2982" s="105"/>
      <c r="N2982" s="105"/>
      <c r="O2982" s="105"/>
      <c r="P2982" s="54">
        <f t="shared" si="144"/>
        <v>0</v>
      </c>
    </row>
    <row r="2983" spans="1:16" x14ac:dyDescent="0.3">
      <c r="A2983" s="64">
        <v>927</v>
      </c>
      <c r="B2983" s="65" t="s">
        <v>415</v>
      </c>
      <c r="C2983" s="105"/>
      <c r="D2983" s="105"/>
      <c r="E2983" s="105"/>
      <c r="F2983" s="105"/>
      <c r="G2983" s="105"/>
      <c r="H2983" s="105"/>
      <c r="I2983" s="105"/>
      <c r="J2983" s="105"/>
      <c r="K2983" s="105"/>
      <c r="L2983" s="105"/>
      <c r="M2983" s="105"/>
      <c r="N2983" s="105"/>
      <c r="O2983" s="105"/>
      <c r="P2983" s="54">
        <f t="shared" si="144"/>
        <v>0</v>
      </c>
    </row>
    <row r="2984" spans="1:16" x14ac:dyDescent="0.3">
      <c r="A2984" s="64">
        <v>928</v>
      </c>
      <c r="B2984" s="65" t="s">
        <v>416</v>
      </c>
      <c r="C2984" s="105"/>
      <c r="D2984" s="105"/>
      <c r="E2984" s="105"/>
      <c r="F2984" s="105"/>
      <c r="G2984" s="105"/>
      <c r="H2984" s="105"/>
      <c r="I2984" s="105"/>
      <c r="J2984" s="105"/>
      <c r="K2984" s="105"/>
      <c r="L2984" s="105"/>
      <c r="M2984" s="105"/>
      <c r="N2984" s="105"/>
      <c r="O2984" s="105"/>
      <c r="P2984" s="54">
        <f t="shared" si="144"/>
        <v>0</v>
      </c>
    </row>
    <row r="2985" spans="1:16" x14ac:dyDescent="0.3">
      <c r="A2985" s="74">
        <v>9300</v>
      </c>
      <c r="B2985" s="305" t="s">
        <v>2348</v>
      </c>
      <c r="C2985" s="306"/>
      <c r="D2985" s="72">
        <f>SUM(D2986:D2996)</f>
        <v>0</v>
      </c>
      <c r="E2985" s="73">
        <f t="shared" ref="E2985:O2985" si="145">SUM(E2986:E2996)</f>
        <v>0</v>
      </c>
      <c r="F2985" s="73">
        <f t="shared" si="145"/>
        <v>0</v>
      </c>
      <c r="G2985" s="73">
        <f t="shared" si="145"/>
        <v>0</v>
      </c>
      <c r="H2985" s="73">
        <f t="shared" si="145"/>
        <v>0</v>
      </c>
      <c r="I2985" s="73">
        <f t="shared" si="145"/>
        <v>0</v>
      </c>
      <c r="J2985" s="73">
        <f t="shared" si="145"/>
        <v>0</v>
      </c>
      <c r="K2985" s="73">
        <f t="shared" si="145"/>
        <v>0</v>
      </c>
      <c r="L2985" s="73">
        <f t="shared" si="145"/>
        <v>0</v>
      </c>
      <c r="M2985" s="73">
        <f t="shared" si="145"/>
        <v>0</v>
      </c>
      <c r="N2985" s="73">
        <f t="shared" si="145"/>
        <v>0</v>
      </c>
      <c r="O2985" s="73">
        <f t="shared" si="145"/>
        <v>0</v>
      </c>
      <c r="P2985" s="73">
        <f>SUM(P2986:P2996)</f>
        <v>0</v>
      </c>
    </row>
    <row r="2986" spans="1:16" ht="15" customHeight="1" x14ac:dyDescent="0.3">
      <c r="A2986" s="553">
        <v>931</v>
      </c>
      <c r="B2986" s="551" t="s">
        <v>418</v>
      </c>
      <c r="C2986" s="110">
        <v>11</v>
      </c>
      <c r="D2986" s="66"/>
      <c r="E2986" s="12"/>
      <c r="F2986" s="12"/>
      <c r="G2986" s="12"/>
      <c r="H2986" s="12"/>
      <c r="I2986" s="12"/>
      <c r="J2986" s="12"/>
      <c r="K2986" s="12"/>
      <c r="L2986" s="12"/>
      <c r="M2986" s="12"/>
      <c r="N2986" s="12"/>
      <c r="O2986" s="12"/>
      <c r="P2986" s="55">
        <f>SUM(D2986:O2986)</f>
        <v>0</v>
      </c>
    </row>
    <row r="2987" spans="1:16" ht="15" customHeight="1" x14ac:dyDescent="0.3">
      <c r="A2987" s="554"/>
      <c r="B2987" s="552"/>
      <c r="C2987" s="110">
        <v>12</v>
      </c>
      <c r="D2987" s="66"/>
      <c r="E2987" s="12"/>
      <c r="F2987" s="12"/>
      <c r="G2987" s="12"/>
      <c r="H2987" s="12"/>
      <c r="I2987" s="12"/>
      <c r="J2987" s="12"/>
      <c r="K2987" s="12"/>
      <c r="L2987" s="12"/>
      <c r="M2987" s="12"/>
      <c r="N2987" s="12"/>
      <c r="O2987" s="12"/>
      <c r="P2987" s="55">
        <f t="shared" ref="P2987:P2995" si="146">SUM(D2987:O2987)</f>
        <v>0</v>
      </c>
    </row>
    <row r="2988" spans="1:16" ht="15" customHeight="1" x14ac:dyDescent="0.3">
      <c r="A2988" s="554"/>
      <c r="B2988" s="552"/>
      <c r="C2988" s="110">
        <v>13</v>
      </c>
      <c r="D2988" s="66"/>
      <c r="E2988" s="12"/>
      <c r="F2988" s="12"/>
      <c r="G2988" s="12"/>
      <c r="H2988" s="12"/>
      <c r="I2988" s="12"/>
      <c r="J2988" s="12"/>
      <c r="K2988" s="12"/>
      <c r="L2988" s="12"/>
      <c r="M2988" s="12"/>
      <c r="N2988" s="12"/>
      <c r="O2988" s="12"/>
      <c r="P2988" s="55">
        <f t="shared" si="146"/>
        <v>0</v>
      </c>
    </row>
    <row r="2989" spans="1:16" ht="15" customHeight="1" x14ac:dyDescent="0.3">
      <c r="A2989" s="554"/>
      <c r="B2989" s="552"/>
      <c r="C2989" s="110">
        <v>14</v>
      </c>
      <c r="D2989" s="66"/>
      <c r="E2989" s="12"/>
      <c r="F2989" s="12"/>
      <c r="G2989" s="12"/>
      <c r="H2989" s="12"/>
      <c r="I2989" s="12"/>
      <c r="J2989" s="12"/>
      <c r="K2989" s="12"/>
      <c r="L2989" s="12"/>
      <c r="M2989" s="12"/>
      <c r="N2989" s="12"/>
      <c r="O2989" s="12"/>
      <c r="P2989" s="55">
        <f t="shared" si="146"/>
        <v>0</v>
      </c>
    </row>
    <row r="2990" spans="1:16" ht="15" customHeight="1" x14ac:dyDescent="0.3">
      <c r="A2990" s="554"/>
      <c r="B2990" s="552"/>
      <c r="C2990" s="110">
        <v>15</v>
      </c>
      <c r="D2990" s="66"/>
      <c r="E2990" s="12"/>
      <c r="F2990" s="12"/>
      <c r="G2990" s="12"/>
      <c r="H2990" s="12"/>
      <c r="I2990" s="12"/>
      <c r="J2990" s="12"/>
      <c r="K2990" s="12"/>
      <c r="L2990" s="12"/>
      <c r="M2990" s="12"/>
      <c r="N2990" s="12"/>
      <c r="O2990" s="12"/>
      <c r="P2990" s="55">
        <f t="shared" si="146"/>
        <v>0</v>
      </c>
    </row>
    <row r="2991" spans="1:16" ht="15" customHeight="1" x14ac:dyDescent="0.3">
      <c r="A2991" s="554"/>
      <c r="B2991" s="552"/>
      <c r="C2991" s="110">
        <v>16</v>
      </c>
      <c r="D2991" s="66"/>
      <c r="E2991" s="12"/>
      <c r="F2991" s="12"/>
      <c r="G2991" s="12"/>
      <c r="H2991" s="12"/>
      <c r="I2991" s="12"/>
      <c r="J2991" s="12"/>
      <c r="K2991" s="12"/>
      <c r="L2991" s="12"/>
      <c r="M2991" s="12"/>
      <c r="N2991" s="12"/>
      <c r="O2991" s="12"/>
      <c r="P2991" s="55">
        <f t="shared" si="146"/>
        <v>0</v>
      </c>
    </row>
    <row r="2992" spans="1:16" ht="15" customHeight="1" x14ac:dyDescent="0.3">
      <c r="A2992" s="554"/>
      <c r="B2992" s="552"/>
      <c r="C2992" s="110">
        <v>17</v>
      </c>
      <c r="D2992" s="66"/>
      <c r="E2992" s="12"/>
      <c r="F2992" s="12"/>
      <c r="G2992" s="12"/>
      <c r="H2992" s="12"/>
      <c r="I2992" s="12"/>
      <c r="J2992" s="12"/>
      <c r="K2992" s="12"/>
      <c r="L2992" s="12"/>
      <c r="M2992" s="12"/>
      <c r="N2992" s="12"/>
      <c r="O2992" s="12"/>
      <c r="P2992" s="55">
        <f t="shared" si="146"/>
        <v>0</v>
      </c>
    </row>
    <row r="2993" spans="1:16" ht="15" customHeight="1" x14ac:dyDescent="0.3">
      <c r="A2993" s="554"/>
      <c r="B2993" s="552"/>
      <c r="C2993" s="110">
        <v>25</v>
      </c>
      <c r="D2993" s="66"/>
      <c r="E2993" s="12"/>
      <c r="F2993" s="12"/>
      <c r="G2993" s="12"/>
      <c r="H2993" s="12"/>
      <c r="I2993" s="12"/>
      <c r="J2993" s="12"/>
      <c r="K2993" s="12"/>
      <c r="L2993" s="12"/>
      <c r="M2993" s="12"/>
      <c r="N2993" s="12"/>
      <c r="O2993" s="12"/>
      <c r="P2993" s="55">
        <f t="shared" si="146"/>
        <v>0</v>
      </c>
    </row>
    <row r="2994" spans="1:16" ht="15" customHeight="1" x14ac:dyDescent="0.3">
      <c r="A2994" s="554"/>
      <c r="B2994" s="552"/>
      <c r="C2994" s="110">
        <v>26</v>
      </c>
      <c r="D2994" s="66"/>
      <c r="E2994" s="12"/>
      <c r="F2994" s="12"/>
      <c r="G2994" s="12"/>
      <c r="H2994" s="12"/>
      <c r="I2994" s="12"/>
      <c r="J2994" s="12"/>
      <c r="K2994" s="12"/>
      <c r="L2994" s="12"/>
      <c r="M2994" s="12"/>
      <c r="N2994" s="12"/>
      <c r="O2994" s="12"/>
      <c r="P2994" s="55">
        <f t="shared" si="146"/>
        <v>0</v>
      </c>
    </row>
    <row r="2995" spans="1:16" ht="15" customHeight="1" x14ac:dyDescent="0.3">
      <c r="A2995" s="555"/>
      <c r="B2995" s="552"/>
      <c r="C2995" s="110">
        <v>27</v>
      </c>
      <c r="D2995" s="66"/>
      <c r="E2995" s="12"/>
      <c r="F2995" s="12"/>
      <c r="G2995" s="12"/>
      <c r="H2995" s="12"/>
      <c r="I2995" s="12"/>
      <c r="J2995" s="12"/>
      <c r="K2995" s="12"/>
      <c r="L2995" s="12"/>
      <c r="M2995" s="12"/>
      <c r="N2995" s="12"/>
      <c r="O2995" s="12"/>
      <c r="P2995" s="55">
        <f t="shared" si="146"/>
        <v>0</v>
      </c>
    </row>
    <row r="2996" spans="1:16" x14ac:dyDescent="0.3">
      <c r="A2996" s="64">
        <v>932</v>
      </c>
      <c r="B2996" s="65" t="s">
        <v>419</v>
      </c>
      <c r="C2996" s="105"/>
      <c r="D2996" s="105"/>
      <c r="E2996" s="105"/>
      <c r="F2996" s="105"/>
      <c r="G2996" s="105"/>
      <c r="H2996" s="105"/>
      <c r="I2996" s="105"/>
      <c r="J2996" s="105"/>
      <c r="K2996" s="105"/>
      <c r="L2996" s="105"/>
      <c r="M2996" s="105"/>
      <c r="N2996" s="105"/>
      <c r="O2996" s="105"/>
      <c r="P2996" s="54">
        <f>SUM(D2996:O2996)</f>
        <v>0</v>
      </c>
    </row>
    <row r="2997" spans="1:16" x14ac:dyDescent="0.3">
      <c r="A2997" s="74">
        <v>9400</v>
      </c>
      <c r="B2997" s="305" t="s">
        <v>2349</v>
      </c>
      <c r="C2997" s="306"/>
      <c r="D2997" s="72">
        <f>SUM(D2998:D3008)</f>
        <v>0</v>
      </c>
      <c r="E2997" s="73">
        <f t="shared" ref="E2997:O2997" si="147">SUM(E2998:E3008)</f>
        <v>0</v>
      </c>
      <c r="F2997" s="73">
        <f t="shared" si="147"/>
        <v>0</v>
      </c>
      <c r="G2997" s="73">
        <f t="shared" si="147"/>
        <v>0</v>
      </c>
      <c r="H2997" s="73">
        <f t="shared" si="147"/>
        <v>0</v>
      </c>
      <c r="I2997" s="73">
        <f t="shared" si="147"/>
        <v>0</v>
      </c>
      <c r="J2997" s="73">
        <f t="shared" si="147"/>
        <v>0</v>
      </c>
      <c r="K2997" s="73">
        <f t="shared" si="147"/>
        <v>0</v>
      </c>
      <c r="L2997" s="73">
        <f t="shared" si="147"/>
        <v>0</v>
      </c>
      <c r="M2997" s="73">
        <f t="shared" si="147"/>
        <v>0</v>
      </c>
      <c r="N2997" s="73">
        <f t="shared" si="147"/>
        <v>0</v>
      </c>
      <c r="O2997" s="73">
        <f t="shared" si="147"/>
        <v>0</v>
      </c>
      <c r="P2997" s="73">
        <f>SUM(P2998:P3008)</f>
        <v>0</v>
      </c>
    </row>
    <row r="2998" spans="1:16" ht="15" customHeight="1" x14ac:dyDescent="0.3">
      <c r="A2998" s="553">
        <v>941</v>
      </c>
      <c r="B2998" s="551" t="s">
        <v>421</v>
      </c>
      <c r="C2998" s="110">
        <v>11</v>
      </c>
      <c r="D2998" s="66"/>
      <c r="E2998" s="12"/>
      <c r="F2998" s="12"/>
      <c r="G2998" s="12"/>
      <c r="H2998" s="12"/>
      <c r="I2998" s="12"/>
      <c r="J2998" s="12"/>
      <c r="K2998" s="12"/>
      <c r="L2998" s="12"/>
      <c r="M2998" s="12"/>
      <c r="N2998" s="12"/>
      <c r="O2998" s="12"/>
      <c r="P2998" s="55">
        <f>SUM(D2998:O2998)</f>
        <v>0</v>
      </c>
    </row>
    <row r="2999" spans="1:16" ht="15" customHeight="1" x14ac:dyDescent="0.3">
      <c r="A2999" s="554"/>
      <c r="B2999" s="552"/>
      <c r="C2999" s="110">
        <v>12</v>
      </c>
      <c r="D2999" s="66"/>
      <c r="E2999" s="12"/>
      <c r="F2999" s="12"/>
      <c r="G2999" s="12"/>
      <c r="H2999" s="12"/>
      <c r="I2999" s="12"/>
      <c r="J2999" s="12"/>
      <c r="K2999" s="12"/>
      <c r="L2999" s="12"/>
      <c r="M2999" s="12"/>
      <c r="N2999" s="12"/>
      <c r="O2999" s="12"/>
      <c r="P2999" s="55">
        <f t="shared" ref="P2999:P3007" si="148">SUM(D2999:O2999)</f>
        <v>0</v>
      </c>
    </row>
    <row r="3000" spans="1:16" ht="15" customHeight="1" x14ac:dyDescent="0.3">
      <c r="A3000" s="554"/>
      <c r="B3000" s="552"/>
      <c r="C3000" s="110">
        <v>13</v>
      </c>
      <c r="D3000" s="66"/>
      <c r="E3000" s="12"/>
      <c r="F3000" s="12"/>
      <c r="G3000" s="12"/>
      <c r="H3000" s="12"/>
      <c r="I3000" s="12"/>
      <c r="J3000" s="12"/>
      <c r="K3000" s="12"/>
      <c r="L3000" s="12"/>
      <c r="M3000" s="12"/>
      <c r="N3000" s="12"/>
      <c r="O3000" s="12"/>
      <c r="P3000" s="55">
        <f t="shared" si="148"/>
        <v>0</v>
      </c>
    </row>
    <row r="3001" spans="1:16" ht="15" customHeight="1" x14ac:dyDescent="0.3">
      <c r="A3001" s="554"/>
      <c r="B3001" s="552"/>
      <c r="C3001" s="110">
        <v>14</v>
      </c>
      <c r="D3001" s="66"/>
      <c r="E3001" s="12"/>
      <c r="F3001" s="12"/>
      <c r="G3001" s="12"/>
      <c r="H3001" s="12"/>
      <c r="I3001" s="12"/>
      <c r="J3001" s="12"/>
      <c r="K3001" s="12"/>
      <c r="L3001" s="12"/>
      <c r="M3001" s="12"/>
      <c r="N3001" s="12"/>
      <c r="O3001" s="12"/>
      <c r="P3001" s="55">
        <f t="shared" si="148"/>
        <v>0</v>
      </c>
    </row>
    <row r="3002" spans="1:16" ht="15" customHeight="1" x14ac:dyDescent="0.3">
      <c r="A3002" s="554"/>
      <c r="B3002" s="552"/>
      <c r="C3002" s="110">
        <v>15</v>
      </c>
      <c r="D3002" s="66"/>
      <c r="E3002" s="12"/>
      <c r="F3002" s="12"/>
      <c r="G3002" s="12"/>
      <c r="H3002" s="12"/>
      <c r="I3002" s="12"/>
      <c r="J3002" s="12"/>
      <c r="K3002" s="12"/>
      <c r="L3002" s="12"/>
      <c r="M3002" s="12"/>
      <c r="N3002" s="12"/>
      <c r="O3002" s="12"/>
      <c r="P3002" s="55">
        <f t="shared" si="148"/>
        <v>0</v>
      </c>
    </row>
    <row r="3003" spans="1:16" ht="15" customHeight="1" x14ac:dyDescent="0.3">
      <c r="A3003" s="554"/>
      <c r="B3003" s="552"/>
      <c r="C3003" s="110">
        <v>16</v>
      </c>
      <c r="D3003" s="66"/>
      <c r="E3003" s="12"/>
      <c r="F3003" s="12"/>
      <c r="G3003" s="12"/>
      <c r="H3003" s="12"/>
      <c r="I3003" s="12"/>
      <c r="J3003" s="12"/>
      <c r="K3003" s="12"/>
      <c r="L3003" s="12"/>
      <c r="M3003" s="12"/>
      <c r="N3003" s="12"/>
      <c r="O3003" s="12"/>
      <c r="P3003" s="55">
        <f t="shared" si="148"/>
        <v>0</v>
      </c>
    </row>
    <row r="3004" spans="1:16" ht="15" customHeight="1" x14ac:dyDescent="0.3">
      <c r="A3004" s="554"/>
      <c r="B3004" s="552"/>
      <c r="C3004" s="110">
        <v>17</v>
      </c>
      <c r="D3004" s="66"/>
      <c r="E3004" s="12"/>
      <c r="F3004" s="12"/>
      <c r="G3004" s="12"/>
      <c r="H3004" s="12"/>
      <c r="I3004" s="12"/>
      <c r="J3004" s="12"/>
      <c r="K3004" s="12"/>
      <c r="L3004" s="12"/>
      <c r="M3004" s="12"/>
      <c r="N3004" s="12"/>
      <c r="O3004" s="12"/>
      <c r="P3004" s="55">
        <f t="shared" si="148"/>
        <v>0</v>
      </c>
    </row>
    <row r="3005" spans="1:16" ht="15" customHeight="1" x14ac:dyDescent="0.3">
      <c r="A3005" s="554"/>
      <c r="B3005" s="552"/>
      <c r="C3005" s="110">
        <v>25</v>
      </c>
      <c r="D3005" s="66"/>
      <c r="E3005" s="12"/>
      <c r="F3005" s="12"/>
      <c r="G3005" s="12"/>
      <c r="H3005" s="12"/>
      <c r="I3005" s="12"/>
      <c r="J3005" s="12"/>
      <c r="K3005" s="12"/>
      <c r="L3005" s="12"/>
      <c r="M3005" s="12"/>
      <c r="N3005" s="12"/>
      <c r="O3005" s="12"/>
      <c r="P3005" s="55">
        <f t="shared" si="148"/>
        <v>0</v>
      </c>
    </row>
    <row r="3006" spans="1:16" ht="15" customHeight="1" x14ac:dyDescent="0.3">
      <c r="A3006" s="554"/>
      <c r="B3006" s="552"/>
      <c r="C3006" s="110">
        <v>26</v>
      </c>
      <c r="D3006" s="66"/>
      <c r="E3006" s="12"/>
      <c r="F3006" s="12"/>
      <c r="G3006" s="12"/>
      <c r="H3006" s="12"/>
      <c r="I3006" s="12"/>
      <c r="J3006" s="12"/>
      <c r="K3006" s="12"/>
      <c r="L3006" s="12"/>
      <c r="M3006" s="12"/>
      <c r="N3006" s="12"/>
      <c r="O3006" s="12"/>
      <c r="P3006" s="55">
        <f t="shared" si="148"/>
        <v>0</v>
      </c>
    </row>
    <row r="3007" spans="1:16" ht="15" customHeight="1" x14ac:dyDescent="0.3">
      <c r="A3007" s="555"/>
      <c r="B3007" s="552"/>
      <c r="C3007" s="110">
        <v>27</v>
      </c>
      <c r="D3007" s="66"/>
      <c r="E3007" s="12"/>
      <c r="F3007" s="12"/>
      <c r="G3007" s="12"/>
      <c r="H3007" s="12"/>
      <c r="I3007" s="12"/>
      <c r="J3007" s="12"/>
      <c r="K3007" s="12"/>
      <c r="L3007" s="12"/>
      <c r="M3007" s="12"/>
      <c r="N3007" s="12"/>
      <c r="O3007" s="12"/>
      <c r="P3007" s="55">
        <f t="shared" si="148"/>
        <v>0</v>
      </c>
    </row>
    <row r="3008" spans="1:16" x14ac:dyDescent="0.3">
      <c r="A3008" s="64">
        <v>942</v>
      </c>
      <c r="B3008" s="65" t="s">
        <v>422</v>
      </c>
      <c r="C3008" s="105"/>
      <c r="D3008" s="105"/>
      <c r="E3008" s="105"/>
      <c r="F3008" s="105"/>
      <c r="G3008" s="105"/>
      <c r="H3008" s="105"/>
      <c r="I3008" s="105"/>
      <c r="J3008" s="105"/>
      <c r="K3008" s="105"/>
      <c r="L3008" s="105"/>
      <c r="M3008" s="105"/>
      <c r="N3008" s="105"/>
      <c r="O3008" s="105"/>
      <c r="P3008" s="54">
        <f>SUM(D3008:O3008)</f>
        <v>0</v>
      </c>
    </row>
    <row r="3009" spans="1:16" x14ac:dyDescent="0.3">
      <c r="A3009" s="74">
        <v>9500</v>
      </c>
      <c r="B3009" s="305" t="s">
        <v>2350</v>
      </c>
      <c r="C3009" s="306"/>
      <c r="D3009" s="72">
        <f>SUM(D3010:D3019)</f>
        <v>0</v>
      </c>
      <c r="E3009" s="72">
        <f t="shared" ref="E3009:O3009" si="149">SUM(E3010:E3019)</f>
        <v>0</v>
      </c>
      <c r="F3009" s="72">
        <f t="shared" si="149"/>
        <v>0</v>
      </c>
      <c r="G3009" s="72">
        <f t="shared" si="149"/>
        <v>0</v>
      </c>
      <c r="H3009" s="72">
        <f t="shared" si="149"/>
        <v>0</v>
      </c>
      <c r="I3009" s="72">
        <f t="shared" si="149"/>
        <v>0</v>
      </c>
      <c r="J3009" s="72">
        <f t="shared" si="149"/>
        <v>0</v>
      </c>
      <c r="K3009" s="72">
        <f t="shared" si="149"/>
        <v>0</v>
      </c>
      <c r="L3009" s="72">
        <f t="shared" si="149"/>
        <v>0</v>
      </c>
      <c r="M3009" s="72">
        <f t="shared" si="149"/>
        <v>0</v>
      </c>
      <c r="N3009" s="72">
        <f t="shared" si="149"/>
        <v>0</v>
      </c>
      <c r="O3009" s="72">
        <f t="shared" si="149"/>
        <v>0</v>
      </c>
      <c r="P3009" s="72">
        <f>SUM(P3010:P3019)</f>
        <v>0</v>
      </c>
    </row>
    <row r="3010" spans="1:16" ht="15" customHeight="1" x14ac:dyDescent="0.3">
      <c r="A3010" s="553">
        <v>951</v>
      </c>
      <c r="B3010" s="551" t="s">
        <v>424</v>
      </c>
      <c r="C3010" s="110">
        <v>11</v>
      </c>
      <c r="D3010" s="66"/>
      <c r="E3010" s="12"/>
      <c r="F3010" s="12"/>
      <c r="G3010" s="12"/>
      <c r="H3010" s="12"/>
      <c r="I3010" s="12"/>
      <c r="J3010" s="12"/>
      <c r="K3010" s="12"/>
      <c r="L3010" s="12"/>
      <c r="M3010" s="12"/>
      <c r="N3010" s="12"/>
      <c r="O3010" s="12"/>
      <c r="P3010" s="55">
        <f>SUM(D3010:O3010)</f>
        <v>0</v>
      </c>
    </row>
    <row r="3011" spans="1:16" ht="15" customHeight="1" x14ac:dyDescent="0.3">
      <c r="A3011" s="554"/>
      <c r="B3011" s="552"/>
      <c r="C3011" s="110">
        <v>12</v>
      </c>
      <c r="D3011" s="66"/>
      <c r="E3011" s="12"/>
      <c r="F3011" s="12"/>
      <c r="G3011" s="12"/>
      <c r="H3011" s="12"/>
      <c r="I3011" s="12"/>
      <c r="J3011" s="12"/>
      <c r="K3011" s="12"/>
      <c r="L3011" s="12"/>
      <c r="M3011" s="12"/>
      <c r="N3011" s="12"/>
      <c r="O3011" s="12"/>
      <c r="P3011" s="55">
        <f t="shared" ref="P3011:P3019" si="150">SUM(D3011:O3011)</f>
        <v>0</v>
      </c>
    </row>
    <row r="3012" spans="1:16" ht="15" customHeight="1" x14ac:dyDescent="0.3">
      <c r="A3012" s="554"/>
      <c r="B3012" s="552"/>
      <c r="C3012" s="110">
        <v>13</v>
      </c>
      <c r="D3012" s="66"/>
      <c r="E3012" s="12"/>
      <c r="F3012" s="12"/>
      <c r="G3012" s="12"/>
      <c r="H3012" s="12"/>
      <c r="I3012" s="12"/>
      <c r="J3012" s="12"/>
      <c r="K3012" s="12"/>
      <c r="L3012" s="12"/>
      <c r="M3012" s="12"/>
      <c r="N3012" s="12"/>
      <c r="O3012" s="12"/>
      <c r="P3012" s="55">
        <f t="shared" si="150"/>
        <v>0</v>
      </c>
    </row>
    <row r="3013" spans="1:16" ht="15" customHeight="1" x14ac:dyDescent="0.3">
      <c r="A3013" s="554"/>
      <c r="B3013" s="552"/>
      <c r="C3013" s="110">
        <v>14</v>
      </c>
      <c r="D3013" s="66"/>
      <c r="E3013" s="12"/>
      <c r="F3013" s="12"/>
      <c r="G3013" s="12"/>
      <c r="H3013" s="12"/>
      <c r="I3013" s="12"/>
      <c r="J3013" s="12"/>
      <c r="K3013" s="12"/>
      <c r="L3013" s="12"/>
      <c r="M3013" s="12"/>
      <c r="N3013" s="12"/>
      <c r="O3013" s="12"/>
      <c r="P3013" s="55">
        <f t="shared" si="150"/>
        <v>0</v>
      </c>
    </row>
    <row r="3014" spans="1:16" ht="15" customHeight="1" x14ac:dyDescent="0.3">
      <c r="A3014" s="554"/>
      <c r="B3014" s="552"/>
      <c r="C3014" s="110">
        <v>15</v>
      </c>
      <c r="D3014" s="66"/>
      <c r="E3014" s="12"/>
      <c r="F3014" s="12"/>
      <c r="G3014" s="12"/>
      <c r="H3014" s="12"/>
      <c r="I3014" s="12"/>
      <c r="J3014" s="12"/>
      <c r="K3014" s="12"/>
      <c r="L3014" s="12"/>
      <c r="M3014" s="12"/>
      <c r="N3014" s="12"/>
      <c r="O3014" s="12"/>
      <c r="P3014" s="55">
        <f t="shared" si="150"/>
        <v>0</v>
      </c>
    </row>
    <row r="3015" spans="1:16" ht="15" customHeight="1" x14ac:dyDescent="0.3">
      <c r="A3015" s="554"/>
      <c r="B3015" s="552"/>
      <c r="C3015" s="110">
        <v>16</v>
      </c>
      <c r="D3015" s="66"/>
      <c r="E3015" s="12"/>
      <c r="F3015" s="12"/>
      <c r="G3015" s="12"/>
      <c r="H3015" s="12"/>
      <c r="I3015" s="12"/>
      <c r="J3015" s="12"/>
      <c r="K3015" s="12"/>
      <c r="L3015" s="12"/>
      <c r="M3015" s="12"/>
      <c r="N3015" s="12"/>
      <c r="O3015" s="12"/>
      <c r="P3015" s="55">
        <f t="shared" si="150"/>
        <v>0</v>
      </c>
    </row>
    <row r="3016" spans="1:16" ht="15" customHeight="1" x14ac:dyDescent="0.3">
      <c r="A3016" s="554"/>
      <c r="B3016" s="552"/>
      <c r="C3016" s="110">
        <v>17</v>
      </c>
      <c r="D3016" s="66"/>
      <c r="E3016" s="12"/>
      <c r="F3016" s="12"/>
      <c r="G3016" s="12"/>
      <c r="H3016" s="12"/>
      <c r="I3016" s="12"/>
      <c r="J3016" s="12"/>
      <c r="K3016" s="12"/>
      <c r="L3016" s="12"/>
      <c r="M3016" s="12"/>
      <c r="N3016" s="12"/>
      <c r="O3016" s="12"/>
      <c r="P3016" s="55">
        <f t="shared" si="150"/>
        <v>0</v>
      </c>
    </row>
    <row r="3017" spans="1:16" ht="15" customHeight="1" x14ac:dyDescent="0.3">
      <c r="A3017" s="554"/>
      <c r="B3017" s="552"/>
      <c r="C3017" s="110">
        <v>25</v>
      </c>
      <c r="D3017" s="66"/>
      <c r="E3017" s="12"/>
      <c r="F3017" s="12"/>
      <c r="G3017" s="12"/>
      <c r="H3017" s="12"/>
      <c r="I3017" s="12"/>
      <c r="J3017" s="12"/>
      <c r="K3017" s="12"/>
      <c r="L3017" s="12"/>
      <c r="M3017" s="12"/>
      <c r="N3017" s="12"/>
      <c r="O3017" s="12"/>
      <c r="P3017" s="55">
        <f t="shared" si="150"/>
        <v>0</v>
      </c>
    </row>
    <row r="3018" spans="1:16" ht="15" customHeight="1" x14ac:dyDescent="0.3">
      <c r="A3018" s="554"/>
      <c r="B3018" s="552"/>
      <c r="C3018" s="110">
        <v>26</v>
      </c>
      <c r="D3018" s="66"/>
      <c r="E3018" s="12"/>
      <c r="F3018" s="12"/>
      <c r="G3018" s="12"/>
      <c r="H3018" s="12"/>
      <c r="I3018" s="12"/>
      <c r="J3018" s="12"/>
      <c r="K3018" s="12"/>
      <c r="L3018" s="12"/>
      <c r="M3018" s="12"/>
      <c r="N3018" s="12"/>
      <c r="O3018" s="12"/>
      <c r="P3018" s="55">
        <f t="shared" si="150"/>
        <v>0</v>
      </c>
    </row>
    <row r="3019" spans="1:16" ht="15" customHeight="1" x14ac:dyDescent="0.3">
      <c r="A3019" s="555"/>
      <c r="B3019" s="552"/>
      <c r="C3019" s="110">
        <v>27</v>
      </c>
      <c r="D3019" s="66"/>
      <c r="E3019" s="12"/>
      <c r="F3019" s="12"/>
      <c r="G3019" s="12"/>
      <c r="H3019" s="12"/>
      <c r="I3019" s="12"/>
      <c r="J3019" s="12"/>
      <c r="K3019" s="12"/>
      <c r="L3019" s="12"/>
      <c r="M3019" s="12"/>
      <c r="N3019" s="12"/>
      <c r="O3019" s="12"/>
      <c r="P3019" s="55">
        <f t="shared" si="150"/>
        <v>0</v>
      </c>
    </row>
    <row r="3020" spans="1:16" x14ac:dyDescent="0.3">
      <c r="A3020" s="74">
        <v>9600</v>
      </c>
      <c r="B3020" s="305" t="s">
        <v>2351</v>
      </c>
      <c r="C3020" s="306"/>
      <c r="D3020" s="72">
        <f>SUM(D3021:D3022)</f>
        <v>0</v>
      </c>
      <c r="E3020" s="73">
        <f t="shared" ref="E3020:O3020" si="151">SUM(E3021:E3022)</f>
        <v>0</v>
      </c>
      <c r="F3020" s="73">
        <f t="shared" si="151"/>
        <v>0</v>
      </c>
      <c r="G3020" s="73">
        <f t="shared" si="151"/>
        <v>0</v>
      </c>
      <c r="H3020" s="73">
        <f t="shared" si="151"/>
        <v>0</v>
      </c>
      <c r="I3020" s="73">
        <f t="shared" si="151"/>
        <v>0</v>
      </c>
      <c r="J3020" s="73">
        <f t="shared" si="151"/>
        <v>0</v>
      </c>
      <c r="K3020" s="73">
        <f t="shared" si="151"/>
        <v>0</v>
      </c>
      <c r="L3020" s="73">
        <f t="shared" si="151"/>
        <v>0</v>
      </c>
      <c r="M3020" s="73">
        <f t="shared" si="151"/>
        <v>0</v>
      </c>
      <c r="N3020" s="73">
        <f t="shared" si="151"/>
        <v>0</v>
      </c>
      <c r="O3020" s="73">
        <f t="shared" si="151"/>
        <v>0</v>
      </c>
      <c r="P3020" s="73">
        <f>SUM(P3021:P3022)</f>
        <v>0</v>
      </c>
    </row>
    <row r="3021" spans="1:16" x14ac:dyDescent="0.3">
      <c r="A3021" s="64">
        <v>961</v>
      </c>
      <c r="B3021" s="65" t="s">
        <v>426</v>
      </c>
      <c r="C3021" s="105"/>
      <c r="D3021" s="105"/>
      <c r="E3021" s="105"/>
      <c r="F3021" s="105"/>
      <c r="G3021" s="105"/>
      <c r="H3021" s="105"/>
      <c r="I3021" s="105"/>
      <c r="J3021" s="105"/>
      <c r="K3021" s="105"/>
      <c r="L3021" s="105"/>
      <c r="M3021" s="105"/>
      <c r="N3021" s="105"/>
      <c r="O3021" s="105"/>
      <c r="P3021" s="54">
        <f t="shared" ref="P3021:P3022" si="152">SUM(D3021:O3021)</f>
        <v>0</v>
      </c>
    </row>
    <row r="3022" spans="1:16" x14ac:dyDescent="0.3">
      <c r="A3022" s="64">
        <v>962</v>
      </c>
      <c r="B3022" s="65" t="s">
        <v>427</v>
      </c>
      <c r="C3022" s="105"/>
      <c r="D3022" s="105"/>
      <c r="E3022" s="105"/>
      <c r="F3022" s="105"/>
      <c r="G3022" s="105"/>
      <c r="H3022" s="105"/>
      <c r="I3022" s="105"/>
      <c r="J3022" s="105"/>
      <c r="K3022" s="105"/>
      <c r="L3022" s="105"/>
      <c r="M3022" s="105"/>
      <c r="N3022" s="105"/>
      <c r="O3022" s="105"/>
      <c r="P3022" s="54">
        <f t="shared" si="152"/>
        <v>0</v>
      </c>
    </row>
    <row r="3023" spans="1:16" x14ac:dyDescent="0.3">
      <c r="A3023" s="74">
        <v>9900</v>
      </c>
      <c r="B3023" s="305" t="s">
        <v>2352</v>
      </c>
      <c r="C3023" s="306"/>
      <c r="D3023" s="72">
        <f>SUM(D3024:D3033)</f>
        <v>0</v>
      </c>
      <c r="E3023" s="72">
        <f t="shared" ref="E3023:O3023" si="153">SUM(E3024:E3033)</f>
        <v>0</v>
      </c>
      <c r="F3023" s="72">
        <f t="shared" si="153"/>
        <v>0</v>
      </c>
      <c r="G3023" s="72">
        <f t="shared" si="153"/>
        <v>0</v>
      </c>
      <c r="H3023" s="72">
        <f t="shared" si="153"/>
        <v>0</v>
      </c>
      <c r="I3023" s="72">
        <f t="shared" si="153"/>
        <v>0</v>
      </c>
      <c r="J3023" s="72">
        <f t="shared" si="153"/>
        <v>0</v>
      </c>
      <c r="K3023" s="72">
        <f t="shared" si="153"/>
        <v>0</v>
      </c>
      <c r="L3023" s="72">
        <f t="shared" si="153"/>
        <v>0</v>
      </c>
      <c r="M3023" s="72">
        <f t="shared" si="153"/>
        <v>0</v>
      </c>
      <c r="N3023" s="72">
        <f t="shared" si="153"/>
        <v>0</v>
      </c>
      <c r="O3023" s="72">
        <f t="shared" si="153"/>
        <v>0</v>
      </c>
      <c r="P3023" s="72">
        <f>SUM(P3024:P3033)</f>
        <v>0</v>
      </c>
    </row>
    <row r="3024" spans="1:16" x14ac:dyDescent="0.3">
      <c r="A3024" s="553">
        <v>991</v>
      </c>
      <c r="B3024" s="556" t="s">
        <v>429</v>
      </c>
      <c r="C3024" s="110">
        <v>11</v>
      </c>
      <c r="D3024" s="66"/>
      <c r="E3024" s="12"/>
      <c r="F3024" s="12"/>
      <c r="G3024" s="12"/>
      <c r="H3024" s="12"/>
      <c r="I3024" s="12"/>
      <c r="J3024" s="12"/>
      <c r="K3024" s="12"/>
      <c r="L3024" s="12"/>
      <c r="M3024" s="12"/>
      <c r="N3024" s="12"/>
      <c r="O3024" s="12"/>
      <c r="P3024" s="55">
        <f>SUM(D3024:O3024)</f>
        <v>0</v>
      </c>
    </row>
    <row r="3025" spans="1:16" x14ac:dyDescent="0.3">
      <c r="A3025" s="554"/>
      <c r="B3025" s="557"/>
      <c r="C3025" s="110">
        <v>12</v>
      </c>
      <c r="D3025" s="66"/>
      <c r="E3025" s="12"/>
      <c r="F3025" s="12"/>
      <c r="G3025" s="12"/>
      <c r="H3025" s="12"/>
      <c r="I3025" s="12"/>
      <c r="J3025" s="12"/>
      <c r="K3025" s="12"/>
      <c r="L3025" s="12"/>
      <c r="M3025" s="12"/>
      <c r="N3025" s="12"/>
      <c r="O3025" s="12"/>
      <c r="P3025" s="55">
        <f t="shared" ref="P3025:P3033" si="154">SUM(D3025:O3025)</f>
        <v>0</v>
      </c>
    </row>
    <row r="3026" spans="1:16" x14ac:dyDescent="0.3">
      <c r="A3026" s="554"/>
      <c r="B3026" s="557"/>
      <c r="C3026" s="110">
        <v>13</v>
      </c>
      <c r="D3026" s="66"/>
      <c r="E3026" s="12"/>
      <c r="F3026" s="12"/>
      <c r="G3026" s="12"/>
      <c r="H3026" s="12"/>
      <c r="I3026" s="12"/>
      <c r="J3026" s="12"/>
      <c r="K3026" s="12"/>
      <c r="L3026" s="12"/>
      <c r="M3026" s="12"/>
      <c r="N3026" s="12"/>
      <c r="O3026" s="12"/>
      <c r="P3026" s="55">
        <f t="shared" si="154"/>
        <v>0</v>
      </c>
    </row>
    <row r="3027" spans="1:16" x14ac:dyDescent="0.3">
      <c r="A3027" s="554"/>
      <c r="B3027" s="557"/>
      <c r="C3027" s="110">
        <v>14</v>
      </c>
      <c r="D3027" s="66"/>
      <c r="E3027" s="12"/>
      <c r="F3027" s="12"/>
      <c r="G3027" s="12"/>
      <c r="H3027" s="12"/>
      <c r="I3027" s="12"/>
      <c r="J3027" s="12"/>
      <c r="K3027" s="12"/>
      <c r="L3027" s="12"/>
      <c r="M3027" s="12"/>
      <c r="N3027" s="12"/>
      <c r="O3027" s="12"/>
      <c r="P3027" s="55">
        <f t="shared" si="154"/>
        <v>0</v>
      </c>
    </row>
    <row r="3028" spans="1:16" x14ac:dyDescent="0.3">
      <c r="A3028" s="554"/>
      <c r="B3028" s="557"/>
      <c r="C3028" s="110">
        <v>15</v>
      </c>
      <c r="D3028" s="66"/>
      <c r="E3028" s="12"/>
      <c r="F3028" s="12"/>
      <c r="G3028" s="12"/>
      <c r="H3028" s="12"/>
      <c r="I3028" s="12"/>
      <c r="J3028" s="12"/>
      <c r="K3028" s="12"/>
      <c r="L3028" s="12"/>
      <c r="M3028" s="12"/>
      <c r="N3028" s="12"/>
      <c r="O3028" s="12"/>
      <c r="P3028" s="55">
        <f t="shared" si="154"/>
        <v>0</v>
      </c>
    </row>
    <row r="3029" spans="1:16" x14ac:dyDescent="0.3">
      <c r="A3029" s="554"/>
      <c r="B3029" s="557"/>
      <c r="C3029" s="110">
        <v>16</v>
      </c>
      <c r="D3029" s="66"/>
      <c r="E3029" s="12"/>
      <c r="F3029" s="12"/>
      <c r="G3029" s="12"/>
      <c r="H3029" s="12"/>
      <c r="I3029" s="12"/>
      <c r="J3029" s="12"/>
      <c r="K3029" s="12"/>
      <c r="L3029" s="12"/>
      <c r="M3029" s="12"/>
      <c r="N3029" s="12"/>
      <c r="O3029" s="12"/>
      <c r="P3029" s="55">
        <f t="shared" si="154"/>
        <v>0</v>
      </c>
    </row>
    <row r="3030" spans="1:16" x14ac:dyDescent="0.3">
      <c r="A3030" s="554"/>
      <c r="B3030" s="557"/>
      <c r="C3030" s="110">
        <v>17</v>
      </c>
      <c r="D3030" s="66"/>
      <c r="E3030" s="12"/>
      <c r="F3030" s="12"/>
      <c r="G3030" s="12"/>
      <c r="H3030" s="12"/>
      <c r="I3030" s="12"/>
      <c r="J3030" s="12"/>
      <c r="K3030" s="12"/>
      <c r="L3030" s="12"/>
      <c r="M3030" s="12"/>
      <c r="N3030" s="12"/>
      <c r="O3030" s="12"/>
      <c r="P3030" s="55">
        <f t="shared" si="154"/>
        <v>0</v>
      </c>
    </row>
    <row r="3031" spans="1:16" x14ac:dyDescent="0.3">
      <c r="A3031" s="554"/>
      <c r="B3031" s="557"/>
      <c r="C3031" s="110">
        <v>25</v>
      </c>
      <c r="D3031" s="66"/>
      <c r="E3031" s="12"/>
      <c r="F3031" s="12"/>
      <c r="G3031" s="12"/>
      <c r="H3031" s="12"/>
      <c r="I3031" s="12"/>
      <c r="J3031" s="12"/>
      <c r="K3031" s="12"/>
      <c r="L3031" s="12"/>
      <c r="M3031" s="12"/>
      <c r="N3031" s="12"/>
      <c r="O3031" s="12"/>
      <c r="P3031" s="55">
        <f t="shared" si="154"/>
        <v>0</v>
      </c>
    </row>
    <row r="3032" spans="1:16" x14ac:dyDescent="0.3">
      <c r="A3032" s="554"/>
      <c r="B3032" s="557"/>
      <c r="C3032" s="110">
        <v>26</v>
      </c>
      <c r="D3032" s="66"/>
      <c r="E3032" s="12"/>
      <c r="F3032" s="12"/>
      <c r="G3032" s="12"/>
      <c r="H3032" s="12"/>
      <c r="I3032" s="12"/>
      <c r="J3032" s="12"/>
      <c r="K3032" s="12"/>
      <c r="L3032" s="12"/>
      <c r="M3032" s="12"/>
      <c r="N3032" s="12"/>
      <c r="O3032" s="12"/>
      <c r="P3032" s="55">
        <f t="shared" si="154"/>
        <v>0</v>
      </c>
    </row>
    <row r="3033" spans="1:16" x14ac:dyDescent="0.3">
      <c r="A3033" s="555"/>
      <c r="B3033" s="558"/>
      <c r="C3033" s="110">
        <v>27</v>
      </c>
      <c r="D3033" s="66"/>
      <c r="E3033" s="12"/>
      <c r="F3033" s="12"/>
      <c r="G3033" s="12"/>
      <c r="H3033" s="12"/>
      <c r="I3033" s="12"/>
      <c r="J3033" s="12"/>
      <c r="K3033" s="12"/>
      <c r="L3033" s="12"/>
      <c r="M3033" s="12"/>
      <c r="N3033" s="12"/>
      <c r="O3033" s="12"/>
      <c r="P3033" s="55">
        <f t="shared" si="154"/>
        <v>0</v>
      </c>
    </row>
    <row r="3034" spans="1:16" x14ac:dyDescent="0.3">
      <c r="B3034" s="538" t="s">
        <v>2170</v>
      </c>
      <c r="C3034" s="539"/>
      <c r="D3034" s="33">
        <f t="shared" ref="D3034:P3034" si="155">D7+D269+D748+D1499+D1865+D2365+D2549+D2858+D2912</f>
        <v>463375</v>
      </c>
      <c r="E3034" s="33">
        <f t="shared" si="155"/>
        <v>471375</v>
      </c>
      <c r="F3034" s="33">
        <f t="shared" si="155"/>
        <v>478375</v>
      </c>
      <c r="G3034" s="33">
        <f t="shared" si="155"/>
        <v>471375</v>
      </c>
      <c r="H3034" s="33">
        <f t="shared" si="155"/>
        <v>463375</v>
      </c>
      <c r="I3034" s="33">
        <f t="shared" si="155"/>
        <v>478375</v>
      </c>
      <c r="J3034" s="33">
        <f t="shared" si="155"/>
        <v>471375</v>
      </c>
      <c r="K3034" s="33">
        <f t="shared" si="155"/>
        <v>463375</v>
      </c>
      <c r="L3034" s="33">
        <f t="shared" si="155"/>
        <v>486375</v>
      </c>
      <c r="M3034" s="33">
        <f t="shared" si="155"/>
        <v>463375</v>
      </c>
      <c r="N3034" s="33">
        <f t="shared" si="155"/>
        <v>463375</v>
      </c>
      <c r="O3034" s="33">
        <f t="shared" si="155"/>
        <v>765875</v>
      </c>
      <c r="P3034" s="33">
        <f t="shared" si="155"/>
        <v>5940000</v>
      </c>
    </row>
  </sheetData>
  <sheetProtection algorithmName="SHA-512" hashValue="V/JXq8ovyY7e4yQTDuodgexhCk7BclagsRoZYz6ES5gCSKglvcBjGENRwryunAiSwu9c4ZvsnylTjbHYW3H+IQ==" saltValue="mQQpwmyVZiIqZtrEya0kbA==" spinCount="100000" sheet="1" selectLockedCells="1"/>
  <mergeCells count="581">
    <mergeCell ref="A352:A361"/>
    <mergeCell ref="A362:A371"/>
    <mergeCell ref="A372:A381"/>
    <mergeCell ref="A484:A493"/>
    <mergeCell ref="A494:A503"/>
    <mergeCell ref="A393:A402"/>
    <mergeCell ref="A403:A412"/>
    <mergeCell ref="A413:A422"/>
    <mergeCell ref="A453:A462"/>
    <mergeCell ref="A463:A472"/>
    <mergeCell ref="A473:A482"/>
    <mergeCell ref="A61:A70"/>
    <mergeCell ref="A73:A82"/>
    <mergeCell ref="A83:A92"/>
    <mergeCell ref="A93:A102"/>
    <mergeCell ref="A51:A60"/>
    <mergeCell ref="B7:C7"/>
    <mergeCell ref="B8:C8"/>
    <mergeCell ref="B9:B18"/>
    <mergeCell ref="A9:A18"/>
    <mergeCell ref="A20:A29"/>
    <mergeCell ref="B30:B39"/>
    <mergeCell ref="A30:A39"/>
    <mergeCell ref="A41:A50"/>
    <mergeCell ref="B20:B29"/>
    <mergeCell ref="B41:B50"/>
    <mergeCell ref="B51:B60"/>
    <mergeCell ref="B61:B70"/>
    <mergeCell ref="B73:B82"/>
    <mergeCell ref="B83:B92"/>
    <mergeCell ref="B93:B102"/>
    <mergeCell ref="A187:A196"/>
    <mergeCell ref="A197:A206"/>
    <mergeCell ref="A207:A216"/>
    <mergeCell ref="A217:A226"/>
    <mergeCell ref="A227:A236"/>
    <mergeCell ref="A103:A112"/>
    <mergeCell ref="A166:A175"/>
    <mergeCell ref="A177:A186"/>
    <mergeCell ref="A115:A124"/>
    <mergeCell ref="A125:A134"/>
    <mergeCell ref="A136:A145"/>
    <mergeCell ref="A146:A155"/>
    <mergeCell ref="A156:A165"/>
    <mergeCell ref="A321:A330"/>
    <mergeCell ref="B331:B340"/>
    <mergeCell ref="A331:A340"/>
    <mergeCell ref="B341:B350"/>
    <mergeCell ref="A341:A350"/>
    <mergeCell ref="A238:A247"/>
    <mergeCell ref="A249:A258"/>
    <mergeCell ref="A259:A268"/>
    <mergeCell ref="B271:B280"/>
    <mergeCell ref="A271:A280"/>
    <mergeCell ref="A281:A290"/>
    <mergeCell ref="B281:B290"/>
    <mergeCell ref="A291:A300"/>
    <mergeCell ref="B291:B300"/>
    <mergeCell ref="B301:B310"/>
    <mergeCell ref="A301:A310"/>
    <mergeCell ref="B311:B320"/>
    <mergeCell ref="A311:A320"/>
    <mergeCell ref="B259:B268"/>
    <mergeCell ref="A606:A615"/>
    <mergeCell ref="A627:A636"/>
    <mergeCell ref="A616:A625"/>
    <mergeCell ref="A596:A605"/>
    <mergeCell ref="A423:A432"/>
    <mergeCell ref="A433:A442"/>
    <mergeCell ref="A443:A452"/>
    <mergeCell ref="A524:A533"/>
    <mergeCell ref="A504:A513"/>
    <mergeCell ref="A514:A523"/>
    <mergeCell ref="A534:A543"/>
    <mergeCell ref="A586:A595"/>
    <mergeCell ref="A544:A553"/>
    <mergeCell ref="A555:A564"/>
    <mergeCell ref="A565:A574"/>
    <mergeCell ref="A576:A585"/>
    <mergeCell ref="A658:A667"/>
    <mergeCell ref="A678:A687"/>
    <mergeCell ref="A790:A799"/>
    <mergeCell ref="A637:A646"/>
    <mergeCell ref="A647:A656"/>
    <mergeCell ref="A688:A697"/>
    <mergeCell ref="A750:A759"/>
    <mergeCell ref="A760:A769"/>
    <mergeCell ref="A770:A779"/>
    <mergeCell ref="A718:A727"/>
    <mergeCell ref="A668:A677"/>
    <mergeCell ref="A1002:A1011"/>
    <mergeCell ref="A992:A1001"/>
    <mergeCell ref="A982:A991"/>
    <mergeCell ref="A972:A981"/>
    <mergeCell ref="A780:A789"/>
    <mergeCell ref="A698:A707"/>
    <mergeCell ref="A708:A717"/>
    <mergeCell ref="A728:A737"/>
    <mergeCell ref="A738:A747"/>
    <mergeCell ref="A1377:A1386"/>
    <mergeCell ref="A1418:A1427"/>
    <mergeCell ref="A1205:A1214"/>
    <mergeCell ref="A1215:A1224"/>
    <mergeCell ref="A1225:A1234"/>
    <mergeCell ref="A1235:A1244"/>
    <mergeCell ref="A1245:A1254"/>
    <mergeCell ref="A1255:A1264"/>
    <mergeCell ref="A1265:A1274"/>
    <mergeCell ref="A1276:A1285"/>
    <mergeCell ref="A1286:A1295"/>
    <mergeCell ref="A1387:A1396"/>
    <mergeCell ref="A1397:A1406"/>
    <mergeCell ref="A1407:A1416"/>
    <mergeCell ref="A1306:A1315"/>
    <mergeCell ref="A1316:A1325"/>
    <mergeCell ref="A1296:A1305"/>
    <mergeCell ref="A1326:A1335"/>
    <mergeCell ref="A1336:A1345"/>
    <mergeCell ref="A1346:A1355"/>
    <mergeCell ref="A1356:A1365"/>
    <mergeCell ref="A1367:A1376"/>
    <mergeCell ref="A1505:A1514"/>
    <mergeCell ref="A1516:A1525"/>
    <mergeCell ref="A1529:A1538"/>
    <mergeCell ref="A1448:A1457"/>
    <mergeCell ref="A1458:A1467"/>
    <mergeCell ref="A1468:A1477"/>
    <mergeCell ref="A1479:A1488"/>
    <mergeCell ref="A1489:A1498"/>
    <mergeCell ref="A1428:A1437"/>
    <mergeCell ref="A1438:A1447"/>
    <mergeCell ref="A1604:A1613"/>
    <mergeCell ref="A1615:A1624"/>
    <mergeCell ref="A1626:A1635"/>
    <mergeCell ref="A1574:A1583"/>
    <mergeCell ref="A1584:A1593"/>
    <mergeCell ref="A1594:A1603"/>
    <mergeCell ref="A1544:A1553"/>
    <mergeCell ref="A1554:A1563"/>
    <mergeCell ref="A1564:A1573"/>
    <mergeCell ref="A1696:A1705"/>
    <mergeCell ref="A1707:A1716"/>
    <mergeCell ref="A1717:A1726"/>
    <mergeCell ref="A1727:A1736"/>
    <mergeCell ref="A1784:A1793"/>
    <mergeCell ref="A1666:A1675"/>
    <mergeCell ref="A1676:A1685"/>
    <mergeCell ref="A1686:A1695"/>
    <mergeCell ref="A1636:A1645"/>
    <mergeCell ref="A1646:A1655"/>
    <mergeCell ref="A1656:A1665"/>
    <mergeCell ref="A1738:A1747"/>
    <mergeCell ref="A1750:A1759"/>
    <mergeCell ref="A1762:A1771"/>
    <mergeCell ref="A1773:A1782"/>
    <mergeCell ref="A1867:A1876"/>
    <mergeCell ref="A1877:A1886"/>
    <mergeCell ref="A1887:A1896"/>
    <mergeCell ref="A1794:A1803"/>
    <mergeCell ref="A1814:A1823"/>
    <mergeCell ref="A1824:A1833"/>
    <mergeCell ref="A1835:A1844"/>
    <mergeCell ref="A1845:A1854"/>
    <mergeCell ref="A1855:A1864"/>
    <mergeCell ref="A1804:A1813"/>
    <mergeCell ref="A1958:A1967"/>
    <mergeCell ref="A1969:A1978"/>
    <mergeCell ref="A1979:A1988"/>
    <mergeCell ref="A1928:A1937"/>
    <mergeCell ref="A1938:A1947"/>
    <mergeCell ref="A1948:A1957"/>
    <mergeCell ref="A1897:A1906"/>
    <mergeCell ref="A1907:A1916"/>
    <mergeCell ref="A1917:A1926"/>
    <mergeCell ref="A2072:A2081"/>
    <mergeCell ref="A2082:A2091"/>
    <mergeCell ref="A2092:A2101"/>
    <mergeCell ref="A2051:A2060"/>
    <mergeCell ref="A2062:A2071"/>
    <mergeCell ref="A2020:A2029"/>
    <mergeCell ref="A2030:A2039"/>
    <mergeCell ref="A2040:A2049"/>
    <mergeCell ref="A1990:A1999"/>
    <mergeCell ref="A2000:A2009"/>
    <mergeCell ref="A2010:A2019"/>
    <mergeCell ref="A2163:A2172"/>
    <mergeCell ref="A2173:A2182"/>
    <mergeCell ref="A2183:A2192"/>
    <mergeCell ref="A2132:A2141"/>
    <mergeCell ref="A2143:A2152"/>
    <mergeCell ref="A2153:A2162"/>
    <mergeCell ref="A2102:A2111"/>
    <mergeCell ref="A2112:A2121"/>
    <mergeCell ref="A2122:A2131"/>
    <mergeCell ref="A2254:A2263"/>
    <mergeCell ref="A2264:A2273"/>
    <mergeCell ref="A2275:A2284"/>
    <mergeCell ref="A2223:A2232"/>
    <mergeCell ref="A2234:A2243"/>
    <mergeCell ref="A2244:A2253"/>
    <mergeCell ref="A2193:A2202"/>
    <mergeCell ref="A2203:A2212"/>
    <mergeCell ref="A2213:A2222"/>
    <mergeCell ref="A2367:A2376"/>
    <mergeCell ref="A2377:A2386"/>
    <mergeCell ref="A2387:A2396"/>
    <mergeCell ref="A2345:A2354"/>
    <mergeCell ref="A2355:A2364"/>
    <mergeCell ref="A2315:A2324"/>
    <mergeCell ref="A2325:A2334"/>
    <mergeCell ref="A2335:A2344"/>
    <mergeCell ref="A2285:A2294"/>
    <mergeCell ref="A2295:A2304"/>
    <mergeCell ref="A2305:A2314"/>
    <mergeCell ref="A2458:A2467"/>
    <mergeCell ref="A2468:A2477"/>
    <mergeCell ref="A2478:A2487"/>
    <mergeCell ref="A2427:A2436"/>
    <mergeCell ref="A2437:A2446"/>
    <mergeCell ref="A2448:A2457"/>
    <mergeCell ref="A2397:A2406"/>
    <mergeCell ref="A2407:A2416"/>
    <mergeCell ref="A2417:A2426"/>
    <mergeCell ref="A2575:A2584"/>
    <mergeCell ref="A2585:A2594"/>
    <mergeCell ref="A2595:A2604"/>
    <mergeCell ref="A2551:A2560"/>
    <mergeCell ref="A2563:A2572"/>
    <mergeCell ref="A2518:A2527"/>
    <mergeCell ref="A2529:A2538"/>
    <mergeCell ref="A2539:A2548"/>
    <mergeCell ref="A2488:A2497"/>
    <mergeCell ref="A2498:A2507"/>
    <mergeCell ref="A2508:A2517"/>
    <mergeCell ref="A2666:A2675"/>
    <mergeCell ref="A2676:A2685"/>
    <mergeCell ref="A2686:A2695"/>
    <mergeCell ref="A2636:A2645"/>
    <mergeCell ref="A2646:A2655"/>
    <mergeCell ref="A2656:A2665"/>
    <mergeCell ref="A2605:A2614"/>
    <mergeCell ref="A2615:A2624"/>
    <mergeCell ref="A2625:A2634"/>
    <mergeCell ref="A2761:A2770"/>
    <mergeCell ref="A2773:A2782"/>
    <mergeCell ref="A2785:A2794"/>
    <mergeCell ref="A2730:A2739"/>
    <mergeCell ref="A2740:A2749"/>
    <mergeCell ref="A2750:A2759"/>
    <mergeCell ref="A2697:A2706"/>
    <mergeCell ref="A2710:A2719"/>
    <mergeCell ref="A2720:A2729"/>
    <mergeCell ref="A2882:A2891"/>
    <mergeCell ref="A2892:A2901"/>
    <mergeCell ref="A2902:A2911"/>
    <mergeCell ref="A2914:A2923"/>
    <mergeCell ref="A2865:A2874"/>
    <mergeCell ref="A2828:A2837"/>
    <mergeCell ref="A2838:A2847"/>
    <mergeCell ref="A2848:A2857"/>
    <mergeCell ref="A2796:A2805"/>
    <mergeCell ref="A2807:A2816"/>
    <mergeCell ref="A2817:A2826"/>
    <mergeCell ref="B3034:C3034"/>
    <mergeCell ref="A2998:A3007"/>
    <mergeCell ref="A3010:A3019"/>
    <mergeCell ref="A3024:A3033"/>
    <mergeCell ref="B3024:B3033"/>
    <mergeCell ref="A2924:A2933"/>
    <mergeCell ref="A2934:A2943"/>
    <mergeCell ref="A2950:A2959"/>
    <mergeCell ref="A2960:A2969"/>
    <mergeCell ref="A2970:A2979"/>
    <mergeCell ref="A2986:A2995"/>
    <mergeCell ref="B2998:B3007"/>
    <mergeCell ref="B3010:B3019"/>
    <mergeCell ref="A1184:A1193"/>
    <mergeCell ref="A1194:A1203"/>
    <mergeCell ref="A1103:A1112"/>
    <mergeCell ref="A1093:A1102"/>
    <mergeCell ref="A1164:A1173"/>
    <mergeCell ref="A1174:A1183"/>
    <mergeCell ref="A1083:A1092"/>
    <mergeCell ref="A1114:A1123"/>
    <mergeCell ref="A1124:A1133"/>
    <mergeCell ref="A1134:A1143"/>
    <mergeCell ref="A1144:A1153"/>
    <mergeCell ref="A1154:A1163"/>
    <mergeCell ref="A1023:A1032"/>
    <mergeCell ref="A1043:A1052"/>
    <mergeCell ref="A1073:A1082"/>
    <mergeCell ref="A1063:A1072"/>
    <mergeCell ref="A1053:A1062"/>
    <mergeCell ref="A1033:A1042"/>
    <mergeCell ref="A800:A809"/>
    <mergeCell ref="A810:A819"/>
    <mergeCell ref="A820:A829"/>
    <mergeCell ref="A901:A910"/>
    <mergeCell ref="A891:A900"/>
    <mergeCell ref="A881:A890"/>
    <mergeCell ref="A871:A880"/>
    <mergeCell ref="A861:A870"/>
    <mergeCell ref="A851:A860"/>
    <mergeCell ref="A841:A850"/>
    <mergeCell ref="A830:A839"/>
    <mergeCell ref="A921:A930"/>
    <mergeCell ref="A911:A920"/>
    <mergeCell ref="A962:A971"/>
    <mergeCell ref="A952:A961"/>
    <mergeCell ref="A942:A951"/>
    <mergeCell ref="A932:A941"/>
    <mergeCell ref="A1012:A1021"/>
    <mergeCell ref="B103:B112"/>
    <mergeCell ref="B115:B124"/>
    <mergeCell ref="B352:B361"/>
    <mergeCell ref="B362:B371"/>
    <mergeCell ref="B372:B381"/>
    <mergeCell ref="B393:B402"/>
    <mergeCell ref="B403:B412"/>
    <mergeCell ref="B413:B422"/>
    <mergeCell ref="B423:B432"/>
    <mergeCell ref="B125:B134"/>
    <mergeCell ref="B136:B145"/>
    <mergeCell ref="B146:B155"/>
    <mergeCell ref="B156:B165"/>
    <mergeCell ref="B166:B175"/>
    <mergeCell ref="B177:B186"/>
    <mergeCell ref="B187:B196"/>
    <mergeCell ref="B197:B206"/>
    <mergeCell ref="B207:B216"/>
    <mergeCell ref="B217:B226"/>
    <mergeCell ref="B227:B236"/>
    <mergeCell ref="B238:B247"/>
    <mergeCell ref="B249:B258"/>
    <mergeCell ref="B321:B330"/>
    <mergeCell ref="B433:B442"/>
    <mergeCell ref="B443:B452"/>
    <mergeCell ref="B453:B462"/>
    <mergeCell ref="B463:B472"/>
    <mergeCell ref="B473:B482"/>
    <mergeCell ref="B484:B493"/>
    <mergeCell ref="B494:B503"/>
    <mergeCell ref="B504:B513"/>
    <mergeCell ref="B514:B523"/>
    <mergeCell ref="B524:B533"/>
    <mergeCell ref="B534:B543"/>
    <mergeCell ref="B544:B553"/>
    <mergeCell ref="B555:B564"/>
    <mergeCell ref="B565:B574"/>
    <mergeCell ref="B576:B585"/>
    <mergeCell ref="B586:B595"/>
    <mergeCell ref="B596:B605"/>
    <mergeCell ref="B606:B615"/>
    <mergeCell ref="B616:B625"/>
    <mergeCell ref="B627:B636"/>
    <mergeCell ref="B728:B737"/>
    <mergeCell ref="B738:B747"/>
    <mergeCell ref="B750:B759"/>
    <mergeCell ref="B760:B769"/>
    <mergeCell ref="B770:B779"/>
    <mergeCell ref="B780:B789"/>
    <mergeCell ref="B790:B799"/>
    <mergeCell ref="B800:B809"/>
    <mergeCell ref="B637:B646"/>
    <mergeCell ref="B647:B656"/>
    <mergeCell ref="B658:B667"/>
    <mergeCell ref="B668:B677"/>
    <mergeCell ref="B678:B687"/>
    <mergeCell ref="B688:B697"/>
    <mergeCell ref="B698:B707"/>
    <mergeCell ref="B708:B717"/>
    <mergeCell ref="B718:B727"/>
    <mergeCell ref="B992:B1001"/>
    <mergeCell ref="B810:B819"/>
    <mergeCell ref="B820:B829"/>
    <mergeCell ref="B830:B839"/>
    <mergeCell ref="B841:B850"/>
    <mergeCell ref="B851:B860"/>
    <mergeCell ref="B861:B870"/>
    <mergeCell ref="B871:B880"/>
    <mergeCell ref="B881:B890"/>
    <mergeCell ref="B891:B900"/>
    <mergeCell ref="B901:B910"/>
    <mergeCell ref="B911:B920"/>
    <mergeCell ref="B921:B930"/>
    <mergeCell ref="B932:B941"/>
    <mergeCell ref="B942:B951"/>
    <mergeCell ref="B952:B961"/>
    <mergeCell ref="B962:B971"/>
    <mergeCell ref="B972:B981"/>
    <mergeCell ref="B982:B991"/>
    <mergeCell ref="B1184:B1193"/>
    <mergeCell ref="B1002:B1011"/>
    <mergeCell ref="B1012:B1021"/>
    <mergeCell ref="B1023:B1032"/>
    <mergeCell ref="B1033:B1042"/>
    <mergeCell ref="B1043:B1052"/>
    <mergeCell ref="B1053:B1062"/>
    <mergeCell ref="B1063:B1072"/>
    <mergeCell ref="B1073:B1082"/>
    <mergeCell ref="B1083:B1092"/>
    <mergeCell ref="B1093:B1102"/>
    <mergeCell ref="B1103:B1112"/>
    <mergeCell ref="B1114:B1123"/>
    <mergeCell ref="B1124:B1133"/>
    <mergeCell ref="B1134:B1143"/>
    <mergeCell ref="B1144:B1153"/>
    <mergeCell ref="B1154:B1163"/>
    <mergeCell ref="B1164:B1173"/>
    <mergeCell ref="B1174:B1183"/>
    <mergeCell ref="B1194:B1203"/>
    <mergeCell ref="B1205:B1214"/>
    <mergeCell ref="B1215:B1224"/>
    <mergeCell ref="B1225:B1234"/>
    <mergeCell ref="B1235:B1244"/>
    <mergeCell ref="B1245:B1254"/>
    <mergeCell ref="B1255:B1264"/>
    <mergeCell ref="B1265:B1274"/>
    <mergeCell ref="B1276:B1285"/>
    <mergeCell ref="B1286:B1295"/>
    <mergeCell ref="B1296:B1305"/>
    <mergeCell ref="B1306:B1315"/>
    <mergeCell ref="B1316:B1325"/>
    <mergeCell ref="B1326:B1335"/>
    <mergeCell ref="B1336:B1345"/>
    <mergeCell ref="B1346:B1355"/>
    <mergeCell ref="B1356:B1365"/>
    <mergeCell ref="B1367:B1376"/>
    <mergeCell ref="B1377:B1386"/>
    <mergeCell ref="B1387:B1396"/>
    <mergeCell ref="B1397:B1406"/>
    <mergeCell ref="B1407:B1416"/>
    <mergeCell ref="B1418:B1427"/>
    <mergeCell ref="B1428:B1437"/>
    <mergeCell ref="B1438:B1447"/>
    <mergeCell ref="B1448:B1457"/>
    <mergeCell ref="B1458:B1467"/>
    <mergeCell ref="B1468:B1477"/>
    <mergeCell ref="B1479:B1488"/>
    <mergeCell ref="B1489:B1498"/>
    <mergeCell ref="B1505:B1514"/>
    <mergeCell ref="B1516:B1525"/>
    <mergeCell ref="B1529:B1538"/>
    <mergeCell ref="B1544:B1553"/>
    <mergeCell ref="B1554:B1563"/>
    <mergeCell ref="B1564:B1573"/>
    <mergeCell ref="B1666:B1675"/>
    <mergeCell ref="B1676:B1685"/>
    <mergeCell ref="B1686:B1695"/>
    <mergeCell ref="B1696:B1705"/>
    <mergeCell ref="B1707:B1716"/>
    <mergeCell ref="B1717:B1726"/>
    <mergeCell ref="B1727:B1736"/>
    <mergeCell ref="B1738:B1747"/>
    <mergeCell ref="B1574:B1583"/>
    <mergeCell ref="B1584:B1593"/>
    <mergeCell ref="B1594:B1603"/>
    <mergeCell ref="B1604:B1613"/>
    <mergeCell ref="B1615:B1624"/>
    <mergeCell ref="B1626:B1635"/>
    <mergeCell ref="B1636:B1645"/>
    <mergeCell ref="B1646:B1655"/>
    <mergeCell ref="B1656:B1665"/>
    <mergeCell ref="B1750:B1759"/>
    <mergeCell ref="B1762:B1771"/>
    <mergeCell ref="B1773:B1782"/>
    <mergeCell ref="B1784:B1793"/>
    <mergeCell ref="B1794:B1803"/>
    <mergeCell ref="B1804:B1813"/>
    <mergeCell ref="B1814:B1823"/>
    <mergeCell ref="B1824:B1833"/>
    <mergeCell ref="B1835:B1844"/>
    <mergeCell ref="B1845:B1854"/>
    <mergeCell ref="B1855:B1864"/>
    <mergeCell ref="B1867:B1876"/>
    <mergeCell ref="B1877:B1886"/>
    <mergeCell ref="B1887:B1896"/>
    <mergeCell ref="B1897:B1906"/>
    <mergeCell ref="B1907:B1916"/>
    <mergeCell ref="B1917:B1926"/>
    <mergeCell ref="B1928:B1937"/>
    <mergeCell ref="B1938:B1947"/>
    <mergeCell ref="B1948:B1957"/>
    <mergeCell ref="B1958:B1967"/>
    <mergeCell ref="B1969:B1978"/>
    <mergeCell ref="B1979:B1988"/>
    <mergeCell ref="B1990:B1999"/>
    <mergeCell ref="B2000:B2009"/>
    <mergeCell ref="B2010:B2019"/>
    <mergeCell ref="B2020:B2029"/>
    <mergeCell ref="B2030:B2039"/>
    <mergeCell ref="B2051:B2060"/>
    <mergeCell ref="B2062:B2071"/>
    <mergeCell ref="B2072:B2081"/>
    <mergeCell ref="B2082:B2091"/>
    <mergeCell ref="B2092:B2101"/>
    <mergeCell ref="B2102:B2111"/>
    <mergeCell ref="B2112:B2121"/>
    <mergeCell ref="B2122:B2131"/>
    <mergeCell ref="B2040:B2049"/>
    <mergeCell ref="B2132:B2141"/>
    <mergeCell ref="B2143:B2152"/>
    <mergeCell ref="B2153:B2162"/>
    <mergeCell ref="B2163:B2172"/>
    <mergeCell ref="B2173:B2182"/>
    <mergeCell ref="B2183:B2192"/>
    <mergeCell ref="B2193:B2202"/>
    <mergeCell ref="B2203:B2212"/>
    <mergeCell ref="B2213:B2222"/>
    <mergeCell ref="B2223:B2232"/>
    <mergeCell ref="B2234:B2243"/>
    <mergeCell ref="B2244:B2253"/>
    <mergeCell ref="B2254:B2263"/>
    <mergeCell ref="B2264:B2273"/>
    <mergeCell ref="B2275:B2284"/>
    <mergeCell ref="B2285:B2294"/>
    <mergeCell ref="B2295:B2304"/>
    <mergeCell ref="B2305:B2314"/>
    <mergeCell ref="B2315:B2324"/>
    <mergeCell ref="B2325:B2334"/>
    <mergeCell ref="B2335:B2344"/>
    <mergeCell ref="B2345:B2354"/>
    <mergeCell ref="B2355:B2364"/>
    <mergeCell ref="B2367:B2376"/>
    <mergeCell ref="B2377:B2386"/>
    <mergeCell ref="B2387:B2396"/>
    <mergeCell ref="B2397:B2406"/>
    <mergeCell ref="B2407:B2416"/>
    <mergeCell ref="B2417:B2426"/>
    <mergeCell ref="B2427:B2436"/>
    <mergeCell ref="B2437:B2446"/>
    <mergeCell ref="B2448:B2457"/>
    <mergeCell ref="B2458:B2467"/>
    <mergeCell ref="B2468:B2477"/>
    <mergeCell ref="B2478:B2487"/>
    <mergeCell ref="B2488:B2497"/>
    <mergeCell ref="B2498:B2507"/>
    <mergeCell ref="B2508:B2517"/>
    <mergeCell ref="B2518:B2527"/>
    <mergeCell ref="B2529:B2538"/>
    <mergeCell ref="B2539:B2548"/>
    <mergeCell ref="B2551:B2560"/>
    <mergeCell ref="B2563:B2572"/>
    <mergeCell ref="B2575:B2584"/>
    <mergeCell ref="B2585:B2594"/>
    <mergeCell ref="B2595:B2604"/>
    <mergeCell ref="B2605:B2614"/>
    <mergeCell ref="B2615:B2624"/>
    <mergeCell ref="B2625:B2634"/>
    <mergeCell ref="B2636:B2645"/>
    <mergeCell ref="B2646:B2655"/>
    <mergeCell ref="B2656:B2665"/>
    <mergeCell ref="B2666:B2675"/>
    <mergeCell ref="B2676:B2685"/>
    <mergeCell ref="B2686:B2695"/>
    <mergeCell ref="B2697:B2706"/>
    <mergeCell ref="B2710:B2719"/>
    <mergeCell ref="B2720:B2729"/>
    <mergeCell ref="B2730:B2739"/>
    <mergeCell ref="B2740:B2749"/>
    <mergeCell ref="B2750:B2759"/>
    <mergeCell ref="B2761:B2770"/>
    <mergeCell ref="B2773:B2782"/>
    <mergeCell ref="B2785:B2794"/>
    <mergeCell ref="B2796:B2805"/>
    <mergeCell ref="B2807:B2816"/>
    <mergeCell ref="B2817:B2826"/>
    <mergeCell ref="B2828:B2837"/>
    <mergeCell ref="B2838:B2847"/>
    <mergeCell ref="B2848:B2857"/>
    <mergeCell ref="B2865:B2874"/>
    <mergeCell ref="B2882:B2891"/>
    <mergeCell ref="B2892:B2901"/>
    <mergeCell ref="B2902:B2911"/>
    <mergeCell ref="B2914:B2923"/>
    <mergeCell ref="B2924:B2933"/>
    <mergeCell ref="B2934:B2943"/>
    <mergeCell ref="B2950:B2959"/>
    <mergeCell ref="B2960:B2969"/>
    <mergeCell ref="B2970:B2979"/>
    <mergeCell ref="B2986:B2995"/>
  </mergeCells>
  <conditionalFormatting sqref="D9:O9 D10:D18">
    <cfRule type="containsBlanks" dxfId="159" priority="46">
      <formula>LEN(TRIM(D9))=0</formula>
    </cfRule>
  </conditionalFormatting>
  <conditionalFormatting sqref="D41:O70">
    <cfRule type="containsBlanks" dxfId="158" priority="43">
      <formula>LEN(TRIM(D41))=0</formula>
    </cfRule>
  </conditionalFormatting>
  <conditionalFormatting sqref="D73:O112">
    <cfRule type="containsBlanks" dxfId="157" priority="42">
      <formula>LEN(TRIM(D73))=0</formula>
    </cfRule>
  </conditionalFormatting>
  <conditionalFormatting sqref="D115:O134">
    <cfRule type="containsBlanks" dxfId="156" priority="41">
      <formula>LEN(TRIM(D115))=0</formula>
    </cfRule>
  </conditionalFormatting>
  <conditionalFormatting sqref="D271:O350">
    <cfRule type="containsBlanks" dxfId="155" priority="8">
      <formula>LEN(TRIM(D271))=0</formula>
    </cfRule>
  </conditionalFormatting>
  <conditionalFormatting sqref="D352:O381">
    <cfRule type="containsBlanks" dxfId="154" priority="35">
      <formula>LEN(TRIM(D352))=0</formula>
    </cfRule>
  </conditionalFormatting>
  <conditionalFormatting sqref="D393:O482">
    <cfRule type="containsBlanks" dxfId="153" priority="34">
      <formula>LEN(TRIM(D393))=0</formula>
    </cfRule>
  </conditionalFormatting>
  <conditionalFormatting sqref="D484:O553">
    <cfRule type="containsBlanks" dxfId="152" priority="33">
      <formula>LEN(TRIM(D484))=0</formula>
    </cfRule>
  </conditionalFormatting>
  <conditionalFormatting sqref="D576:O625">
    <cfRule type="containsBlanks" dxfId="151" priority="31">
      <formula>LEN(TRIM(D576))=0</formula>
    </cfRule>
  </conditionalFormatting>
  <conditionalFormatting sqref="D627:O656">
    <cfRule type="containsBlanks" dxfId="150" priority="30">
      <formula>LEN(TRIM(D627))=0</formula>
    </cfRule>
  </conditionalFormatting>
  <conditionalFormatting sqref="D658:O747">
    <cfRule type="containsBlanks" dxfId="149" priority="29">
      <formula>LEN(TRIM(D658))=0</formula>
    </cfRule>
  </conditionalFormatting>
  <conditionalFormatting sqref="D750:O839">
    <cfRule type="containsBlanks" dxfId="148" priority="7">
      <formula>LEN(TRIM(D750))=0</formula>
    </cfRule>
  </conditionalFormatting>
  <conditionalFormatting sqref="D841:O930">
    <cfRule type="containsBlanks" dxfId="147" priority="27">
      <formula>LEN(TRIM(D841))=0</formula>
    </cfRule>
  </conditionalFormatting>
  <conditionalFormatting sqref="D932:O1021">
    <cfRule type="containsBlanks" dxfId="146" priority="26">
      <formula>LEN(TRIM(D932))=0</formula>
    </cfRule>
  </conditionalFormatting>
  <conditionalFormatting sqref="D1023:O1112">
    <cfRule type="containsBlanks" dxfId="145" priority="25">
      <formula>LEN(TRIM(D1023))=0</formula>
    </cfRule>
  </conditionalFormatting>
  <conditionalFormatting sqref="D1114:O1203">
    <cfRule type="containsBlanks" dxfId="144" priority="24">
      <formula>LEN(TRIM(D1114))=0</formula>
    </cfRule>
  </conditionalFormatting>
  <conditionalFormatting sqref="D1205:O1274">
    <cfRule type="containsBlanks" dxfId="143" priority="23">
      <formula>LEN(TRIM(D1205))=0</formula>
    </cfRule>
  </conditionalFormatting>
  <conditionalFormatting sqref="D1276:O1365">
    <cfRule type="containsBlanks" dxfId="142" priority="22">
      <formula>LEN(TRIM(D1276))=0</formula>
    </cfRule>
  </conditionalFormatting>
  <conditionalFormatting sqref="D1367:O1416">
    <cfRule type="containsBlanks" dxfId="141" priority="21">
      <formula>LEN(TRIM(D1367))=0</formula>
    </cfRule>
  </conditionalFormatting>
  <conditionalFormatting sqref="D1418:O1477">
    <cfRule type="containsBlanks" dxfId="140" priority="20">
      <formula>LEN(TRIM(D1418))=0</formula>
    </cfRule>
  </conditionalFormatting>
  <conditionalFormatting sqref="D1479:O1498">
    <cfRule type="containsBlanks" dxfId="139" priority="19">
      <formula>LEN(TRIM(D1479))=0</formula>
    </cfRule>
  </conditionalFormatting>
  <conditionalFormatting sqref="D1505:O1514">
    <cfRule type="containsBlanks" dxfId="138" priority="6">
      <formula>LEN(TRIM(D1505))=0</formula>
    </cfRule>
  </conditionalFormatting>
  <conditionalFormatting sqref="D1516:O1525">
    <cfRule type="containsBlanks" dxfId="137" priority="17">
      <formula>LEN(TRIM(D1516))=0</formula>
    </cfRule>
  </conditionalFormatting>
  <conditionalFormatting sqref="D1529:O1538">
    <cfRule type="containsBlanks" dxfId="136" priority="16">
      <formula>LEN(TRIM(D1529))=0</formula>
    </cfRule>
  </conditionalFormatting>
  <conditionalFormatting sqref="D1544:O1613 D1615:O1624">
    <cfRule type="containsBlanks" dxfId="135" priority="252">
      <formula>LEN(TRIM(D1544))=0</formula>
    </cfRule>
  </conditionalFormatting>
  <conditionalFormatting sqref="D1626:O1705">
    <cfRule type="containsBlanks" dxfId="134" priority="251">
      <formula>LEN(TRIM(D1626))=0</formula>
    </cfRule>
  </conditionalFormatting>
  <conditionalFormatting sqref="D1773:O1782">
    <cfRule type="containsBlanks" dxfId="133" priority="250">
      <formula>LEN(TRIM(D1773))=0</formula>
    </cfRule>
  </conditionalFormatting>
  <conditionalFormatting sqref="D1867:O1926">
    <cfRule type="containsBlanks" dxfId="132" priority="5">
      <formula>LEN(TRIM(D1867))=0</formula>
    </cfRule>
  </conditionalFormatting>
  <conditionalFormatting sqref="D1928:O1967">
    <cfRule type="containsBlanks" dxfId="131" priority="207">
      <formula>LEN(TRIM(D1928))=0</formula>
    </cfRule>
  </conditionalFormatting>
  <conditionalFormatting sqref="D1969:O1988">
    <cfRule type="containsBlanks" dxfId="130" priority="203">
      <formula>LEN(TRIM(D1969))=0</formula>
    </cfRule>
  </conditionalFormatting>
  <conditionalFormatting sqref="D1990:O2049">
    <cfRule type="containsBlanks" dxfId="129" priority="191">
      <formula>LEN(TRIM(D1990))=0</formula>
    </cfRule>
  </conditionalFormatting>
  <conditionalFormatting sqref="D2051:O2060">
    <cfRule type="containsBlanks" dxfId="128" priority="189">
      <formula>LEN(TRIM(D2051))=0</formula>
    </cfRule>
  </conditionalFormatting>
  <conditionalFormatting sqref="D2062:O2141">
    <cfRule type="containsBlanks" dxfId="127" priority="173">
      <formula>LEN(TRIM(D2062))=0</formula>
    </cfRule>
  </conditionalFormatting>
  <conditionalFormatting sqref="D2143:O2232">
    <cfRule type="containsBlanks" dxfId="126" priority="155">
      <formula>LEN(TRIM(D2143))=0</formula>
    </cfRule>
  </conditionalFormatting>
  <conditionalFormatting sqref="D2234:O2273">
    <cfRule type="containsBlanks" dxfId="125" priority="147">
      <formula>LEN(TRIM(D2234))=0</formula>
    </cfRule>
  </conditionalFormatting>
  <conditionalFormatting sqref="D2275:O2364">
    <cfRule type="containsBlanks" dxfId="124" priority="129">
      <formula>LEN(TRIM(D2275))=0</formula>
    </cfRule>
  </conditionalFormatting>
  <conditionalFormatting sqref="D2367:O2446">
    <cfRule type="containsBlanks" dxfId="123" priority="4">
      <formula>LEN(TRIM(D2367))=0</formula>
    </cfRule>
  </conditionalFormatting>
  <conditionalFormatting sqref="D2448:O2527">
    <cfRule type="containsBlanks" dxfId="122" priority="97">
      <formula>LEN(TRIM(D2448))=0</formula>
    </cfRule>
  </conditionalFormatting>
  <conditionalFormatting sqref="D2529:O2548">
    <cfRule type="containsBlanks" dxfId="121" priority="93">
      <formula>LEN(TRIM(D2529))=0</formula>
    </cfRule>
  </conditionalFormatting>
  <conditionalFormatting sqref="D2551:O2560">
    <cfRule type="containsBlanks" dxfId="120" priority="3">
      <formula>LEN(TRIM(D2551))=0</formula>
    </cfRule>
  </conditionalFormatting>
  <conditionalFormatting sqref="D2563:O2572">
    <cfRule type="containsBlanks" dxfId="119" priority="89">
      <formula>LEN(TRIM(D2563))=0</formula>
    </cfRule>
  </conditionalFormatting>
  <conditionalFormatting sqref="D2575:O2634">
    <cfRule type="containsBlanks" dxfId="118" priority="77">
      <formula>LEN(TRIM(D2575))=0</formula>
    </cfRule>
  </conditionalFormatting>
  <conditionalFormatting sqref="D2636:O2695">
    <cfRule type="containsBlanks" dxfId="117" priority="235">
      <formula>LEN(TRIM(D2636))=0</formula>
    </cfRule>
  </conditionalFormatting>
  <conditionalFormatting sqref="D2697:O2706 D2710:O2759">
    <cfRule type="containsBlanks" dxfId="116" priority="234">
      <formula>LEN(TRIM(D2697))=0</formula>
    </cfRule>
  </conditionalFormatting>
  <conditionalFormatting sqref="D2761:O2770 D2773:O2782 D2785:O2794 D2796:O2805">
    <cfRule type="containsBlanks" dxfId="115" priority="233">
      <formula>LEN(TRIM(D2761))=0</formula>
    </cfRule>
  </conditionalFormatting>
  <conditionalFormatting sqref="D2807:O2826">
    <cfRule type="containsBlanks" dxfId="114" priority="232">
      <formula>LEN(TRIM(D2807))=0</formula>
    </cfRule>
  </conditionalFormatting>
  <conditionalFormatting sqref="D2828:O2857">
    <cfRule type="containsBlanks" dxfId="113" priority="231">
      <formula>LEN(TRIM(D2828))=0</formula>
    </cfRule>
  </conditionalFormatting>
  <conditionalFormatting sqref="D2865:O2874">
    <cfRule type="containsBlanks" dxfId="112" priority="2">
      <formula>LEN(TRIM(D2865))=0</formula>
    </cfRule>
  </conditionalFormatting>
  <conditionalFormatting sqref="D2882:O2911">
    <cfRule type="containsBlanks" dxfId="111" priority="69">
      <formula>LEN(TRIM(D2882))=0</formula>
    </cfRule>
  </conditionalFormatting>
  <conditionalFormatting sqref="D2914:O2943">
    <cfRule type="containsBlanks" dxfId="110" priority="1">
      <formula>LEN(TRIM(D2914))=0</formula>
    </cfRule>
  </conditionalFormatting>
  <conditionalFormatting sqref="D3010:O3019">
    <cfRule type="containsBlanks" dxfId="109" priority="228">
      <formula>LEN(TRIM(D3010))=0</formula>
    </cfRule>
  </conditionalFormatting>
  <conditionalFormatting sqref="D3024:O3033">
    <cfRule type="containsBlanks" dxfId="108" priority="227">
      <formula>LEN(TRIM(D3024))=0</formula>
    </cfRule>
  </conditionalFormatting>
  <conditionalFormatting sqref="D136:P175">
    <cfRule type="containsBlanks" dxfId="107" priority="40">
      <formula>LEN(TRIM(D136))=0</formula>
    </cfRule>
  </conditionalFormatting>
  <conditionalFormatting sqref="D177:P236">
    <cfRule type="containsBlanks" dxfId="106" priority="39">
      <formula>LEN(TRIM(D177))=0</formula>
    </cfRule>
  </conditionalFormatting>
  <conditionalFormatting sqref="D238:P247">
    <cfRule type="containsBlanks" dxfId="105" priority="38">
      <formula>LEN(TRIM(D238))=0</formula>
    </cfRule>
  </conditionalFormatting>
  <conditionalFormatting sqref="D249:P268">
    <cfRule type="containsBlanks" dxfId="104" priority="37">
      <formula>LEN(TRIM(D249))=0</formula>
    </cfRule>
  </conditionalFormatting>
  <conditionalFormatting sqref="E13:O15">
    <cfRule type="containsBlanks" dxfId="103" priority="9">
      <formula>LEN(TRIM(E13))=0</formula>
    </cfRule>
  </conditionalFormatting>
  <conditionalFormatting sqref="P9:P39 D20:O20 D21:D29 E23:O27 D30:O39 P41:P71 D555:O574 D1707:O1736 D1738:O1747 D1750:O1759 D1762:O1771 D1784:O1833 D1835:O1864 D2950:O2979 D2986:O2995 D2998:O3007">
    <cfRule type="containsBlanks" dxfId="102" priority="291">
      <formula>LEN(TRIM(D9))=0</formula>
    </cfRule>
  </conditionalFormatting>
  <conditionalFormatting sqref="P73:P134">
    <cfRule type="containsBlanks" dxfId="101" priority="226">
      <formula>LEN(TRIM(P73))=0</formula>
    </cfRule>
  </conditionalFormatting>
  <conditionalFormatting sqref="P383:P391">
    <cfRule type="containsBlanks" dxfId="100" priority="68">
      <formula>LEN(TRIM(P383))=0</formula>
    </cfRule>
  </conditionalFormatting>
  <conditionalFormatting sqref="P1478">
    <cfRule type="containsBlanks" dxfId="99" priority="67">
      <formula>LEN(TRIM(P1478))=0</formula>
    </cfRule>
  </conditionalFormatting>
  <conditionalFormatting sqref="P1501:P1504">
    <cfRule type="containsBlanks" dxfId="98" priority="66">
      <formula>LEN(TRIM(P1501))=0</formula>
    </cfRule>
  </conditionalFormatting>
  <conditionalFormatting sqref="P1515">
    <cfRule type="containsBlanks" dxfId="97" priority="65">
      <formula>LEN(TRIM(P1515))=0</formula>
    </cfRule>
  </conditionalFormatting>
  <conditionalFormatting sqref="P1526:P1527">
    <cfRule type="containsBlanks" dxfId="96" priority="64">
      <formula>LEN(TRIM(P1526))=0</formula>
    </cfRule>
  </conditionalFormatting>
  <conditionalFormatting sqref="P1539:P1542">
    <cfRule type="containsBlanks" dxfId="95" priority="63">
      <formula>LEN(TRIM(P1539))=0</formula>
    </cfRule>
  </conditionalFormatting>
  <conditionalFormatting sqref="P1614">
    <cfRule type="containsBlanks" dxfId="94" priority="62">
      <formula>LEN(TRIM(P1614))=0</formula>
    </cfRule>
  </conditionalFormatting>
  <conditionalFormatting sqref="P1748:P1749">
    <cfRule type="containsBlanks" dxfId="93" priority="61">
      <formula>LEN(TRIM(P1748))=0</formula>
    </cfRule>
  </conditionalFormatting>
  <conditionalFormatting sqref="P1760:P1761">
    <cfRule type="containsBlanks" dxfId="92" priority="60">
      <formula>LEN(TRIM(P1760))=0</formula>
    </cfRule>
  </conditionalFormatting>
  <conditionalFormatting sqref="P2561">
    <cfRule type="containsBlanks" dxfId="91" priority="59">
      <formula>LEN(TRIM(P2561))=0</formula>
    </cfRule>
  </conditionalFormatting>
  <conditionalFormatting sqref="P2573:P2574">
    <cfRule type="containsBlanks" dxfId="90" priority="58">
      <formula>LEN(TRIM(P2573))=0</formula>
    </cfRule>
  </conditionalFormatting>
  <conditionalFormatting sqref="P2707:P2709">
    <cfRule type="containsBlanks" dxfId="89" priority="57">
      <formula>LEN(TRIM(P2707))=0</formula>
    </cfRule>
  </conditionalFormatting>
  <conditionalFormatting sqref="P2771:P2772">
    <cfRule type="containsBlanks" dxfId="88" priority="56">
      <formula>LEN(TRIM(P2771))=0</formula>
    </cfRule>
  </conditionalFormatting>
  <conditionalFormatting sqref="P2783:P2784">
    <cfRule type="containsBlanks" dxfId="87" priority="55">
      <formula>LEN(TRIM(P2783))=0</formula>
    </cfRule>
  </conditionalFormatting>
  <conditionalFormatting sqref="P2795">
    <cfRule type="containsBlanks" dxfId="86" priority="54">
      <formula>LEN(TRIM(P2795))=0</formula>
    </cfRule>
  </conditionalFormatting>
  <conditionalFormatting sqref="P2860:P2864">
    <cfRule type="containsBlanks" dxfId="85" priority="53">
      <formula>LEN(TRIM(P2860))=0</formula>
    </cfRule>
  </conditionalFormatting>
  <conditionalFormatting sqref="P2876:P2880">
    <cfRule type="containsBlanks" dxfId="84" priority="52">
      <formula>LEN(TRIM(P2876))=0</formula>
    </cfRule>
  </conditionalFormatting>
  <conditionalFormatting sqref="P2944:P2948">
    <cfRule type="containsBlanks" dxfId="83" priority="51">
      <formula>LEN(TRIM(P2944))=0</formula>
    </cfRule>
  </conditionalFormatting>
  <conditionalFormatting sqref="P2980:P2984">
    <cfRule type="containsBlanks" dxfId="82" priority="50">
      <formula>LEN(TRIM(P2980))=0</formula>
    </cfRule>
  </conditionalFormatting>
  <conditionalFormatting sqref="P2996">
    <cfRule type="containsBlanks" dxfId="81" priority="49">
      <formula>LEN(TRIM(P2996))=0</formula>
    </cfRule>
  </conditionalFormatting>
  <conditionalFormatting sqref="P3008">
    <cfRule type="containsBlanks" dxfId="80" priority="48">
      <formula>LEN(TRIM(P3008))=0</formula>
    </cfRule>
  </conditionalFormatting>
  <conditionalFormatting sqref="P3021:P3022">
    <cfRule type="containsBlanks" dxfId="79" priority="47">
      <formula>LEN(TRIM(P3021))=0</formula>
    </cfRule>
  </conditionalFormatting>
  <dataValidations count="2">
    <dataValidation type="whole" operator="greaterThanOrEqual" allowBlank="1" showInputMessage="1" showErrorMessage="1" errorTitle="Valor de la celda" error="La celda sólo permite números enteros y en positivo, favor de capturar cantidades sin centavos y evitar números en negativos." sqref="D3024:O3033 P73:P134 D1773:O1782 D1990:O2049 D3010:O3019 P2996 D2785:O2794 P1539:P1542 D1626:O1705 D1835:O1864 D1867:O1926 D1928:O1967 D1969:O1988 D2051:O2060 D2062:O2141 D2143:O2232 D2234:O2273 D2367:O2446 D2448:O2527 D2529:O2548 P1760:P1761 D2636:O2695 P2573:P2574 P2707:P2709 D2807:O2826 D2828:O2857 P2561 P2860:P2864 P2795 P3008 P3021:P3022 D2998:O3007 D2914:O2943 P136:P175 D2986:O2995 P41:P71 D2865:O2874 P9:P39 D2950:O2979 P177:P236 P238:P247 D2796:O2805 P2783:P2784 D2773:O2782 P2771:P2772 D2761:O2770 D2710:O2759 D2697:O2706 D2575:O2634 D2563:O2572 D2551:O2560 D1762:O1771 D1750:O1759 P1748:P1749 D1738:O1747 P383:P391 P1478 P1526:P1527 D1707:O1736 P1614 D1784:O1833 D2882:O2911 P2876:P2880 P2944:P2948 P2980:P2984 D1615:O1624 D1544:O1613 P1501:P1504 P1515 P249:P268 D2275:O2364" xr:uid="{00000000-0002-0000-0A00-000000000000}">
      <formula1>0</formula1>
    </dataValidation>
    <dataValidation type="whole" operator="greaterThanOrEqual" allowBlank="1" showInputMessage="1" showErrorMessage="1" errorTitle="Valor de la celda" error="La celda sólo permite importes positivos y sin centavos." sqref="D1529:O1538 D555:O574 D41:O70 D73:O112 D115:O134 D136:O175 D177:O236 D238:O247 D249:O268 D271:O350 D352:O381 D393:O482 D484:O553 D576:O625 D627:O656 D658:O747 D750:O839 D841:O930 D932:O1021 D1023:O1112 D1114:O1203 D1205:O1274 D1276:O1365 D1367:O1416 D1418:O1477 D1479:O1498 D1505:O1514 D1516:O1525 D9:O18 D20:O39" xr:uid="{00000000-0002-0000-0A00-000001000000}">
      <formula1>0</formula1>
    </dataValidation>
  </dataValidations>
  <printOptions horizontalCentered="1"/>
  <pageMargins left="0.70866141732283472" right="0.70866141732283472" top="0.74803149606299213" bottom="0.70866141732283472" header="0" footer="0.31496062992125984"/>
  <pageSetup scale="10" orientation="portrait" horizontalDpi="4294967295" verticalDpi="4294967295" r:id="rId1"/>
  <headerFooter>
    <oddFooter>&amp;RPágina &amp;P de &amp;N</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3">
    <tabColor theme="9"/>
    <pageSetUpPr fitToPage="1"/>
  </sheetPr>
  <dimension ref="A1:I164"/>
  <sheetViews>
    <sheetView showGridLines="0" workbookViewId="0">
      <pane xSplit="1" ySplit="6" topLeftCell="C13" activePane="bottomRight" state="frozen"/>
      <selection activeCell="H14" sqref="B14:AM16"/>
      <selection pane="topRight" activeCell="H14" sqref="B14:AM16"/>
      <selection pane="bottomLeft" activeCell="H14" sqref="B14:AM16"/>
      <selection pane="bottomRight" activeCell="C14" sqref="C14"/>
    </sheetView>
  </sheetViews>
  <sheetFormatPr baseColWidth="10" defaultColWidth="0" defaultRowHeight="15" customHeight="1" zeroHeight="1" x14ac:dyDescent="0.3"/>
  <cols>
    <col min="1" max="1" width="67.109375" style="28" customWidth="1"/>
    <col min="2" max="2" width="17.44140625" bestFit="1" customWidth="1"/>
    <col min="3" max="8" width="17.44140625" customWidth="1"/>
    <col min="9" max="9" width="0.88671875" customWidth="1"/>
    <col min="10" max="16384" width="11.44140625" hidden="1"/>
  </cols>
  <sheetData>
    <row r="1" spans="1:8" ht="15" customHeight="1" x14ac:dyDescent="0.3"/>
    <row r="2" spans="1:8" ht="21" x14ac:dyDescent="0.4">
      <c r="A2" s="568" t="s">
        <v>2535</v>
      </c>
      <c r="B2" s="568"/>
      <c r="C2" s="568"/>
      <c r="D2" s="568"/>
      <c r="E2" s="568"/>
      <c r="F2" s="568"/>
      <c r="G2" s="568"/>
      <c r="H2" s="568"/>
    </row>
    <row r="3" spans="1:8" ht="21" x14ac:dyDescent="0.4">
      <c r="A3" s="569" t="str">
        <f>Inconsistencias!$B$6&amp;IF(LOOKUP(Inconsistencias!$B$6,EF!$C$2:$C$1001,EF!$I$2:I$1001)="Dependencia",", Jalisco","")</f>
        <v>Sistema para el Desarrollo Integral de la Familia del municipio de Jilotlán de los Dolores</v>
      </c>
      <c r="B3" s="569"/>
      <c r="C3" s="569"/>
      <c r="D3" s="569"/>
      <c r="E3" s="569"/>
      <c r="F3" s="569"/>
      <c r="G3" s="569"/>
      <c r="H3" s="569"/>
    </row>
    <row r="4" spans="1:8" ht="18" x14ac:dyDescent="0.35">
      <c r="A4" s="570" t="str">
        <f>"Ejercicio Fiscal "&amp;Inconsistencias!U2</f>
        <v>Ejercicio Fiscal 2025</v>
      </c>
      <c r="B4" s="570"/>
      <c r="C4" s="570"/>
      <c r="D4" s="570"/>
      <c r="E4" s="570"/>
      <c r="F4" s="570"/>
      <c r="G4" s="570"/>
      <c r="H4" s="570"/>
    </row>
    <row r="5" spans="1:8" ht="15" customHeight="1" x14ac:dyDescent="0.3"/>
    <row r="6" spans="1:8" ht="30" customHeight="1" x14ac:dyDescent="0.3">
      <c r="A6" s="253" t="s">
        <v>2167</v>
      </c>
      <c r="B6" s="254" t="str">
        <f>"Resultado "&amp;Inconsistencias!$U$2-3</f>
        <v>Resultado 2022</v>
      </c>
      <c r="C6" s="254" t="str">
        <f>"Resultado "&amp;Inconsistencias!$U$2-2</f>
        <v>Resultado 2023</v>
      </c>
      <c r="D6" s="254" t="str">
        <f>"Resultado "&amp;Inconsistencias!$U$2-1</f>
        <v>Resultado 2024</v>
      </c>
      <c r="E6" s="254" t="str">
        <f>"Estimación "
&amp;Inconsistencias!U2</f>
        <v>Estimación 2025</v>
      </c>
      <c r="F6" s="254" t="str">
        <f>"Proyección "&amp;Inconsistencias!$U$2+1</f>
        <v>Proyección 2026</v>
      </c>
      <c r="G6" s="254" t="str">
        <f>"Proyección "&amp;Inconsistencias!$U$2+2</f>
        <v>Proyección 2027</v>
      </c>
      <c r="H6" s="255" t="str">
        <f>"Proyección "&amp;Inconsistencias!$U$2+3</f>
        <v>Proyección 2028</v>
      </c>
    </row>
    <row r="7" spans="1:8" ht="14.4" x14ac:dyDescent="0.3">
      <c r="A7" s="29" t="s">
        <v>1752</v>
      </c>
      <c r="B7" s="30"/>
      <c r="C7" s="30"/>
      <c r="D7" s="30"/>
      <c r="E7" s="30"/>
      <c r="F7" s="30"/>
      <c r="G7" s="30"/>
      <c r="H7" s="31"/>
    </row>
    <row r="8" spans="1:8" s="34" customFormat="1" ht="30" customHeight="1" x14ac:dyDescent="0.3">
      <c r="A8" s="32" t="s">
        <v>500</v>
      </c>
      <c r="B8" s="12"/>
      <c r="C8" s="12"/>
      <c r="D8" s="12"/>
      <c r="E8" s="33">
        <f>'CRI-DE'!F7</f>
        <v>0</v>
      </c>
      <c r="F8" s="12"/>
      <c r="G8" s="12"/>
      <c r="H8" s="12"/>
    </row>
    <row r="9" spans="1:8" s="34" customFormat="1" ht="30" customHeight="1" x14ac:dyDescent="0.3">
      <c r="A9" s="32" t="s">
        <v>505</v>
      </c>
      <c r="B9" s="12"/>
      <c r="C9" s="12"/>
      <c r="D9" s="12"/>
      <c r="E9" s="33">
        <f>'CRI-DE'!F28</f>
        <v>0</v>
      </c>
      <c r="F9" s="12"/>
      <c r="G9" s="12"/>
      <c r="H9" s="12"/>
    </row>
    <row r="10" spans="1:8" s="34" customFormat="1" ht="30" customHeight="1" x14ac:dyDescent="0.3">
      <c r="A10" s="32" t="s">
        <v>2275</v>
      </c>
      <c r="B10" s="12"/>
      <c r="C10" s="12"/>
      <c r="D10" s="12"/>
      <c r="E10" s="33">
        <f>'CRI-DE'!F34</f>
        <v>0</v>
      </c>
      <c r="F10" s="12"/>
      <c r="G10" s="12"/>
      <c r="H10" s="12"/>
    </row>
    <row r="11" spans="1:8" s="34" customFormat="1" ht="30" customHeight="1" x14ac:dyDescent="0.3">
      <c r="A11" s="32" t="s">
        <v>313</v>
      </c>
      <c r="B11" s="12"/>
      <c r="C11" s="12"/>
      <c r="D11" s="12"/>
      <c r="E11" s="33">
        <f>'CRI-DE'!F39</f>
        <v>0</v>
      </c>
      <c r="F11" s="12"/>
      <c r="G11" s="12"/>
      <c r="H11" s="12"/>
    </row>
    <row r="12" spans="1:8" s="34" customFormat="1" ht="30" customHeight="1" x14ac:dyDescent="0.3">
      <c r="A12" s="35" t="s">
        <v>501</v>
      </c>
      <c r="B12" s="12"/>
      <c r="C12" s="12"/>
      <c r="D12" s="12"/>
      <c r="E12" s="33">
        <f>'CRI-DE'!F71</f>
        <v>0</v>
      </c>
      <c r="F12" s="12"/>
      <c r="G12" s="12"/>
      <c r="H12" s="12"/>
    </row>
    <row r="13" spans="1:8" s="34" customFormat="1" ht="30" customHeight="1" x14ac:dyDescent="0.3">
      <c r="A13" s="35" t="s">
        <v>502</v>
      </c>
      <c r="B13" s="12"/>
      <c r="C13" s="12"/>
      <c r="D13" s="12"/>
      <c r="E13" s="33">
        <f>'CRI-DE'!F78</f>
        <v>0</v>
      </c>
      <c r="F13" s="12"/>
      <c r="G13" s="12"/>
      <c r="H13" s="12"/>
    </row>
    <row r="14" spans="1:8" s="34" customFormat="1" ht="30" customHeight="1" x14ac:dyDescent="0.3">
      <c r="A14" s="35" t="s">
        <v>2353</v>
      </c>
      <c r="B14" s="12"/>
      <c r="C14" s="12">
        <v>21930</v>
      </c>
      <c r="D14" s="12"/>
      <c r="E14" s="33">
        <f>'CRI-DE'!F94</f>
        <v>0</v>
      </c>
      <c r="F14" s="12"/>
      <c r="G14" s="12"/>
      <c r="H14" s="12"/>
    </row>
    <row r="15" spans="1:8" s="34" customFormat="1" ht="30" customHeight="1" x14ac:dyDescent="0.3">
      <c r="A15" s="35" t="s">
        <v>568</v>
      </c>
      <c r="B15" s="12"/>
      <c r="C15" s="12">
        <v>944500</v>
      </c>
      <c r="D15" s="12"/>
      <c r="E15" s="33">
        <f>'CRI-DE'!F109</f>
        <v>0</v>
      </c>
      <c r="F15" s="12"/>
      <c r="G15" s="12"/>
      <c r="H15" s="12"/>
    </row>
    <row r="16" spans="1:8" s="34" customFormat="1" ht="30" customHeight="1" x14ac:dyDescent="0.3">
      <c r="A16" s="35" t="s">
        <v>444</v>
      </c>
      <c r="B16" s="12"/>
      <c r="C16" s="12"/>
      <c r="D16" s="12"/>
      <c r="E16" s="33">
        <f>'CRI-DE'!F130</f>
        <v>0</v>
      </c>
      <c r="F16" s="12"/>
      <c r="G16" s="12"/>
      <c r="H16" s="12"/>
    </row>
    <row r="17" spans="1:8" s="34" customFormat="1" ht="30" customHeight="1" x14ac:dyDescent="0.3">
      <c r="A17" s="36" t="s">
        <v>597</v>
      </c>
      <c r="B17" s="12">
        <v>1813750</v>
      </c>
      <c r="C17" s="12">
        <v>2043000</v>
      </c>
      <c r="D17" s="12"/>
      <c r="E17" s="33">
        <f>'CRI-DE'!D139</f>
        <v>6000000</v>
      </c>
      <c r="F17" s="12">
        <v>6300000</v>
      </c>
      <c r="G17" s="12">
        <v>6615000</v>
      </c>
      <c r="H17" s="12">
        <v>6945750</v>
      </c>
    </row>
    <row r="18" spans="1:8" s="34" customFormat="1" ht="30" customHeight="1" x14ac:dyDescent="0.3">
      <c r="A18" s="36" t="s">
        <v>584</v>
      </c>
      <c r="B18" s="12">
        <v>146710</v>
      </c>
      <c r="C18" s="12"/>
      <c r="D18" s="12"/>
      <c r="E18" s="33">
        <f>'CRI-DE'!D125</f>
        <v>0</v>
      </c>
      <c r="F18" s="12"/>
      <c r="G18" s="12"/>
      <c r="H18" s="12"/>
    </row>
    <row r="19" spans="1:8" s="34" customFormat="1" ht="30" customHeight="1" x14ac:dyDescent="0.3">
      <c r="A19" s="35" t="s">
        <v>2354</v>
      </c>
      <c r="B19" s="12">
        <v>8859</v>
      </c>
      <c r="C19" s="12"/>
      <c r="D19" s="12"/>
      <c r="E19" s="33">
        <v>0</v>
      </c>
      <c r="F19" s="12"/>
      <c r="G19" s="12"/>
      <c r="H19" s="12"/>
    </row>
    <row r="20" spans="1:8" ht="15" customHeight="1" x14ac:dyDescent="0.3">
      <c r="A20" s="37" t="s">
        <v>2355</v>
      </c>
      <c r="B20" s="38">
        <f>SUM(B8:B19)</f>
        <v>1969319</v>
      </c>
      <c r="C20" s="38">
        <f t="shared" ref="C20:H20" si="0">SUM(C8:C19)</f>
        <v>3009430</v>
      </c>
      <c r="D20" s="38">
        <f t="shared" si="0"/>
        <v>0</v>
      </c>
      <c r="E20" s="38">
        <f t="shared" si="0"/>
        <v>6000000</v>
      </c>
      <c r="F20" s="38">
        <f t="shared" si="0"/>
        <v>6300000</v>
      </c>
      <c r="G20" s="38">
        <f t="shared" si="0"/>
        <v>6615000</v>
      </c>
      <c r="H20" s="38">
        <f t="shared" si="0"/>
        <v>6945750</v>
      </c>
    </row>
    <row r="21" spans="1:8" ht="15" customHeight="1" x14ac:dyDescent="0.3">
      <c r="A21" s="174" t="s">
        <v>2356</v>
      </c>
      <c r="B21" s="177"/>
      <c r="C21" s="177"/>
      <c r="D21" s="178"/>
      <c r="E21" s="38">
        <f>'CRI-DE'!D157</f>
        <v>0</v>
      </c>
      <c r="F21" s="176"/>
      <c r="G21" s="175"/>
      <c r="H21" s="63"/>
    </row>
    <row r="22" spans="1:8" ht="15" customHeight="1" x14ac:dyDescent="0.3">
      <c r="A22" s="174" t="s">
        <v>2357</v>
      </c>
      <c r="B22" s="177"/>
      <c r="C22" s="177"/>
      <c r="D22" s="178"/>
      <c r="E22" s="38">
        <f>E20+E21</f>
        <v>6000000</v>
      </c>
      <c r="F22" s="176"/>
      <c r="G22" s="175"/>
      <c r="H22" s="63"/>
    </row>
    <row r="23" spans="1:8" ht="14.4" x14ac:dyDescent="0.3">
      <c r="A23" s="29" t="s">
        <v>2358</v>
      </c>
      <c r="B23" s="30"/>
      <c r="C23" s="30"/>
      <c r="D23" s="30"/>
      <c r="E23" s="30"/>
      <c r="F23" s="30"/>
      <c r="G23" s="30"/>
      <c r="H23" s="31"/>
    </row>
    <row r="24" spans="1:8" s="34" customFormat="1" ht="30" customHeight="1" x14ac:dyDescent="0.3">
      <c r="A24" s="39" t="s">
        <v>581</v>
      </c>
      <c r="B24" s="40"/>
      <c r="C24" s="40"/>
      <c r="D24" s="40"/>
      <c r="E24" s="33">
        <f>'CRI-DE'!E122</f>
        <v>0</v>
      </c>
      <c r="F24" s="40"/>
      <c r="G24" s="40"/>
      <c r="H24" s="40"/>
    </row>
    <row r="25" spans="1:8" s="34" customFormat="1" ht="30" customHeight="1" x14ac:dyDescent="0.3">
      <c r="A25" s="39" t="s">
        <v>584</v>
      </c>
      <c r="B25" s="40"/>
      <c r="C25" s="40"/>
      <c r="D25" s="40"/>
      <c r="E25" s="33">
        <f>'CRI-DE'!E125</f>
        <v>0</v>
      </c>
      <c r="F25" s="40"/>
      <c r="G25" s="40"/>
      <c r="H25" s="40"/>
    </row>
    <row r="26" spans="1:8" s="34" customFormat="1" ht="30" customHeight="1" x14ac:dyDescent="0.3">
      <c r="A26" s="39" t="s">
        <v>593</v>
      </c>
      <c r="B26" s="40"/>
      <c r="C26" s="40"/>
      <c r="D26" s="40"/>
      <c r="E26" s="33">
        <f>'CRI-DE'!E136</f>
        <v>0</v>
      </c>
      <c r="F26" s="40"/>
      <c r="G26" s="40"/>
      <c r="H26" s="40"/>
    </row>
    <row r="27" spans="1:8" s="34" customFormat="1" ht="30" customHeight="1" x14ac:dyDescent="0.3">
      <c r="A27" s="39" t="s">
        <v>2359</v>
      </c>
      <c r="B27" s="40"/>
      <c r="C27" s="40"/>
      <c r="D27" s="40"/>
      <c r="E27" s="33">
        <f>'CRI-DE'!E139</f>
        <v>0</v>
      </c>
      <c r="F27" s="40"/>
      <c r="G27" s="40"/>
      <c r="H27" s="40"/>
    </row>
    <row r="28" spans="1:8" s="34" customFormat="1" ht="30" customHeight="1" x14ac:dyDescent="0.3">
      <c r="A28" s="39" t="s">
        <v>2360</v>
      </c>
      <c r="B28" s="40"/>
      <c r="C28" s="40"/>
      <c r="D28" s="40"/>
      <c r="E28" s="33">
        <v>0</v>
      </c>
      <c r="F28" s="40"/>
      <c r="G28" s="40"/>
      <c r="H28" s="40"/>
    </row>
    <row r="29" spans="1:8" ht="14.4" x14ac:dyDescent="0.3">
      <c r="A29" s="37" t="s">
        <v>2361</v>
      </c>
      <c r="B29" s="38">
        <f t="shared" ref="B29:H29" si="1">SUM(B24:B28)</f>
        <v>0</v>
      </c>
      <c r="C29" s="38">
        <f t="shared" si="1"/>
        <v>0</v>
      </c>
      <c r="D29" s="38">
        <f t="shared" si="1"/>
        <v>0</v>
      </c>
      <c r="E29" s="38">
        <f t="shared" si="1"/>
        <v>0</v>
      </c>
      <c r="F29" s="38">
        <f t="shared" si="1"/>
        <v>0</v>
      </c>
      <c r="G29" s="38">
        <f t="shared" si="1"/>
        <v>0</v>
      </c>
      <c r="H29" s="38">
        <f t="shared" si="1"/>
        <v>0</v>
      </c>
    </row>
    <row r="30" spans="1:8" ht="14.4" x14ac:dyDescent="0.3">
      <c r="A30" s="37" t="s">
        <v>2362</v>
      </c>
      <c r="B30" s="177"/>
      <c r="C30" s="177"/>
      <c r="D30" s="178"/>
      <c r="E30" s="38">
        <f>'CRI-DE'!E157</f>
        <v>0</v>
      </c>
      <c r="F30" s="177"/>
      <c r="G30" s="177"/>
      <c r="H30" s="178"/>
    </row>
    <row r="31" spans="1:8" ht="14.4" x14ac:dyDescent="0.3">
      <c r="A31" s="37" t="s">
        <v>2357</v>
      </c>
      <c r="B31" s="177"/>
      <c r="C31" s="177"/>
      <c r="D31" s="178"/>
      <c r="E31" s="38">
        <f>E29+E30</f>
        <v>0</v>
      </c>
      <c r="F31" s="177"/>
      <c r="G31" s="177"/>
      <c r="H31" s="178"/>
    </row>
    <row r="32" spans="1:8" s="34" customFormat="1" ht="30" customHeight="1" x14ac:dyDescent="0.3">
      <c r="A32" s="35" t="s">
        <v>2363</v>
      </c>
      <c r="B32" s="33">
        <f>B40</f>
        <v>0</v>
      </c>
      <c r="C32" s="33">
        <f>C40</f>
        <v>0</v>
      </c>
      <c r="D32" s="33">
        <f>D40</f>
        <v>0</v>
      </c>
      <c r="E32" s="33">
        <f>E40</f>
        <v>0</v>
      </c>
      <c r="F32" s="33">
        <f t="shared" ref="F32:H32" si="2">F40</f>
        <v>0</v>
      </c>
      <c r="G32" s="33">
        <f t="shared" si="2"/>
        <v>0</v>
      </c>
      <c r="H32" s="33">
        <f t="shared" si="2"/>
        <v>0</v>
      </c>
    </row>
    <row r="33" spans="1:9" ht="14.4" x14ac:dyDescent="0.3">
      <c r="A33" s="43" t="s">
        <v>2364</v>
      </c>
      <c r="B33" s="44">
        <f>B20+B29+B32</f>
        <v>1969319</v>
      </c>
      <c r="C33" s="44">
        <f t="shared" ref="C33:H33" si="3">C20+C29+C32</f>
        <v>3009430</v>
      </c>
      <c r="D33" s="44">
        <f t="shared" si="3"/>
        <v>0</v>
      </c>
      <c r="E33" s="44">
        <f>E20+E29+E32</f>
        <v>6000000</v>
      </c>
      <c r="F33" s="44">
        <f t="shared" si="3"/>
        <v>6300000</v>
      </c>
      <c r="G33" s="44">
        <f t="shared" si="3"/>
        <v>6615000</v>
      </c>
      <c r="H33" s="44">
        <f t="shared" si="3"/>
        <v>6945750</v>
      </c>
    </row>
    <row r="34" spans="1:9" ht="14.4" x14ac:dyDescent="0.3">
      <c r="A34" s="163" t="s">
        <v>2365</v>
      </c>
      <c r="B34" s="162"/>
      <c r="C34" s="162"/>
      <c r="D34" s="164"/>
      <c r="E34" s="44">
        <f>E21+E30</f>
        <v>0</v>
      </c>
      <c r="F34" s="44"/>
      <c r="G34" s="44"/>
      <c r="H34" s="44"/>
    </row>
    <row r="35" spans="1:9" ht="14.4" x14ac:dyDescent="0.3">
      <c r="A35" s="163" t="s">
        <v>2366</v>
      </c>
      <c r="B35" s="162"/>
      <c r="C35" s="162"/>
      <c r="D35" s="164"/>
      <c r="E35" s="44">
        <f>E33+E34</f>
        <v>6000000</v>
      </c>
      <c r="F35" s="44"/>
      <c r="G35" s="44"/>
      <c r="H35" s="44"/>
    </row>
    <row r="36" spans="1:9" ht="14.4" x14ac:dyDescent="0.3">
      <c r="A36" s="45"/>
      <c r="B36" s="41"/>
      <c r="C36" s="41"/>
      <c r="D36" s="41"/>
      <c r="E36" s="41"/>
      <c r="F36" s="46"/>
      <c r="G36" s="46"/>
      <c r="H36" s="46"/>
    </row>
    <row r="37" spans="1:9" ht="14.4" x14ac:dyDescent="0.3">
      <c r="A37" s="47" t="s">
        <v>2367</v>
      </c>
      <c r="B37" s="41"/>
      <c r="C37" s="41"/>
      <c r="D37" s="41"/>
      <c r="E37" s="41"/>
      <c r="F37" s="41"/>
      <c r="G37" s="41"/>
      <c r="H37" s="42"/>
    </row>
    <row r="38" spans="1:9" ht="28.8" x14ac:dyDescent="0.3">
      <c r="A38" s="48" t="s">
        <v>2368</v>
      </c>
      <c r="B38" s="40"/>
      <c r="C38" s="40"/>
      <c r="D38" s="40"/>
      <c r="E38" s="33">
        <f>'CRI-DE'!D151</f>
        <v>0</v>
      </c>
      <c r="F38" s="40"/>
      <c r="G38" s="40"/>
      <c r="H38" s="40"/>
    </row>
    <row r="39" spans="1:9" ht="28.8" x14ac:dyDescent="0.3">
      <c r="A39" s="48" t="s">
        <v>2369</v>
      </c>
      <c r="B39" s="40"/>
      <c r="C39" s="40"/>
      <c r="D39" s="40"/>
      <c r="E39" s="33">
        <f>'CRI-DE'!E151</f>
        <v>0</v>
      </c>
      <c r="F39" s="40"/>
      <c r="G39" s="40"/>
      <c r="H39" s="40"/>
    </row>
    <row r="40" spans="1:9" ht="14.4" x14ac:dyDescent="0.3">
      <c r="A40" s="49" t="s">
        <v>503</v>
      </c>
      <c r="B40" s="50">
        <f t="shared" ref="B40:H40" si="4">SUM(B38:B39)</f>
        <v>0</v>
      </c>
      <c r="C40" s="50">
        <f t="shared" si="4"/>
        <v>0</v>
      </c>
      <c r="D40" s="50">
        <f t="shared" si="4"/>
        <v>0</v>
      </c>
      <c r="E40" s="50">
        <f t="shared" si="4"/>
        <v>0</v>
      </c>
      <c r="F40" s="50">
        <f t="shared" si="4"/>
        <v>0</v>
      </c>
      <c r="G40" s="50">
        <f t="shared" si="4"/>
        <v>0</v>
      </c>
      <c r="H40" s="50">
        <f t="shared" si="4"/>
        <v>0</v>
      </c>
    </row>
    <row r="41" spans="1:9" ht="5.25" customHeight="1" x14ac:dyDescent="0.3"/>
    <row r="42" spans="1:9" ht="14.4" hidden="1" x14ac:dyDescent="0.3"/>
    <row r="43" spans="1:9" ht="14.4" hidden="1" x14ac:dyDescent="0.3"/>
    <row r="44" spans="1:9" s="27" customFormat="1" ht="14.4" hidden="1" x14ac:dyDescent="0.3">
      <c r="A44" s="28"/>
      <c r="B44"/>
      <c r="C44"/>
      <c r="D44"/>
      <c r="E44"/>
      <c r="F44"/>
      <c r="G44"/>
      <c r="H44"/>
      <c r="I44"/>
    </row>
    <row r="45" spans="1:9" s="27" customFormat="1" ht="14.4" hidden="1" x14ac:dyDescent="0.3">
      <c r="A45" s="28"/>
      <c r="B45"/>
      <c r="C45"/>
      <c r="D45"/>
      <c r="E45"/>
      <c r="F45"/>
      <c r="G45"/>
      <c r="H45"/>
      <c r="I45"/>
    </row>
    <row r="46" spans="1:9" s="27" customFormat="1" ht="14.4" hidden="1" x14ac:dyDescent="0.3">
      <c r="A46" s="108">
        <f>SUM(B33:H33)</f>
        <v>30839499</v>
      </c>
      <c r="B46"/>
      <c r="C46"/>
      <c r="D46"/>
      <c r="E46"/>
      <c r="F46"/>
      <c r="G46"/>
      <c r="H46"/>
      <c r="I46"/>
    </row>
    <row r="47" spans="1:9" ht="14.4" hidden="1" x14ac:dyDescent="0.3"/>
    <row r="48" spans="1:9" ht="14.4" hidden="1" x14ac:dyDescent="0.3"/>
    <row r="49" ht="14.4" hidden="1" x14ac:dyDescent="0.3"/>
    <row r="50" ht="14.4" hidden="1" x14ac:dyDescent="0.3"/>
    <row r="51" ht="14.4" hidden="1" x14ac:dyDescent="0.3"/>
    <row r="52" ht="14.4" hidden="1" x14ac:dyDescent="0.3"/>
    <row r="53" ht="14.4" hidden="1" x14ac:dyDescent="0.3"/>
    <row r="54" ht="14.4" hidden="1" x14ac:dyDescent="0.3"/>
    <row r="55" ht="14.4" hidden="1" x14ac:dyDescent="0.3"/>
    <row r="56" ht="14.4" hidden="1" x14ac:dyDescent="0.3"/>
    <row r="57" ht="14.4" hidden="1" x14ac:dyDescent="0.3"/>
    <row r="58" ht="14.4" hidden="1" x14ac:dyDescent="0.3"/>
    <row r="59" ht="14.4" hidden="1" x14ac:dyDescent="0.3"/>
    <row r="60" ht="14.4" hidden="1" x14ac:dyDescent="0.3"/>
    <row r="61" ht="14.4" hidden="1" x14ac:dyDescent="0.3"/>
    <row r="62" ht="14.4" hidden="1" x14ac:dyDescent="0.3"/>
    <row r="63" ht="14.4" hidden="1" x14ac:dyDescent="0.3"/>
    <row r="64" ht="14.4" hidden="1" x14ac:dyDescent="0.3"/>
    <row r="65" ht="14.4" hidden="1" x14ac:dyDescent="0.3"/>
    <row r="66" ht="14.4" hidden="1" x14ac:dyDescent="0.3"/>
    <row r="67" ht="14.4" hidden="1" x14ac:dyDescent="0.3"/>
    <row r="68" ht="14.4" hidden="1" x14ac:dyDescent="0.3"/>
    <row r="69" ht="14.4" hidden="1" x14ac:dyDescent="0.3"/>
    <row r="70" ht="14.4" hidden="1" x14ac:dyDescent="0.3"/>
    <row r="71" ht="14.4" hidden="1" x14ac:dyDescent="0.3"/>
    <row r="72" ht="14.4" hidden="1" x14ac:dyDescent="0.3"/>
    <row r="73" ht="14.4" hidden="1" x14ac:dyDescent="0.3"/>
    <row r="74" ht="14.4" hidden="1" x14ac:dyDescent="0.3"/>
    <row r="75" ht="14.4" hidden="1" x14ac:dyDescent="0.3"/>
    <row r="76" ht="14.4" hidden="1" x14ac:dyDescent="0.3"/>
    <row r="77" ht="14.4" hidden="1" x14ac:dyDescent="0.3"/>
    <row r="78" ht="14.4" hidden="1" x14ac:dyDescent="0.3"/>
    <row r="79" ht="14.4" hidden="1" x14ac:dyDescent="0.3"/>
    <row r="80" ht="14.4" hidden="1" x14ac:dyDescent="0.3"/>
    <row r="81" ht="14.4" hidden="1" x14ac:dyDescent="0.3"/>
    <row r="82" ht="14.4" hidden="1" x14ac:dyDescent="0.3"/>
    <row r="83" ht="14.4" hidden="1" x14ac:dyDescent="0.3"/>
    <row r="84" ht="14.4" hidden="1" x14ac:dyDescent="0.3"/>
    <row r="85" ht="14.4" hidden="1" x14ac:dyDescent="0.3"/>
    <row r="86" ht="14.4" hidden="1" x14ac:dyDescent="0.3"/>
    <row r="87" ht="14.4" hidden="1" x14ac:dyDescent="0.3"/>
    <row r="88" ht="14.4" hidden="1" x14ac:dyDescent="0.3"/>
    <row r="89" ht="14.4" hidden="1" x14ac:dyDescent="0.3"/>
    <row r="90" ht="14.4" hidden="1" x14ac:dyDescent="0.3"/>
    <row r="91" ht="14.4" hidden="1" x14ac:dyDescent="0.3"/>
    <row r="92" ht="14.4" hidden="1" x14ac:dyDescent="0.3"/>
    <row r="93" ht="14.4" hidden="1" x14ac:dyDescent="0.3"/>
    <row r="94" ht="14.4" hidden="1" x14ac:dyDescent="0.3"/>
    <row r="95" ht="14.4" hidden="1" x14ac:dyDescent="0.3"/>
    <row r="96" ht="14.4" hidden="1" x14ac:dyDescent="0.3"/>
    <row r="97" ht="14.4" hidden="1" x14ac:dyDescent="0.3"/>
    <row r="98" ht="14.4" hidden="1" x14ac:dyDescent="0.3"/>
    <row r="99" ht="14.4" hidden="1" x14ac:dyDescent="0.3"/>
    <row r="100" ht="14.4" hidden="1" x14ac:dyDescent="0.3"/>
    <row r="101" ht="14.4" hidden="1" x14ac:dyDescent="0.3"/>
    <row r="102" ht="14.4" hidden="1" x14ac:dyDescent="0.3"/>
    <row r="103" ht="14.4" hidden="1" x14ac:dyDescent="0.3"/>
    <row r="104" ht="14.4" hidden="1" x14ac:dyDescent="0.3"/>
    <row r="105" ht="14.4" hidden="1" x14ac:dyDescent="0.3"/>
    <row r="106" ht="14.4" hidden="1" x14ac:dyDescent="0.3"/>
    <row r="107" ht="14.4" hidden="1" x14ac:dyDescent="0.3"/>
    <row r="108" ht="14.4" hidden="1" x14ac:dyDescent="0.3"/>
    <row r="109" ht="14.4" hidden="1" x14ac:dyDescent="0.3"/>
    <row r="110" ht="14.4" hidden="1" x14ac:dyDescent="0.3"/>
    <row r="111" ht="14.4" hidden="1" x14ac:dyDescent="0.3"/>
    <row r="112" ht="14.4" hidden="1" x14ac:dyDescent="0.3"/>
    <row r="113" ht="14.4" hidden="1" x14ac:dyDescent="0.3"/>
    <row r="114" ht="14.4" hidden="1" x14ac:dyDescent="0.3"/>
    <row r="115" ht="14.4" hidden="1" x14ac:dyDescent="0.3"/>
    <row r="116" ht="14.4" hidden="1" x14ac:dyDescent="0.3"/>
    <row r="117" ht="14.4" hidden="1" x14ac:dyDescent="0.3"/>
    <row r="118" ht="14.4" hidden="1" x14ac:dyDescent="0.3"/>
    <row r="119" ht="14.4" hidden="1" x14ac:dyDescent="0.3"/>
    <row r="120" ht="14.4" hidden="1" x14ac:dyDescent="0.3"/>
    <row r="121" ht="14.4" hidden="1" x14ac:dyDescent="0.3"/>
    <row r="122" ht="14.4" hidden="1" x14ac:dyDescent="0.3"/>
    <row r="123" ht="14.4" hidden="1" x14ac:dyDescent="0.3"/>
    <row r="124" ht="14.4" hidden="1" x14ac:dyDescent="0.3"/>
    <row r="125" ht="14.4" hidden="1" x14ac:dyDescent="0.3"/>
    <row r="126" ht="14.4" hidden="1" x14ac:dyDescent="0.3"/>
    <row r="127" ht="14.4" hidden="1" x14ac:dyDescent="0.3"/>
    <row r="128" ht="14.4" hidden="1" x14ac:dyDescent="0.3"/>
    <row r="129" ht="14.4" hidden="1" x14ac:dyDescent="0.3"/>
    <row r="130" ht="14.4" hidden="1" x14ac:dyDescent="0.3"/>
    <row r="131" ht="14.4" hidden="1" x14ac:dyDescent="0.3"/>
    <row r="132" ht="14.4" hidden="1" x14ac:dyDescent="0.3"/>
    <row r="133" ht="14.4" hidden="1" x14ac:dyDescent="0.3"/>
    <row r="134" ht="14.4" hidden="1" x14ac:dyDescent="0.3"/>
    <row r="135" ht="14.4" hidden="1" x14ac:dyDescent="0.3"/>
    <row r="136" ht="14.4" hidden="1" x14ac:dyDescent="0.3"/>
    <row r="137" ht="14.4" hidden="1" x14ac:dyDescent="0.3"/>
    <row r="138" ht="14.4" hidden="1" x14ac:dyDescent="0.3"/>
    <row r="139" ht="14.4" hidden="1" x14ac:dyDescent="0.3"/>
    <row r="140" ht="14.4" hidden="1" x14ac:dyDescent="0.3"/>
    <row r="141" ht="14.4" hidden="1" x14ac:dyDescent="0.3"/>
    <row r="142" ht="14.4" hidden="1" x14ac:dyDescent="0.3"/>
    <row r="143" ht="14.4" hidden="1" x14ac:dyDescent="0.3"/>
    <row r="144" ht="14.4" hidden="1" x14ac:dyDescent="0.3"/>
    <row r="145" ht="14.4" hidden="1" x14ac:dyDescent="0.3"/>
    <row r="146" ht="14.4" hidden="1" x14ac:dyDescent="0.3"/>
    <row r="147" ht="14.4" hidden="1" x14ac:dyDescent="0.3"/>
    <row r="148" ht="14.4" hidden="1" x14ac:dyDescent="0.3"/>
    <row r="149" ht="14.4" hidden="1" x14ac:dyDescent="0.3"/>
    <row r="150" ht="14.4" hidden="1" x14ac:dyDescent="0.3"/>
    <row r="151" ht="14.4" hidden="1" x14ac:dyDescent="0.3"/>
    <row r="152" ht="14.4" hidden="1" x14ac:dyDescent="0.3"/>
    <row r="153" ht="14.4" hidden="1" x14ac:dyDescent="0.3"/>
    <row r="154" ht="14.4" hidden="1" x14ac:dyDescent="0.3"/>
    <row r="155" ht="14.4" hidden="1" x14ac:dyDescent="0.3"/>
    <row r="156" ht="14.4" hidden="1" x14ac:dyDescent="0.3"/>
    <row r="157" ht="14.4" hidden="1" x14ac:dyDescent="0.3"/>
    <row r="158" ht="14.4" hidden="1" x14ac:dyDescent="0.3"/>
    <row r="159" ht="14.4" hidden="1" x14ac:dyDescent="0.3"/>
    <row r="160" ht="14.4" hidden="1" x14ac:dyDescent="0.3"/>
    <row r="161" ht="14.4" hidden="1" x14ac:dyDescent="0.3"/>
    <row r="162" ht="14.4" hidden="1" x14ac:dyDescent="0.3"/>
    <row r="163" ht="14.4" hidden="1" x14ac:dyDescent="0.3"/>
    <row r="164" ht="14.4" hidden="1" x14ac:dyDescent="0.3"/>
  </sheetData>
  <sheetProtection algorithmName="SHA-512" hashValue="dY5loM9uNROTGjzghu1oWnXh0ECftt4KIWzgr0pCvcVHrk0s5FbNHdfXtwAK6HjByzuGMAEdEIcqIvCYD8oYQA==" saltValue="Jj0V24ONi4OmIKylNl4cXQ==" spinCount="100000" sheet="1" selectLockedCells="1"/>
  <mergeCells count="3">
    <mergeCell ref="A2:H2"/>
    <mergeCell ref="A3:H3"/>
    <mergeCell ref="A4:H4"/>
  </mergeCells>
  <conditionalFormatting sqref="B28">
    <cfRule type="containsBlanks" dxfId="78" priority="5">
      <formula>LEN(TRIM(B28))=0</formula>
    </cfRule>
  </conditionalFormatting>
  <conditionalFormatting sqref="B8:D19">
    <cfRule type="containsBlanks" dxfId="77" priority="8">
      <formula>LEN(TRIM(B8))=0</formula>
    </cfRule>
  </conditionalFormatting>
  <conditionalFormatting sqref="B24:D28 F24:H28">
    <cfRule type="containsBlanks" dxfId="76" priority="7">
      <formula>LEN(TRIM(B24))=0</formula>
    </cfRule>
  </conditionalFormatting>
  <conditionalFormatting sqref="B38:D39">
    <cfRule type="containsBlanks" dxfId="75" priority="3">
      <formula>LEN(TRIM(B38))=0</formula>
    </cfRule>
  </conditionalFormatting>
  <conditionalFormatting sqref="F8:H19">
    <cfRule type="containsBlanks" dxfId="74" priority="6">
      <formula>LEN(TRIM(F8))=0</formula>
    </cfRule>
  </conditionalFormatting>
  <conditionalFormatting sqref="F38:H39">
    <cfRule type="containsBlanks" dxfId="73" priority="1">
      <formula>LEN(TRIM(F38))=0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F38:H39 F8:H19 F24:H28 B24:D28 B38:D39 B8:D19" xr:uid="{00000000-0002-0000-0B00-000000000000}">
      <formula1>0</formula1>
    </dataValidation>
  </dataValidations>
  <printOptions horizontalCentered="1"/>
  <pageMargins left="0.70866141732283472" right="0.70866141732283472" top="0.74803149606299213" bottom="0.74803149606299213" header="0" footer="0.31496062992125984"/>
  <pageSetup scale="48" orientation="landscape" horizontalDpi="4294967295" verticalDpi="4294967295" r:id="rId1"/>
  <headerFooter>
    <oddFooter>&amp;RPágina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7">
    <tabColor theme="9"/>
  </sheetPr>
  <dimension ref="A1:I165"/>
  <sheetViews>
    <sheetView showGridLines="0" workbookViewId="0">
      <pane xSplit="1" ySplit="6" topLeftCell="B7" activePane="bottomRight" state="frozen"/>
      <selection activeCell="H14" sqref="B14:AM16"/>
      <selection pane="topRight" activeCell="H14" sqref="B14:AM16"/>
      <selection pane="bottomLeft" activeCell="H14" sqref="B14:AM16"/>
      <selection pane="bottomRight" activeCell="C10" sqref="C10"/>
    </sheetView>
  </sheetViews>
  <sheetFormatPr baseColWidth="10" defaultColWidth="0" defaultRowHeight="14.4" zeroHeight="1" x14ac:dyDescent="0.3"/>
  <cols>
    <col min="1" max="1" width="67.109375" style="28" customWidth="1"/>
    <col min="2" max="2" width="17.44140625" bestFit="1" customWidth="1"/>
    <col min="3" max="8" width="17.44140625" customWidth="1"/>
    <col min="9" max="9" width="0.88671875" customWidth="1"/>
    <col min="10" max="16384" width="11.44140625" hidden="1"/>
  </cols>
  <sheetData>
    <row r="1" spans="1:8" x14ac:dyDescent="0.3"/>
    <row r="2" spans="1:8" ht="21" x14ac:dyDescent="0.4">
      <c r="A2" s="568" t="s">
        <v>2536</v>
      </c>
      <c r="B2" s="568"/>
      <c r="C2" s="568"/>
      <c r="D2" s="568"/>
      <c r="E2" s="568"/>
      <c r="F2" s="568"/>
      <c r="G2" s="568"/>
      <c r="H2" s="568"/>
    </row>
    <row r="3" spans="1:8" ht="21" x14ac:dyDescent="0.4">
      <c r="A3" s="569" t="str">
        <f>Inconsistencias!$B$6&amp;IF(LOOKUP(Inconsistencias!$B$6,EF!$C$2:$C$1001,EF!$I$2:I$1001)="Dependencia",", Jalisco","")</f>
        <v>Sistema para el Desarrollo Integral de la Familia del municipio de Jilotlán de los Dolores</v>
      </c>
      <c r="B3" s="569"/>
      <c r="C3" s="569"/>
      <c r="D3" s="569"/>
      <c r="E3" s="569"/>
      <c r="F3" s="569"/>
      <c r="G3" s="569"/>
      <c r="H3" s="569"/>
    </row>
    <row r="4" spans="1:8" ht="18" x14ac:dyDescent="0.35">
      <c r="A4" s="570" t="str">
        <f>"Ejercicio Fiscal "&amp;Inconsistencias!U2</f>
        <v>Ejercicio Fiscal 2025</v>
      </c>
      <c r="B4" s="570"/>
      <c r="C4" s="570"/>
      <c r="D4" s="570"/>
      <c r="E4" s="570"/>
      <c r="F4" s="570"/>
      <c r="G4" s="570"/>
      <c r="H4" s="570"/>
    </row>
    <row r="5" spans="1:8" x14ac:dyDescent="0.3"/>
    <row r="6" spans="1:8" ht="30" customHeight="1" x14ac:dyDescent="0.3">
      <c r="A6" s="253" t="s">
        <v>2167</v>
      </c>
      <c r="B6" s="254" t="str">
        <f>'CRI-RYP'!B6</f>
        <v>Resultado 2022</v>
      </c>
      <c r="C6" s="254" t="str">
        <f>'CRI-RYP'!C6</f>
        <v>Resultado 2023</v>
      </c>
      <c r="D6" s="254" t="str">
        <f>'CRI-RYP'!D6</f>
        <v>Resultado 2024</v>
      </c>
      <c r="E6" s="254" t="str">
        <f>'CRI-RYP'!E6</f>
        <v>Estimación 2025</v>
      </c>
      <c r="F6" s="254" t="str">
        <f>'CRI-RYP'!F6</f>
        <v>Proyección 2026</v>
      </c>
      <c r="G6" s="254" t="str">
        <f>'CRI-RYP'!G6</f>
        <v>Proyección 2027</v>
      </c>
      <c r="H6" s="255" t="str">
        <f>'CRI-RYP'!H6</f>
        <v>Proyección 2028</v>
      </c>
    </row>
    <row r="7" spans="1:8" x14ac:dyDescent="0.3">
      <c r="A7" s="29" t="s">
        <v>2370</v>
      </c>
      <c r="B7" s="30"/>
      <c r="C7" s="30"/>
      <c r="D7" s="30"/>
      <c r="E7" s="30"/>
      <c r="F7" s="30"/>
      <c r="G7" s="30"/>
      <c r="H7" s="31"/>
    </row>
    <row r="8" spans="1:8" s="34" customFormat="1" ht="30" customHeight="1" x14ac:dyDescent="0.3">
      <c r="A8" s="32" t="s">
        <v>2371</v>
      </c>
      <c r="B8" s="12">
        <v>1413124</v>
      </c>
      <c r="C8" s="12">
        <v>1700032</v>
      </c>
      <c r="D8" s="12"/>
      <c r="E8" s="33">
        <f>SUM('COG-FF'!C8:I8)</f>
        <v>2600500</v>
      </c>
      <c r="F8" s="12">
        <v>2793525</v>
      </c>
      <c r="G8" s="12">
        <v>2933201</v>
      </c>
      <c r="H8" s="12">
        <v>3079861</v>
      </c>
    </row>
    <row r="9" spans="1:8" s="34" customFormat="1" ht="30" customHeight="1" x14ac:dyDescent="0.3">
      <c r="A9" s="32" t="s">
        <v>2283</v>
      </c>
      <c r="B9" s="12">
        <v>141488</v>
      </c>
      <c r="C9" s="12">
        <v>33800</v>
      </c>
      <c r="D9" s="12"/>
      <c r="E9" s="33">
        <f>SUM('COG-FF'!C45:I45)</f>
        <v>480000</v>
      </c>
      <c r="F9" s="12">
        <v>504000</v>
      </c>
      <c r="G9" s="12">
        <v>529200</v>
      </c>
      <c r="H9" s="12">
        <v>555660</v>
      </c>
    </row>
    <row r="10" spans="1:8" s="34" customFormat="1" ht="30" customHeight="1" x14ac:dyDescent="0.3">
      <c r="A10" s="32" t="s">
        <v>2292</v>
      </c>
      <c r="B10" s="12">
        <v>259037</v>
      </c>
      <c r="C10" s="12">
        <v>298400</v>
      </c>
      <c r="D10" s="12"/>
      <c r="E10" s="33">
        <f>SUM('COG-FF'!C110:I110)</f>
        <v>366000</v>
      </c>
      <c r="F10" s="12">
        <v>384300</v>
      </c>
      <c r="G10" s="12">
        <v>403515</v>
      </c>
      <c r="H10" s="12">
        <v>423691</v>
      </c>
    </row>
    <row r="11" spans="1:8" s="34" customFormat="1" ht="30" customHeight="1" x14ac:dyDescent="0.3">
      <c r="A11" s="32" t="s">
        <v>2372</v>
      </c>
      <c r="B11" s="12">
        <v>171424</v>
      </c>
      <c r="C11" s="12">
        <v>909508</v>
      </c>
      <c r="D11" s="12"/>
      <c r="E11" s="33">
        <f>SUM('COG-FF'!C195:I195)</f>
        <v>2416500</v>
      </c>
      <c r="F11" s="12">
        <v>2537325</v>
      </c>
      <c r="G11" s="12">
        <v>2664191</v>
      </c>
      <c r="H11" s="12">
        <v>2797400</v>
      </c>
    </row>
    <row r="12" spans="1:8" s="34" customFormat="1" ht="30" customHeight="1" x14ac:dyDescent="0.3">
      <c r="A12" s="35" t="s">
        <v>2373</v>
      </c>
      <c r="B12" s="12"/>
      <c r="C12" s="12"/>
      <c r="D12" s="12"/>
      <c r="E12" s="33">
        <f>SUM('COG-FF'!C255:I255)</f>
        <v>77000</v>
      </c>
      <c r="F12" s="12">
        <v>80850</v>
      </c>
      <c r="G12" s="12">
        <v>84893</v>
      </c>
      <c r="H12" s="12">
        <v>89138</v>
      </c>
    </row>
    <row r="13" spans="1:8" s="34" customFormat="1" ht="30" customHeight="1" x14ac:dyDescent="0.3">
      <c r="A13" s="35" t="s">
        <v>2328</v>
      </c>
      <c r="B13" s="12"/>
      <c r="C13" s="12"/>
      <c r="D13" s="12"/>
      <c r="E13" s="33">
        <f>SUM('COG-FF'!C314:I314)</f>
        <v>0</v>
      </c>
      <c r="F13" s="12"/>
      <c r="G13" s="12"/>
      <c r="H13" s="12"/>
    </row>
    <row r="14" spans="1:8" s="34" customFormat="1" ht="30" customHeight="1" x14ac:dyDescent="0.3">
      <c r="A14" s="35" t="s">
        <v>2332</v>
      </c>
      <c r="B14" s="12"/>
      <c r="C14" s="12"/>
      <c r="D14" s="12"/>
      <c r="E14" s="33">
        <f>SUM('COG-FF'!C336:I336)</f>
        <v>0</v>
      </c>
      <c r="F14" s="12"/>
      <c r="G14" s="12"/>
      <c r="H14" s="12"/>
    </row>
    <row r="15" spans="1:8" s="34" customFormat="1" ht="30" customHeight="1" x14ac:dyDescent="0.3">
      <c r="A15" s="35" t="s">
        <v>2341</v>
      </c>
      <c r="B15" s="12"/>
      <c r="C15" s="12">
        <v>5248</v>
      </c>
      <c r="D15" s="12"/>
      <c r="E15" s="33">
        <f>SUM('COG-FF'!C384:I384)</f>
        <v>0</v>
      </c>
      <c r="F15" s="12"/>
      <c r="G15" s="12"/>
      <c r="H15" s="12"/>
    </row>
    <row r="16" spans="1:8" s="34" customFormat="1" ht="30" customHeight="1" x14ac:dyDescent="0.3">
      <c r="A16" s="35" t="s">
        <v>2342</v>
      </c>
      <c r="B16" s="12"/>
      <c r="C16" s="12"/>
      <c r="D16" s="12"/>
      <c r="E16" s="33">
        <f>SUM('COG-FF'!C402:I402)</f>
        <v>0</v>
      </c>
      <c r="F16" s="12"/>
      <c r="G16" s="12"/>
      <c r="H16" s="12"/>
    </row>
    <row r="17" spans="1:8" s="34" customFormat="1" x14ac:dyDescent="0.3">
      <c r="A17" s="79" t="s">
        <v>2374</v>
      </c>
      <c r="B17" s="38">
        <f t="shared" ref="B17:H17" si="0">SUM(B8:B16)</f>
        <v>1985073</v>
      </c>
      <c r="C17" s="38">
        <f t="shared" si="0"/>
        <v>2946988</v>
      </c>
      <c r="D17" s="38">
        <f t="shared" si="0"/>
        <v>0</v>
      </c>
      <c r="E17" s="38">
        <f t="shared" si="0"/>
        <v>5940000</v>
      </c>
      <c r="F17" s="38">
        <f t="shared" si="0"/>
        <v>6300000</v>
      </c>
      <c r="G17" s="38">
        <f t="shared" si="0"/>
        <v>6615000</v>
      </c>
      <c r="H17" s="38">
        <f t="shared" si="0"/>
        <v>6945750</v>
      </c>
    </row>
    <row r="18" spans="1:8" s="34" customFormat="1" x14ac:dyDescent="0.3">
      <c r="A18" s="29" t="s">
        <v>2375</v>
      </c>
      <c r="B18" s="30"/>
      <c r="C18" s="30"/>
      <c r="D18" s="30"/>
      <c r="E18" s="30"/>
      <c r="F18" s="30"/>
      <c r="G18" s="30"/>
      <c r="H18" s="31"/>
    </row>
    <row r="19" spans="1:8" s="34" customFormat="1" ht="30" customHeight="1" x14ac:dyDescent="0.3">
      <c r="A19" s="32" t="s">
        <v>2371</v>
      </c>
      <c r="B19" s="40"/>
      <c r="C19" s="40"/>
      <c r="D19" s="40"/>
      <c r="E19" s="33">
        <f>SUM('COG-FF'!J8:L8)</f>
        <v>0</v>
      </c>
      <c r="F19" s="40"/>
      <c r="G19" s="40"/>
      <c r="H19" s="40"/>
    </row>
    <row r="20" spans="1:8" ht="30" customHeight="1" x14ac:dyDescent="0.3">
      <c r="A20" s="32" t="s">
        <v>2283</v>
      </c>
      <c r="B20" s="40"/>
      <c r="C20" s="40"/>
      <c r="D20" s="40"/>
      <c r="E20" s="33">
        <f>SUM('COG-FF'!J45:L45)</f>
        <v>0</v>
      </c>
      <c r="F20" s="40"/>
      <c r="G20" s="40"/>
      <c r="H20" s="40"/>
    </row>
    <row r="21" spans="1:8" ht="30" customHeight="1" x14ac:dyDescent="0.3">
      <c r="A21" s="32" t="s">
        <v>2292</v>
      </c>
      <c r="B21" s="40"/>
      <c r="C21" s="40"/>
      <c r="D21" s="40"/>
      <c r="E21" s="33">
        <f>SUM('COG-FF'!J110:L110)</f>
        <v>0</v>
      </c>
      <c r="F21" s="40"/>
      <c r="G21" s="40"/>
      <c r="H21" s="40"/>
    </row>
    <row r="22" spans="1:8" ht="30" customHeight="1" x14ac:dyDescent="0.3">
      <c r="A22" s="32" t="s">
        <v>2372</v>
      </c>
      <c r="B22" s="40"/>
      <c r="C22" s="40"/>
      <c r="D22" s="40"/>
      <c r="E22" s="33">
        <f>SUM('COG-FF'!J195:L195)</f>
        <v>0</v>
      </c>
      <c r="F22" s="40"/>
      <c r="G22" s="40"/>
      <c r="H22" s="40"/>
    </row>
    <row r="23" spans="1:8" ht="30" customHeight="1" x14ac:dyDescent="0.3">
      <c r="A23" s="35" t="s">
        <v>2373</v>
      </c>
      <c r="B23" s="40"/>
      <c r="C23" s="40"/>
      <c r="D23" s="40"/>
      <c r="E23" s="33">
        <f>SUM('COG-FF'!J255:L255)</f>
        <v>0</v>
      </c>
      <c r="F23" s="40"/>
      <c r="G23" s="40"/>
      <c r="H23" s="40"/>
    </row>
    <row r="24" spans="1:8" ht="30" customHeight="1" x14ac:dyDescent="0.3">
      <c r="A24" s="35" t="s">
        <v>2328</v>
      </c>
      <c r="B24" s="40"/>
      <c r="C24" s="40"/>
      <c r="D24" s="40"/>
      <c r="E24" s="33">
        <f>SUM('COG-FF'!J314:L314)</f>
        <v>0</v>
      </c>
      <c r="F24" s="40"/>
      <c r="G24" s="40"/>
      <c r="H24" s="40"/>
    </row>
    <row r="25" spans="1:8" ht="30" customHeight="1" x14ac:dyDescent="0.3">
      <c r="A25" s="35" t="s">
        <v>2332</v>
      </c>
      <c r="B25" s="40"/>
      <c r="C25" s="40"/>
      <c r="D25" s="40"/>
      <c r="E25" s="33">
        <f>SUM('COG-FF'!J336:L336)</f>
        <v>0</v>
      </c>
      <c r="F25" s="40"/>
      <c r="G25" s="40"/>
      <c r="H25" s="40"/>
    </row>
    <row r="26" spans="1:8" ht="30" customHeight="1" x14ac:dyDescent="0.3">
      <c r="A26" s="35" t="s">
        <v>2341</v>
      </c>
      <c r="B26" s="40"/>
      <c r="C26" s="40"/>
      <c r="D26" s="40"/>
      <c r="E26" s="33">
        <f>SUM('COG-FF'!J384:L384)</f>
        <v>0</v>
      </c>
      <c r="F26" s="40"/>
      <c r="G26" s="40"/>
      <c r="H26" s="40"/>
    </row>
    <row r="27" spans="1:8" ht="30" customHeight="1" x14ac:dyDescent="0.3">
      <c r="A27" s="35" t="s">
        <v>2342</v>
      </c>
      <c r="B27" s="40"/>
      <c r="C27" s="40"/>
      <c r="D27" s="40"/>
      <c r="E27" s="33">
        <f>SUM('COG-FF'!J402:L402)</f>
        <v>0</v>
      </c>
      <c r="F27" s="40"/>
      <c r="G27" s="40"/>
      <c r="H27" s="40"/>
    </row>
    <row r="28" spans="1:8" s="34" customFormat="1" x14ac:dyDescent="0.3">
      <c r="A28" s="79" t="s">
        <v>2376</v>
      </c>
      <c r="B28" s="38">
        <f t="shared" ref="B28:H28" si="1">SUM(B19:B27)</f>
        <v>0</v>
      </c>
      <c r="C28" s="38">
        <f t="shared" si="1"/>
        <v>0</v>
      </c>
      <c r="D28" s="38">
        <f t="shared" si="1"/>
        <v>0</v>
      </c>
      <c r="E28" s="38">
        <f t="shared" si="1"/>
        <v>0</v>
      </c>
      <c r="F28" s="38">
        <f t="shared" si="1"/>
        <v>0</v>
      </c>
      <c r="G28" s="38">
        <f t="shared" si="1"/>
        <v>0</v>
      </c>
      <c r="H28" s="38">
        <f t="shared" si="1"/>
        <v>0</v>
      </c>
    </row>
    <row r="29" spans="1:8" s="34" customFormat="1" x14ac:dyDescent="0.3">
      <c r="A29" s="80" t="s">
        <v>2170</v>
      </c>
      <c r="B29" s="81">
        <f>B17+B28</f>
        <v>1985073</v>
      </c>
      <c r="C29" s="81">
        <f t="shared" ref="C29:H29" si="2">C17+C28</f>
        <v>2946988</v>
      </c>
      <c r="D29" s="81">
        <f t="shared" si="2"/>
        <v>0</v>
      </c>
      <c r="E29" s="81">
        <f t="shared" si="2"/>
        <v>5940000</v>
      </c>
      <c r="F29" s="81">
        <f t="shared" si="2"/>
        <v>6300000</v>
      </c>
      <c r="G29" s="81">
        <f t="shared" si="2"/>
        <v>6615000</v>
      </c>
      <c r="H29" s="81">
        <f t="shared" si="2"/>
        <v>6945750</v>
      </c>
    </row>
    <row r="30" spans="1:8" s="34" customFormat="1" ht="5.25" customHeight="1" x14ac:dyDescent="0.3">
      <c r="A30" s="82"/>
      <c r="B30" s="46"/>
      <c r="C30" s="46"/>
      <c r="D30" s="46"/>
      <c r="E30" s="46"/>
      <c r="F30" s="46"/>
      <c r="G30" s="46"/>
      <c r="H30" s="46"/>
    </row>
    <row r="31" spans="1:8" s="34" customFormat="1" ht="30" hidden="1" customHeight="1" x14ac:dyDescent="0.3">
      <c r="A31" s="28"/>
      <c r="B31"/>
      <c r="C31"/>
      <c r="D31"/>
      <c r="E31"/>
      <c r="F31"/>
      <c r="G31"/>
      <c r="H31"/>
    </row>
    <row r="38" spans="1:9" ht="5.25" hidden="1" customHeight="1" x14ac:dyDescent="0.3"/>
    <row r="41" spans="1:9" s="27" customFormat="1" hidden="1" x14ac:dyDescent="0.3">
      <c r="A41" s="28"/>
      <c r="B41"/>
      <c r="C41"/>
      <c r="D41"/>
      <c r="E41"/>
      <c r="F41"/>
      <c r="G41"/>
      <c r="H41"/>
      <c r="I41"/>
    </row>
    <row r="42" spans="1:9" s="27" customFormat="1" hidden="1" x14ac:dyDescent="0.3">
      <c r="A42" s="28"/>
      <c r="B42"/>
      <c r="C42"/>
      <c r="D42"/>
      <c r="E42"/>
      <c r="F42"/>
      <c r="G42"/>
      <c r="H42"/>
      <c r="I42"/>
    </row>
    <row r="43" spans="1:9" s="27" customFormat="1" hidden="1" x14ac:dyDescent="0.3">
      <c r="A43" s="28"/>
      <c r="B43"/>
      <c r="C43"/>
      <c r="D43"/>
      <c r="E43"/>
      <c r="F43"/>
      <c r="G43"/>
      <c r="H43"/>
      <c r="I43"/>
    </row>
    <row r="57" spans="2:9" s="28" customFormat="1" hidden="1" x14ac:dyDescent="0.3">
      <c r="B57"/>
      <c r="C57"/>
      <c r="D57"/>
      <c r="E57"/>
      <c r="F57"/>
      <c r="G57"/>
      <c r="H57"/>
      <c r="I57"/>
    </row>
    <row r="58" spans="2:9" s="28" customFormat="1" hidden="1" x14ac:dyDescent="0.3">
      <c r="B58"/>
      <c r="C58"/>
      <c r="D58"/>
      <c r="E58"/>
      <c r="F58"/>
      <c r="G58"/>
      <c r="H58"/>
      <c r="I58"/>
    </row>
    <row r="59" spans="2:9" s="28" customFormat="1" hidden="1" x14ac:dyDescent="0.3">
      <c r="B59"/>
      <c r="C59"/>
      <c r="D59"/>
      <c r="E59"/>
      <c r="F59"/>
      <c r="G59"/>
      <c r="H59"/>
      <c r="I59"/>
    </row>
    <row r="60" spans="2:9" s="28" customFormat="1" hidden="1" x14ac:dyDescent="0.3">
      <c r="B60"/>
      <c r="C60"/>
      <c r="D60"/>
      <c r="E60"/>
      <c r="F60"/>
      <c r="G60"/>
      <c r="H60"/>
      <c r="I60"/>
    </row>
    <row r="61" spans="2:9" s="28" customFormat="1" hidden="1" x14ac:dyDescent="0.3">
      <c r="B61"/>
      <c r="C61"/>
      <c r="D61"/>
      <c r="E61"/>
      <c r="F61"/>
      <c r="G61"/>
      <c r="H61"/>
      <c r="I61"/>
    </row>
    <row r="62" spans="2:9" s="28" customFormat="1" hidden="1" x14ac:dyDescent="0.3">
      <c r="B62"/>
      <c r="C62"/>
      <c r="D62"/>
      <c r="E62"/>
      <c r="F62"/>
      <c r="G62"/>
      <c r="H62"/>
      <c r="I62"/>
    </row>
    <row r="63" spans="2:9" s="28" customFormat="1" hidden="1" x14ac:dyDescent="0.3">
      <c r="B63"/>
      <c r="C63"/>
      <c r="D63"/>
      <c r="E63"/>
      <c r="F63"/>
      <c r="G63"/>
      <c r="H63"/>
      <c r="I63"/>
    </row>
    <row r="64" spans="2:9" s="28" customFormat="1" hidden="1" x14ac:dyDescent="0.3">
      <c r="B64"/>
      <c r="C64"/>
      <c r="D64"/>
      <c r="E64"/>
      <c r="F64"/>
      <c r="G64"/>
      <c r="H64"/>
      <c r="I64"/>
    </row>
    <row r="65" spans="2:9" s="28" customFormat="1" hidden="1" x14ac:dyDescent="0.3">
      <c r="B65"/>
      <c r="C65"/>
      <c r="D65"/>
      <c r="E65"/>
      <c r="F65"/>
      <c r="G65"/>
      <c r="H65"/>
      <c r="I65"/>
    </row>
    <row r="66" spans="2:9" s="28" customFormat="1" hidden="1" x14ac:dyDescent="0.3">
      <c r="B66"/>
      <c r="C66"/>
      <c r="D66"/>
      <c r="E66"/>
      <c r="F66"/>
      <c r="G66"/>
      <c r="H66"/>
      <c r="I66"/>
    </row>
    <row r="67" spans="2:9" s="28" customFormat="1" hidden="1" x14ac:dyDescent="0.3">
      <c r="B67"/>
      <c r="C67"/>
      <c r="D67"/>
      <c r="E67"/>
      <c r="F67"/>
      <c r="G67"/>
      <c r="H67"/>
      <c r="I67"/>
    </row>
    <row r="68" spans="2:9" s="28" customFormat="1" hidden="1" x14ac:dyDescent="0.3">
      <c r="B68"/>
      <c r="C68"/>
      <c r="D68"/>
      <c r="E68"/>
      <c r="F68"/>
      <c r="G68"/>
      <c r="H68"/>
      <c r="I68"/>
    </row>
    <row r="69" spans="2:9" s="28" customFormat="1" hidden="1" x14ac:dyDescent="0.3">
      <c r="B69"/>
      <c r="C69"/>
      <c r="D69"/>
      <c r="E69"/>
      <c r="F69"/>
      <c r="G69"/>
      <c r="H69"/>
      <c r="I69"/>
    </row>
    <row r="70" spans="2:9" s="28" customFormat="1" hidden="1" x14ac:dyDescent="0.3">
      <c r="B70"/>
      <c r="C70"/>
      <c r="D70"/>
      <c r="E70"/>
      <c r="F70"/>
      <c r="G70"/>
      <c r="H70"/>
      <c r="I70"/>
    </row>
    <row r="71" spans="2:9" s="28" customFormat="1" hidden="1" x14ac:dyDescent="0.3">
      <c r="B71"/>
      <c r="C71"/>
      <c r="D71"/>
      <c r="E71"/>
      <c r="F71"/>
      <c r="G71"/>
      <c r="H71"/>
      <c r="I71"/>
    </row>
    <row r="72" spans="2:9" s="28" customFormat="1" hidden="1" x14ac:dyDescent="0.3">
      <c r="B72"/>
      <c r="C72"/>
      <c r="D72"/>
      <c r="E72"/>
      <c r="F72"/>
      <c r="G72"/>
      <c r="H72"/>
      <c r="I72"/>
    </row>
    <row r="73" spans="2:9" s="28" customFormat="1" hidden="1" x14ac:dyDescent="0.3">
      <c r="B73"/>
      <c r="C73"/>
      <c r="D73"/>
      <c r="E73"/>
      <c r="F73"/>
      <c r="G73"/>
      <c r="H73"/>
      <c r="I73"/>
    </row>
    <row r="74" spans="2:9" s="28" customFormat="1" hidden="1" x14ac:dyDescent="0.3">
      <c r="B74"/>
      <c r="C74"/>
      <c r="D74"/>
      <c r="E74"/>
      <c r="F74"/>
      <c r="G74"/>
      <c r="H74"/>
      <c r="I74"/>
    </row>
    <row r="75" spans="2:9" s="28" customFormat="1" hidden="1" x14ac:dyDescent="0.3">
      <c r="B75"/>
      <c r="C75"/>
      <c r="D75"/>
      <c r="E75"/>
      <c r="F75"/>
      <c r="G75"/>
      <c r="H75"/>
      <c r="I75"/>
    </row>
    <row r="76" spans="2:9" s="28" customFormat="1" hidden="1" x14ac:dyDescent="0.3">
      <c r="B76"/>
      <c r="C76"/>
      <c r="D76"/>
      <c r="E76"/>
      <c r="F76"/>
      <c r="G76"/>
      <c r="H76"/>
      <c r="I76"/>
    </row>
    <row r="77" spans="2:9" s="28" customFormat="1" hidden="1" x14ac:dyDescent="0.3">
      <c r="B77"/>
      <c r="C77"/>
      <c r="D77"/>
      <c r="E77"/>
      <c r="F77"/>
      <c r="G77"/>
      <c r="H77"/>
      <c r="I77"/>
    </row>
    <row r="78" spans="2:9" s="28" customFormat="1" hidden="1" x14ac:dyDescent="0.3">
      <c r="B78"/>
      <c r="C78"/>
      <c r="D78"/>
      <c r="E78"/>
      <c r="F78"/>
      <c r="G78"/>
      <c r="H78"/>
      <c r="I78"/>
    </row>
    <row r="79" spans="2:9" s="28" customFormat="1" hidden="1" x14ac:dyDescent="0.3">
      <c r="B79"/>
      <c r="C79"/>
      <c r="D79"/>
      <c r="E79"/>
      <c r="F79"/>
      <c r="G79"/>
      <c r="H79"/>
      <c r="I79"/>
    </row>
    <row r="80" spans="2:9" s="28" customFormat="1" hidden="1" x14ac:dyDescent="0.3">
      <c r="B80"/>
      <c r="C80"/>
      <c r="D80"/>
      <c r="E80"/>
      <c r="F80"/>
      <c r="G80"/>
      <c r="H80"/>
      <c r="I80"/>
    </row>
    <row r="81" spans="2:9" s="28" customFormat="1" hidden="1" x14ac:dyDescent="0.3">
      <c r="B81"/>
      <c r="C81"/>
      <c r="D81"/>
      <c r="E81"/>
      <c r="F81"/>
      <c r="G81"/>
      <c r="H81"/>
      <c r="I81"/>
    </row>
    <row r="82" spans="2:9" s="28" customFormat="1" hidden="1" x14ac:dyDescent="0.3">
      <c r="B82"/>
      <c r="C82"/>
      <c r="D82"/>
      <c r="E82"/>
      <c r="F82"/>
      <c r="G82"/>
      <c r="H82"/>
      <c r="I82"/>
    </row>
    <row r="83" spans="2:9" s="28" customFormat="1" hidden="1" x14ac:dyDescent="0.3">
      <c r="B83"/>
      <c r="C83"/>
      <c r="D83"/>
      <c r="E83"/>
      <c r="F83"/>
      <c r="G83"/>
      <c r="H83"/>
      <c r="I83"/>
    </row>
    <row r="84" spans="2:9" s="28" customFormat="1" hidden="1" x14ac:dyDescent="0.3">
      <c r="B84"/>
      <c r="C84"/>
      <c r="D84"/>
      <c r="E84"/>
      <c r="F84"/>
      <c r="G84"/>
      <c r="H84"/>
      <c r="I84"/>
    </row>
    <row r="85" spans="2:9" s="28" customFormat="1" hidden="1" x14ac:dyDescent="0.3">
      <c r="B85"/>
      <c r="C85"/>
      <c r="D85"/>
      <c r="E85"/>
      <c r="F85"/>
      <c r="G85"/>
      <c r="H85"/>
      <c r="I85"/>
    </row>
    <row r="86" spans="2:9" s="28" customFormat="1" hidden="1" x14ac:dyDescent="0.3">
      <c r="B86"/>
      <c r="C86"/>
      <c r="D86"/>
      <c r="E86"/>
      <c r="F86"/>
      <c r="G86"/>
      <c r="H86"/>
      <c r="I86"/>
    </row>
    <row r="87" spans="2:9" s="28" customFormat="1" hidden="1" x14ac:dyDescent="0.3">
      <c r="B87"/>
      <c r="C87"/>
      <c r="D87"/>
      <c r="E87"/>
      <c r="F87"/>
      <c r="G87"/>
      <c r="H87"/>
      <c r="I87"/>
    </row>
    <row r="88" spans="2:9" s="28" customFormat="1" hidden="1" x14ac:dyDescent="0.3">
      <c r="B88"/>
      <c r="C88"/>
      <c r="D88"/>
      <c r="E88"/>
      <c r="F88"/>
      <c r="G88"/>
      <c r="H88"/>
      <c r="I88"/>
    </row>
    <row r="89" spans="2:9" s="28" customFormat="1" hidden="1" x14ac:dyDescent="0.3">
      <c r="B89"/>
      <c r="C89"/>
      <c r="D89"/>
      <c r="E89"/>
      <c r="F89"/>
      <c r="G89"/>
      <c r="H89"/>
      <c r="I89"/>
    </row>
    <row r="90" spans="2:9" s="28" customFormat="1" hidden="1" x14ac:dyDescent="0.3">
      <c r="B90"/>
      <c r="C90"/>
      <c r="D90"/>
      <c r="E90"/>
      <c r="F90"/>
      <c r="G90"/>
      <c r="H90"/>
      <c r="I90"/>
    </row>
    <row r="91" spans="2:9" s="28" customFormat="1" hidden="1" x14ac:dyDescent="0.3">
      <c r="B91"/>
      <c r="C91"/>
      <c r="D91"/>
      <c r="E91"/>
      <c r="F91"/>
      <c r="G91"/>
      <c r="H91"/>
      <c r="I91"/>
    </row>
    <row r="92" spans="2:9" s="28" customFormat="1" hidden="1" x14ac:dyDescent="0.3">
      <c r="B92"/>
      <c r="C92"/>
      <c r="D92"/>
      <c r="E92"/>
      <c r="F92"/>
      <c r="G92"/>
      <c r="H92"/>
      <c r="I92"/>
    </row>
    <row r="93" spans="2:9" s="28" customFormat="1" hidden="1" x14ac:dyDescent="0.3">
      <c r="B93"/>
      <c r="C93"/>
      <c r="D93"/>
      <c r="E93"/>
      <c r="F93"/>
      <c r="G93"/>
      <c r="H93"/>
      <c r="I93"/>
    </row>
    <row r="94" spans="2:9" s="28" customFormat="1" hidden="1" x14ac:dyDescent="0.3">
      <c r="B94"/>
      <c r="C94"/>
      <c r="D94"/>
      <c r="E94"/>
      <c r="F94"/>
      <c r="G94"/>
      <c r="H94"/>
      <c r="I94"/>
    </row>
    <row r="95" spans="2:9" s="28" customFormat="1" hidden="1" x14ac:dyDescent="0.3">
      <c r="B95"/>
      <c r="C95"/>
      <c r="D95"/>
      <c r="E95"/>
      <c r="F95"/>
      <c r="G95"/>
      <c r="H95"/>
      <c r="I95"/>
    </row>
    <row r="96" spans="2:9" s="28" customFormat="1" hidden="1" x14ac:dyDescent="0.3">
      <c r="B96"/>
      <c r="C96"/>
      <c r="D96"/>
      <c r="E96"/>
      <c r="F96"/>
      <c r="G96"/>
      <c r="H96"/>
      <c r="I96"/>
    </row>
    <row r="97" spans="2:9" s="28" customFormat="1" hidden="1" x14ac:dyDescent="0.3">
      <c r="B97"/>
      <c r="C97"/>
      <c r="D97"/>
      <c r="E97"/>
      <c r="F97"/>
      <c r="G97"/>
      <c r="H97"/>
      <c r="I97"/>
    </row>
    <row r="98" spans="2:9" s="28" customFormat="1" hidden="1" x14ac:dyDescent="0.3">
      <c r="B98"/>
      <c r="C98"/>
      <c r="D98"/>
      <c r="E98"/>
      <c r="F98"/>
      <c r="G98"/>
      <c r="H98"/>
      <c r="I98"/>
    </row>
    <row r="99" spans="2:9" s="28" customFormat="1" hidden="1" x14ac:dyDescent="0.3">
      <c r="B99"/>
      <c r="C99"/>
      <c r="D99"/>
      <c r="E99"/>
      <c r="F99"/>
      <c r="G99"/>
      <c r="H99"/>
      <c r="I99"/>
    </row>
    <row r="100" spans="2:9" s="28" customFormat="1" hidden="1" x14ac:dyDescent="0.3">
      <c r="B100"/>
      <c r="C100"/>
      <c r="D100"/>
      <c r="E100"/>
      <c r="F100"/>
      <c r="G100"/>
      <c r="H100"/>
      <c r="I100"/>
    </row>
    <row r="101" spans="2:9" s="28" customFormat="1" hidden="1" x14ac:dyDescent="0.3">
      <c r="B101"/>
      <c r="C101"/>
      <c r="D101"/>
      <c r="E101"/>
      <c r="F101"/>
      <c r="G101"/>
      <c r="H101"/>
      <c r="I101"/>
    </row>
    <row r="102" spans="2:9" s="28" customFormat="1" hidden="1" x14ac:dyDescent="0.3">
      <c r="B102"/>
      <c r="C102"/>
      <c r="D102"/>
      <c r="E102"/>
      <c r="F102"/>
      <c r="G102"/>
      <c r="H102"/>
      <c r="I102"/>
    </row>
    <row r="103" spans="2:9" s="28" customFormat="1" hidden="1" x14ac:dyDescent="0.3">
      <c r="B103"/>
      <c r="C103"/>
      <c r="D103"/>
      <c r="E103"/>
      <c r="F103"/>
      <c r="G103"/>
      <c r="H103"/>
      <c r="I103"/>
    </row>
    <row r="104" spans="2:9" s="28" customFormat="1" hidden="1" x14ac:dyDescent="0.3">
      <c r="B104"/>
      <c r="C104"/>
      <c r="D104"/>
      <c r="E104"/>
      <c r="F104"/>
      <c r="G104"/>
      <c r="H104"/>
      <c r="I104"/>
    </row>
    <row r="105" spans="2:9" s="28" customFormat="1" hidden="1" x14ac:dyDescent="0.3">
      <c r="B105"/>
      <c r="C105"/>
      <c r="D105"/>
      <c r="E105"/>
      <c r="F105"/>
      <c r="G105"/>
      <c r="H105"/>
      <c r="I105"/>
    </row>
    <row r="106" spans="2:9" s="28" customFormat="1" hidden="1" x14ac:dyDescent="0.3">
      <c r="B106"/>
      <c r="C106"/>
      <c r="D106"/>
      <c r="E106"/>
      <c r="F106"/>
      <c r="G106"/>
      <c r="H106"/>
      <c r="I106"/>
    </row>
    <row r="107" spans="2:9" s="28" customFormat="1" hidden="1" x14ac:dyDescent="0.3">
      <c r="B107"/>
      <c r="C107"/>
      <c r="D107"/>
      <c r="E107"/>
      <c r="F107"/>
      <c r="G107"/>
      <c r="H107"/>
      <c r="I107"/>
    </row>
    <row r="108" spans="2:9" s="28" customFormat="1" hidden="1" x14ac:dyDescent="0.3">
      <c r="B108"/>
      <c r="C108"/>
      <c r="D108"/>
      <c r="E108"/>
      <c r="F108"/>
      <c r="G108"/>
      <c r="H108"/>
      <c r="I108"/>
    </row>
    <row r="109" spans="2:9" s="28" customFormat="1" hidden="1" x14ac:dyDescent="0.3">
      <c r="B109"/>
      <c r="C109"/>
      <c r="D109"/>
      <c r="E109"/>
      <c r="F109"/>
      <c r="G109"/>
      <c r="H109"/>
      <c r="I109"/>
    </row>
    <row r="110" spans="2:9" s="28" customFormat="1" hidden="1" x14ac:dyDescent="0.3">
      <c r="B110"/>
      <c r="C110"/>
      <c r="D110"/>
      <c r="E110"/>
      <c r="F110"/>
      <c r="G110"/>
      <c r="H110"/>
      <c r="I110"/>
    </row>
    <row r="111" spans="2:9" s="28" customFormat="1" hidden="1" x14ac:dyDescent="0.3">
      <c r="B111"/>
      <c r="C111"/>
      <c r="D111"/>
      <c r="E111"/>
      <c r="F111"/>
      <c r="G111"/>
      <c r="H111"/>
      <c r="I111"/>
    </row>
    <row r="112" spans="2:9" s="28" customFormat="1" hidden="1" x14ac:dyDescent="0.3">
      <c r="B112"/>
      <c r="C112"/>
      <c r="D112"/>
      <c r="E112"/>
      <c r="F112"/>
      <c r="G112"/>
      <c r="H112"/>
      <c r="I112"/>
    </row>
    <row r="113" spans="2:9" s="28" customFormat="1" hidden="1" x14ac:dyDescent="0.3">
      <c r="B113"/>
      <c r="C113"/>
      <c r="D113"/>
      <c r="E113"/>
      <c r="F113"/>
      <c r="G113"/>
      <c r="H113"/>
      <c r="I113"/>
    </row>
    <row r="114" spans="2:9" s="28" customFormat="1" hidden="1" x14ac:dyDescent="0.3">
      <c r="B114"/>
      <c r="C114"/>
      <c r="D114"/>
      <c r="E114"/>
      <c r="F114"/>
      <c r="G114"/>
      <c r="H114"/>
      <c r="I114"/>
    </row>
    <row r="115" spans="2:9" s="28" customFormat="1" hidden="1" x14ac:dyDescent="0.3">
      <c r="B115"/>
      <c r="C115"/>
      <c r="D115"/>
      <c r="E115"/>
      <c r="F115"/>
      <c r="G115"/>
      <c r="H115"/>
      <c r="I115"/>
    </row>
    <row r="116" spans="2:9" s="28" customFormat="1" hidden="1" x14ac:dyDescent="0.3">
      <c r="B116"/>
      <c r="C116"/>
      <c r="D116"/>
      <c r="E116"/>
      <c r="F116"/>
      <c r="G116"/>
      <c r="H116"/>
      <c r="I116"/>
    </row>
    <row r="117" spans="2:9" s="28" customFormat="1" hidden="1" x14ac:dyDescent="0.3">
      <c r="B117"/>
      <c r="C117"/>
      <c r="D117"/>
      <c r="E117"/>
      <c r="F117"/>
      <c r="G117"/>
      <c r="H117"/>
      <c r="I117"/>
    </row>
    <row r="118" spans="2:9" s="28" customFormat="1" hidden="1" x14ac:dyDescent="0.3">
      <c r="B118"/>
      <c r="C118"/>
      <c r="D118"/>
      <c r="E118"/>
      <c r="F118"/>
      <c r="G118"/>
      <c r="H118"/>
      <c r="I118"/>
    </row>
    <row r="119" spans="2:9" s="28" customFormat="1" hidden="1" x14ac:dyDescent="0.3">
      <c r="B119"/>
      <c r="C119"/>
      <c r="D119"/>
      <c r="E119"/>
      <c r="F119"/>
      <c r="G119"/>
      <c r="H119"/>
      <c r="I119"/>
    </row>
    <row r="120" spans="2:9" s="28" customFormat="1" hidden="1" x14ac:dyDescent="0.3">
      <c r="B120"/>
      <c r="C120"/>
      <c r="D120"/>
      <c r="E120"/>
      <c r="F120"/>
      <c r="G120"/>
      <c r="H120"/>
      <c r="I120"/>
    </row>
    <row r="121" spans="2:9" s="28" customFormat="1" hidden="1" x14ac:dyDescent="0.3">
      <c r="B121"/>
      <c r="C121"/>
      <c r="D121"/>
      <c r="E121"/>
      <c r="F121"/>
      <c r="G121"/>
      <c r="H121"/>
      <c r="I121"/>
    </row>
    <row r="122" spans="2:9" s="28" customFormat="1" hidden="1" x14ac:dyDescent="0.3">
      <c r="B122"/>
      <c r="C122"/>
      <c r="D122"/>
      <c r="E122"/>
      <c r="F122"/>
      <c r="G122"/>
      <c r="H122"/>
      <c r="I122"/>
    </row>
    <row r="123" spans="2:9" s="28" customFormat="1" hidden="1" x14ac:dyDescent="0.3">
      <c r="B123"/>
      <c r="C123"/>
      <c r="D123"/>
      <c r="E123"/>
      <c r="F123"/>
      <c r="G123"/>
      <c r="H123"/>
      <c r="I123"/>
    </row>
    <row r="124" spans="2:9" s="28" customFormat="1" hidden="1" x14ac:dyDescent="0.3">
      <c r="B124"/>
      <c r="C124"/>
      <c r="D124"/>
      <c r="E124"/>
      <c r="F124"/>
      <c r="G124"/>
      <c r="H124"/>
      <c r="I124"/>
    </row>
    <row r="125" spans="2:9" s="28" customFormat="1" hidden="1" x14ac:dyDescent="0.3">
      <c r="B125"/>
      <c r="C125"/>
      <c r="D125"/>
      <c r="E125"/>
      <c r="F125"/>
      <c r="G125"/>
      <c r="H125"/>
      <c r="I125"/>
    </row>
    <row r="126" spans="2:9" s="28" customFormat="1" hidden="1" x14ac:dyDescent="0.3">
      <c r="B126"/>
      <c r="C126"/>
      <c r="D126"/>
      <c r="E126"/>
      <c r="F126"/>
      <c r="G126"/>
      <c r="H126"/>
      <c r="I126"/>
    </row>
    <row r="127" spans="2:9" s="28" customFormat="1" hidden="1" x14ac:dyDescent="0.3">
      <c r="B127"/>
      <c r="C127"/>
      <c r="D127"/>
      <c r="E127"/>
      <c r="F127"/>
      <c r="G127"/>
      <c r="H127"/>
      <c r="I127"/>
    </row>
    <row r="128" spans="2:9" s="28" customFormat="1" hidden="1" x14ac:dyDescent="0.3">
      <c r="B128"/>
      <c r="C128"/>
      <c r="D128"/>
      <c r="E128"/>
      <c r="F128"/>
      <c r="G128"/>
      <c r="H128"/>
      <c r="I128"/>
    </row>
    <row r="129" spans="2:9" s="28" customFormat="1" hidden="1" x14ac:dyDescent="0.3">
      <c r="B129"/>
      <c r="C129"/>
      <c r="D129"/>
      <c r="E129"/>
      <c r="F129"/>
      <c r="G129"/>
      <c r="H129"/>
      <c r="I129"/>
    </row>
    <row r="130" spans="2:9" s="28" customFormat="1" hidden="1" x14ac:dyDescent="0.3">
      <c r="B130"/>
      <c r="C130"/>
      <c r="D130"/>
      <c r="E130"/>
      <c r="F130"/>
      <c r="G130"/>
      <c r="H130"/>
      <c r="I130"/>
    </row>
    <row r="131" spans="2:9" s="28" customFormat="1" hidden="1" x14ac:dyDescent="0.3">
      <c r="B131"/>
      <c r="C131"/>
      <c r="D131"/>
      <c r="E131"/>
      <c r="F131"/>
      <c r="G131"/>
      <c r="H131"/>
      <c r="I131"/>
    </row>
    <row r="132" spans="2:9" s="28" customFormat="1" hidden="1" x14ac:dyDescent="0.3">
      <c r="B132"/>
      <c r="C132"/>
      <c r="D132"/>
      <c r="E132"/>
      <c r="F132"/>
      <c r="G132"/>
      <c r="H132"/>
      <c r="I132"/>
    </row>
    <row r="133" spans="2:9" s="28" customFormat="1" hidden="1" x14ac:dyDescent="0.3">
      <c r="B133"/>
      <c r="C133"/>
      <c r="D133"/>
      <c r="E133"/>
      <c r="F133"/>
      <c r="G133"/>
      <c r="H133"/>
      <c r="I133"/>
    </row>
    <row r="134" spans="2:9" s="28" customFormat="1" hidden="1" x14ac:dyDescent="0.3">
      <c r="B134"/>
      <c r="C134"/>
      <c r="D134"/>
      <c r="E134"/>
      <c r="F134"/>
      <c r="G134"/>
      <c r="H134"/>
      <c r="I134"/>
    </row>
    <row r="135" spans="2:9" s="28" customFormat="1" hidden="1" x14ac:dyDescent="0.3">
      <c r="B135"/>
      <c r="C135"/>
      <c r="D135"/>
      <c r="E135"/>
      <c r="F135"/>
      <c r="G135"/>
      <c r="H135"/>
      <c r="I135"/>
    </row>
    <row r="136" spans="2:9" s="28" customFormat="1" hidden="1" x14ac:dyDescent="0.3">
      <c r="B136"/>
      <c r="C136"/>
      <c r="D136"/>
      <c r="E136"/>
      <c r="F136"/>
      <c r="G136"/>
      <c r="H136"/>
      <c r="I136"/>
    </row>
    <row r="137" spans="2:9" s="28" customFormat="1" hidden="1" x14ac:dyDescent="0.3">
      <c r="B137"/>
      <c r="C137"/>
      <c r="D137"/>
      <c r="E137"/>
      <c r="F137"/>
      <c r="G137"/>
      <c r="H137"/>
      <c r="I137"/>
    </row>
    <row r="138" spans="2:9" s="28" customFormat="1" hidden="1" x14ac:dyDescent="0.3">
      <c r="B138"/>
      <c r="C138"/>
      <c r="D138"/>
      <c r="E138"/>
      <c r="F138"/>
      <c r="G138"/>
      <c r="H138"/>
      <c r="I138"/>
    </row>
    <row r="139" spans="2:9" s="28" customFormat="1" hidden="1" x14ac:dyDescent="0.3">
      <c r="B139"/>
      <c r="C139"/>
      <c r="D139"/>
      <c r="E139"/>
      <c r="F139"/>
      <c r="G139"/>
      <c r="H139"/>
      <c r="I139"/>
    </row>
    <row r="140" spans="2:9" s="28" customFormat="1" hidden="1" x14ac:dyDescent="0.3">
      <c r="B140"/>
      <c r="C140"/>
      <c r="D140"/>
      <c r="E140"/>
      <c r="F140"/>
      <c r="G140"/>
      <c r="H140"/>
      <c r="I140"/>
    </row>
    <row r="141" spans="2:9" s="28" customFormat="1" hidden="1" x14ac:dyDescent="0.3">
      <c r="B141"/>
      <c r="C141"/>
      <c r="D141"/>
      <c r="E141"/>
      <c r="F141"/>
      <c r="G141"/>
      <c r="H141"/>
      <c r="I141"/>
    </row>
    <row r="142" spans="2:9" s="28" customFormat="1" hidden="1" x14ac:dyDescent="0.3">
      <c r="B142"/>
      <c r="C142"/>
      <c r="D142"/>
      <c r="E142"/>
      <c r="F142"/>
      <c r="G142"/>
      <c r="H142"/>
      <c r="I142"/>
    </row>
    <row r="143" spans="2:9" s="28" customFormat="1" hidden="1" x14ac:dyDescent="0.3">
      <c r="B143"/>
      <c r="C143"/>
      <c r="D143"/>
      <c r="E143"/>
      <c r="F143"/>
      <c r="G143"/>
      <c r="H143"/>
      <c r="I143"/>
    </row>
    <row r="144" spans="2:9" s="28" customFormat="1" hidden="1" x14ac:dyDescent="0.3">
      <c r="B144"/>
      <c r="C144"/>
      <c r="D144"/>
      <c r="E144"/>
      <c r="F144"/>
      <c r="G144"/>
      <c r="H144"/>
      <c r="I144"/>
    </row>
    <row r="145" spans="2:9" s="28" customFormat="1" hidden="1" x14ac:dyDescent="0.3">
      <c r="B145"/>
      <c r="C145"/>
      <c r="D145"/>
      <c r="E145"/>
      <c r="F145"/>
      <c r="G145"/>
      <c r="H145"/>
      <c r="I145"/>
    </row>
    <row r="146" spans="2:9" s="28" customFormat="1" hidden="1" x14ac:dyDescent="0.3">
      <c r="B146"/>
      <c r="C146"/>
      <c r="D146"/>
      <c r="E146"/>
      <c r="F146"/>
      <c r="G146"/>
      <c r="H146"/>
      <c r="I146"/>
    </row>
    <row r="147" spans="2:9" s="28" customFormat="1" hidden="1" x14ac:dyDescent="0.3">
      <c r="B147"/>
      <c r="C147"/>
      <c r="D147"/>
      <c r="E147"/>
      <c r="F147"/>
      <c r="G147"/>
      <c r="H147"/>
      <c r="I147"/>
    </row>
    <row r="148" spans="2:9" s="28" customFormat="1" hidden="1" x14ac:dyDescent="0.3">
      <c r="B148"/>
      <c r="C148"/>
      <c r="D148"/>
      <c r="E148"/>
      <c r="F148"/>
      <c r="G148"/>
      <c r="H148"/>
      <c r="I148"/>
    </row>
    <row r="149" spans="2:9" s="28" customFormat="1" hidden="1" x14ac:dyDescent="0.3">
      <c r="B149"/>
      <c r="C149"/>
      <c r="D149"/>
      <c r="E149"/>
      <c r="F149"/>
      <c r="G149"/>
      <c r="H149"/>
      <c r="I149"/>
    </row>
    <row r="150" spans="2:9" s="28" customFormat="1" hidden="1" x14ac:dyDescent="0.3">
      <c r="B150"/>
      <c r="C150"/>
      <c r="D150"/>
      <c r="E150"/>
      <c r="F150"/>
      <c r="G150"/>
      <c r="H150"/>
      <c r="I150"/>
    </row>
    <row r="151" spans="2:9" s="28" customFormat="1" hidden="1" x14ac:dyDescent="0.3">
      <c r="B151"/>
      <c r="C151"/>
      <c r="D151"/>
      <c r="E151"/>
      <c r="F151"/>
      <c r="G151"/>
      <c r="H151"/>
      <c r="I151"/>
    </row>
    <row r="152" spans="2:9" s="28" customFormat="1" hidden="1" x14ac:dyDescent="0.3">
      <c r="B152"/>
      <c r="C152"/>
      <c r="D152"/>
      <c r="E152"/>
      <c r="F152"/>
      <c r="G152"/>
      <c r="H152"/>
      <c r="I152"/>
    </row>
    <row r="153" spans="2:9" s="28" customFormat="1" hidden="1" x14ac:dyDescent="0.3">
      <c r="B153"/>
      <c r="C153"/>
      <c r="D153"/>
      <c r="E153"/>
      <c r="F153"/>
      <c r="G153"/>
      <c r="H153"/>
      <c r="I153"/>
    </row>
    <row r="154" spans="2:9" s="28" customFormat="1" hidden="1" x14ac:dyDescent="0.3">
      <c r="B154"/>
      <c r="C154"/>
      <c r="D154"/>
      <c r="E154"/>
      <c r="F154"/>
      <c r="G154"/>
      <c r="H154"/>
      <c r="I154"/>
    </row>
    <row r="155" spans="2:9" s="28" customFormat="1" hidden="1" x14ac:dyDescent="0.3">
      <c r="B155"/>
      <c r="C155"/>
      <c r="D155"/>
      <c r="E155"/>
      <c r="F155"/>
      <c r="G155"/>
      <c r="H155"/>
      <c r="I155"/>
    </row>
    <row r="156" spans="2:9" s="28" customFormat="1" hidden="1" x14ac:dyDescent="0.3">
      <c r="B156"/>
      <c r="C156"/>
      <c r="D156"/>
      <c r="E156"/>
      <c r="F156"/>
      <c r="G156"/>
      <c r="H156"/>
      <c r="I156"/>
    </row>
    <row r="157" spans="2:9" s="28" customFormat="1" hidden="1" x14ac:dyDescent="0.3">
      <c r="B157"/>
      <c r="C157"/>
      <c r="D157"/>
      <c r="E157"/>
      <c r="F157"/>
      <c r="G157"/>
      <c r="H157"/>
      <c r="I157"/>
    </row>
    <row r="158" spans="2:9" s="28" customFormat="1" hidden="1" x14ac:dyDescent="0.3">
      <c r="B158"/>
      <c r="C158"/>
      <c r="D158"/>
      <c r="E158"/>
      <c r="F158"/>
      <c r="G158"/>
      <c r="H158"/>
      <c r="I158"/>
    </row>
    <row r="159" spans="2:9" s="28" customFormat="1" hidden="1" x14ac:dyDescent="0.3">
      <c r="B159"/>
      <c r="C159"/>
      <c r="D159"/>
      <c r="E159"/>
      <c r="F159"/>
      <c r="G159"/>
      <c r="H159"/>
      <c r="I159"/>
    </row>
    <row r="160" spans="2:9" s="28" customFormat="1" hidden="1" x14ac:dyDescent="0.3">
      <c r="B160"/>
      <c r="C160"/>
      <c r="D160"/>
      <c r="E160"/>
      <c r="F160"/>
      <c r="G160"/>
      <c r="H160"/>
      <c r="I160"/>
    </row>
    <row r="161" spans="2:9" s="28" customFormat="1" hidden="1" x14ac:dyDescent="0.3">
      <c r="B161"/>
      <c r="C161"/>
      <c r="D161"/>
      <c r="E161"/>
      <c r="F161"/>
      <c r="G161"/>
      <c r="H161"/>
      <c r="I161"/>
    </row>
    <row r="165" spans="2:9" hidden="1" x14ac:dyDescent="0.3">
      <c r="B165" s="109">
        <f>SUM(B29:H29)</f>
        <v>30732811</v>
      </c>
    </row>
  </sheetData>
  <sheetProtection algorithmName="SHA-512" hashValue="Upa4xM2cJiHGRfLgLxaONEmFr1gGc/qeM6vwqsMYxMzqiZ8y78Luw2/PTgeOQDMxxTRufO176TILXmCnME1DYQ==" saltValue="pQ0MFuDddhhrxx5Y/sz3iQ==" spinCount="100000" sheet="1" selectLockedCells="1"/>
  <mergeCells count="3">
    <mergeCell ref="A2:H2"/>
    <mergeCell ref="A3:H3"/>
    <mergeCell ref="A4:H4"/>
  </mergeCells>
  <conditionalFormatting sqref="B8:D16">
    <cfRule type="containsBlanks" dxfId="72" priority="3">
      <formula>LEN(TRIM(B8))=0</formula>
    </cfRule>
  </conditionalFormatting>
  <conditionalFormatting sqref="B19:D27 F19:H27">
    <cfRule type="containsBlanks" dxfId="71" priority="2">
      <formula>LEN(TRIM(B19))=0</formula>
    </cfRule>
  </conditionalFormatting>
  <conditionalFormatting sqref="F8:H16">
    <cfRule type="containsBlanks" dxfId="70" priority="1">
      <formula>LEN(TRIM(F8))=0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B8:D16 F8:H16 F19:H27 B19:D27" xr:uid="{00000000-0002-0000-0C00-000000000000}">
      <formula1>0</formula1>
    </dataValidation>
  </dataValidations>
  <printOptions horizontalCentered="1"/>
  <pageMargins left="0.70866141732283472" right="0.70866141732283472" top="0.74803149606299213" bottom="0.74803149606299213" header="0" footer="0.31496062992125984"/>
  <pageSetup scale="64" orientation="landscape" horizontalDpi="4294967295" verticalDpi="4294967295" r:id="rId1"/>
  <headerFooter>
    <oddFooter>&amp;RPágina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1">
    <tabColor theme="9"/>
  </sheetPr>
  <dimension ref="A1:E84"/>
  <sheetViews>
    <sheetView showGridLines="0" zoomScaleNormal="100" workbookViewId="0">
      <selection activeCell="A11" sqref="A11"/>
    </sheetView>
  </sheetViews>
  <sheetFormatPr baseColWidth="10" defaultColWidth="0" defaultRowHeight="14.4" zeroHeight="1" x14ac:dyDescent="0.3"/>
  <cols>
    <col min="1" max="2" width="8.5546875" style="34" customWidth="1"/>
    <col min="3" max="3" width="67.109375" style="34" customWidth="1"/>
    <col min="4" max="4" width="17.44140625" customWidth="1"/>
    <col min="5" max="5" width="1.6640625" customWidth="1"/>
    <col min="6" max="16384" width="11.44140625" hidden="1"/>
  </cols>
  <sheetData>
    <row r="1" spans="1:4" x14ac:dyDescent="0.3"/>
    <row r="2" spans="1:4" ht="21" x14ac:dyDescent="0.4">
      <c r="A2" s="569" t="s">
        <v>2537</v>
      </c>
      <c r="B2" s="569"/>
      <c r="C2" s="569"/>
      <c r="D2" s="569"/>
    </row>
    <row r="3" spans="1:4" ht="49.65" customHeight="1" x14ac:dyDescent="0.3">
      <c r="A3" s="578" t="str">
        <f>Inconsistencias!$B$6&amp;IF(LOOKUP(Inconsistencias!$B$6,EF!$C$2:$C$1001,EF!$I$2:I$1001)="Dependencia",", Jalisco","")</f>
        <v>Sistema para el Desarrollo Integral de la Familia del municipio de Jilotlán de los Dolores</v>
      </c>
      <c r="B3" s="578"/>
      <c r="C3" s="578"/>
      <c r="D3" s="578"/>
    </row>
    <row r="4" spans="1:4" ht="18" x14ac:dyDescent="0.35">
      <c r="A4" s="570" t="str">
        <f>"Ejercicio Fiscal "&amp;Inconsistencias!U2</f>
        <v>Ejercicio Fiscal 2025</v>
      </c>
      <c r="B4" s="570"/>
      <c r="C4" s="570"/>
      <c r="D4" s="570"/>
    </row>
    <row r="5" spans="1:4" x14ac:dyDescent="0.3"/>
    <row r="6" spans="1:4" ht="15.75" customHeight="1" x14ac:dyDescent="0.3">
      <c r="A6" s="571" t="s">
        <v>719</v>
      </c>
      <c r="B6" s="572" t="s">
        <v>2241</v>
      </c>
      <c r="C6" s="574" t="s">
        <v>2242</v>
      </c>
      <c r="D6" s="576" t="s">
        <v>2243</v>
      </c>
    </row>
    <row r="7" spans="1:4" x14ac:dyDescent="0.3">
      <c r="A7" s="571"/>
      <c r="B7" s="573"/>
      <c r="C7" s="575"/>
      <c r="D7" s="577"/>
    </row>
    <row r="8" spans="1:4" ht="15" customHeight="1" x14ac:dyDescent="0.3">
      <c r="A8" s="95" t="s">
        <v>731</v>
      </c>
      <c r="B8" s="96"/>
      <c r="C8" s="152" t="s">
        <v>2377</v>
      </c>
      <c r="D8" s="152"/>
    </row>
    <row r="9" spans="1:4" ht="15" customHeight="1" x14ac:dyDescent="0.3">
      <c r="A9" s="95" t="s">
        <v>720</v>
      </c>
      <c r="B9" s="96"/>
      <c r="C9" s="152" t="s">
        <v>2378</v>
      </c>
      <c r="D9" s="152"/>
    </row>
    <row r="10" spans="1:4" ht="15" customHeight="1" x14ac:dyDescent="0.3">
      <c r="A10" s="95" t="s">
        <v>721</v>
      </c>
      <c r="B10" s="96"/>
      <c r="C10" s="152" t="s">
        <v>2379</v>
      </c>
      <c r="D10" s="152"/>
    </row>
    <row r="11" spans="1:4" ht="15" customHeight="1" x14ac:dyDescent="0.3">
      <c r="A11" s="97"/>
      <c r="B11" s="100"/>
      <c r="C11" s="98"/>
      <c r="D11" s="99"/>
    </row>
    <row r="12" spans="1:4" ht="15" customHeight="1" x14ac:dyDescent="0.3">
      <c r="A12" s="97"/>
      <c r="B12" s="100"/>
      <c r="C12" s="98"/>
      <c r="D12" s="99"/>
    </row>
    <row r="13" spans="1:4" x14ac:dyDescent="0.3">
      <c r="A13" s="97"/>
      <c r="B13" s="100"/>
      <c r="C13" s="101"/>
      <c r="D13" s="99"/>
    </row>
    <row r="14" spans="1:4" x14ac:dyDescent="0.3">
      <c r="A14" s="97"/>
      <c r="B14" s="100"/>
      <c r="C14" s="101"/>
      <c r="D14" s="102"/>
    </row>
    <row r="15" spans="1:4" x14ac:dyDescent="0.3">
      <c r="A15" s="97"/>
      <c r="B15" s="100"/>
      <c r="C15" s="101"/>
      <c r="D15" s="99"/>
    </row>
    <row r="16" spans="1:4" x14ac:dyDescent="0.3">
      <c r="A16" s="97"/>
      <c r="B16" s="100"/>
      <c r="C16" s="101"/>
      <c r="D16" s="99"/>
    </row>
    <row r="17" spans="1:4" x14ac:dyDescent="0.3">
      <c r="A17" s="97"/>
      <c r="B17" s="100"/>
      <c r="C17" s="101"/>
      <c r="D17" s="99"/>
    </row>
    <row r="18" spans="1:4" x14ac:dyDescent="0.3">
      <c r="A18" s="97"/>
      <c r="B18" s="100"/>
      <c r="C18" s="101"/>
      <c r="D18" s="99"/>
    </row>
    <row r="19" spans="1:4" x14ac:dyDescent="0.3">
      <c r="A19" s="97"/>
      <c r="B19" s="100"/>
      <c r="C19" s="101"/>
      <c r="D19" s="102"/>
    </row>
    <row r="20" spans="1:4" x14ac:dyDescent="0.3">
      <c r="A20" s="97"/>
      <c r="B20" s="100"/>
      <c r="C20" s="101"/>
      <c r="D20" s="99"/>
    </row>
    <row r="21" spans="1:4" x14ac:dyDescent="0.3">
      <c r="A21" s="97"/>
      <c r="B21" s="100"/>
      <c r="C21" s="101"/>
      <c r="D21" s="99"/>
    </row>
    <row r="22" spans="1:4" x14ac:dyDescent="0.3">
      <c r="A22" s="97"/>
      <c r="B22" s="100"/>
      <c r="C22" s="101"/>
      <c r="D22" s="99"/>
    </row>
    <row r="23" spans="1:4" x14ac:dyDescent="0.3">
      <c r="A23" s="97"/>
      <c r="B23" s="100"/>
      <c r="C23" s="101"/>
      <c r="D23" s="99"/>
    </row>
    <row r="24" spans="1:4" x14ac:dyDescent="0.3">
      <c r="A24" s="97"/>
      <c r="B24" s="100"/>
      <c r="C24" s="101"/>
      <c r="D24" s="99"/>
    </row>
    <row r="25" spans="1:4" x14ac:dyDescent="0.3">
      <c r="A25" s="97"/>
      <c r="B25" s="100"/>
      <c r="C25" s="101"/>
      <c r="D25" s="99"/>
    </row>
    <row r="26" spans="1:4" x14ac:dyDescent="0.3">
      <c r="A26" s="97"/>
      <c r="B26" s="100"/>
      <c r="C26" s="101"/>
      <c r="D26" s="99"/>
    </row>
    <row r="27" spans="1:4" x14ac:dyDescent="0.3">
      <c r="A27" s="97"/>
      <c r="B27" s="100"/>
      <c r="C27" s="101"/>
      <c r="D27" s="99"/>
    </row>
    <row r="28" spans="1:4" x14ac:dyDescent="0.3">
      <c r="A28" s="97"/>
      <c r="B28" s="100"/>
      <c r="C28" s="101"/>
      <c r="D28" s="102"/>
    </row>
    <row r="29" spans="1:4" x14ac:dyDescent="0.3">
      <c r="A29" s="97"/>
      <c r="B29" s="100"/>
      <c r="C29" s="101"/>
      <c r="D29" s="99"/>
    </row>
    <row r="30" spans="1:4" x14ac:dyDescent="0.3">
      <c r="A30" s="97"/>
      <c r="B30" s="100"/>
      <c r="C30" s="101"/>
      <c r="D30" s="99"/>
    </row>
    <row r="31" spans="1:4" x14ac:dyDescent="0.3">
      <c r="A31" s="97"/>
      <c r="B31" s="100"/>
      <c r="C31" s="101"/>
      <c r="D31" s="99"/>
    </row>
    <row r="32" spans="1:4" x14ac:dyDescent="0.3">
      <c r="A32" s="97"/>
      <c r="B32" s="100"/>
      <c r="C32" s="101"/>
      <c r="D32" s="99"/>
    </row>
    <row r="33" spans="1:4" x14ac:dyDescent="0.3">
      <c r="A33" s="97"/>
      <c r="B33" s="100"/>
      <c r="C33" s="101"/>
      <c r="D33" s="102"/>
    </row>
    <row r="34" spans="1:4" x14ac:dyDescent="0.3">
      <c r="A34" s="97"/>
      <c r="B34" s="100"/>
      <c r="C34" s="101"/>
      <c r="D34" s="99"/>
    </row>
    <row r="35" spans="1:4" x14ac:dyDescent="0.3">
      <c r="A35" s="97"/>
      <c r="B35" s="100"/>
      <c r="C35" s="101"/>
      <c r="D35" s="99"/>
    </row>
    <row r="36" spans="1:4" x14ac:dyDescent="0.3">
      <c r="A36" s="97"/>
      <c r="B36" s="100"/>
      <c r="C36" s="101"/>
      <c r="D36" s="99"/>
    </row>
    <row r="37" spans="1:4" x14ac:dyDescent="0.3">
      <c r="A37" s="97"/>
      <c r="B37" s="100"/>
      <c r="C37" s="101"/>
      <c r="D37" s="99"/>
    </row>
    <row r="38" spans="1:4" x14ac:dyDescent="0.3">
      <c r="A38" s="97"/>
      <c r="B38" s="100"/>
      <c r="C38" s="101"/>
      <c r="D38" s="99"/>
    </row>
    <row r="39" spans="1:4" x14ac:dyDescent="0.3">
      <c r="A39" s="97"/>
      <c r="B39" s="100"/>
      <c r="C39" s="101"/>
      <c r="D39" s="99"/>
    </row>
    <row r="40" spans="1:4" x14ac:dyDescent="0.3">
      <c r="A40" s="97"/>
      <c r="B40" s="100"/>
      <c r="C40" s="101"/>
      <c r="D40" s="99"/>
    </row>
    <row r="41" spans="1:4" x14ac:dyDescent="0.3">
      <c r="A41" s="97"/>
      <c r="B41" s="100"/>
      <c r="C41" s="101"/>
      <c r="D41" s="99"/>
    </row>
    <row r="42" spans="1:4" x14ac:dyDescent="0.3">
      <c r="A42" s="97"/>
      <c r="B42" s="100"/>
      <c r="C42" s="101"/>
      <c r="D42" s="99"/>
    </row>
    <row r="43" spans="1:4" x14ac:dyDescent="0.3">
      <c r="A43" s="97"/>
      <c r="B43" s="100"/>
      <c r="C43" s="101"/>
      <c r="D43" s="99"/>
    </row>
    <row r="44" spans="1:4" x14ac:dyDescent="0.3">
      <c r="A44" s="97"/>
      <c r="B44" s="100"/>
      <c r="C44" s="101"/>
      <c r="D44" s="99"/>
    </row>
    <row r="45" spans="1:4" x14ac:dyDescent="0.3">
      <c r="A45" s="97"/>
      <c r="B45" s="100"/>
      <c r="C45" s="101"/>
      <c r="D45" s="99"/>
    </row>
    <row r="46" spans="1:4" x14ac:dyDescent="0.3">
      <c r="A46" s="97"/>
      <c r="B46" s="100"/>
      <c r="C46" s="101"/>
      <c r="D46" s="99"/>
    </row>
    <row r="47" spans="1:4" x14ac:dyDescent="0.3">
      <c r="A47" s="97"/>
      <c r="B47" s="100"/>
      <c r="C47" s="101"/>
      <c r="D47" s="99"/>
    </row>
    <row r="48" spans="1:4" x14ac:dyDescent="0.3">
      <c r="A48" s="97"/>
      <c r="B48" s="100"/>
      <c r="C48" s="101"/>
      <c r="D48" s="99"/>
    </row>
    <row r="49" spans="1:4" x14ac:dyDescent="0.3">
      <c r="A49" s="97"/>
      <c r="B49" s="100"/>
      <c r="C49" s="101"/>
      <c r="D49" s="99"/>
    </row>
    <row r="50" spans="1:4" x14ac:dyDescent="0.3">
      <c r="A50" s="97"/>
      <c r="B50" s="100"/>
      <c r="C50" s="101"/>
      <c r="D50" s="99"/>
    </row>
    <row r="51" spans="1:4" x14ac:dyDescent="0.3">
      <c r="A51" s="97"/>
      <c r="B51" s="100"/>
      <c r="C51" s="101"/>
      <c r="D51" s="99"/>
    </row>
    <row r="52" spans="1:4" x14ac:dyDescent="0.3">
      <c r="A52" s="97"/>
      <c r="B52" s="100"/>
      <c r="C52" s="101"/>
      <c r="D52" s="99"/>
    </row>
    <row r="53" spans="1:4" x14ac:dyDescent="0.3">
      <c r="A53" s="97"/>
      <c r="B53" s="100"/>
      <c r="C53" s="101"/>
      <c r="D53" s="99"/>
    </row>
    <row r="54" spans="1:4" x14ac:dyDescent="0.3">
      <c r="A54" s="97"/>
      <c r="B54" s="100"/>
      <c r="C54" s="101"/>
      <c r="D54" s="99"/>
    </row>
    <row r="55" spans="1:4" x14ac:dyDescent="0.3">
      <c r="A55" s="97"/>
      <c r="B55" s="100"/>
      <c r="C55" s="101"/>
      <c r="D55" s="99"/>
    </row>
    <row r="56" spans="1:4" x14ac:dyDescent="0.3">
      <c r="A56" s="97"/>
      <c r="B56" s="100"/>
      <c r="C56" s="101"/>
      <c r="D56" s="99"/>
    </row>
    <row r="57" spans="1:4" x14ac:dyDescent="0.3">
      <c r="A57" s="97"/>
      <c r="B57" s="100"/>
      <c r="C57" s="101"/>
      <c r="D57" s="99"/>
    </row>
    <row r="58" spans="1:4" x14ac:dyDescent="0.3">
      <c r="A58" s="97"/>
      <c r="B58" s="100"/>
      <c r="C58" s="101"/>
      <c r="D58" s="99"/>
    </row>
    <row r="59" spans="1:4" x14ac:dyDescent="0.3">
      <c r="A59" s="97"/>
      <c r="B59" s="100"/>
      <c r="C59" s="101"/>
      <c r="D59" s="99"/>
    </row>
    <row r="60" spans="1:4" x14ac:dyDescent="0.3">
      <c r="A60" s="97"/>
      <c r="B60" s="100"/>
      <c r="C60" s="101"/>
      <c r="D60" s="99"/>
    </row>
    <row r="61" spans="1:4" x14ac:dyDescent="0.3">
      <c r="A61" s="97"/>
      <c r="B61" s="100"/>
      <c r="C61" s="101"/>
      <c r="D61" s="99"/>
    </row>
    <row r="62" spans="1:4" x14ac:dyDescent="0.3">
      <c r="A62" s="97"/>
      <c r="B62" s="100"/>
      <c r="C62" s="101"/>
      <c r="D62" s="99"/>
    </row>
    <row r="63" spans="1:4" x14ac:dyDescent="0.3">
      <c r="A63" s="97"/>
      <c r="B63" s="100"/>
      <c r="C63" s="101"/>
      <c r="D63" s="99"/>
    </row>
    <row r="64" spans="1:4" x14ac:dyDescent="0.3">
      <c r="A64" s="97"/>
      <c r="B64" s="100"/>
      <c r="C64" s="101"/>
      <c r="D64" s="99"/>
    </row>
    <row r="65" spans="1:4" x14ac:dyDescent="0.3">
      <c r="A65" s="97"/>
      <c r="B65" s="100"/>
      <c r="C65" s="101"/>
      <c r="D65" s="99"/>
    </row>
    <row r="66" spans="1:4" x14ac:dyDescent="0.3">
      <c r="A66" s="97"/>
      <c r="B66" s="100"/>
      <c r="C66" s="101"/>
      <c r="D66" s="99"/>
    </row>
    <row r="67" spans="1:4" x14ac:dyDescent="0.3">
      <c r="A67" s="97"/>
      <c r="B67" s="100"/>
      <c r="C67" s="101"/>
      <c r="D67" s="99"/>
    </row>
    <row r="68" spans="1:4" x14ac:dyDescent="0.3">
      <c r="A68" s="97"/>
      <c r="B68" s="100"/>
      <c r="C68" s="101"/>
      <c r="D68" s="99"/>
    </row>
    <row r="69" spans="1:4" x14ac:dyDescent="0.3">
      <c r="A69" s="97"/>
      <c r="B69" s="100"/>
      <c r="C69" s="101"/>
      <c r="D69" s="99"/>
    </row>
    <row r="70" spans="1:4" x14ac:dyDescent="0.3">
      <c r="A70" s="97"/>
      <c r="B70" s="100"/>
      <c r="C70" s="101"/>
      <c r="D70" s="99"/>
    </row>
    <row r="71" spans="1:4" x14ac:dyDescent="0.3">
      <c r="A71" s="97"/>
      <c r="B71" s="100"/>
      <c r="C71" s="101"/>
      <c r="D71" s="99"/>
    </row>
    <row r="72" spans="1:4" x14ac:dyDescent="0.3">
      <c r="A72" s="97"/>
      <c r="B72" s="100"/>
      <c r="C72" s="101"/>
      <c r="D72" s="102"/>
    </row>
    <row r="73" spans="1:4" x14ac:dyDescent="0.3">
      <c r="A73" s="97"/>
      <c r="B73" s="100"/>
      <c r="C73" s="101"/>
      <c r="D73" s="99"/>
    </row>
    <row r="74" spans="1:4" x14ac:dyDescent="0.3">
      <c r="A74" s="97"/>
      <c r="B74" s="100"/>
      <c r="C74" s="101"/>
      <c r="D74" s="102"/>
    </row>
    <row r="75" spans="1:4" x14ac:dyDescent="0.3">
      <c r="A75" s="97"/>
      <c r="B75" s="100"/>
      <c r="C75" s="101"/>
      <c r="D75" s="99"/>
    </row>
    <row r="76" spans="1:4" x14ac:dyDescent="0.3">
      <c r="A76" s="97"/>
      <c r="B76" s="100"/>
      <c r="C76" s="101"/>
      <c r="D76" s="103"/>
    </row>
    <row r="77" spans="1:4" x14ac:dyDescent="0.3">
      <c r="A77" s="97"/>
      <c r="B77" s="100"/>
      <c r="C77" s="101"/>
      <c r="D77" s="102"/>
    </row>
    <row r="78" spans="1:4" x14ac:dyDescent="0.3">
      <c r="A78" s="97"/>
      <c r="B78" s="100"/>
      <c r="C78" s="101"/>
      <c r="D78" s="102"/>
    </row>
    <row r="79" spans="1:4" x14ac:dyDescent="0.3">
      <c r="A79" s="97"/>
      <c r="B79" s="100"/>
      <c r="C79" s="101"/>
      <c r="D79" s="102"/>
    </row>
    <row r="80" spans="1:4" x14ac:dyDescent="0.3">
      <c r="A80" s="97"/>
      <c r="B80" s="100"/>
      <c r="C80" s="101"/>
      <c r="D80" s="102"/>
    </row>
    <row r="81" spans="3:4" x14ac:dyDescent="0.3">
      <c r="C81" s="78" t="s">
        <v>2171</v>
      </c>
      <c r="D81" s="104">
        <f>SUM(D11:D80)</f>
        <v>0</v>
      </c>
    </row>
    <row r="82" spans="3:4" x14ac:dyDescent="0.3"/>
    <row r="83" spans="3:4" x14ac:dyDescent="0.3"/>
    <row r="84" spans="3:4" x14ac:dyDescent="0.3"/>
  </sheetData>
  <sheetProtection algorithmName="SHA-512" hashValue="k7N3F1POi5vbieAsIa7GryTzVzl/6jEJVKswL6BUn82echzPxSO2NSRjVwt1hrmQXjoVIq8dRD4Ej+TMbN00mw==" saltValue="yoKCW04cwnxukqtgM9UXyg==" spinCount="100000" sheet="1" selectLockedCells="1"/>
  <mergeCells count="7">
    <mergeCell ref="A6:A7"/>
    <mergeCell ref="B6:B7"/>
    <mergeCell ref="C6:C7"/>
    <mergeCell ref="D6:D7"/>
    <mergeCell ref="A2:D2"/>
    <mergeCell ref="A3:D3"/>
    <mergeCell ref="A4:D4"/>
  </mergeCells>
  <conditionalFormatting sqref="A11:D80">
    <cfRule type="cellIs" dxfId="69" priority="1" operator="lessThanOrEqual">
      <formula>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75 D73 D15:D18 D20:D27 D29:D32 D34:D71 D11:D13" xr:uid="{00000000-0002-0000-0D00-000000000000}">
      <formula1>0</formula1>
    </dataValidation>
  </dataValidations>
  <printOptions horizontalCentered="1"/>
  <pageMargins left="0.70866141732283472" right="0.70866141732283472" top="0.74803149606299213" bottom="0.74803149606299213" header="0" footer="0.31496062992125984"/>
  <pageSetup scale="75" orientation="portrait" horizontalDpi="4294967295" verticalDpi="4294967295" r:id="rId1"/>
  <headerFooter>
    <oddFooter>&amp;RPágina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9"/>
  </sheetPr>
  <dimension ref="A1:I58"/>
  <sheetViews>
    <sheetView showGridLines="0" showRuler="0" zoomScaleNormal="100" workbookViewId="0">
      <pane ySplit="6" topLeftCell="A48" activePane="bottomLeft" state="frozen"/>
      <selection activeCell="H14" sqref="B14:AM16"/>
      <selection pane="bottomLeft" activeCell="F54" sqref="F54"/>
    </sheetView>
  </sheetViews>
  <sheetFormatPr baseColWidth="10" defaultColWidth="0" defaultRowHeight="14.4" zeroHeight="1" x14ac:dyDescent="0.3"/>
  <cols>
    <col min="1" max="1" width="41" customWidth="1"/>
    <col min="2" max="6" width="17.44140625" customWidth="1"/>
    <col min="7" max="7" width="2.5546875" customWidth="1"/>
    <col min="8" max="8" width="3.109375" hidden="1" customWidth="1"/>
    <col min="9" max="9" width="12.33203125" hidden="1" customWidth="1"/>
    <col min="10" max="16384" width="11.44140625" hidden="1"/>
  </cols>
  <sheetData>
    <row r="1" spans="1:6" x14ac:dyDescent="0.3"/>
    <row r="2" spans="1:6" ht="21" x14ac:dyDescent="0.4">
      <c r="A2" s="569" t="s">
        <v>2538</v>
      </c>
      <c r="B2" s="569"/>
      <c r="C2" s="569"/>
      <c r="D2" s="569"/>
      <c r="E2" s="569"/>
      <c r="F2" s="569"/>
    </row>
    <row r="3" spans="1:6" ht="54" customHeight="1" x14ac:dyDescent="0.3">
      <c r="A3" s="578" t="str">
        <f>Inconsistencias!$B$6&amp;IF(LOOKUP(Inconsistencias!$B$6,EF!$C$2:$C$1001,EF!$I$2:I$1001)="Dependencia",", Jalisco","")</f>
        <v>Sistema para el Desarrollo Integral de la Familia del municipio de Jilotlán de los Dolores</v>
      </c>
      <c r="B3" s="578"/>
      <c r="C3" s="578"/>
      <c r="D3" s="578"/>
      <c r="E3" s="578"/>
      <c r="F3" s="578"/>
    </row>
    <row r="4" spans="1:6" ht="18" x14ac:dyDescent="0.35">
      <c r="A4" s="570" t="str">
        <f>"Ejercicio Fiscal "&amp;Inconsistencias!U2</f>
        <v>Ejercicio Fiscal 2025</v>
      </c>
      <c r="B4" s="570"/>
      <c r="C4" s="570"/>
      <c r="D4" s="570"/>
      <c r="E4" s="570"/>
      <c r="F4" s="570"/>
    </row>
    <row r="5" spans="1:6" x14ac:dyDescent="0.3"/>
    <row r="6" spans="1:6" ht="28.8" x14ac:dyDescent="0.3">
      <c r="A6" s="256" t="s">
        <v>2167</v>
      </c>
      <c r="B6" s="254" t="s">
        <v>601</v>
      </c>
      <c r="C6" s="254" t="s">
        <v>496</v>
      </c>
      <c r="D6" s="254" t="s">
        <v>2244</v>
      </c>
      <c r="E6" s="254" t="s">
        <v>2245</v>
      </c>
      <c r="F6" s="255" t="s">
        <v>2246</v>
      </c>
    </row>
    <row r="7" spans="1:6" s="34" customFormat="1" ht="30" customHeight="1" x14ac:dyDescent="0.3">
      <c r="A7" s="130" t="s">
        <v>2380</v>
      </c>
      <c r="B7" s="131"/>
      <c r="C7" s="131"/>
      <c r="D7" s="131"/>
      <c r="E7" s="131"/>
      <c r="F7" s="131"/>
    </row>
    <row r="8" spans="1:6" s="34" customFormat="1" ht="30" customHeight="1" x14ac:dyDescent="0.3">
      <c r="A8" s="35" t="s">
        <v>2381</v>
      </c>
      <c r="B8" s="98"/>
      <c r="C8" s="98"/>
      <c r="D8" s="98"/>
      <c r="E8" s="98"/>
      <c r="F8" s="98"/>
    </row>
    <row r="9" spans="1:6" s="34" customFormat="1" ht="30" customHeight="1" x14ac:dyDescent="0.3">
      <c r="A9" s="35" t="s">
        <v>2382</v>
      </c>
      <c r="B9" s="98"/>
      <c r="C9" s="98"/>
      <c r="D9" s="98"/>
      <c r="E9" s="98"/>
      <c r="F9" s="98"/>
    </row>
    <row r="10" spans="1:6" s="34" customFormat="1" ht="30" customHeight="1" x14ac:dyDescent="0.3">
      <c r="A10" s="132" t="s">
        <v>2383</v>
      </c>
      <c r="B10" s="133"/>
      <c r="C10" s="133"/>
      <c r="D10" s="133"/>
      <c r="E10" s="133"/>
      <c r="F10" s="133"/>
    </row>
    <row r="11" spans="1:6" s="34" customFormat="1" ht="30" customHeight="1" x14ac:dyDescent="0.3">
      <c r="A11" s="35" t="s">
        <v>2384</v>
      </c>
      <c r="B11" s="98"/>
      <c r="C11" s="98"/>
      <c r="D11" s="98"/>
      <c r="E11" s="98"/>
      <c r="F11" s="98"/>
    </row>
    <row r="12" spans="1:6" s="34" customFormat="1" ht="30" customHeight="1" x14ac:dyDescent="0.3">
      <c r="A12" s="35" t="s">
        <v>2385</v>
      </c>
      <c r="B12" s="98"/>
      <c r="C12" s="98"/>
      <c r="D12" s="98"/>
      <c r="E12" s="98"/>
      <c r="F12" s="98"/>
    </row>
    <row r="13" spans="1:6" s="34" customFormat="1" ht="30" customHeight="1" x14ac:dyDescent="0.3">
      <c r="A13" s="35" t="s">
        <v>2386</v>
      </c>
      <c r="B13" s="98"/>
      <c r="C13" s="98"/>
      <c r="D13" s="98"/>
      <c r="E13" s="98"/>
      <c r="F13" s="98"/>
    </row>
    <row r="14" spans="1:6" s="34" customFormat="1" ht="30" customHeight="1" x14ac:dyDescent="0.3">
      <c r="A14" s="35" t="s">
        <v>2387</v>
      </c>
      <c r="B14" s="98"/>
      <c r="C14" s="98"/>
      <c r="D14" s="98"/>
      <c r="E14" s="98"/>
      <c r="F14" s="98"/>
    </row>
    <row r="15" spans="1:6" s="34" customFormat="1" ht="30" customHeight="1" x14ac:dyDescent="0.3">
      <c r="A15" s="35" t="s">
        <v>2388</v>
      </c>
      <c r="B15" s="98"/>
      <c r="C15" s="98"/>
      <c r="D15" s="98"/>
      <c r="E15" s="98"/>
      <c r="F15" s="98"/>
    </row>
    <row r="16" spans="1:6" s="34" customFormat="1" ht="30" customHeight="1" x14ac:dyDescent="0.3">
      <c r="A16" s="35" t="s">
        <v>2385</v>
      </c>
      <c r="B16" s="98"/>
      <c r="C16" s="98"/>
      <c r="D16" s="98"/>
      <c r="E16" s="98"/>
      <c r="F16" s="98"/>
    </row>
    <row r="17" spans="1:6" s="34" customFormat="1" ht="30" customHeight="1" x14ac:dyDescent="0.3">
      <c r="A17" s="35" t="s">
        <v>2386</v>
      </c>
      <c r="B17" s="98"/>
      <c r="C17" s="98"/>
      <c r="D17" s="98"/>
      <c r="E17" s="98"/>
      <c r="F17" s="98"/>
    </row>
    <row r="18" spans="1:6" s="34" customFormat="1" ht="30" customHeight="1" x14ac:dyDescent="0.3">
      <c r="A18" s="35" t="s">
        <v>2387</v>
      </c>
      <c r="B18" s="98"/>
      <c r="C18" s="98"/>
      <c r="D18" s="98"/>
      <c r="E18" s="98"/>
      <c r="F18" s="98"/>
    </row>
    <row r="19" spans="1:6" s="34" customFormat="1" ht="30" customHeight="1" x14ac:dyDescent="0.3">
      <c r="A19" s="35" t="s">
        <v>2389</v>
      </c>
      <c r="B19" s="98"/>
      <c r="C19" s="98"/>
      <c r="D19" s="98"/>
      <c r="E19" s="98"/>
      <c r="F19" s="98"/>
    </row>
    <row r="20" spans="1:6" s="34" customFormat="1" ht="30" customHeight="1" x14ac:dyDescent="0.3">
      <c r="A20" s="35" t="s">
        <v>2390</v>
      </c>
      <c r="B20" s="98"/>
      <c r="C20" s="98"/>
      <c r="D20" s="98"/>
      <c r="E20" s="98"/>
      <c r="F20" s="98"/>
    </row>
    <row r="21" spans="1:6" s="34" customFormat="1" ht="30" customHeight="1" x14ac:dyDescent="0.3">
      <c r="A21" s="35" t="s">
        <v>2391</v>
      </c>
      <c r="B21" s="98"/>
      <c r="C21" s="98"/>
      <c r="D21" s="98"/>
      <c r="E21" s="98"/>
      <c r="F21" s="98"/>
    </row>
    <row r="22" spans="1:6" s="34" customFormat="1" ht="30" customHeight="1" x14ac:dyDescent="0.3">
      <c r="A22" s="35" t="s">
        <v>2392</v>
      </c>
      <c r="B22" s="98"/>
      <c r="C22" s="98"/>
      <c r="D22" s="98"/>
      <c r="E22" s="98"/>
      <c r="F22" s="98"/>
    </row>
    <row r="23" spans="1:6" s="34" customFormat="1" ht="30" customHeight="1" x14ac:dyDescent="0.3">
      <c r="A23" s="35" t="s">
        <v>2393</v>
      </c>
      <c r="B23" s="98"/>
      <c r="C23" s="98"/>
      <c r="D23" s="98"/>
      <c r="E23" s="98"/>
      <c r="F23" s="98"/>
    </row>
    <row r="24" spans="1:6" s="34" customFormat="1" ht="30" customHeight="1" x14ac:dyDescent="0.3">
      <c r="A24" s="35" t="s">
        <v>2394</v>
      </c>
      <c r="B24" s="98"/>
      <c r="C24" s="98"/>
      <c r="D24" s="98"/>
      <c r="E24" s="98"/>
      <c r="F24" s="98"/>
    </row>
    <row r="25" spans="1:6" s="34" customFormat="1" ht="30" customHeight="1" x14ac:dyDescent="0.3">
      <c r="A25" s="35" t="s">
        <v>2395</v>
      </c>
      <c r="B25" s="98"/>
      <c r="C25" s="98"/>
      <c r="D25" s="98"/>
      <c r="E25" s="98"/>
      <c r="F25" s="98"/>
    </row>
    <row r="26" spans="1:6" s="34" customFormat="1" ht="30" customHeight="1" x14ac:dyDescent="0.3">
      <c r="A26" s="35" t="s">
        <v>2396</v>
      </c>
      <c r="B26" s="98"/>
      <c r="C26" s="98"/>
      <c r="D26" s="98"/>
      <c r="E26" s="98"/>
      <c r="F26" s="98"/>
    </row>
    <row r="27" spans="1:6" s="34" customFormat="1" ht="30" customHeight="1" x14ac:dyDescent="0.3">
      <c r="A27" s="130" t="s">
        <v>2397</v>
      </c>
      <c r="B27" s="134"/>
      <c r="C27" s="134"/>
      <c r="D27" s="134"/>
      <c r="E27" s="134"/>
      <c r="F27" s="134"/>
    </row>
    <row r="28" spans="1:6" s="34" customFormat="1" ht="30" customHeight="1" x14ac:dyDescent="0.3">
      <c r="A28" s="35" t="s">
        <v>2398</v>
      </c>
      <c r="B28" s="98"/>
      <c r="C28" s="98"/>
      <c r="D28" s="98"/>
      <c r="E28" s="98"/>
      <c r="F28" s="98"/>
    </row>
    <row r="29" spans="1:6" s="34" customFormat="1" ht="30" customHeight="1" x14ac:dyDescent="0.3">
      <c r="A29" s="132" t="s">
        <v>2399</v>
      </c>
      <c r="B29" s="134"/>
      <c r="C29" s="134"/>
      <c r="D29" s="134"/>
      <c r="E29" s="134"/>
      <c r="F29" s="134"/>
    </row>
    <row r="30" spans="1:6" s="34" customFormat="1" ht="30" customHeight="1" x14ac:dyDescent="0.3">
      <c r="A30" s="35" t="s">
        <v>2384</v>
      </c>
      <c r="B30" s="98"/>
      <c r="C30" s="98"/>
      <c r="D30" s="98"/>
      <c r="E30" s="98"/>
      <c r="F30" s="98"/>
    </row>
    <row r="31" spans="1:6" s="34" customFormat="1" ht="30" customHeight="1" x14ac:dyDescent="0.3">
      <c r="A31" s="35" t="s">
        <v>2400</v>
      </c>
      <c r="B31" s="98"/>
      <c r="C31" s="98"/>
      <c r="D31" s="98"/>
      <c r="E31" s="98"/>
      <c r="F31" s="98"/>
    </row>
    <row r="32" spans="1:6" s="34" customFormat="1" ht="30" customHeight="1" x14ac:dyDescent="0.3">
      <c r="A32" s="35" t="s">
        <v>2401</v>
      </c>
      <c r="B32" s="98"/>
      <c r="C32" s="98"/>
      <c r="D32" s="98"/>
      <c r="E32" s="98"/>
      <c r="F32" s="98"/>
    </row>
    <row r="33" spans="1:6" s="34" customFormat="1" ht="30" customHeight="1" x14ac:dyDescent="0.3">
      <c r="A33" s="130" t="s">
        <v>2402</v>
      </c>
      <c r="B33" s="134"/>
      <c r="C33" s="134"/>
      <c r="D33" s="134"/>
      <c r="E33" s="134"/>
      <c r="F33" s="134"/>
    </row>
    <row r="34" spans="1:6" s="34" customFormat="1" ht="30" customHeight="1" x14ac:dyDescent="0.3">
      <c r="A34" s="35" t="s">
        <v>2403</v>
      </c>
      <c r="B34" s="98"/>
      <c r="C34" s="98"/>
      <c r="D34" s="98"/>
      <c r="E34" s="98"/>
      <c r="F34" s="98"/>
    </row>
    <row r="35" spans="1:6" s="34" customFormat="1" ht="30" customHeight="1" x14ac:dyDescent="0.3">
      <c r="A35" s="35" t="s">
        <v>2404</v>
      </c>
      <c r="B35" s="98"/>
      <c r="C35" s="98"/>
      <c r="D35" s="98"/>
      <c r="E35" s="98"/>
      <c r="F35" s="98"/>
    </row>
    <row r="36" spans="1:6" s="34" customFormat="1" ht="30" customHeight="1" x14ac:dyDescent="0.3">
      <c r="A36" s="35" t="s">
        <v>497</v>
      </c>
      <c r="B36" s="98"/>
      <c r="C36" s="98"/>
      <c r="D36" s="98"/>
      <c r="E36" s="98"/>
      <c r="F36" s="98"/>
    </row>
    <row r="37" spans="1:6" s="34" customFormat="1" ht="30" customHeight="1" x14ac:dyDescent="0.3">
      <c r="A37" s="130" t="s">
        <v>2405</v>
      </c>
      <c r="B37" s="98"/>
      <c r="C37" s="98"/>
      <c r="D37" s="98"/>
      <c r="E37" s="98"/>
      <c r="F37" s="98"/>
    </row>
    <row r="38" spans="1:6" s="34" customFormat="1" ht="30" customHeight="1" x14ac:dyDescent="0.3">
      <c r="A38" s="132" t="s">
        <v>2406</v>
      </c>
      <c r="B38" s="134"/>
      <c r="C38" s="134"/>
      <c r="D38" s="134"/>
      <c r="E38" s="134"/>
      <c r="F38" s="134"/>
    </row>
    <row r="39" spans="1:6" s="34" customFormat="1" ht="30" customHeight="1" x14ac:dyDescent="0.3">
      <c r="A39" s="35" t="s">
        <v>2407</v>
      </c>
      <c r="B39" s="98"/>
      <c r="C39" s="98"/>
      <c r="D39" s="98"/>
      <c r="E39" s="98"/>
      <c r="F39" s="98"/>
    </row>
    <row r="40" spans="1:6" s="34" customFormat="1" ht="30" customHeight="1" x14ac:dyDescent="0.3">
      <c r="A40" s="35" t="s">
        <v>498</v>
      </c>
      <c r="B40" s="98"/>
      <c r="C40" s="98"/>
      <c r="D40" s="98"/>
      <c r="E40" s="98"/>
      <c r="F40" s="98"/>
    </row>
    <row r="41" spans="1:6" s="34" customFormat="1" ht="30" customHeight="1" x14ac:dyDescent="0.3">
      <c r="A41" s="35" t="s">
        <v>2408</v>
      </c>
      <c r="B41" s="98"/>
      <c r="C41" s="98"/>
      <c r="D41" s="98"/>
      <c r="E41" s="98"/>
      <c r="F41" s="98"/>
    </row>
    <row r="42" spans="1:6" s="34" customFormat="1" ht="30" customHeight="1" x14ac:dyDescent="0.3">
      <c r="A42" s="130" t="s">
        <v>2409</v>
      </c>
      <c r="B42" s="134"/>
      <c r="C42" s="134"/>
      <c r="D42" s="134"/>
      <c r="E42" s="134"/>
      <c r="F42" s="134"/>
    </row>
    <row r="43" spans="1:6" s="34" customFormat="1" ht="30" customHeight="1" x14ac:dyDescent="0.3">
      <c r="A43" s="35" t="s">
        <v>498</v>
      </c>
      <c r="B43" s="98"/>
      <c r="C43" s="98"/>
      <c r="D43" s="98"/>
      <c r="E43" s="98"/>
      <c r="F43" s="98"/>
    </row>
    <row r="44" spans="1:6" s="34" customFormat="1" ht="30" customHeight="1" x14ac:dyDescent="0.3">
      <c r="A44" s="35" t="s">
        <v>2408</v>
      </c>
      <c r="B44" s="98"/>
      <c r="C44" s="98"/>
      <c r="D44" s="98"/>
      <c r="E44" s="98"/>
      <c r="F44" s="98"/>
    </row>
    <row r="45" spans="1:6" s="34" customFormat="1" ht="30" customHeight="1" x14ac:dyDescent="0.3">
      <c r="A45" s="35" t="s">
        <v>566</v>
      </c>
      <c r="B45" s="98"/>
      <c r="C45" s="98"/>
      <c r="D45" s="98"/>
      <c r="E45" s="98"/>
      <c r="F45" s="98"/>
    </row>
    <row r="46" spans="1:6" s="34" customFormat="1" ht="30" customHeight="1" x14ac:dyDescent="0.3">
      <c r="A46" s="130" t="s">
        <v>2410</v>
      </c>
      <c r="B46" s="134"/>
      <c r="C46" s="134"/>
      <c r="D46" s="134"/>
      <c r="E46" s="134"/>
      <c r="F46" s="134"/>
    </row>
    <row r="47" spans="1:6" s="34" customFormat="1" ht="30" customHeight="1" x14ac:dyDescent="0.3">
      <c r="A47" s="35" t="s">
        <v>498</v>
      </c>
      <c r="B47" s="98"/>
      <c r="C47" s="98"/>
      <c r="D47" s="98"/>
      <c r="E47" s="98"/>
      <c r="F47" s="98"/>
    </row>
    <row r="48" spans="1:6" s="34" customFormat="1" ht="30" customHeight="1" x14ac:dyDescent="0.3">
      <c r="A48" s="35" t="s">
        <v>2408</v>
      </c>
      <c r="B48" s="98"/>
      <c r="C48" s="98"/>
      <c r="D48" s="98"/>
      <c r="E48" s="98"/>
      <c r="F48" s="98"/>
    </row>
    <row r="49" spans="1:6" s="34" customFormat="1" ht="30" customHeight="1" x14ac:dyDescent="0.3">
      <c r="A49" s="132" t="s">
        <v>2411</v>
      </c>
      <c r="B49" s="134"/>
      <c r="C49" s="134"/>
      <c r="D49" s="134"/>
      <c r="E49" s="134"/>
      <c r="F49" s="134"/>
    </row>
    <row r="50" spans="1:6" s="34" customFormat="1" ht="30" customHeight="1" x14ac:dyDescent="0.3">
      <c r="A50" s="35" t="s">
        <v>2412</v>
      </c>
      <c r="B50" s="98"/>
      <c r="C50" s="98"/>
      <c r="D50" s="98"/>
      <c r="E50" s="98"/>
      <c r="F50" s="98"/>
    </row>
    <row r="51" spans="1:6" s="34" customFormat="1" ht="30" customHeight="1" x14ac:dyDescent="0.3">
      <c r="A51" s="35" t="s">
        <v>2413</v>
      </c>
      <c r="B51" s="98"/>
      <c r="C51" s="98"/>
      <c r="D51" s="98"/>
      <c r="E51" s="98"/>
      <c r="F51" s="98"/>
    </row>
    <row r="52" spans="1:6" s="34" customFormat="1" ht="30" customHeight="1" x14ac:dyDescent="0.3">
      <c r="A52" s="132" t="s">
        <v>2414</v>
      </c>
      <c r="B52" s="134"/>
      <c r="C52" s="134"/>
      <c r="D52" s="134"/>
      <c r="E52" s="134"/>
      <c r="F52" s="134"/>
    </row>
    <row r="53" spans="1:6" s="34" customFormat="1" ht="30" customHeight="1" x14ac:dyDescent="0.3">
      <c r="A53" s="35" t="s">
        <v>2415</v>
      </c>
      <c r="B53" s="98">
        <v>2024</v>
      </c>
      <c r="C53" s="98">
        <v>2024</v>
      </c>
      <c r="D53" s="98">
        <v>2024</v>
      </c>
      <c r="E53" s="98">
        <v>2024</v>
      </c>
      <c r="F53" s="98">
        <v>2024</v>
      </c>
    </row>
    <row r="54" spans="1:6" s="34" customFormat="1" ht="30" customHeight="1" x14ac:dyDescent="0.3">
      <c r="A54" s="35" t="s">
        <v>2416</v>
      </c>
      <c r="B54" s="98"/>
      <c r="C54" s="98"/>
      <c r="D54" s="98"/>
      <c r="E54" s="98"/>
      <c r="F54" s="98"/>
    </row>
    <row r="55" spans="1:6" x14ac:dyDescent="0.3"/>
    <row r="58" spans="1:6" hidden="1" x14ac:dyDescent="0.3">
      <c r="B58">
        <f>COUNTA(B11:F26,B8:F9,B28:F28,B30:F32,B34:F37,B39:F41,B43:F45,B47:F48,B50:F51,B53:F54)</f>
        <v>5</v>
      </c>
    </row>
  </sheetData>
  <sheetProtection algorithmName="SHA-512" hashValue="5Qx7qJOWEPW+oUjvCoqXwVNimMPzoSq7xWrfgC2uc53Tx3JVar76I9WEUPYEJUWyNHhk3H6r//IhdH9dOcCfLQ==" saltValue="4BDfpB/rG0sKvBkLQtn6vA==" spinCount="100000" sheet="1" selectLockedCells="1"/>
  <mergeCells count="3">
    <mergeCell ref="A2:F2"/>
    <mergeCell ref="A3:F3"/>
    <mergeCell ref="A4:F4"/>
  </mergeCells>
  <conditionalFormatting sqref="B8:F9 B11:F26 B28:F28 B30:F32 B39:F41 B43:F45 B47:F48 B50:F51 B53:F54">
    <cfRule type="containsBlanks" dxfId="68" priority="2">
      <formula>LEN(TRIM(B8))=0</formula>
    </cfRule>
  </conditionalFormatting>
  <conditionalFormatting sqref="B34:F37">
    <cfRule type="containsBlanks" dxfId="67" priority="1">
      <formula>LEN(TRIM(B34))=0</formula>
    </cfRule>
  </conditionalFormatting>
  <pageMargins left="0.70866141732283472" right="0.70866141732283472" top="0.74803149606299213" bottom="0.62992125984251968" header="0" footer="0.31496062992125984"/>
  <pageSetup scale="70" orientation="portrait" horizontalDpi="4294967295" verticalDpi="4294967295" r:id="rId1"/>
  <headerFooter>
    <oddFooter>&amp;RPágina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4">
    <tabColor theme="0" tint="-0.34998626667073579"/>
  </sheetPr>
  <dimension ref="A1:G161"/>
  <sheetViews>
    <sheetView showGridLines="0" workbookViewId="0">
      <pane ySplit="6" topLeftCell="A7" activePane="bottomLeft" state="frozen"/>
      <selection activeCell="H14" sqref="B14:AM16"/>
      <selection pane="bottomLeft" activeCell="A7" sqref="A7"/>
    </sheetView>
  </sheetViews>
  <sheetFormatPr baseColWidth="10" defaultColWidth="0" defaultRowHeight="14.4" zeroHeight="1" x14ac:dyDescent="0.3"/>
  <cols>
    <col min="1" max="1" width="6" style="27" bestFit="1" customWidth="1"/>
    <col min="2" max="2" width="1.109375" style="60" customWidth="1"/>
    <col min="3" max="3" width="67.109375" style="28" customWidth="1"/>
    <col min="4" max="6" width="17.44140625" bestFit="1" customWidth="1"/>
    <col min="7" max="7" width="0.88671875" customWidth="1"/>
    <col min="8" max="16384" width="11.44140625" hidden="1"/>
  </cols>
  <sheetData>
    <row r="1" spans="1:6" x14ac:dyDescent="0.3"/>
    <row r="2" spans="1:6" ht="45" customHeight="1" x14ac:dyDescent="0.3">
      <c r="A2" s="594" t="s">
        <v>2540</v>
      </c>
      <c r="B2" s="594"/>
      <c r="C2" s="594"/>
      <c r="D2" s="594"/>
      <c r="E2" s="594"/>
      <c r="F2" s="594"/>
    </row>
    <row r="3" spans="1:6" ht="43.35" customHeight="1" x14ac:dyDescent="0.3">
      <c r="A3" s="578" t="str">
        <f>Inconsistencias!$B$6&amp;IF(LOOKUP(Inconsistencias!$B$6,EF!$C$2:$C$1001,EF!$I$2:I$1001)="Dependencia",", Jalisco","")</f>
        <v>Sistema para el Desarrollo Integral de la Familia del municipio de Jilotlán de los Dolores</v>
      </c>
      <c r="B3" s="578"/>
      <c r="C3" s="578"/>
      <c r="D3" s="578"/>
      <c r="E3" s="578"/>
      <c r="F3" s="578"/>
    </row>
    <row r="4" spans="1:6" ht="18" x14ac:dyDescent="0.35">
      <c r="A4" s="570" t="str">
        <f>"Ejercicio Fiscal "&amp;Inconsistencias!U2</f>
        <v>Ejercicio Fiscal 2025</v>
      </c>
      <c r="B4" s="570"/>
      <c r="C4" s="570"/>
      <c r="D4" s="570"/>
      <c r="E4" s="570"/>
      <c r="F4" s="570"/>
    </row>
    <row r="5" spans="1:6" x14ac:dyDescent="0.3"/>
    <row r="6" spans="1:6" ht="28.8" x14ac:dyDescent="0.3">
      <c r="A6" s="257" t="s">
        <v>508</v>
      </c>
      <c r="B6" s="595" t="s">
        <v>2167</v>
      </c>
      <c r="C6" s="595"/>
      <c r="D6" s="254" t="s">
        <v>1752</v>
      </c>
      <c r="E6" s="254" t="s">
        <v>2255</v>
      </c>
      <c r="F6" s="258" t="s">
        <v>2168</v>
      </c>
    </row>
    <row r="7" spans="1:6" x14ac:dyDescent="0.3">
      <c r="A7" s="51">
        <v>1000</v>
      </c>
      <c r="B7" s="596" t="s">
        <v>500</v>
      </c>
      <c r="C7" s="597"/>
      <c r="D7" s="52">
        <f>D8+D10+D14+D15+D16+D17+D18+D24</f>
        <v>0</v>
      </c>
      <c r="E7" s="52">
        <f>E8+E10+E14+E15+E16+E17+E18+E24</f>
        <v>0</v>
      </c>
      <c r="F7" s="52">
        <f>D7+E7</f>
        <v>0</v>
      </c>
    </row>
    <row r="8" spans="1:6" x14ac:dyDescent="0.3">
      <c r="A8" s="53">
        <v>1100</v>
      </c>
      <c r="B8" s="598" t="s">
        <v>509</v>
      </c>
      <c r="C8" s="599"/>
      <c r="D8" s="38">
        <f>SUM(D9)</f>
        <v>0</v>
      </c>
      <c r="E8" s="38">
        <f>SUM(E9)</f>
        <v>0</v>
      </c>
      <c r="F8" s="38">
        <f t="shared" ref="F8:F79" si="0">D8+E8</f>
        <v>0</v>
      </c>
    </row>
    <row r="9" spans="1:6" x14ac:dyDescent="0.3">
      <c r="A9" s="584">
        <v>1101</v>
      </c>
      <c r="B9" s="585"/>
      <c r="C9" s="17" t="s">
        <v>432</v>
      </c>
      <c r="D9" s="54">
        <f>'CRI-M'!P9</f>
        <v>0</v>
      </c>
      <c r="E9" s="55"/>
      <c r="F9" s="55">
        <f t="shared" si="0"/>
        <v>0</v>
      </c>
    </row>
    <row r="10" spans="1:6" x14ac:dyDescent="0.3">
      <c r="A10" s="53">
        <v>1200</v>
      </c>
      <c r="B10" s="590" t="s">
        <v>510</v>
      </c>
      <c r="C10" s="591"/>
      <c r="D10" s="38">
        <f>SUM(D11:D13)</f>
        <v>0</v>
      </c>
      <c r="E10" s="38">
        <f>SUM(E11:E13)</f>
        <v>0</v>
      </c>
      <c r="F10" s="38">
        <f t="shared" si="0"/>
        <v>0</v>
      </c>
    </row>
    <row r="11" spans="1:6" x14ac:dyDescent="0.3">
      <c r="A11" s="584">
        <v>1201</v>
      </c>
      <c r="B11" s="585"/>
      <c r="C11" s="17" t="s">
        <v>433</v>
      </c>
      <c r="D11" s="54">
        <f>'CRI-M'!P11</f>
        <v>0</v>
      </c>
      <c r="E11" s="55"/>
      <c r="F11" s="55">
        <f t="shared" si="0"/>
        <v>0</v>
      </c>
    </row>
    <row r="12" spans="1:6" x14ac:dyDescent="0.3">
      <c r="A12" s="584">
        <v>1202</v>
      </c>
      <c r="B12" s="585"/>
      <c r="C12" s="17" t="s">
        <v>511</v>
      </c>
      <c r="D12" s="54">
        <f>'CRI-M'!P12</f>
        <v>0</v>
      </c>
      <c r="E12" s="55"/>
      <c r="F12" s="55">
        <f t="shared" si="0"/>
        <v>0</v>
      </c>
    </row>
    <row r="13" spans="1:6" x14ac:dyDescent="0.3">
      <c r="A13" s="584">
        <v>1203</v>
      </c>
      <c r="B13" s="585"/>
      <c r="C13" s="17" t="s">
        <v>434</v>
      </c>
      <c r="D13" s="54">
        <f>'CRI-M'!P13</f>
        <v>0</v>
      </c>
      <c r="E13" s="55"/>
      <c r="F13" s="55">
        <f t="shared" si="0"/>
        <v>0</v>
      </c>
    </row>
    <row r="14" spans="1:6" x14ac:dyDescent="0.3">
      <c r="A14" s="53">
        <v>1300</v>
      </c>
      <c r="B14" s="590" t="s">
        <v>512</v>
      </c>
      <c r="C14" s="591"/>
      <c r="D14" s="56">
        <v>0</v>
      </c>
      <c r="E14" s="56">
        <v>0</v>
      </c>
      <c r="F14" s="56">
        <f t="shared" si="0"/>
        <v>0</v>
      </c>
    </row>
    <row r="15" spans="1:6" x14ac:dyDescent="0.3">
      <c r="A15" s="53">
        <v>1400</v>
      </c>
      <c r="B15" s="590" t="s">
        <v>513</v>
      </c>
      <c r="C15" s="591"/>
      <c r="D15" s="56">
        <v>0</v>
      </c>
      <c r="E15" s="56">
        <v>0</v>
      </c>
      <c r="F15" s="56">
        <f t="shared" si="0"/>
        <v>0</v>
      </c>
    </row>
    <row r="16" spans="1:6" x14ac:dyDescent="0.3">
      <c r="A16" s="53">
        <v>1500</v>
      </c>
      <c r="B16" s="590" t="s">
        <v>514</v>
      </c>
      <c r="C16" s="591"/>
      <c r="D16" s="56">
        <v>0</v>
      </c>
      <c r="E16" s="56">
        <v>0</v>
      </c>
      <c r="F16" s="56">
        <f t="shared" si="0"/>
        <v>0</v>
      </c>
    </row>
    <row r="17" spans="1:6" x14ac:dyDescent="0.3">
      <c r="A17" s="53">
        <v>1600</v>
      </c>
      <c r="B17" s="590" t="s">
        <v>515</v>
      </c>
      <c r="C17" s="591"/>
      <c r="D17" s="56">
        <v>0</v>
      </c>
      <c r="E17" s="56">
        <v>0</v>
      </c>
      <c r="F17" s="56">
        <f t="shared" si="0"/>
        <v>0</v>
      </c>
    </row>
    <row r="18" spans="1:6" x14ac:dyDescent="0.3">
      <c r="A18" s="53">
        <v>1700</v>
      </c>
      <c r="B18" s="590" t="s">
        <v>516</v>
      </c>
      <c r="C18" s="591"/>
      <c r="D18" s="56">
        <f>SUM(D19:D23)</f>
        <v>0</v>
      </c>
      <c r="E18" s="56">
        <f>SUM(E19:E23)</f>
        <v>0</v>
      </c>
      <c r="F18" s="56">
        <f t="shared" si="0"/>
        <v>0</v>
      </c>
    </row>
    <row r="19" spans="1:6" x14ac:dyDescent="0.3">
      <c r="A19" s="584">
        <v>1701</v>
      </c>
      <c r="B19" s="585"/>
      <c r="C19" s="17" t="s">
        <v>435</v>
      </c>
      <c r="D19" s="54">
        <f>'CRI-M'!P19</f>
        <v>0</v>
      </c>
      <c r="E19" s="55"/>
      <c r="F19" s="55">
        <f t="shared" si="0"/>
        <v>0</v>
      </c>
    </row>
    <row r="20" spans="1:6" x14ac:dyDescent="0.3">
      <c r="A20" s="584">
        <v>1702</v>
      </c>
      <c r="B20" s="585"/>
      <c r="C20" s="17" t="s">
        <v>517</v>
      </c>
      <c r="D20" s="54">
        <f>'CRI-M'!P20</f>
        <v>0</v>
      </c>
      <c r="E20" s="55"/>
      <c r="F20" s="55">
        <f t="shared" si="0"/>
        <v>0</v>
      </c>
    </row>
    <row r="21" spans="1:6" x14ac:dyDescent="0.3">
      <c r="A21" s="584">
        <v>1703</v>
      </c>
      <c r="B21" s="585"/>
      <c r="C21" s="17" t="s">
        <v>436</v>
      </c>
      <c r="D21" s="54">
        <f>'CRI-M'!P21</f>
        <v>0</v>
      </c>
      <c r="E21" s="55"/>
      <c r="F21" s="55">
        <f t="shared" si="0"/>
        <v>0</v>
      </c>
    </row>
    <row r="22" spans="1:6" x14ac:dyDescent="0.3">
      <c r="A22" s="584">
        <v>1704</v>
      </c>
      <c r="B22" s="585"/>
      <c r="C22" s="17" t="s">
        <v>518</v>
      </c>
      <c r="D22" s="54">
        <f>'CRI-M'!P22</f>
        <v>0</v>
      </c>
      <c r="E22" s="55"/>
      <c r="F22" s="55">
        <f t="shared" si="0"/>
        <v>0</v>
      </c>
    </row>
    <row r="23" spans="1:6" x14ac:dyDescent="0.3">
      <c r="A23" s="584">
        <v>1709</v>
      </c>
      <c r="B23" s="585"/>
      <c r="C23" s="17" t="s">
        <v>437</v>
      </c>
      <c r="D23" s="54">
        <f>'CRI-M'!P23</f>
        <v>0</v>
      </c>
      <c r="E23" s="55"/>
      <c r="F23" s="55">
        <f t="shared" si="0"/>
        <v>0</v>
      </c>
    </row>
    <row r="24" spans="1:6" x14ac:dyDescent="0.3">
      <c r="A24" s="53">
        <v>1800</v>
      </c>
      <c r="B24" s="590" t="s">
        <v>519</v>
      </c>
      <c r="C24" s="591"/>
      <c r="D24" s="56">
        <f>SUM(D25)</f>
        <v>0</v>
      </c>
      <c r="E24" s="56">
        <f>SUM(E25)</f>
        <v>0</v>
      </c>
      <c r="F24" s="56">
        <f t="shared" si="0"/>
        <v>0</v>
      </c>
    </row>
    <row r="25" spans="1:6" x14ac:dyDescent="0.3">
      <c r="A25" s="584">
        <v>1801</v>
      </c>
      <c r="B25" s="585"/>
      <c r="C25" s="17" t="s">
        <v>519</v>
      </c>
      <c r="D25" s="54">
        <f>'CRI-M'!P25</f>
        <v>0</v>
      </c>
      <c r="E25" s="55"/>
      <c r="F25" s="55">
        <f t="shared" si="0"/>
        <v>0</v>
      </c>
    </row>
    <row r="26" spans="1:6" ht="30" customHeight="1" x14ac:dyDescent="0.3">
      <c r="A26" s="53">
        <v>1900</v>
      </c>
      <c r="B26" s="579" t="s">
        <v>2218</v>
      </c>
      <c r="C26" s="580"/>
      <c r="D26" s="56">
        <f>SUM(D27)</f>
        <v>0</v>
      </c>
      <c r="E26" s="56">
        <f>SUM(E27)</f>
        <v>0</v>
      </c>
      <c r="F26" s="56">
        <f t="shared" ref="F26:F27" si="1">D26+E26</f>
        <v>0</v>
      </c>
    </row>
    <row r="27" spans="1:6" ht="28.8" x14ac:dyDescent="0.3">
      <c r="A27" s="584">
        <v>1901</v>
      </c>
      <c r="B27" s="585"/>
      <c r="C27" s="17" t="s">
        <v>2218</v>
      </c>
      <c r="D27" s="54">
        <f>'CRI-M'!P27</f>
        <v>0</v>
      </c>
      <c r="E27" s="55"/>
      <c r="F27" s="55">
        <f t="shared" si="1"/>
        <v>0</v>
      </c>
    </row>
    <row r="28" spans="1:6" x14ac:dyDescent="0.3">
      <c r="A28" s="51">
        <v>2000</v>
      </c>
      <c r="B28" s="592" t="s">
        <v>505</v>
      </c>
      <c r="C28" s="593"/>
      <c r="D28" s="52">
        <f>SUM(D29:D33)</f>
        <v>0</v>
      </c>
      <c r="E28" s="52">
        <f>SUM(E29:E33)</f>
        <v>0</v>
      </c>
      <c r="F28" s="52">
        <f t="shared" si="0"/>
        <v>0</v>
      </c>
    </row>
    <row r="29" spans="1:6" x14ac:dyDescent="0.3">
      <c r="A29" s="53">
        <v>2100</v>
      </c>
      <c r="B29" s="590" t="s">
        <v>520</v>
      </c>
      <c r="C29" s="591"/>
      <c r="D29" s="38"/>
      <c r="E29" s="38"/>
      <c r="F29" s="38">
        <f t="shared" si="0"/>
        <v>0</v>
      </c>
    </row>
    <row r="30" spans="1:6" x14ac:dyDescent="0.3">
      <c r="A30" s="53">
        <v>2200</v>
      </c>
      <c r="B30" s="590" t="s">
        <v>521</v>
      </c>
      <c r="C30" s="591"/>
      <c r="D30" s="38"/>
      <c r="E30" s="38"/>
      <c r="F30" s="38">
        <f t="shared" si="0"/>
        <v>0</v>
      </c>
    </row>
    <row r="31" spans="1:6" x14ac:dyDescent="0.3">
      <c r="A31" s="53">
        <v>2300</v>
      </c>
      <c r="B31" s="590" t="s">
        <v>522</v>
      </c>
      <c r="C31" s="591"/>
      <c r="D31" s="38"/>
      <c r="E31" s="38"/>
      <c r="F31" s="38">
        <f t="shared" si="0"/>
        <v>0</v>
      </c>
    </row>
    <row r="32" spans="1:6" x14ac:dyDescent="0.3">
      <c r="A32" s="53">
        <v>2400</v>
      </c>
      <c r="B32" s="590" t="s">
        <v>523</v>
      </c>
      <c r="C32" s="591"/>
      <c r="D32" s="38"/>
      <c r="E32" s="38"/>
      <c r="F32" s="38">
        <f t="shared" si="0"/>
        <v>0</v>
      </c>
    </row>
    <row r="33" spans="1:6" x14ac:dyDescent="0.3">
      <c r="A33" s="53">
        <v>2500</v>
      </c>
      <c r="B33" s="590" t="s">
        <v>524</v>
      </c>
      <c r="C33" s="591"/>
      <c r="D33" s="38"/>
      <c r="E33" s="38"/>
      <c r="F33" s="38">
        <f t="shared" si="0"/>
        <v>0</v>
      </c>
    </row>
    <row r="34" spans="1:6" x14ac:dyDescent="0.3">
      <c r="A34" s="51">
        <v>3000</v>
      </c>
      <c r="B34" s="592" t="s">
        <v>2275</v>
      </c>
      <c r="C34" s="593"/>
      <c r="D34" s="52">
        <f>SUM(D35)</f>
        <v>0</v>
      </c>
      <c r="E34" s="52">
        <f>SUM(E35)</f>
        <v>0</v>
      </c>
      <c r="F34" s="52">
        <f t="shared" si="0"/>
        <v>0</v>
      </c>
    </row>
    <row r="35" spans="1:6" x14ac:dyDescent="0.3">
      <c r="A35" s="53">
        <v>3100</v>
      </c>
      <c r="B35" s="590" t="s">
        <v>525</v>
      </c>
      <c r="C35" s="591"/>
      <c r="D35" s="38">
        <f>SUM(D36)</f>
        <v>0</v>
      </c>
      <c r="E35" s="38">
        <f>SUM(E36)</f>
        <v>0</v>
      </c>
      <c r="F35" s="38">
        <f t="shared" si="0"/>
        <v>0</v>
      </c>
    </row>
    <row r="36" spans="1:6" x14ac:dyDescent="0.3">
      <c r="A36" s="584">
        <v>3101</v>
      </c>
      <c r="B36" s="585"/>
      <c r="C36" s="17" t="s">
        <v>525</v>
      </c>
      <c r="D36" s="54">
        <f>'CRI-M'!P36</f>
        <v>0</v>
      </c>
      <c r="E36" s="55"/>
      <c r="F36" s="55">
        <f t="shared" si="0"/>
        <v>0</v>
      </c>
    </row>
    <row r="37" spans="1:6" ht="30" customHeight="1" x14ac:dyDescent="0.3">
      <c r="A37" s="53">
        <v>3900</v>
      </c>
      <c r="B37" s="579" t="s">
        <v>2219</v>
      </c>
      <c r="C37" s="580"/>
      <c r="D37" s="56">
        <f>SUM(D38)</f>
        <v>0</v>
      </c>
      <c r="E37" s="56">
        <f>SUM(E38)</f>
        <v>0</v>
      </c>
      <c r="F37" s="56">
        <f t="shared" si="0"/>
        <v>0</v>
      </c>
    </row>
    <row r="38" spans="1:6" ht="28.8" x14ac:dyDescent="0.3">
      <c r="A38" s="584">
        <v>3901</v>
      </c>
      <c r="B38" s="585"/>
      <c r="C38" s="17" t="s">
        <v>2219</v>
      </c>
      <c r="D38" s="54">
        <f>'CRI-M'!P38</f>
        <v>0</v>
      </c>
      <c r="E38" s="55"/>
      <c r="F38" s="55">
        <f t="shared" si="0"/>
        <v>0</v>
      </c>
    </row>
    <row r="39" spans="1:6" x14ac:dyDescent="0.3">
      <c r="A39" s="51">
        <v>4000</v>
      </c>
      <c r="B39" s="592" t="s">
        <v>313</v>
      </c>
      <c r="C39" s="593"/>
      <c r="D39" s="52">
        <f>D40+D45+D46+D61+D63</f>
        <v>0</v>
      </c>
      <c r="E39" s="52">
        <f>E40+E45+E46+E61+E63</f>
        <v>0</v>
      </c>
      <c r="F39" s="52">
        <f t="shared" si="0"/>
        <v>0</v>
      </c>
    </row>
    <row r="40" spans="1:6" ht="30" customHeight="1" x14ac:dyDescent="0.3">
      <c r="A40" s="53">
        <v>4100</v>
      </c>
      <c r="B40" s="579" t="s">
        <v>526</v>
      </c>
      <c r="C40" s="580"/>
      <c r="D40" s="38">
        <f>SUM(D41:D44)</f>
        <v>0</v>
      </c>
      <c r="E40" s="38">
        <f>SUM(E41:E44)</f>
        <v>0</v>
      </c>
      <c r="F40" s="38">
        <f t="shared" si="0"/>
        <v>0</v>
      </c>
    </row>
    <row r="41" spans="1:6" x14ac:dyDescent="0.3">
      <c r="A41" s="584">
        <v>4101</v>
      </c>
      <c r="B41" s="585"/>
      <c r="C41" s="17" t="s">
        <v>527</v>
      </c>
      <c r="D41" s="54">
        <f>'CRI-M'!P41</f>
        <v>0</v>
      </c>
      <c r="E41" s="55"/>
      <c r="F41" s="55">
        <f t="shared" si="0"/>
        <v>0</v>
      </c>
    </row>
    <row r="42" spans="1:6" x14ac:dyDescent="0.3">
      <c r="A42" s="584">
        <v>4102</v>
      </c>
      <c r="B42" s="585"/>
      <c r="C42" s="17" t="s">
        <v>528</v>
      </c>
      <c r="D42" s="54">
        <f>'CRI-M'!P42</f>
        <v>0</v>
      </c>
      <c r="E42" s="55"/>
      <c r="F42" s="55">
        <f t="shared" si="0"/>
        <v>0</v>
      </c>
    </row>
    <row r="43" spans="1:6" x14ac:dyDescent="0.3">
      <c r="A43" s="584">
        <v>4103</v>
      </c>
      <c r="B43" s="585"/>
      <c r="C43" s="17" t="s">
        <v>529</v>
      </c>
      <c r="D43" s="54">
        <f>'CRI-M'!P43</f>
        <v>0</v>
      </c>
      <c r="E43" s="55"/>
      <c r="F43" s="55">
        <f t="shared" si="0"/>
        <v>0</v>
      </c>
    </row>
    <row r="44" spans="1:6" x14ac:dyDescent="0.3">
      <c r="A44" s="584">
        <v>4104</v>
      </c>
      <c r="B44" s="585"/>
      <c r="C44" s="17" t="s">
        <v>530</v>
      </c>
      <c r="D44" s="54">
        <f>'CRI-M'!P44</f>
        <v>0</v>
      </c>
      <c r="E44" s="55"/>
      <c r="F44" s="55">
        <f t="shared" si="0"/>
        <v>0</v>
      </c>
    </row>
    <row r="45" spans="1:6" x14ac:dyDescent="0.3">
      <c r="A45" s="53">
        <v>4200</v>
      </c>
      <c r="B45" s="579" t="s">
        <v>531</v>
      </c>
      <c r="C45" s="580"/>
      <c r="D45" s="38"/>
      <c r="E45" s="38"/>
      <c r="F45" s="38">
        <f t="shared" si="0"/>
        <v>0</v>
      </c>
    </row>
    <row r="46" spans="1:6" x14ac:dyDescent="0.3">
      <c r="A46" s="53">
        <v>4300</v>
      </c>
      <c r="B46" s="579" t="s">
        <v>532</v>
      </c>
      <c r="C46" s="580"/>
      <c r="D46" s="38">
        <f>SUM(D47:D60)</f>
        <v>0</v>
      </c>
      <c r="E46" s="38">
        <f>SUM(E47:E60)</f>
        <v>0</v>
      </c>
      <c r="F46" s="38">
        <f t="shared" si="0"/>
        <v>0</v>
      </c>
    </row>
    <row r="47" spans="1:6" x14ac:dyDescent="0.3">
      <c r="A47" s="584" t="s">
        <v>607</v>
      </c>
      <c r="B47" s="585"/>
      <c r="C47" s="17" t="s">
        <v>533</v>
      </c>
      <c r="D47" s="54">
        <f>'CRI-M'!P47</f>
        <v>0</v>
      </c>
      <c r="E47" s="55"/>
      <c r="F47" s="55">
        <f t="shared" si="0"/>
        <v>0</v>
      </c>
    </row>
    <row r="48" spans="1:6" x14ac:dyDescent="0.3">
      <c r="A48" s="584" t="s">
        <v>608</v>
      </c>
      <c r="B48" s="585"/>
      <c r="C48" s="17" t="s">
        <v>534</v>
      </c>
      <c r="D48" s="54">
        <f>'CRI-M'!P48</f>
        <v>0</v>
      </c>
      <c r="E48" s="55"/>
      <c r="F48" s="55">
        <f t="shared" si="0"/>
        <v>0</v>
      </c>
    </row>
    <row r="49" spans="1:6" ht="28.8" x14ac:dyDescent="0.3">
      <c r="A49" s="584">
        <v>4303</v>
      </c>
      <c r="B49" s="585"/>
      <c r="C49" s="17" t="s">
        <v>535</v>
      </c>
      <c r="D49" s="54">
        <f>'CRI-M'!P49</f>
        <v>0</v>
      </c>
      <c r="E49" s="55"/>
      <c r="F49" s="55">
        <f t="shared" si="0"/>
        <v>0</v>
      </c>
    </row>
    <row r="50" spans="1:6" x14ac:dyDescent="0.3">
      <c r="A50" s="584">
        <v>4304</v>
      </c>
      <c r="B50" s="585"/>
      <c r="C50" s="17" t="s">
        <v>536</v>
      </c>
      <c r="D50" s="54">
        <f>'CRI-M'!P50</f>
        <v>0</v>
      </c>
      <c r="E50" s="55"/>
      <c r="F50" s="55">
        <f t="shared" si="0"/>
        <v>0</v>
      </c>
    </row>
    <row r="51" spans="1:6" x14ac:dyDescent="0.3">
      <c r="A51" s="584">
        <v>4305</v>
      </c>
      <c r="B51" s="585"/>
      <c r="C51" s="17" t="s">
        <v>537</v>
      </c>
      <c r="D51" s="54">
        <f>'CRI-M'!P51</f>
        <v>0</v>
      </c>
      <c r="E51" s="55"/>
      <c r="F51" s="55">
        <f t="shared" si="0"/>
        <v>0</v>
      </c>
    </row>
    <row r="52" spans="1:6" x14ac:dyDescent="0.3">
      <c r="A52" s="584">
        <v>4306</v>
      </c>
      <c r="B52" s="585"/>
      <c r="C52" s="17" t="s">
        <v>538</v>
      </c>
      <c r="D52" s="54">
        <f>'CRI-M'!P52</f>
        <v>0</v>
      </c>
      <c r="E52" s="55"/>
      <c r="F52" s="55">
        <f t="shared" si="0"/>
        <v>0</v>
      </c>
    </row>
    <row r="53" spans="1:6" x14ac:dyDescent="0.3">
      <c r="A53" s="584">
        <v>4307</v>
      </c>
      <c r="B53" s="585"/>
      <c r="C53" s="17" t="s">
        <v>539</v>
      </c>
      <c r="D53" s="54">
        <f>'CRI-M'!P53</f>
        <v>0</v>
      </c>
      <c r="E53" s="55"/>
      <c r="F53" s="55">
        <f t="shared" si="0"/>
        <v>0</v>
      </c>
    </row>
    <row r="54" spans="1:6" x14ac:dyDescent="0.3">
      <c r="A54" s="584">
        <v>4308</v>
      </c>
      <c r="B54" s="585"/>
      <c r="C54" s="17" t="s">
        <v>540</v>
      </c>
      <c r="D54" s="54">
        <f>'CRI-M'!P54</f>
        <v>0</v>
      </c>
      <c r="E54" s="55"/>
      <c r="F54" s="55">
        <f t="shared" si="0"/>
        <v>0</v>
      </c>
    </row>
    <row r="55" spans="1:6" ht="28.8" x14ac:dyDescent="0.3">
      <c r="A55" s="584">
        <v>4309</v>
      </c>
      <c r="B55" s="585"/>
      <c r="C55" s="17" t="s">
        <v>541</v>
      </c>
      <c r="D55" s="54">
        <f>'CRI-M'!P55</f>
        <v>0</v>
      </c>
      <c r="E55" s="55"/>
      <c r="F55" s="55">
        <f t="shared" si="0"/>
        <v>0</v>
      </c>
    </row>
    <row r="56" spans="1:6" ht="28.8" x14ac:dyDescent="0.3">
      <c r="A56" s="584">
        <v>4310</v>
      </c>
      <c r="B56" s="585"/>
      <c r="C56" s="17" t="s">
        <v>542</v>
      </c>
      <c r="D56" s="54">
        <f>'CRI-M'!P56</f>
        <v>0</v>
      </c>
      <c r="E56" s="55"/>
      <c r="F56" s="55">
        <f t="shared" si="0"/>
        <v>0</v>
      </c>
    </row>
    <row r="57" spans="1:6" x14ac:dyDescent="0.3">
      <c r="A57" s="584">
        <v>4311</v>
      </c>
      <c r="B57" s="585"/>
      <c r="C57" s="17" t="s">
        <v>543</v>
      </c>
      <c r="D57" s="54">
        <f>'CRI-M'!P57</f>
        <v>0</v>
      </c>
      <c r="E57" s="55"/>
      <c r="F57" s="55">
        <f t="shared" si="0"/>
        <v>0</v>
      </c>
    </row>
    <row r="58" spans="1:6" x14ac:dyDescent="0.3">
      <c r="A58" s="584">
        <v>4312</v>
      </c>
      <c r="B58" s="585"/>
      <c r="C58" s="17" t="s">
        <v>544</v>
      </c>
      <c r="D58" s="54">
        <f>'CRI-M'!P58</f>
        <v>0</v>
      </c>
      <c r="E58" s="55"/>
      <c r="F58" s="55">
        <f t="shared" si="0"/>
        <v>0</v>
      </c>
    </row>
    <row r="59" spans="1:6" x14ac:dyDescent="0.3">
      <c r="A59" s="584">
        <v>4313</v>
      </c>
      <c r="B59" s="585"/>
      <c r="C59" s="17" t="s">
        <v>545</v>
      </c>
      <c r="D59" s="54">
        <f>'CRI-M'!P59</f>
        <v>0</v>
      </c>
      <c r="E59" s="55"/>
      <c r="F59" s="55">
        <f t="shared" si="0"/>
        <v>0</v>
      </c>
    </row>
    <row r="60" spans="1:6" x14ac:dyDescent="0.3">
      <c r="A60" s="584">
        <v>4314</v>
      </c>
      <c r="B60" s="585"/>
      <c r="C60" s="17" t="s">
        <v>546</v>
      </c>
      <c r="D60" s="54">
        <f>'CRI-M'!P60</f>
        <v>0</v>
      </c>
      <c r="E60" s="55"/>
      <c r="F60" s="55">
        <f t="shared" si="0"/>
        <v>0</v>
      </c>
    </row>
    <row r="61" spans="1:6" x14ac:dyDescent="0.3">
      <c r="A61" s="53">
        <v>4400</v>
      </c>
      <c r="B61" s="579" t="s">
        <v>547</v>
      </c>
      <c r="C61" s="580"/>
      <c r="D61" s="38">
        <f>SUM(D62)</f>
        <v>0</v>
      </c>
      <c r="E61" s="38">
        <f>SUM(E62)</f>
        <v>0</v>
      </c>
      <c r="F61" s="38">
        <f t="shared" si="0"/>
        <v>0</v>
      </c>
    </row>
    <row r="62" spans="1:6" x14ac:dyDescent="0.3">
      <c r="A62" s="584">
        <v>4401</v>
      </c>
      <c r="B62" s="585"/>
      <c r="C62" s="17" t="s">
        <v>547</v>
      </c>
      <c r="D62" s="54">
        <f>'CRI-M'!P62</f>
        <v>0</v>
      </c>
      <c r="E62" s="55"/>
      <c r="F62" s="55">
        <f t="shared" si="0"/>
        <v>0</v>
      </c>
    </row>
    <row r="63" spans="1:6" x14ac:dyDescent="0.3">
      <c r="A63" s="53">
        <v>4500</v>
      </c>
      <c r="B63" s="579" t="s">
        <v>548</v>
      </c>
      <c r="C63" s="580"/>
      <c r="D63" s="38">
        <f>SUM(D64:D68)</f>
        <v>0</v>
      </c>
      <c r="E63" s="38">
        <f>SUM(E64:E68)</f>
        <v>0</v>
      </c>
      <c r="F63" s="38">
        <f t="shared" si="0"/>
        <v>0</v>
      </c>
    </row>
    <row r="64" spans="1:6" x14ac:dyDescent="0.3">
      <c r="A64" s="584">
        <v>4501</v>
      </c>
      <c r="B64" s="585"/>
      <c r="C64" s="17" t="s">
        <v>435</v>
      </c>
      <c r="D64" s="54">
        <f>'CRI-M'!P64</f>
        <v>0</v>
      </c>
      <c r="E64" s="55"/>
      <c r="F64" s="55">
        <f t="shared" si="0"/>
        <v>0</v>
      </c>
    </row>
    <row r="65" spans="1:6" x14ac:dyDescent="0.3">
      <c r="A65" s="584">
        <v>4502</v>
      </c>
      <c r="B65" s="585"/>
      <c r="C65" s="17" t="s">
        <v>517</v>
      </c>
      <c r="D65" s="54">
        <f>'CRI-M'!P65</f>
        <v>0</v>
      </c>
      <c r="E65" s="55"/>
      <c r="F65" s="55">
        <f t="shared" si="0"/>
        <v>0</v>
      </c>
    </row>
    <row r="66" spans="1:6" x14ac:dyDescent="0.3">
      <c r="A66" s="584">
        <v>4503</v>
      </c>
      <c r="B66" s="585"/>
      <c r="C66" s="17" t="s">
        <v>436</v>
      </c>
      <c r="D66" s="54">
        <f>'CRI-M'!P66</f>
        <v>0</v>
      </c>
      <c r="E66" s="55"/>
      <c r="F66" s="55">
        <f t="shared" si="0"/>
        <v>0</v>
      </c>
    </row>
    <row r="67" spans="1:6" x14ac:dyDescent="0.3">
      <c r="A67" s="584">
        <v>4504</v>
      </c>
      <c r="B67" s="585"/>
      <c r="C67" s="17" t="s">
        <v>518</v>
      </c>
      <c r="D67" s="54">
        <f>'CRI-M'!P67</f>
        <v>0</v>
      </c>
      <c r="E67" s="55"/>
      <c r="F67" s="55">
        <f t="shared" si="0"/>
        <v>0</v>
      </c>
    </row>
    <row r="68" spans="1:6" x14ac:dyDescent="0.3">
      <c r="A68" s="584">
        <v>4509</v>
      </c>
      <c r="B68" s="585"/>
      <c r="C68" s="17" t="s">
        <v>437</v>
      </c>
      <c r="D68" s="54">
        <f>'CRI-M'!P68</f>
        <v>0</v>
      </c>
      <c r="E68" s="55"/>
      <c r="F68" s="55">
        <f t="shared" si="0"/>
        <v>0</v>
      </c>
    </row>
    <row r="69" spans="1:6" ht="30" customHeight="1" x14ac:dyDescent="0.3">
      <c r="A69" s="53">
        <v>4900</v>
      </c>
      <c r="B69" s="579" t="s">
        <v>2220</v>
      </c>
      <c r="C69" s="580"/>
      <c r="D69" s="56">
        <f>SUM(D70)</f>
        <v>0</v>
      </c>
      <c r="E69" s="56">
        <f>SUM(E70)</f>
        <v>0</v>
      </c>
      <c r="F69" s="56">
        <f t="shared" ref="F69:F70" si="2">D69+E69</f>
        <v>0</v>
      </c>
    </row>
    <row r="70" spans="1:6" ht="28.8" x14ac:dyDescent="0.3">
      <c r="A70" s="584">
        <v>4901</v>
      </c>
      <c r="B70" s="585"/>
      <c r="C70" s="17" t="s">
        <v>2220</v>
      </c>
      <c r="D70" s="54">
        <f>'CRI-M'!P70</f>
        <v>0</v>
      </c>
      <c r="E70" s="55"/>
      <c r="F70" s="55">
        <f t="shared" si="2"/>
        <v>0</v>
      </c>
    </row>
    <row r="71" spans="1:6" x14ac:dyDescent="0.3">
      <c r="A71" s="51">
        <v>5000</v>
      </c>
      <c r="B71" s="586" t="s">
        <v>501</v>
      </c>
      <c r="C71" s="587"/>
      <c r="D71" s="52">
        <f>D72+D75</f>
        <v>0</v>
      </c>
      <c r="E71" s="52">
        <f>E72+E75</f>
        <v>0</v>
      </c>
      <c r="F71" s="52">
        <f t="shared" si="0"/>
        <v>0</v>
      </c>
    </row>
    <row r="72" spans="1:6" x14ac:dyDescent="0.3">
      <c r="A72" s="53">
        <v>5100</v>
      </c>
      <c r="B72" s="579" t="s">
        <v>501</v>
      </c>
      <c r="C72" s="580"/>
      <c r="D72" s="38">
        <f>SUM(D73:D74)</f>
        <v>0</v>
      </c>
      <c r="E72" s="38">
        <f>SUM(E73:E74)</f>
        <v>0</v>
      </c>
      <c r="F72" s="38">
        <f t="shared" si="0"/>
        <v>0</v>
      </c>
    </row>
    <row r="73" spans="1:6" ht="15" customHeight="1" x14ac:dyDescent="0.3">
      <c r="A73" s="584">
        <v>5101</v>
      </c>
      <c r="B73" s="585"/>
      <c r="C73" s="17" t="s">
        <v>549</v>
      </c>
      <c r="D73" s="54">
        <f>'CRI-M'!P73</f>
        <v>0</v>
      </c>
      <c r="E73" s="55"/>
      <c r="F73" s="55">
        <f t="shared" si="0"/>
        <v>0</v>
      </c>
    </row>
    <row r="74" spans="1:6" x14ac:dyDescent="0.3">
      <c r="A74" s="584">
        <v>5102</v>
      </c>
      <c r="B74" s="585"/>
      <c r="C74" s="17" t="s">
        <v>442</v>
      </c>
      <c r="D74" s="54">
        <f>'CRI-M'!P74</f>
        <v>0</v>
      </c>
      <c r="E74" s="55"/>
      <c r="F74" s="55">
        <f t="shared" si="0"/>
        <v>0</v>
      </c>
    </row>
    <row r="75" spans="1:6" x14ac:dyDescent="0.3">
      <c r="A75" s="53">
        <v>5200</v>
      </c>
      <c r="B75" s="579" t="s">
        <v>550</v>
      </c>
      <c r="C75" s="580"/>
      <c r="D75" s="38"/>
      <c r="E75" s="38"/>
      <c r="F75" s="38">
        <f t="shared" si="0"/>
        <v>0</v>
      </c>
    </row>
    <row r="76" spans="1:6" ht="30" customHeight="1" x14ac:dyDescent="0.3">
      <c r="A76" s="53">
        <v>5900</v>
      </c>
      <c r="B76" s="579" t="s">
        <v>2221</v>
      </c>
      <c r="C76" s="580"/>
      <c r="D76" s="56">
        <f>SUM(D77)</f>
        <v>0</v>
      </c>
      <c r="E76" s="56">
        <f>SUM(E77)</f>
        <v>0</v>
      </c>
      <c r="F76" s="56">
        <f t="shared" si="0"/>
        <v>0</v>
      </c>
    </row>
    <row r="77" spans="1:6" ht="28.8" x14ac:dyDescent="0.3">
      <c r="A77" s="584">
        <v>5901</v>
      </c>
      <c r="B77" s="585"/>
      <c r="C77" s="17" t="s">
        <v>2221</v>
      </c>
      <c r="D77" s="54">
        <f>'CRI-M'!P77</f>
        <v>0</v>
      </c>
      <c r="E77" s="55"/>
      <c r="F77" s="55">
        <f t="shared" si="0"/>
        <v>0</v>
      </c>
    </row>
    <row r="78" spans="1:6" x14ac:dyDescent="0.3">
      <c r="A78" s="51">
        <v>6000</v>
      </c>
      <c r="B78" s="586" t="s">
        <v>2417</v>
      </c>
      <c r="C78" s="587"/>
      <c r="D78" s="52">
        <f>D79+D83+D86</f>
        <v>0</v>
      </c>
      <c r="E78" s="52">
        <f>E79+E83+E86</f>
        <v>0</v>
      </c>
      <c r="F78" s="52">
        <f t="shared" si="0"/>
        <v>0</v>
      </c>
    </row>
    <row r="79" spans="1:6" x14ac:dyDescent="0.3">
      <c r="A79" s="53">
        <v>6100</v>
      </c>
      <c r="B79" s="579" t="s">
        <v>502</v>
      </c>
      <c r="C79" s="580"/>
      <c r="D79" s="38">
        <f>SUM(D80:D82)</f>
        <v>0</v>
      </c>
      <c r="E79" s="38">
        <f>SUM(E80:E82)</f>
        <v>0</v>
      </c>
      <c r="F79" s="38">
        <f t="shared" si="0"/>
        <v>0</v>
      </c>
    </row>
    <row r="80" spans="1:6" x14ac:dyDescent="0.3">
      <c r="A80" s="584">
        <v>6101</v>
      </c>
      <c r="B80" s="585"/>
      <c r="C80" s="17" t="s">
        <v>551</v>
      </c>
      <c r="D80" s="54">
        <f>'CRI-M'!P80</f>
        <v>0</v>
      </c>
      <c r="E80" s="55"/>
      <c r="F80" s="55">
        <f t="shared" ref="F80:F145" si="3">D80+E80</f>
        <v>0</v>
      </c>
    </row>
    <row r="81" spans="1:6" x14ac:dyDescent="0.3">
      <c r="A81" s="584">
        <v>6102</v>
      </c>
      <c r="B81" s="585"/>
      <c r="C81" s="17" t="s">
        <v>552</v>
      </c>
      <c r="D81" s="54">
        <f>'CRI-M'!P81</f>
        <v>0</v>
      </c>
      <c r="E81" s="55"/>
      <c r="F81" s="55">
        <f t="shared" si="3"/>
        <v>0</v>
      </c>
    </row>
    <row r="82" spans="1:6" x14ac:dyDescent="0.3">
      <c r="A82" s="584">
        <v>6103</v>
      </c>
      <c r="B82" s="585"/>
      <c r="C82" s="17" t="s">
        <v>553</v>
      </c>
      <c r="D82" s="54">
        <f>'CRI-M'!P82</f>
        <v>0</v>
      </c>
      <c r="E82" s="55"/>
      <c r="F82" s="55">
        <f t="shared" si="3"/>
        <v>0</v>
      </c>
    </row>
    <row r="83" spans="1:6" x14ac:dyDescent="0.3">
      <c r="A83" s="53">
        <v>6200</v>
      </c>
      <c r="B83" s="579" t="s">
        <v>554</v>
      </c>
      <c r="C83" s="580"/>
      <c r="D83" s="38">
        <f>SUM(D84:D85)</f>
        <v>0</v>
      </c>
      <c r="E83" s="38">
        <f>SUM(E84:E85)</f>
        <v>0</v>
      </c>
      <c r="F83" s="38">
        <f t="shared" si="3"/>
        <v>0</v>
      </c>
    </row>
    <row r="84" spans="1:6" x14ac:dyDescent="0.3">
      <c r="A84" s="584" t="s">
        <v>609</v>
      </c>
      <c r="B84" s="585"/>
      <c r="C84" s="21" t="s">
        <v>555</v>
      </c>
      <c r="D84" s="54">
        <f>'CRI-M'!P84</f>
        <v>0</v>
      </c>
      <c r="E84" s="55"/>
      <c r="F84" s="55">
        <f t="shared" si="3"/>
        <v>0</v>
      </c>
    </row>
    <row r="85" spans="1:6" x14ac:dyDescent="0.3">
      <c r="A85" s="584">
        <v>6202</v>
      </c>
      <c r="B85" s="585"/>
      <c r="C85" s="21" t="s">
        <v>556</v>
      </c>
      <c r="D85" s="54">
        <f>'CRI-M'!P85</f>
        <v>0</v>
      </c>
      <c r="E85" s="55"/>
      <c r="F85" s="55">
        <f t="shared" si="3"/>
        <v>0</v>
      </c>
    </row>
    <row r="86" spans="1:6" x14ac:dyDescent="0.3">
      <c r="A86" s="53">
        <v>6300</v>
      </c>
      <c r="B86" s="579" t="s">
        <v>557</v>
      </c>
      <c r="C86" s="580"/>
      <c r="D86" s="38">
        <f>SUM(D87:D91)</f>
        <v>0</v>
      </c>
      <c r="E86" s="38">
        <f>SUM(E87:E91)</f>
        <v>0</v>
      </c>
      <c r="F86" s="38">
        <f t="shared" si="3"/>
        <v>0</v>
      </c>
    </row>
    <row r="87" spans="1:6" x14ac:dyDescent="0.3">
      <c r="A87" s="584">
        <v>6301</v>
      </c>
      <c r="B87" s="585"/>
      <c r="C87" s="17" t="s">
        <v>435</v>
      </c>
      <c r="D87" s="54">
        <f>'CRI-M'!P87</f>
        <v>0</v>
      </c>
      <c r="E87" s="55"/>
      <c r="F87" s="55">
        <f t="shared" si="3"/>
        <v>0</v>
      </c>
    </row>
    <row r="88" spans="1:6" x14ac:dyDescent="0.3">
      <c r="A88" s="584">
        <v>6302</v>
      </c>
      <c r="B88" s="585"/>
      <c r="C88" s="17" t="s">
        <v>517</v>
      </c>
      <c r="D88" s="54">
        <f>'CRI-M'!P88</f>
        <v>0</v>
      </c>
      <c r="E88" s="55"/>
      <c r="F88" s="55">
        <f t="shared" si="3"/>
        <v>0</v>
      </c>
    </row>
    <row r="89" spans="1:6" x14ac:dyDescent="0.3">
      <c r="A89" s="584">
        <v>6303</v>
      </c>
      <c r="B89" s="585"/>
      <c r="C89" s="17" t="s">
        <v>436</v>
      </c>
      <c r="D89" s="54">
        <f>'CRI-M'!P89</f>
        <v>0</v>
      </c>
      <c r="E89" s="55"/>
      <c r="F89" s="55">
        <f t="shared" si="3"/>
        <v>0</v>
      </c>
    </row>
    <row r="90" spans="1:6" x14ac:dyDescent="0.3">
      <c r="A90" s="584">
        <v>6304</v>
      </c>
      <c r="B90" s="585"/>
      <c r="C90" s="17" t="s">
        <v>518</v>
      </c>
      <c r="D90" s="54">
        <f>'CRI-M'!P90</f>
        <v>0</v>
      </c>
      <c r="E90" s="55"/>
      <c r="F90" s="55">
        <f t="shared" si="3"/>
        <v>0</v>
      </c>
    </row>
    <row r="91" spans="1:6" x14ac:dyDescent="0.3">
      <c r="A91" s="584">
        <v>6309</v>
      </c>
      <c r="B91" s="585"/>
      <c r="C91" s="17" t="s">
        <v>437</v>
      </c>
      <c r="D91" s="54">
        <f>'CRI-M'!P91</f>
        <v>0</v>
      </c>
      <c r="E91" s="55"/>
      <c r="F91" s="55">
        <f t="shared" si="3"/>
        <v>0</v>
      </c>
    </row>
    <row r="92" spans="1:6" ht="30" customHeight="1" x14ac:dyDescent="0.3">
      <c r="A92" s="53">
        <v>6900</v>
      </c>
      <c r="B92" s="579" t="s">
        <v>2222</v>
      </c>
      <c r="C92" s="580"/>
      <c r="D92" s="56">
        <f>SUM(D93)</f>
        <v>0</v>
      </c>
      <c r="E92" s="56">
        <f>SUM(E93)</f>
        <v>0</v>
      </c>
      <c r="F92" s="56">
        <f t="shared" si="3"/>
        <v>0</v>
      </c>
    </row>
    <row r="93" spans="1:6" ht="28.8" x14ac:dyDescent="0.3">
      <c r="A93" s="584">
        <v>6901</v>
      </c>
      <c r="B93" s="585"/>
      <c r="C93" s="17" t="s">
        <v>2222</v>
      </c>
      <c r="D93" s="54">
        <f>'CRI-M'!P93</f>
        <v>0</v>
      </c>
      <c r="E93" s="55"/>
      <c r="F93" s="55">
        <f t="shared" si="3"/>
        <v>0</v>
      </c>
    </row>
    <row r="94" spans="1:6" ht="30" customHeight="1" x14ac:dyDescent="0.3">
      <c r="A94" s="51">
        <v>7000</v>
      </c>
      <c r="B94" s="588" t="s">
        <v>2418</v>
      </c>
      <c r="C94" s="589"/>
      <c r="D94" s="52">
        <f>D95+D97+D98+D100+D101+D102+D103+D105+D106</f>
        <v>0</v>
      </c>
      <c r="E94" s="52">
        <f>E95+E97+E98+E100+E101+E102+E103+E105+E106</f>
        <v>0</v>
      </c>
      <c r="F94" s="52">
        <f t="shared" si="3"/>
        <v>0</v>
      </c>
    </row>
    <row r="95" spans="1:6" ht="30" customHeight="1" x14ac:dyDescent="0.3">
      <c r="A95" s="57">
        <v>7100</v>
      </c>
      <c r="B95" s="579" t="s">
        <v>558</v>
      </c>
      <c r="C95" s="580"/>
      <c r="D95" s="38">
        <f>SUM(D96)</f>
        <v>0</v>
      </c>
      <c r="E95" s="38">
        <f>SUM(E96)</f>
        <v>0</v>
      </c>
      <c r="F95" s="38">
        <f t="shared" si="3"/>
        <v>0</v>
      </c>
    </row>
    <row r="96" spans="1:6" ht="30" customHeight="1" x14ac:dyDescent="0.3">
      <c r="A96" s="584">
        <v>7101</v>
      </c>
      <c r="B96" s="585"/>
      <c r="C96" s="17" t="s">
        <v>558</v>
      </c>
      <c r="D96" s="54">
        <f>'CRI-M'!P96</f>
        <v>0</v>
      </c>
      <c r="E96" s="55"/>
      <c r="F96" s="55">
        <f t="shared" si="3"/>
        <v>0</v>
      </c>
    </row>
    <row r="97" spans="1:6" ht="30" customHeight="1" x14ac:dyDescent="0.3">
      <c r="A97" s="57">
        <v>7200</v>
      </c>
      <c r="B97" s="579" t="s">
        <v>559</v>
      </c>
      <c r="C97" s="580"/>
      <c r="D97" s="38"/>
      <c r="E97" s="38"/>
      <c r="F97" s="38">
        <f t="shared" si="3"/>
        <v>0</v>
      </c>
    </row>
    <row r="98" spans="1:6" ht="30" customHeight="1" x14ac:dyDescent="0.3">
      <c r="A98" s="57">
        <v>7300</v>
      </c>
      <c r="B98" s="579" t="s">
        <v>560</v>
      </c>
      <c r="C98" s="580"/>
      <c r="D98" s="38">
        <f>SUM(D99)</f>
        <v>0</v>
      </c>
      <c r="E98" s="38">
        <f>SUM(E99)</f>
        <v>0</v>
      </c>
      <c r="F98" s="38">
        <f t="shared" si="3"/>
        <v>0</v>
      </c>
    </row>
    <row r="99" spans="1:6" ht="30" customHeight="1" x14ac:dyDescent="0.3">
      <c r="A99" s="584">
        <v>7301</v>
      </c>
      <c r="B99" s="585"/>
      <c r="C99" s="17" t="s">
        <v>560</v>
      </c>
      <c r="D99" s="54">
        <f>'CRI-M'!P99</f>
        <v>0</v>
      </c>
      <c r="E99" s="55"/>
      <c r="F99" s="55">
        <f t="shared" si="3"/>
        <v>0</v>
      </c>
    </row>
    <row r="100" spans="1:6" ht="45" customHeight="1" x14ac:dyDescent="0.3">
      <c r="A100" s="57">
        <v>7400</v>
      </c>
      <c r="B100" s="579" t="s">
        <v>561</v>
      </c>
      <c r="C100" s="580"/>
      <c r="D100" s="38"/>
      <c r="E100" s="38"/>
      <c r="F100" s="38">
        <f t="shared" si="3"/>
        <v>0</v>
      </c>
    </row>
    <row r="101" spans="1:6" ht="45" customHeight="1" x14ac:dyDescent="0.3">
      <c r="A101" s="57">
        <v>7500</v>
      </c>
      <c r="B101" s="579" t="s">
        <v>562</v>
      </c>
      <c r="C101" s="580"/>
      <c r="D101" s="38"/>
      <c r="E101" s="38"/>
      <c r="F101" s="38">
        <f t="shared" si="3"/>
        <v>0</v>
      </c>
    </row>
    <row r="102" spans="1:6" ht="45" customHeight="1" x14ac:dyDescent="0.3">
      <c r="A102" s="57">
        <v>7600</v>
      </c>
      <c r="B102" s="579" t="s">
        <v>563</v>
      </c>
      <c r="C102" s="580"/>
      <c r="D102" s="38"/>
      <c r="E102" s="38"/>
      <c r="F102" s="38">
        <f t="shared" si="3"/>
        <v>0</v>
      </c>
    </row>
    <row r="103" spans="1:6" ht="30" customHeight="1" x14ac:dyDescent="0.3">
      <c r="A103" s="57">
        <v>7700</v>
      </c>
      <c r="B103" s="579" t="s">
        <v>564</v>
      </c>
      <c r="C103" s="580"/>
      <c r="D103" s="38">
        <f>SUM(D104)</f>
        <v>0</v>
      </c>
      <c r="E103" s="38">
        <f>SUM(E104)</f>
        <v>0</v>
      </c>
      <c r="F103" s="38">
        <f t="shared" si="3"/>
        <v>0</v>
      </c>
    </row>
    <row r="104" spans="1:6" ht="30" customHeight="1" x14ac:dyDescent="0.3">
      <c r="A104" s="584">
        <v>7701</v>
      </c>
      <c r="B104" s="585"/>
      <c r="C104" s="17" t="s">
        <v>564</v>
      </c>
      <c r="D104" s="54">
        <f>'CRI-M'!P104</f>
        <v>0</v>
      </c>
      <c r="E104" s="55"/>
      <c r="F104" s="55">
        <f t="shared" si="3"/>
        <v>0</v>
      </c>
    </row>
    <row r="105" spans="1:6" ht="30" customHeight="1" x14ac:dyDescent="0.3">
      <c r="A105" s="57">
        <v>7800</v>
      </c>
      <c r="B105" s="579" t="s">
        <v>565</v>
      </c>
      <c r="C105" s="580"/>
      <c r="D105" s="38"/>
      <c r="E105" s="38"/>
      <c r="F105" s="38">
        <f t="shared" si="3"/>
        <v>0</v>
      </c>
    </row>
    <row r="106" spans="1:6" x14ac:dyDescent="0.3">
      <c r="A106" s="57">
        <v>7900</v>
      </c>
      <c r="B106" s="579" t="s">
        <v>566</v>
      </c>
      <c r="C106" s="580"/>
      <c r="D106" s="38">
        <f>SUM(D107)</f>
        <v>0</v>
      </c>
      <c r="E106" s="38">
        <f>SUM(E107)</f>
        <v>0</v>
      </c>
      <c r="F106" s="38">
        <f t="shared" si="3"/>
        <v>0</v>
      </c>
    </row>
    <row r="107" spans="1:6" ht="15" customHeight="1" x14ac:dyDescent="0.3">
      <c r="A107" s="584">
        <v>7901</v>
      </c>
      <c r="B107" s="585"/>
      <c r="C107" s="17" t="s">
        <v>566</v>
      </c>
      <c r="D107" s="54">
        <f>'CRI-M'!P107</f>
        <v>0</v>
      </c>
      <c r="E107" s="55"/>
      <c r="F107" s="55">
        <f t="shared" si="3"/>
        <v>0</v>
      </c>
    </row>
    <row r="108" spans="1:6" ht="30" customHeight="1" x14ac:dyDescent="0.3">
      <c r="A108" s="51">
        <v>8000</v>
      </c>
      <c r="B108" s="586" t="s">
        <v>2419</v>
      </c>
      <c r="C108" s="587"/>
      <c r="D108" s="52">
        <f>D109+D122+D125+D130+D136</f>
        <v>0</v>
      </c>
      <c r="E108" s="52">
        <f>E109+E122+E125+E130+E136</f>
        <v>0</v>
      </c>
      <c r="F108" s="52">
        <f t="shared" si="3"/>
        <v>0</v>
      </c>
    </row>
    <row r="109" spans="1:6" x14ac:dyDescent="0.3">
      <c r="A109" s="53">
        <v>8100</v>
      </c>
      <c r="B109" s="579" t="s">
        <v>568</v>
      </c>
      <c r="C109" s="580"/>
      <c r="D109" s="38">
        <f>SUM(D110:D121)</f>
        <v>0</v>
      </c>
      <c r="E109" s="38">
        <f>SUM(E110:E121)</f>
        <v>0</v>
      </c>
      <c r="F109" s="38">
        <f t="shared" si="3"/>
        <v>0</v>
      </c>
    </row>
    <row r="110" spans="1:6" x14ac:dyDescent="0.3">
      <c r="A110" s="584">
        <v>8101</v>
      </c>
      <c r="B110" s="585"/>
      <c r="C110" s="17" t="s">
        <v>2192</v>
      </c>
      <c r="D110" s="54">
        <f>'CRI-M'!P110</f>
        <v>0</v>
      </c>
      <c r="E110" s="55"/>
      <c r="F110" s="55">
        <f t="shared" si="3"/>
        <v>0</v>
      </c>
    </row>
    <row r="111" spans="1:6" x14ac:dyDescent="0.3">
      <c r="A111" s="584">
        <v>8102</v>
      </c>
      <c r="B111" s="585"/>
      <c r="C111" s="17" t="s">
        <v>2193</v>
      </c>
      <c r="D111" s="54">
        <f>'CRI-M'!P111</f>
        <v>0</v>
      </c>
      <c r="E111" s="55"/>
      <c r="F111" s="55">
        <f t="shared" si="3"/>
        <v>0</v>
      </c>
    </row>
    <row r="112" spans="1:6" x14ac:dyDescent="0.3">
      <c r="A112" s="584">
        <v>8103</v>
      </c>
      <c r="B112" s="585"/>
      <c r="C112" s="17" t="s">
        <v>2194</v>
      </c>
      <c r="D112" s="54">
        <f>'CRI-M'!P112</f>
        <v>0</v>
      </c>
      <c r="E112" s="55"/>
      <c r="F112" s="55">
        <f t="shared" si="3"/>
        <v>0</v>
      </c>
    </row>
    <row r="113" spans="1:6" x14ac:dyDescent="0.3">
      <c r="A113" s="584">
        <v>8104</v>
      </c>
      <c r="B113" s="585"/>
      <c r="C113" s="17" t="s">
        <v>2195</v>
      </c>
      <c r="D113" s="54">
        <f>'CRI-M'!P113</f>
        <v>0</v>
      </c>
      <c r="E113" s="55"/>
      <c r="F113" s="55">
        <f t="shared" si="3"/>
        <v>0</v>
      </c>
    </row>
    <row r="114" spans="1:6" x14ac:dyDescent="0.3">
      <c r="A114" s="584">
        <v>8105</v>
      </c>
      <c r="B114" s="585"/>
      <c r="C114" s="17" t="s">
        <v>2196</v>
      </c>
      <c r="D114" s="54">
        <f>'CRI-M'!P114</f>
        <v>0</v>
      </c>
      <c r="E114" s="55"/>
      <c r="F114" s="55">
        <f t="shared" si="3"/>
        <v>0</v>
      </c>
    </row>
    <row r="115" spans="1:6" x14ac:dyDescent="0.3">
      <c r="A115" s="584">
        <v>8106</v>
      </c>
      <c r="B115" s="585"/>
      <c r="C115" s="17" t="s">
        <v>2197</v>
      </c>
      <c r="D115" s="54">
        <f>'CRI-M'!P115</f>
        <v>0</v>
      </c>
      <c r="E115" s="55"/>
      <c r="F115" s="55">
        <f t="shared" si="3"/>
        <v>0</v>
      </c>
    </row>
    <row r="116" spans="1:6" x14ac:dyDescent="0.3">
      <c r="A116" s="584">
        <v>8107</v>
      </c>
      <c r="B116" s="585"/>
      <c r="C116" s="17" t="s">
        <v>2198</v>
      </c>
      <c r="D116" s="54">
        <f>'CRI-M'!P116</f>
        <v>0</v>
      </c>
      <c r="E116" s="55"/>
      <c r="F116" s="55">
        <f t="shared" si="3"/>
        <v>0</v>
      </c>
    </row>
    <row r="117" spans="1:6" x14ac:dyDescent="0.3">
      <c r="A117" s="584">
        <v>8108</v>
      </c>
      <c r="B117" s="585"/>
      <c r="C117" s="17" t="s">
        <v>2199</v>
      </c>
      <c r="D117" s="54">
        <f>'CRI-M'!P117</f>
        <v>0</v>
      </c>
      <c r="E117" s="55"/>
      <c r="F117" s="55">
        <f t="shared" si="3"/>
        <v>0</v>
      </c>
    </row>
    <row r="118" spans="1:6" x14ac:dyDescent="0.3">
      <c r="A118" s="584">
        <v>8109</v>
      </c>
      <c r="B118" s="585"/>
      <c r="C118" s="17" t="s">
        <v>2200</v>
      </c>
      <c r="D118" s="54">
        <f>'CRI-M'!P118</f>
        <v>0</v>
      </c>
      <c r="E118" s="55"/>
      <c r="F118" s="55">
        <f t="shared" si="3"/>
        <v>0</v>
      </c>
    </row>
    <row r="119" spans="1:6" x14ac:dyDescent="0.3">
      <c r="A119" s="584">
        <v>8110</v>
      </c>
      <c r="B119" s="585"/>
      <c r="C119" s="17" t="s">
        <v>2201</v>
      </c>
      <c r="D119" s="54">
        <f>'CRI-M'!P119</f>
        <v>0</v>
      </c>
      <c r="E119" s="55"/>
      <c r="F119" s="55">
        <f t="shared" si="3"/>
        <v>0</v>
      </c>
    </row>
    <row r="120" spans="1:6" x14ac:dyDescent="0.3">
      <c r="A120" s="584">
        <v>8111</v>
      </c>
      <c r="B120" s="585"/>
      <c r="C120" s="17" t="s">
        <v>2202</v>
      </c>
      <c r="D120" s="54">
        <f>'CRI-M'!P120</f>
        <v>0</v>
      </c>
      <c r="E120" s="55"/>
      <c r="F120" s="55">
        <f t="shared" si="3"/>
        <v>0</v>
      </c>
    </row>
    <row r="121" spans="1:6" x14ac:dyDescent="0.3">
      <c r="A121" s="584">
        <v>8112</v>
      </c>
      <c r="B121" s="585"/>
      <c r="C121" s="17" t="s">
        <v>580</v>
      </c>
      <c r="D121" s="54">
        <f>'CRI-M'!P121</f>
        <v>0</v>
      </c>
      <c r="E121" s="55"/>
      <c r="F121" s="55">
        <f t="shared" si="3"/>
        <v>0</v>
      </c>
    </row>
    <row r="122" spans="1:6" x14ac:dyDescent="0.3">
      <c r="A122" s="53">
        <v>8200</v>
      </c>
      <c r="B122" s="579" t="s">
        <v>581</v>
      </c>
      <c r="C122" s="580"/>
      <c r="D122" s="38">
        <f>SUM(D123:D124)</f>
        <v>0</v>
      </c>
      <c r="E122" s="38">
        <f>SUM(E123:E124)</f>
        <v>0</v>
      </c>
      <c r="F122" s="38">
        <f t="shared" si="3"/>
        <v>0</v>
      </c>
    </row>
    <row r="123" spans="1:6" x14ac:dyDescent="0.3">
      <c r="A123" s="584">
        <v>8201</v>
      </c>
      <c r="B123" s="585"/>
      <c r="C123" s="17" t="s">
        <v>582</v>
      </c>
      <c r="D123" s="55"/>
      <c r="E123" s="54">
        <f>'CRI-M'!P123</f>
        <v>0</v>
      </c>
      <c r="F123" s="55">
        <f t="shared" si="3"/>
        <v>0</v>
      </c>
    </row>
    <row r="124" spans="1:6" x14ac:dyDescent="0.3">
      <c r="A124" s="584">
        <v>8202</v>
      </c>
      <c r="B124" s="585"/>
      <c r="C124" s="17" t="s">
        <v>583</v>
      </c>
      <c r="D124" s="55"/>
      <c r="E124" s="54">
        <f>'CRI-M'!P124</f>
        <v>0</v>
      </c>
      <c r="F124" s="55">
        <f t="shared" si="3"/>
        <v>0</v>
      </c>
    </row>
    <row r="125" spans="1:6" x14ac:dyDescent="0.3">
      <c r="A125" s="53">
        <v>8300</v>
      </c>
      <c r="B125" s="579" t="s">
        <v>584</v>
      </c>
      <c r="C125" s="580"/>
      <c r="D125" s="38">
        <f>SUM(D126:D129)</f>
        <v>0</v>
      </c>
      <c r="E125" s="38">
        <f>SUM(E126:E129)</f>
        <v>0</v>
      </c>
      <c r="F125" s="38">
        <f t="shared" si="3"/>
        <v>0</v>
      </c>
    </row>
    <row r="126" spans="1:6" ht="15" customHeight="1" x14ac:dyDescent="0.3">
      <c r="A126" s="584">
        <v>8301</v>
      </c>
      <c r="B126" s="585"/>
      <c r="C126" s="21" t="s">
        <v>585</v>
      </c>
      <c r="D126" s="55"/>
      <c r="E126" s="54">
        <f>'CRI-M'!P126</f>
        <v>0</v>
      </c>
      <c r="F126" s="55">
        <f t="shared" si="3"/>
        <v>0</v>
      </c>
    </row>
    <row r="127" spans="1:6" ht="15" customHeight="1" x14ac:dyDescent="0.3">
      <c r="A127" s="584">
        <v>8302</v>
      </c>
      <c r="B127" s="585"/>
      <c r="C127" s="21" t="s">
        <v>586</v>
      </c>
      <c r="D127" s="55"/>
      <c r="E127" s="54">
        <f>'CRI-M'!P127</f>
        <v>0</v>
      </c>
      <c r="F127" s="55">
        <f t="shared" si="3"/>
        <v>0</v>
      </c>
    </row>
    <row r="128" spans="1:6" ht="15" customHeight="1" x14ac:dyDescent="0.3">
      <c r="A128" s="584">
        <v>8303</v>
      </c>
      <c r="B128" s="585"/>
      <c r="C128" s="21" t="s">
        <v>587</v>
      </c>
      <c r="D128" s="55"/>
      <c r="E128" s="54">
        <f>'CRI-M'!P128</f>
        <v>0</v>
      </c>
      <c r="F128" s="55">
        <f t="shared" si="3"/>
        <v>0</v>
      </c>
    </row>
    <row r="129" spans="1:6" ht="15" customHeight="1" x14ac:dyDescent="0.3">
      <c r="A129" s="584">
        <v>8304</v>
      </c>
      <c r="B129" s="585"/>
      <c r="C129" s="21" t="s">
        <v>2420</v>
      </c>
      <c r="D129" s="54">
        <f>'CRI-M'!P129</f>
        <v>0</v>
      </c>
      <c r="E129" s="54">
        <f>'CRI-M'!P130+'CRI-M'!P131</f>
        <v>0</v>
      </c>
      <c r="F129" s="55">
        <f t="shared" si="3"/>
        <v>0</v>
      </c>
    </row>
    <row r="130" spans="1:6" x14ac:dyDescent="0.3">
      <c r="A130" s="53">
        <v>8400</v>
      </c>
      <c r="B130" s="579" t="s">
        <v>444</v>
      </c>
      <c r="C130" s="580"/>
      <c r="D130" s="38">
        <f>SUM(D131:D135)</f>
        <v>0</v>
      </c>
      <c r="E130" s="38">
        <f>SUM(E131:E135)</f>
        <v>0</v>
      </c>
      <c r="F130" s="38">
        <f t="shared" si="3"/>
        <v>0</v>
      </c>
    </row>
    <row r="131" spans="1:6" x14ac:dyDescent="0.3">
      <c r="A131" s="584">
        <v>8401</v>
      </c>
      <c r="B131" s="585"/>
      <c r="C131" s="21" t="s">
        <v>588</v>
      </c>
      <c r="D131" s="54">
        <f>'CRI-M'!P133</f>
        <v>0</v>
      </c>
      <c r="E131" s="55"/>
      <c r="F131" s="55">
        <f t="shared" si="3"/>
        <v>0</v>
      </c>
    </row>
    <row r="132" spans="1:6" x14ac:dyDescent="0.3">
      <c r="A132" s="584">
        <v>8402</v>
      </c>
      <c r="B132" s="585"/>
      <c r="C132" s="21" t="s">
        <v>589</v>
      </c>
      <c r="D132" s="54">
        <f>'CRI-M'!P134</f>
        <v>0</v>
      </c>
      <c r="E132" s="55"/>
      <c r="F132" s="55">
        <f t="shared" si="3"/>
        <v>0</v>
      </c>
    </row>
    <row r="133" spans="1:6" x14ac:dyDescent="0.3">
      <c r="A133" s="584">
        <v>8403</v>
      </c>
      <c r="B133" s="585"/>
      <c r="C133" s="21" t="s">
        <v>590</v>
      </c>
      <c r="D133" s="54">
        <f>'CRI-M'!P135</f>
        <v>0</v>
      </c>
      <c r="E133" s="55"/>
      <c r="F133" s="55">
        <f t="shared" si="3"/>
        <v>0</v>
      </c>
    </row>
    <row r="134" spans="1:6" x14ac:dyDescent="0.3">
      <c r="A134" s="584">
        <v>8404</v>
      </c>
      <c r="B134" s="585"/>
      <c r="C134" s="21" t="s">
        <v>591</v>
      </c>
      <c r="D134" s="54">
        <f>'CRI-M'!P136</f>
        <v>0</v>
      </c>
      <c r="E134" s="55"/>
      <c r="F134" s="55">
        <f t="shared" si="3"/>
        <v>0</v>
      </c>
    </row>
    <row r="135" spans="1:6" x14ac:dyDescent="0.3">
      <c r="A135" s="584">
        <v>8405</v>
      </c>
      <c r="B135" s="585"/>
      <c r="C135" s="21" t="s">
        <v>592</v>
      </c>
      <c r="D135" s="54">
        <f>'CRI-M'!P137</f>
        <v>0</v>
      </c>
      <c r="E135" s="55"/>
      <c r="F135" s="55">
        <f t="shared" si="3"/>
        <v>0</v>
      </c>
    </row>
    <row r="136" spans="1:6" x14ac:dyDescent="0.3">
      <c r="A136" s="53">
        <v>8500</v>
      </c>
      <c r="B136" s="579" t="s">
        <v>593</v>
      </c>
      <c r="C136" s="580"/>
      <c r="D136" s="38">
        <f>SUM(D137:D138)</f>
        <v>0</v>
      </c>
      <c r="E136" s="38">
        <f>SUM(E137:E138)</f>
        <v>0</v>
      </c>
      <c r="F136" s="38">
        <f t="shared" si="3"/>
        <v>0</v>
      </c>
    </row>
    <row r="137" spans="1:6" x14ac:dyDescent="0.3">
      <c r="A137" s="584">
        <v>8501</v>
      </c>
      <c r="B137" s="585"/>
      <c r="C137" s="21" t="s">
        <v>594</v>
      </c>
      <c r="D137" s="55"/>
      <c r="E137" s="54">
        <f>'CRI-M'!P139</f>
        <v>0</v>
      </c>
      <c r="F137" s="55">
        <f t="shared" si="3"/>
        <v>0</v>
      </c>
    </row>
    <row r="138" spans="1:6" x14ac:dyDescent="0.3">
      <c r="A138" s="584">
        <v>8502</v>
      </c>
      <c r="B138" s="585"/>
      <c r="C138" s="21" t="s">
        <v>595</v>
      </c>
      <c r="D138" s="55"/>
      <c r="E138" s="54">
        <f>'CRI-M'!P140</f>
        <v>0</v>
      </c>
      <c r="F138" s="55">
        <f t="shared" si="3"/>
        <v>0</v>
      </c>
    </row>
    <row r="139" spans="1:6" ht="30" customHeight="1" x14ac:dyDescent="0.3">
      <c r="A139" s="51">
        <v>9000</v>
      </c>
      <c r="B139" s="586" t="s">
        <v>2421</v>
      </c>
      <c r="C139" s="587"/>
      <c r="D139" s="52">
        <f>D140+D142+D143+D145+D146+D148+D149</f>
        <v>6000000</v>
      </c>
      <c r="E139" s="52">
        <f>E140+E142+E143+E145+E146+E148+E149</f>
        <v>0</v>
      </c>
      <c r="F139" s="52">
        <f t="shared" si="3"/>
        <v>6000000</v>
      </c>
    </row>
    <row r="140" spans="1:6" x14ac:dyDescent="0.3">
      <c r="A140" s="58">
        <v>9100</v>
      </c>
      <c r="B140" s="579" t="s">
        <v>597</v>
      </c>
      <c r="C140" s="580"/>
      <c r="D140" s="38">
        <f>SUM(D141)</f>
        <v>6000000</v>
      </c>
      <c r="E140" s="38">
        <f>SUM(E141)</f>
        <v>0</v>
      </c>
      <c r="F140" s="38">
        <f t="shared" si="3"/>
        <v>6000000</v>
      </c>
    </row>
    <row r="141" spans="1:6" x14ac:dyDescent="0.3">
      <c r="A141" s="584">
        <v>9101</v>
      </c>
      <c r="B141" s="585"/>
      <c r="C141" s="17" t="s">
        <v>597</v>
      </c>
      <c r="D141" s="54">
        <f>'CRI-M'!P143</f>
        <v>6000000</v>
      </c>
      <c r="E141" s="54">
        <f>'CRI-M'!P144+'CRI-M'!P145</f>
        <v>0</v>
      </c>
      <c r="F141" s="55">
        <f t="shared" si="3"/>
        <v>6000000</v>
      </c>
    </row>
    <row r="142" spans="1:6" x14ac:dyDescent="0.3">
      <c r="A142" s="53">
        <v>9200</v>
      </c>
      <c r="B142" s="579" t="s">
        <v>2422</v>
      </c>
      <c r="C142" s="580"/>
      <c r="D142" s="38"/>
      <c r="E142" s="38"/>
      <c r="F142" s="38">
        <f t="shared" si="3"/>
        <v>0</v>
      </c>
    </row>
    <row r="143" spans="1:6" x14ac:dyDescent="0.3">
      <c r="A143" s="53">
        <v>9300</v>
      </c>
      <c r="B143" s="579" t="s">
        <v>599</v>
      </c>
      <c r="C143" s="580"/>
      <c r="D143" s="38">
        <f>SUM(D144)</f>
        <v>0</v>
      </c>
      <c r="E143" s="38">
        <f>SUM(E144)</f>
        <v>0</v>
      </c>
      <c r="F143" s="38">
        <f t="shared" si="3"/>
        <v>0</v>
      </c>
    </row>
    <row r="144" spans="1:6" x14ac:dyDescent="0.3">
      <c r="A144" s="584">
        <v>9301</v>
      </c>
      <c r="B144" s="585"/>
      <c r="C144" s="17" t="s">
        <v>599</v>
      </c>
      <c r="D144" s="54">
        <f>'CRI-M'!P148</f>
        <v>0</v>
      </c>
      <c r="E144" s="54">
        <f>'CRI-M'!P149+'CRI-M'!P150</f>
        <v>0</v>
      </c>
      <c r="F144" s="55">
        <f t="shared" si="3"/>
        <v>0</v>
      </c>
    </row>
    <row r="145" spans="1:6" x14ac:dyDescent="0.3">
      <c r="A145" s="53">
        <v>9400</v>
      </c>
      <c r="B145" s="579" t="s">
        <v>2423</v>
      </c>
      <c r="C145" s="580"/>
      <c r="D145" s="38"/>
      <c r="E145" s="38"/>
      <c r="F145" s="38">
        <f t="shared" si="3"/>
        <v>0</v>
      </c>
    </row>
    <row r="146" spans="1:6" x14ac:dyDescent="0.3">
      <c r="A146" s="53">
        <v>9500</v>
      </c>
      <c r="B146" s="579" t="s">
        <v>601</v>
      </c>
      <c r="C146" s="580"/>
      <c r="D146" s="38">
        <f>SUM(D147)</f>
        <v>0</v>
      </c>
      <c r="E146" s="38">
        <f>SUM(E147)</f>
        <v>0</v>
      </c>
      <c r="F146" s="38">
        <f t="shared" ref="F146:F155" si="4">D146+E146</f>
        <v>0</v>
      </c>
    </row>
    <row r="147" spans="1:6" x14ac:dyDescent="0.3">
      <c r="A147" s="584">
        <v>9501</v>
      </c>
      <c r="B147" s="585"/>
      <c r="C147" s="17" t="s">
        <v>601</v>
      </c>
      <c r="D147" s="54">
        <f>'CRI-M'!P153</f>
        <v>0</v>
      </c>
      <c r="E147" s="55"/>
      <c r="F147" s="55">
        <f t="shared" si="4"/>
        <v>0</v>
      </c>
    </row>
    <row r="148" spans="1:6" x14ac:dyDescent="0.3">
      <c r="A148" s="53">
        <v>9600</v>
      </c>
      <c r="B148" s="579" t="s">
        <v>2424</v>
      </c>
      <c r="C148" s="580"/>
      <c r="D148" s="38"/>
      <c r="E148" s="38"/>
      <c r="F148" s="38">
        <f t="shared" si="4"/>
        <v>0</v>
      </c>
    </row>
    <row r="149" spans="1:6" ht="30" customHeight="1" x14ac:dyDescent="0.3">
      <c r="A149" s="53">
        <v>9700</v>
      </c>
      <c r="B149" s="579" t="s">
        <v>603</v>
      </c>
      <c r="C149" s="580"/>
      <c r="D149" s="38">
        <f>SUM(D150)</f>
        <v>0</v>
      </c>
      <c r="E149" s="38">
        <f>SUM(E150)</f>
        <v>0</v>
      </c>
      <c r="F149" s="38">
        <f t="shared" si="4"/>
        <v>0</v>
      </c>
    </row>
    <row r="150" spans="1:6" ht="28.8" x14ac:dyDescent="0.3">
      <c r="A150" s="584" t="s">
        <v>610</v>
      </c>
      <c r="B150" s="585"/>
      <c r="C150" s="17" t="s">
        <v>603</v>
      </c>
      <c r="D150" s="54">
        <f>'CRI-M'!P156</f>
        <v>0</v>
      </c>
      <c r="E150" s="55"/>
      <c r="F150" s="55">
        <f t="shared" si="4"/>
        <v>0</v>
      </c>
    </row>
    <row r="151" spans="1:6" x14ac:dyDescent="0.3">
      <c r="A151" s="51">
        <v>0</v>
      </c>
      <c r="B151" s="586" t="s">
        <v>503</v>
      </c>
      <c r="C151" s="587"/>
      <c r="D151" s="52">
        <f>D152+D153+D154</f>
        <v>0</v>
      </c>
      <c r="E151" s="52">
        <f>E152+E153+E154</f>
        <v>0</v>
      </c>
      <c r="F151" s="52">
        <f t="shared" si="4"/>
        <v>0</v>
      </c>
    </row>
    <row r="152" spans="1:6" x14ac:dyDescent="0.3">
      <c r="A152" s="53">
        <v>100</v>
      </c>
      <c r="B152" s="579" t="s">
        <v>604</v>
      </c>
      <c r="C152" s="580"/>
      <c r="D152" s="38"/>
      <c r="E152" s="38"/>
      <c r="F152" s="38">
        <f t="shared" si="4"/>
        <v>0</v>
      </c>
    </row>
    <row r="153" spans="1:6" x14ac:dyDescent="0.3">
      <c r="A153" s="53">
        <v>200</v>
      </c>
      <c r="B153" s="579" t="s">
        <v>605</v>
      </c>
      <c r="C153" s="580"/>
      <c r="D153" s="38"/>
      <c r="E153" s="38"/>
      <c r="F153" s="38">
        <f t="shared" si="4"/>
        <v>0</v>
      </c>
    </row>
    <row r="154" spans="1:6" x14ac:dyDescent="0.3">
      <c r="A154" s="53">
        <v>300</v>
      </c>
      <c r="B154" s="579" t="s">
        <v>606</v>
      </c>
      <c r="C154" s="580"/>
      <c r="D154" s="38">
        <f>SUM(D155)</f>
        <v>0</v>
      </c>
      <c r="E154" s="38">
        <f>SUM(E155)</f>
        <v>0</v>
      </c>
      <c r="F154" s="38">
        <f t="shared" si="4"/>
        <v>0</v>
      </c>
    </row>
    <row r="155" spans="1:6" x14ac:dyDescent="0.3">
      <c r="A155" s="581">
        <v>301</v>
      </c>
      <c r="B155" s="582"/>
      <c r="C155" s="17" t="s">
        <v>606</v>
      </c>
      <c r="D155" s="55"/>
      <c r="E155" s="54">
        <f>'CRI-M'!P161</f>
        <v>0</v>
      </c>
      <c r="F155" s="55">
        <f t="shared" si="4"/>
        <v>0</v>
      </c>
    </row>
    <row r="156" spans="1:6" ht="15.6" x14ac:dyDescent="0.3">
      <c r="A156" s="528" t="s">
        <v>2204</v>
      </c>
      <c r="B156" s="583"/>
      <c r="C156" s="529"/>
      <c r="D156" s="59">
        <f>D7+D28+D34+D39+D71+D78+D94+D108+D139+D151</f>
        <v>6000000</v>
      </c>
      <c r="E156" s="59">
        <f>E7+E28+E34+E39+E71+E78+E94+E108+E139+E151</f>
        <v>0</v>
      </c>
      <c r="F156" s="59">
        <f>F7+F28+F34+F39+F71+F78+F94+F108+F139+F151</f>
        <v>6000000</v>
      </c>
    </row>
    <row r="157" spans="1:6" ht="15.6" x14ac:dyDescent="0.3">
      <c r="A157" s="528" t="s">
        <v>2365</v>
      </c>
      <c r="B157" s="583"/>
      <c r="C157" s="529"/>
      <c r="D157" s="59">
        <f>SUM('CRI-M'!P163:P168)</f>
        <v>0</v>
      </c>
      <c r="E157" s="59">
        <f>SUM('CRI-M'!P169:P171)</f>
        <v>0</v>
      </c>
      <c r="F157" s="59">
        <f>D157+E157</f>
        <v>0</v>
      </c>
    </row>
    <row r="158" spans="1:6" ht="15.6" x14ac:dyDescent="0.3">
      <c r="A158" s="528" t="s">
        <v>2425</v>
      </c>
      <c r="B158" s="583"/>
      <c r="C158" s="529"/>
      <c r="D158" s="59">
        <f>D156+D157</f>
        <v>6000000</v>
      </c>
      <c r="E158" s="59">
        <f>E156+E157</f>
        <v>0</v>
      </c>
      <c r="F158" s="59">
        <f>F156+F157</f>
        <v>6000000</v>
      </c>
    </row>
    <row r="159" spans="1:6" ht="6.75" customHeight="1" x14ac:dyDescent="0.3"/>
    <row r="160" spans="1:6" ht="9.75" hidden="1" customHeight="1" x14ac:dyDescent="0.3"/>
    <row r="161" ht="12" hidden="1" customHeight="1" x14ac:dyDescent="0.3"/>
  </sheetData>
  <sheetProtection algorithmName="SHA-512" hashValue="h0wh/pi3+NmOslk7+2r7rtJIqke/LGI8xcsiZVNGdYzDSTAnQ2t9gFLMVPtFsBhbe2ysNbrGriFzmhpLtCQZgw==" saltValue="Dx5xziWLpdT+Pphd8K6HiQ==" spinCount="100000" sheet="1" selectLockedCells="1"/>
  <mergeCells count="156">
    <mergeCell ref="A2:F2"/>
    <mergeCell ref="A3:F3"/>
    <mergeCell ref="A4:F4"/>
    <mergeCell ref="A158:C158"/>
    <mergeCell ref="A157:C157"/>
    <mergeCell ref="A12:B12"/>
    <mergeCell ref="A13:B13"/>
    <mergeCell ref="B14:C14"/>
    <mergeCell ref="B15:C15"/>
    <mergeCell ref="B16:C16"/>
    <mergeCell ref="B17:C17"/>
    <mergeCell ref="B6:C6"/>
    <mergeCell ref="B7:C7"/>
    <mergeCell ref="B8:C8"/>
    <mergeCell ref="A9:B9"/>
    <mergeCell ref="B10:C10"/>
    <mergeCell ref="A11:B11"/>
    <mergeCell ref="B24:C24"/>
    <mergeCell ref="A25:B25"/>
    <mergeCell ref="B28:C28"/>
    <mergeCell ref="B29:C29"/>
    <mergeCell ref="B30:C30"/>
    <mergeCell ref="B31:C31"/>
    <mergeCell ref="B18:C18"/>
    <mergeCell ref="A19:B19"/>
    <mergeCell ref="A20:B20"/>
    <mergeCell ref="A21:B21"/>
    <mergeCell ref="A22:B22"/>
    <mergeCell ref="A23:B23"/>
    <mergeCell ref="B40:C40"/>
    <mergeCell ref="A41:B41"/>
    <mergeCell ref="A42:B42"/>
    <mergeCell ref="A43:B43"/>
    <mergeCell ref="A44:B44"/>
    <mergeCell ref="B45:C45"/>
    <mergeCell ref="B32:C32"/>
    <mergeCell ref="B33:C33"/>
    <mergeCell ref="B34:C34"/>
    <mergeCell ref="B35:C35"/>
    <mergeCell ref="A36:B36"/>
    <mergeCell ref="B39:C39"/>
    <mergeCell ref="B26:C26"/>
    <mergeCell ref="A27:B27"/>
    <mergeCell ref="B37:C37"/>
    <mergeCell ref="A38:B38"/>
    <mergeCell ref="A52:B52"/>
    <mergeCell ref="A53:B53"/>
    <mergeCell ref="A54:B54"/>
    <mergeCell ref="A55:B55"/>
    <mergeCell ref="A56:B56"/>
    <mergeCell ref="A57:B57"/>
    <mergeCell ref="B46:C46"/>
    <mergeCell ref="A47:B47"/>
    <mergeCell ref="A48:B48"/>
    <mergeCell ref="A49:B49"/>
    <mergeCell ref="A50:B50"/>
    <mergeCell ref="A51:B51"/>
    <mergeCell ref="A64:B64"/>
    <mergeCell ref="A65:B65"/>
    <mergeCell ref="A66:B66"/>
    <mergeCell ref="A67:B67"/>
    <mergeCell ref="A68:B68"/>
    <mergeCell ref="B71:C71"/>
    <mergeCell ref="A58:B58"/>
    <mergeCell ref="A59:B59"/>
    <mergeCell ref="A60:B60"/>
    <mergeCell ref="B61:C61"/>
    <mergeCell ref="A62:B62"/>
    <mergeCell ref="B63:C63"/>
    <mergeCell ref="B69:C69"/>
    <mergeCell ref="A70:B70"/>
    <mergeCell ref="A80:B80"/>
    <mergeCell ref="A81:B81"/>
    <mergeCell ref="A82:B82"/>
    <mergeCell ref="B83:C83"/>
    <mergeCell ref="A84:B84"/>
    <mergeCell ref="A85:B85"/>
    <mergeCell ref="B72:C72"/>
    <mergeCell ref="A73:B73"/>
    <mergeCell ref="A74:B74"/>
    <mergeCell ref="B75:C75"/>
    <mergeCell ref="B78:C78"/>
    <mergeCell ref="B79:C79"/>
    <mergeCell ref="B76:C76"/>
    <mergeCell ref="A77:B77"/>
    <mergeCell ref="B94:C94"/>
    <mergeCell ref="B95:C95"/>
    <mergeCell ref="A96:B96"/>
    <mergeCell ref="B97:C97"/>
    <mergeCell ref="B98:C98"/>
    <mergeCell ref="A99:B99"/>
    <mergeCell ref="B86:C86"/>
    <mergeCell ref="A87:B87"/>
    <mergeCell ref="A88:B88"/>
    <mergeCell ref="A89:B89"/>
    <mergeCell ref="A90:B90"/>
    <mergeCell ref="A91:B91"/>
    <mergeCell ref="B92:C92"/>
    <mergeCell ref="A93:B93"/>
    <mergeCell ref="B106:C106"/>
    <mergeCell ref="A107:B107"/>
    <mergeCell ref="B108:C108"/>
    <mergeCell ref="B109:C109"/>
    <mergeCell ref="A110:B110"/>
    <mergeCell ref="A111:B111"/>
    <mergeCell ref="B100:C100"/>
    <mergeCell ref="B101:C101"/>
    <mergeCell ref="B102:C102"/>
    <mergeCell ref="B103:C103"/>
    <mergeCell ref="A104:B104"/>
    <mergeCell ref="B105:C105"/>
    <mergeCell ref="A118:B118"/>
    <mergeCell ref="A119:B119"/>
    <mergeCell ref="A120:B120"/>
    <mergeCell ref="A121:B121"/>
    <mergeCell ref="B122:C122"/>
    <mergeCell ref="A123:B123"/>
    <mergeCell ref="A112:B112"/>
    <mergeCell ref="A113:B113"/>
    <mergeCell ref="A114:B114"/>
    <mergeCell ref="A115:B115"/>
    <mergeCell ref="A116:B116"/>
    <mergeCell ref="A117:B117"/>
    <mergeCell ref="B130:C130"/>
    <mergeCell ref="A131:B131"/>
    <mergeCell ref="A132:B132"/>
    <mergeCell ref="A133:B133"/>
    <mergeCell ref="A134:B134"/>
    <mergeCell ref="A135:B135"/>
    <mergeCell ref="A124:B124"/>
    <mergeCell ref="B125:C125"/>
    <mergeCell ref="A126:B126"/>
    <mergeCell ref="A127:B127"/>
    <mergeCell ref="A128:B128"/>
    <mergeCell ref="A129:B129"/>
    <mergeCell ref="B142:C142"/>
    <mergeCell ref="B143:C143"/>
    <mergeCell ref="A144:B144"/>
    <mergeCell ref="B145:C145"/>
    <mergeCell ref="B146:C146"/>
    <mergeCell ref="A147:B147"/>
    <mergeCell ref="B136:C136"/>
    <mergeCell ref="A137:B137"/>
    <mergeCell ref="A138:B138"/>
    <mergeCell ref="B139:C139"/>
    <mergeCell ref="B140:C140"/>
    <mergeCell ref="A141:B141"/>
    <mergeCell ref="B154:C154"/>
    <mergeCell ref="A155:B155"/>
    <mergeCell ref="A156:C156"/>
    <mergeCell ref="B148:C148"/>
    <mergeCell ref="B149:C149"/>
    <mergeCell ref="A150:B150"/>
    <mergeCell ref="B151:C151"/>
    <mergeCell ref="B152:C152"/>
    <mergeCell ref="B153:C153"/>
  </mergeCells>
  <conditionalFormatting sqref="D9">
    <cfRule type="containsBlanks" dxfId="66" priority="35">
      <formula>LEN(TRIM(D9))=0</formula>
    </cfRule>
  </conditionalFormatting>
  <conditionalFormatting sqref="D11:D13">
    <cfRule type="containsBlanks" dxfId="65" priority="28">
      <formula>LEN(TRIM(D11))=0</formula>
    </cfRule>
  </conditionalFormatting>
  <conditionalFormatting sqref="D19:D23">
    <cfRule type="containsBlanks" dxfId="64" priority="27">
      <formula>LEN(TRIM(D19))=0</formula>
    </cfRule>
  </conditionalFormatting>
  <conditionalFormatting sqref="D25">
    <cfRule type="containsBlanks" dxfId="63" priority="26">
      <formula>LEN(TRIM(D25))=0</formula>
    </cfRule>
  </conditionalFormatting>
  <conditionalFormatting sqref="D27">
    <cfRule type="containsBlanks" dxfId="62" priority="5">
      <formula>LEN(TRIM(D27))=0</formula>
    </cfRule>
  </conditionalFormatting>
  <conditionalFormatting sqref="D36">
    <cfRule type="containsBlanks" dxfId="61" priority="25">
      <formula>LEN(TRIM(D36))=0</formula>
    </cfRule>
  </conditionalFormatting>
  <conditionalFormatting sqref="D38">
    <cfRule type="containsBlanks" dxfId="60" priority="4">
      <formula>LEN(TRIM(D38))=0</formula>
    </cfRule>
  </conditionalFormatting>
  <conditionalFormatting sqref="D41:D44">
    <cfRule type="containsBlanks" dxfId="59" priority="24">
      <formula>LEN(TRIM(D41))=0</formula>
    </cfRule>
  </conditionalFormatting>
  <conditionalFormatting sqref="D47:D60">
    <cfRule type="containsBlanks" dxfId="58" priority="23">
      <formula>LEN(TRIM(D47))=0</formula>
    </cfRule>
  </conditionalFormatting>
  <conditionalFormatting sqref="D62">
    <cfRule type="containsBlanks" dxfId="57" priority="22">
      <formula>LEN(TRIM(D62))=0</formula>
    </cfRule>
  </conditionalFormatting>
  <conditionalFormatting sqref="D64:D68">
    <cfRule type="containsBlanks" dxfId="56" priority="21">
      <formula>LEN(TRIM(D64))=0</formula>
    </cfRule>
  </conditionalFormatting>
  <conditionalFormatting sqref="D70">
    <cfRule type="containsBlanks" dxfId="55" priority="3">
      <formula>LEN(TRIM(D70))=0</formula>
    </cfRule>
  </conditionalFormatting>
  <conditionalFormatting sqref="D73:D74">
    <cfRule type="containsBlanks" dxfId="54" priority="20">
      <formula>LEN(TRIM(D73))=0</formula>
    </cfRule>
  </conditionalFormatting>
  <conditionalFormatting sqref="D77">
    <cfRule type="containsBlanks" dxfId="53" priority="2">
      <formula>LEN(TRIM(D77))=0</formula>
    </cfRule>
  </conditionalFormatting>
  <conditionalFormatting sqref="D80:D82">
    <cfRule type="containsBlanks" dxfId="52" priority="19">
      <formula>LEN(TRIM(D80))=0</formula>
    </cfRule>
  </conditionalFormatting>
  <conditionalFormatting sqref="D84:D85">
    <cfRule type="containsBlanks" dxfId="51" priority="18">
      <formula>LEN(TRIM(D84))=0</formula>
    </cfRule>
  </conditionalFormatting>
  <conditionalFormatting sqref="D87:D91">
    <cfRule type="containsBlanks" dxfId="50" priority="17">
      <formula>LEN(TRIM(D87))=0</formula>
    </cfRule>
  </conditionalFormatting>
  <conditionalFormatting sqref="D93">
    <cfRule type="containsBlanks" dxfId="49" priority="1">
      <formula>LEN(TRIM(D93))=0</formula>
    </cfRule>
  </conditionalFormatting>
  <conditionalFormatting sqref="D96">
    <cfRule type="containsBlanks" dxfId="48" priority="16">
      <formula>LEN(TRIM(D96))=0</formula>
    </cfRule>
  </conditionalFormatting>
  <conditionalFormatting sqref="D99">
    <cfRule type="containsBlanks" dxfId="47" priority="15">
      <formula>LEN(TRIM(D99))=0</formula>
    </cfRule>
  </conditionalFormatting>
  <conditionalFormatting sqref="D104">
    <cfRule type="containsBlanks" dxfId="46" priority="14">
      <formula>LEN(TRIM(D104))=0</formula>
    </cfRule>
  </conditionalFormatting>
  <conditionalFormatting sqref="D107">
    <cfRule type="containsBlanks" dxfId="45" priority="13">
      <formula>LEN(TRIM(D107))=0</formula>
    </cfRule>
  </conditionalFormatting>
  <conditionalFormatting sqref="D110:D121">
    <cfRule type="containsBlanks" dxfId="44" priority="12">
      <formula>LEN(TRIM(D110))=0</formula>
    </cfRule>
  </conditionalFormatting>
  <conditionalFormatting sqref="D129">
    <cfRule type="containsBlanks" dxfId="43" priority="8">
      <formula>LEN(TRIM(D129))=0</formula>
    </cfRule>
  </conditionalFormatting>
  <conditionalFormatting sqref="D131:D135">
    <cfRule type="containsBlanks" dxfId="42" priority="34">
      <formula>LEN(TRIM(D131))=0</formula>
    </cfRule>
  </conditionalFormatting>
  <conditionalFormatting sqref="D147">
    <cfRule type="containsBlanks" dxfId="41" priority="31">
      <formula>LEN(TRIM(D147))=0</formula>
    </cfRule>
  </conditionalFormatting>
  <conditionalFormatting sqref="D150">
    <cfRule type="containsBlanks" dxfId="40" priority="30">
      <formula>LEN(TRIM(D150))=0</formula>
    </cfRule>
  </conditionalFormatting>
  <conditionalFormatting sqref="D141:E141">
    <cfRule type="containsBlanks" dxfId="39" priority="33">
      <formula>LEN(TRIM(D141))=0</formula>
    </cfRule>
  </conditionalFormatting>
  <conditionalFormatting sqref="D144:E144">
    <cfRule type="containsBlanks" dxfId="38" priority="32">
      <formula>LEN(TRIM(D144))=0</formula>
    </cfRule>
  </conditionalFormatting>
  <conditionalFormatting sqref="E123:E124">
    <cfRule type="containsBlanks" dxfId="37" priority="10">
      <formula>LEN(TRIM(E123))=0</formula>
    </cfRule>
  </conditionalFormatting>
  <conditionalFormatting sqref="E126:E129">
    <cfRule type="containsBlanks" dxfId="36" priority="7">
      <formula>LEN(TRIM(E126))=0</formula>
    </cfRule>
  </conditionalFormatting>
  <conditionalFormatting sqref="E137:E138">
    <cfRule type="containsBlanks" dxfId="35" priority="6">
      <formula>LEN(TRIM(E137))=0</formula>
    </cfRule>
  </conditionalFormatting>
  <conditionalFormatting sqref="E155">
    <cfRule type="containsBlanks" dxfId="34" priority="29">
      <formula>LEN(TRIM(E155))=0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9 D11:D13 D19:D23 E155 D27 D41:D44 D47:D60 D62 D38 D73:D74 D80:D82 D84:D85 D77 D96 D99 D104 D107 D110:D121 E123:E124 E126:E129 D129 D131:D135 E137:E138 D141:E141 D144:E144 D147:E147 D150 D25 D36 D64:D68 D70 D87:D91 D93" xr:uid="{00000000-0002-0000-0F00-000000000000}">
      <formula1>0</formula1>
    </dataValidation>
  </dataValidations>
  <printOptions horizontalCentered="1"/>
  <pageMargins left="0.70866141732283472" right="0.70866141732283472" top="0.74803149606299213" bottom="0.74803149606299213" header="0" footer="0.31496062992125984"/>
  <pageSetup scale="70" orientation="portrait" horizontalDpi="4294967295" verticalDpi="4294967295" r:id="rId1"/>
  <headerFooter>
    <oddFooter>&amp;RPágina &amp;P de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8">
    <tabColor theme="0" tint="-0.34998626667073579"/>
  </sheetPr>
  <dimension ref="A1:N435"/>
  <sheetViews>
    <sheetView showGridLines="0" zoomScale="110" zoomScaleNormal="110" workbookViewId="0">
      <pane xSplit="2" ySplit="7" topLeftCell="C8" activePane="bottomRight" state="frozen"/>
      <selection activeCell="H14" sqref="B14:AM16"/>
      <selection pane="topRight" activeCell="H14" sqref="B14:AM16"/>
      <selection pane="bottomLeft" activeCell="H14" sqref="B14:AM16"/>
      <selection pane="bottomRight" activeCell="C429" sqref="C429"/>
    </sheetView>
  </sheetViews>
  <sheetFormatPr baseColWidth="10" defaultColWidth="0" defaultRowHeight="14.4" zeroHeight="1" x14ac:dyDescent="0.3"/>
  <cols>
    <col min="1" max="1" width="6.5546875" style="89" customWidth="1"/>
    <col min="2" max="2" width="67.109375" style="89" customWidth="1"/>
    <col min="3" max="13" width="17.44140625" style="92" customWidth="1"/>
    <col min="14" max="14" width="1.44140625" style="92" customWidth="1"/>
    <col min="15" max="16384" width="11.44140625" style="92" hidden="1"/>
  </cols>
  <sheetData>
    <row r="1" spans="1:13" x14ac:dyDescent="0.3"/>
    <row r="2" spans="1:13" ht="21" x14ac:dyDescent="0.4">
      <c r="A2" s="300" t="s">
        <v>2541</v>
      </c>
    </row>
    <row r="3" spans="1:13" ht="21" x14ac:dyDescent="0.4">
      <c r="A3" s="300" t="str">
        <f>Inconsistencias!$B$6&amp;IF(LOOKUP(Inconsistencias!$B$6,EF!$C$2:$C$1001,EF!$I$2:I$1001)="Dependencia",", Jalisco","")</f>
        <v>Sistema para el Desarrollo Integral de la Familia del municipio de Jilotlán de los Dolores</v>
      </c>
    </row>
    <row r="4" spans="1:13" ht="18" x14ac:dyDescent="0.35">
      <c r="A4" s="301" t="str">
        <f>"Ejercicio Fiscal "&amp;Inconsistencias!U2</f>
        <v>Ejercicio Fiscal 2025</v>
      </c>
    </row>
    <row r="5" spans="1:13" x14ac:dyDescent="0.3"/>
    <row r="6" spans="1:13" ht="15.75" customHeight="1" x14ac:dyDescent="0.3">
      <c r="A6" s="600" t="s">
        <v>626</v>
      </c>
      <c r="B6" s="602" t="s">
        <v>2167</v>
      </c>
      <c r="C6" s="604" t="s">
        <v>2426</v>
      </c>
      <c r="D6" s="605"/>
      <c r="E6" s="605"/>
      <c r="F6" s="605"/>
      <c r="G6" s="605"/>
      <c r="H6" s="605"/>
      <c r="I6" s="605"/>
      <c r="J6" s="606" t="s">
        <v>2427</v>
      </c>
      <c r="K6" s="606"/>
      <c r="L6" s="606"/>
      <c r="M6" s="607" t="s">
        <v>2243</v>
      </c>
    </row>
    <row r="7" spans="1:13" ht="55.2" x14ac:dyDescent="0.3">
      <c r="A7" s="601"/>
      <c r="B7" s="603"/>
      <c r="C7" s="259" t="s">
        <v>2256</v>
      </c>
      <c r="D7" s="85" t="s">
        <v>2257</v>
      </c>
      <c r="E7" s="85" t="s">
        <v>2258</v>
      </c>
      <c r="F7" s="85" t="s">
        <v>2259</v>
      </c>
      <c r="G7" s="85" t="s">
        <v>2260</v>
      </c>
      <c r="H7" s="85" t="s">
        <v>2261</v>
      </c>
      <c r="I7" s="85" t="s">
        <v>2262</v>
      </c>
      <c r="J7" s="86" t="s">
        <v>2263</v>
      </c>
      <c r="K7" s="86" t="s">
        <v>2264</v>
      </c>
      <c r="L7" s="86" t="s">
        <v>2265</v>
      </c>
      <c r="M7" s="608"/>
    </row>
    <row r="8" spans="1:13" ht="15" customHeight="1" x14ac:dyDescent="0.3">
      <c r="A8" s="111">
        <v>1000</v>
      </c>
      <c r="B8" s="112" t="s">
        <v>2371</v>
      </c>
      <c r="C8" s="61">
        <f t="shared" ref="C8:L8" si="0">C9+C14+C19+C28+C33+C40+C42</f>
        <v>0</v>
      </c>
      <c r="D8" s="83">
        <f t="shared" si="0"/>
        <v>0</v>
      </c>
      <c r="E8" s="83">
        <f t="shared" si="0"/>
        <v>0</v>
      </c>
      <c r="F8" s="83">
        <f t="shared" si="0"/>
        <v>0</v>
      </c>
      <c r="G8" s="83">
        <f t="shared" si="0"/>
        <v>0</v>
      </c>
      <c r="H8" s="83">
        <f t="shared" si="0"/>
        <v>0</v>
      </c>
      <c r="I8" s="83">
        <f t="shared" si="0"/>
        <v>2600500</v>
      </c>
      <c r="J8" s="83">
        <f t="shared" si="0"/>
        <v>0</v>
      </c>
      <c r="K8" s="83">
        <f t="shared" si="0"/>
        <v>0</v>
      </c>
      <c r="L8" s="83">
        <f t="shared" si="0"/>
        <v>0</v>
      </c>
      <c r="M8" s="52">
        <f>M9+M14+M19+M28+M33+M40+M42</f>
        <v>2600500</v>
      </c>
    </row>
    <row r="9" spans="1:13" ht="15" customHeight="1" x14ac:dyDescent="0.3">
      <c r="A9" s="113">
        <v>1100</v>
      </c>
      <c r="B9" s="114" t="s">
        <v>2277</v>
      </c>
      <c r="C9" s="63">
        <f t="shared" ref="C9:I9" si="1">SUM(C10:C13)</f>
        <v>0</v>
      </c>
      <c r="D9" s="38">
        <f t="shared" si="1"/>
        <v>0</v>
      </c>
      <c r="E9" s="38">
        <f t="shared" si="1"/>
        <v>0</v>
      </c>
      <c r="F9" s="38">
        <f t="shared" si="1"/>
        <v>0</v>
      </c>
      <c r="G9" s="38">
        <f t="shared" si="1"/>
        <v>0</v>
      </c>
      <c r="H9" s="38">
        <f t="shared" si="1"/>
        <v>0</v>
      </c>
      <c r="I9" s="38">
        <f t="shared" si="1"/>
        <v>2112000</v>
      </c>
      <c r="J9" s="38">
        <f>SUM(J10:J13)</f>
        <v>0</v>
      </c>
      <c r="K9" s="38">
        <f>SUM(K10:K13)</f>
        <v>0</v>
      </c>
      <c r="L9" s="38">
        <f>SUM(L10:L13)</f>
        <v>0</v>
      </c>
      <c r="M9" s="38">
        <f>SUM(M10:M13)</f>
        <v>2112000</v>
      </c>
    </row>
    <row r="10" spans="1:13" ht="15" customHeight="1" x14ac:dyDescent="0.3">
      <c r="A10" s="115">
        <v>111</v>
      </c>
      <c r="B10" s="88" t="s">
        <v>2278</v>
      </c>
      <c r="C10" s="116">
        <f>'COG-M'!P9</f>
        <v>0</v>
      </c>
      <c r="D10" s="116">
        <f>'COG-M'!P10</f>
        <v>0</v>
      </c>
      <c r="E10" s="116">
        <f>'COG-M'!P11</f>
        <v>0</v>
      </c>
      <c r="F10" s="116">
        <f>'COG-M'!P12</f>
        <v>0</v>
      </c>
      <c r="G10" s="116">
        <f>'COG-M'!P13</f>
        <v>0</v>
      </c>
      <c r="H10" s="116">
        <f>'COG-M'!P14</f>
        <v>0</v>
      </c>
      <c r="I10" s="116">
        <f>'COG-M'!P15</f>
        <v>0</v>
      </c>
      <c r="J10" s="116">
        <f>'COG-M'!P16</f>
        <v>0</v>
      </c>
      <c r="K10" s="116">
        <f>'COG-M'!P17</f>
        <v>0</v>
      </c>
      <c r="L10" s="116">
        <f>'COG-M'!P18</f>
        <v>0</v>
      </c>
      <c r="M10" s="54">
        <f>SUM(C10:L10)</f>
        <v>0</v>
      </c>
    </row>
    <row r="11" spans="1:13" ht="15" customHeight="1" x14ac:dyDescent="0.3">
      <c r="A11" s="115">
        <v>112</v>
      </c>
      <c r="B11" s="88" t="s">
        <v>21</v>
      </c>
      <c r="C11" s="116"/>
      <c r="D11" s="54"/>
      <c r="E11" s="54"/>
      <c r="F11" s="54"/>
      <c r="G11" s="54"/>
      <c r="H11" s="54"/>
      <c r="I11" s="54"/>
      <c r="J11" s="54"/>
      <c r="K11" s="54"/>
      <c r="L11" s="54"/>
      <c r="M11" s="54">
        <f>SUM(C11:L11)</f>
        <v>0</v>
      </c>
    </row>
    <row r="12" spans="1:13" ht="15" customHeight="1" x14ac:dyDescent="0.3">
      <c r="A12" s="115">
        <v>113</v>
      </c>
      <c r="B12" s="88" t="s">
        <v>22</v>
      </c>
      <c r="C12" s="116">
        <f>'COG-M'!P20</f>
        <v>0</v>
      </c>
      <c r="D12" s="116">
        <f>'COG-M'!P21</f>
        <v>0</v>
      </c>
      <c r="E12" s="116">
        <f>'COG-M'!P22</f>
        <v>0</v>
      </c>
      <c r="F12" s="116">
        <f>'COG-M'!P23</f>
        <v>0</v>
      </c>
      <c r="G12" s="116">
        <f>'COG-M'!P24</f>
        <v>0</v>
      </c>
      <c r="H12" s="116">
        <f>'COG-M'!P25</f>
        <v>0</v>
      </c>
      <c r="I12" s="116">
        <f>'COG-M'!P26</f>
        <v>2112000</v>
      </c>
      <c r="J12" s="116">
        <f>'COG-M'!P27</f>
        <v>0</v>
      </c>
      <c r="K12" s="116">
        <f>'COG-M'!P28</f>
        <v>0</v>
      </c>
      <c r="L12" s="116">
        <f>'COG-M'!P29</f>
        <v>0</v>
      </c>
      <c r="M12" s="54">
        <f>SUM(C12:L12)</f>
        <v>2112000</v>
      </c>
    </row>
    <row r="13" spans="1:13" x14ac:dyDescent="0.3">
      <c r="A13" s="115">
        <v>114</v>
      </c>
      <c r="B13" s="88" t="s">
        <v>23</v>
      </c>
      <c r="C13" s="116">
        <f>'COG-M'!P30</f>
        <v>0</v>
      </c>
      <c r="D13" s="116">
        <f>'COG-M'!P31</f>
        <v>0</v>
      </c>
      <c r="E13" s="116">
        <f>'COG-M'!P32</f>
        <v>0</v>
      </c>
      <c r="F13" s="116">
        <f>'COG-M'!P33</f>
        <v>0</v>
      </c>
      <c r="G13" s="116">
        <f>'COG-M'!P34</f>
        <v>0</v>
      </c>
      <c r="H13" s="116">
        <f>'COG-M'!P35</f>
        <v>0</v>
      </c>
      <c r="I13" s="116">
        <f>'COG-M'!P36</f>
        <v>0</v>
      </c>
      <c r="J13" s="116">
        <f>'COG-M'!P37</f>
        <v>0</v>
      </c>
      <c r="K13" s="116">
        <f>'COG-M'!P38</f>
        <v>0</v>
      </c>
      <c r="L13" s="116">
        <f>'COG-M'!P39</f>
        <v>0</v>
      </c>
      <c r="M13" s="54">
        <f>SUM(C13:L13)</f>
        <v>0</v>
      </c>
    </row>
    <row r="14" spans="1:13" x14ac:dyDescent="0.3">
      <c r="A14" s="113">
        <v>1200</v>
      </c>
      <c r="B14" s="114" t="s">
        <v>2279</v>
      </c>
      <c r="C14" s="63">
        <f>SUM(C15:C18)</f>
        <v>0</v>
      </c>
      <c r="D14" s="38">
        <f t="shared" ref="D14:M14" si="2">SUM(D15:D18)</f>
        <v>0</v>
      </c>
      <c r="E14" s="38">
        <f t="shared" si="2"/>
        <v>0</v>
      </c>
      <c r="F14" s="38">
        <f t="shared" si="2"/>
        <v>0</v>
      </c>
      <c r="G14" s="38">
        <f t="shared" si="2"/>
        <v>0</v>
      </c>
      <c r="H14" s="38">
        <f t="shared" si="2"/>
        <v>0</v>
      </c>
      <c r="I14" s="38">
        <f t="shared" si="2"/>
        <v>186000</v>
      </c>
      <c r="J14" s="38">
        <f t="shared" si="2"/>
        <v>0</v>
      </c>
      <c r="K14" s="38">
        <f t="shared" si="2"/>
        <v>0</v>
      </c>
      <c r="L14" s="38">
        <f t="shared" si="2"/>
        <v>0</v>
      </c>
      <c r="M14" s="38">
        <f t="shared" si="2"/>
        <v>186000</v>
      </c>
    </row>
    <row r="15" spans="1:13" x14ac:dyDescent="0.3">
      <c r="A15" s="115">
        <v>121</v>
      </c>
      <c r="B15" s="88" t="s">
        <v>25</v>
      </c>
      <c r="C15" s="116">
        <f>'COG-M'!P41</f>
        <v>0</v>
      </c>
      <c r="D15" s="116">
        <f>'COG-M'!P42</f>
        <v>0</v>
      </c>
      <c r="E15" s="116">
        <f>'COG-M'!P43</f>
        <v>0</v>
      </c>
      <c r="F15" s="54">
        <f>'COG-M'!P44</f>
        <v>0</v>
      </c>
      <c r="G15" s="54">
        <f>'COG-M'!P45</f>
        <v>0</v>
      </c>
      <c r="H15" s="54">
        <f>'COG-M'!P46</f>
        <v>0</v>
      </c>
      <c r="I15" s="54">
        <f>'COG-M'!P47</f>
        <v>0</v>
      </c>
      <c r="J15" s="54">
        <f>'COG-M'!P48</f>
        <v>0</v>
      </c>
      <c r="K15" s="54">
        <f>'COG-M'!P49</f>
        <v>0</v>
      </c>
      <c r="L15" s="54">
        <f>'COG-M'!P50</f>
        <v>0</v>
      </c>
      <c r="M15" s="54">
        <f>SUM(C15:L15)</f>
        <v>0</v>
      </c>
    </row>
    <row r="16" spans="1:13" x14ac:dyDescent="0.3">
      <c r="A16" s="115">
        <v>122</v>
      </c>
      <c r="B16" s="88" t="s">
        <v>26</v>
      </c>
      <c r="C16" s="116">
        <f>'COG-M'!P51</f>
        <v>0</v>
      </c>
      <c r="D16" s="116">
        <f>'COG-M'!P52</f>
        <v>0</v>
      </c>
      <c r="E16" s="116">
        <f>'COG-M'!P53</f>
        <v>0</v>
      </c>
      <c r="F16" s="54">
        <f>'COG-M'!P54</f>
        <v>0</v>
      </c>
      <c r="G16" s="54">
        <f>'COG-M'!P55</f>
        <v>0</v>
      </c>
      <c r="H16" s="54">
        <f>'COG-M'!P56</f>
        <v>0</v>
      </c>
      <c r="I16" s="54">
        <f>'COG-M'!P57</f>
        <v>186000</v>
      </c>
      <c r="J16" s="54">
        <f>'COG-M'!P58</f>
        <v>0</v>
      </c>
      <c r="K16" s="54">
        <f>'COG-M'!P59</f>
        <v>0</v>
      </c>
      <c r="L16" s="54">
        <f>'COG-M'!P60</f>
        <v>0</v>
      </c>
      <c r="M16" s="54">
        <f>SUM(C16:L16)</f>
        <v>186000</v>
      </c>
    </row>
    <row r="17" spans="1:13" x14ac:dyDescent="0.3">
      <c r="A17" s="115">
        <v>123</v>
      </c>
      <c r="B17" s="88" t="s">
        <v>27</v>
      </c>
      <c r="C17" s="116">
        <f>'COG-M'!P61</f>
        <v>0</v>
      </c>
      <c r="D17" s="116">
        <f>'COG-M'!P62</f>
        <v>0</v>
      </c>
      <c r="E17" s="116">
        <f>'COG-M'!P63</f>
        <v>0</v>
      </c>
      <c r="F17" s="54">
        <f>'COG-M'!P64</f>
        <v>0</v>
      </c>
      <c r="G17" s="54">
        <f>'COG-M'!P65</f>
        <v>0</v>
      </c>
      <c r="H17" s="54">
        <f>'COG-M'!P66</f>
        <v>0</v>
      </c>
      <c r="I17" s="54">
        <f>'COG-M'!P67</f>
        <v>0</v>
      </c>
      <c r="J17" s="54">
        <f>'COG-M'!P68</f>
        <v>0</v>
      </c>
      <c r="K17" s="54">
        <f>'COG-M'!P69</f>
        <v>0</v>
      </c>
      <c r="L17" s="54">
        <f>'COG-M'!P70</f>
        <v>0</v>
      </c>
      <c r="M17" s="54">
        <f>SUM(C17:L17)</f>
        <v>0</v>
      </c>
    </row>
    <row r="18" spans="1:13" ht="28.8" x14ac:dyDescent="0.3">
      <c r="A18" s="115">
        <v>124</v>
      </c>
      <c r="B18" s="88" t="s">
        <v>28</v>
      </c>
      <c r="C18" s="116"/>
      <c r="D18" s="54"/>
      <c r="E18" s="54"/>
      <c r="F18" s="54"/>
      <c r="G18" s="54"/>
      <c r="H18" s="54"/>
      <c r="I18" s="54"/>
      <c r="J18" s="54"/>
      <c r="K18" s="54"/>
      <c r="L18" s="54"/>
      <c r="M18" s="54">
        <f>SUM(C18:L18)</f>
        <v>0</v>
      </c>
    </row>
    <row r="19" spans="1:13" x14ac:dyDescent="0.3">
      <c r="A19" s="113">
        <v>1300</v>
      </c>
      <c r="B19" s="114" t="s">
        <v>2280</v>
      </c>
      <c r="C19" s="63">
        <f t="shared" ref="C19:M19" si="3">SUM(C20:C27)</f>
        <v>0</v>
      </c>
      <c r="D19" s="38">
        <f t="shared" si="3"/>
        <v>0</v>
      </c>
      <c r="E19" s="38">
        <f t="shared" si="3"/>
        <v>0</v>
      </c>
      <c r="F19" s="38">
        <f t="shared" si="3"/>
        <v>0</v>
      </c>
      <c r="G19" s="38">
        <f t="shared" si="3"/>
        <v>0</v>
      </c>
      <c r="H19" s="38">
        <f t="shared" si="3"/>
        <v>0</v>
      </c>
      <c r="I19" s="38">
        <f t="shared" si="3"/>
        <v>302500</v>
      </c>
      <c r="J19" s="38">
        <f t="shared" si="3"/>
        <v>0</v>
      </c>
      <c r="K19" s="38">
        <f t="shared" si="3"/>
        <v>0</v>
      </c>
      <c r="L19" s="38">
        <f t="shared" si="3"/>
        <v>0</v>
      </c>
      <c r="M19" s="38">
        <f t="shared" si="3"/>
        <v>302500</v>
      </c>
    </row>
    <row r="20" spans="1:13" x14ac:dyDescent="0.3">
      <c r="A20" s="115">
        <v>131</v>
      </c>
      <c r="B20" s="88" t="s">
        <v>30</v>
      </c>
      <c r="C20" s="116">
        <f>'COG-M'!P73</f>
        <v>0</v>
      </c>
      <c r="D20" s="54">
        <f>'COG-M'!P74</f>
        <v>0</v>
      </c>
      <c r="E20" s="54">
        <f>'COG-M'!P75</f>
        <v>0</v>
      </c>
      <c r="F20" s="54">
        <f>'COG-M'!P76</f>
        <v>0</v>
      </c>
      <c r="G20" s="54">
        <f>'COG-M'!P77</f>
        <v>0</v>
      </c>
      <c r="H20" s="54">
        <f>'COG-M'!P78</f>
        <v>0</v>
      </c>
      <c r="I20" s="54">
        <f>'COG-M'!P79</f>
        <v>0</v>
      </c>
      <c r="J20" s="54">
        <f>'COG-M'!P80</f>
        <v>0</v>
      </c>
      <c r="K20" s="54">
        <f>'COG-M'!P81</f>
        <v>0</v>
      </c>
      <c r="L20" s="54">
        <f>'COG-M'!P82</f>
        <v>0</v>
      </c>
      <c r="M20" s="54">
        <f t="shared" ref="M20:M27" si="4">SUM(C20:L20)</f>
        <v>0</v>
      </c>
    </row>
    <row r="21" spans="1:13" x14ac:dyDescent="0.3">
      <c r="A21" s="115">
        <v>132</v>
      </c>
      <c r="B21" s="88" t="s">
        <v>31</v>
      </c>
      <c r="C21" s="116">
        <f>'COG-M'!P83</f>
        <v>0</v>
      </c>
      <c r="D21" s="54">
        <f>'COG-M'!P84</f>
        <v>0</v>
      </c>
      <c r="E21" s="54">
        <f>'COG-M'!P85</f>
        <v>0</v>
      </c>
      <c r="F21" s="54">
        <f>'COG-M'!P86</f>
        <v>0</v>
      </c>
      <c r="G21" s="54">
        <f>'COG-M'!P87</f>
        <v>0</v>
      </c>
      <c r="H21" s="54">
        <f>'COG-M'!P88</f>
        <v>0</v>
      </c>
      <c r="I21" s="54">
        <f>'COG-M'!P89</f>
        <v>302500</v>
      </c>
      <c r="J21" s="54">
        <f>'COG-M'!P90</f>
        <v>0</v>
      </c>
      <c r="K21" s="54">
        <f>'COG-M'!P91</f>
        <v>0</v>
      </c>
      <c r="L21" s="54">
        <f>'COG-M'!P92</f>
        <v>0</v>
      </c>
      <c r="M21" s="54">
        <f t="shared" si="4"/>
        <v>302500</v>
      </c>
    </row>
    <row r="22" spans="1:13" x14ac:dyDescent="0.3">
      <c r="A22" s="115">
        <v>133</v>
      </c>
      <c r="B22" s="88" t="s">
        <v>32</v>
      </c>
      <c r="C22" s="116">
        <f>'COG-M'!P93</f>
        <v>0</v>
      </c>
      <c r="D22" s="54">
        <f>'COG-M'!P94</f>
        <v>0</v>
      </c>
      <c r="E22" s="54">
        <f>'COG-M'!P95</f>
        <v>0</v>
      </c>
      <c r="F22" s="54">
        <f>'COG-M'!P96</f>
        <v>0</v>
      </c>
      <c r="G22" s="54">
        <f>'COG-M'!P97</f>
        <v>0</v>
      </c>
      <c r="H22" s="54">
        <f>'COG-M'!P98</f>
        <v>0</v>
      </c>
      <c r="I22" s="54">
        <f>'COG-M'!P99</f>
        <v>0</v>
      </c>
      <c r="J22" s="54">
        <f>'COG-M'!P100</f>
        <v>0</v>
      </c>
      <c r="K22" s="54">
        <f>'COG-M'!P101</f>
        <v>0</v>
      </c>
      <c r="L22" s="54">
        <f>'COG-M'!P102</f>
        <v>0</v>
      </c>
      <c r="M22" s="54">
        <f t="shared" si="4"/>
        <v>0</v>
      </c>
    </row>
    <row r="23" spans="1:13" x14ac:dyDescent="0.3">
      <c r="A23" s="115">
        <v>134</v>
      </c>
      <c r="B23" s="88" t="s">
        <v>33</v>
      </c>
      <c r="C23" s="116">
        <f>'COG-M'!P103</f>
        <v>0</v>
      </c>
      <c r="D23" s="54">
        <f>'COG-M'!P104</f>
        <v>0</v>
      </c>
      <c r="E23" s="54">
        <f>'COG-M'!P105</f>
        <v>0</v>
      </c>
      <c r="F23" s="54">
        <f>'COG-M'!P106</f>
        <v>0</v>
      </c>
      <c r="G23" s="54">
        <f>'COG-M'!P107</f>
        <v>0</v>
      </c>
      <c r="H23" s="54">
        <f>'COG-M'!P108</f>
        <v>0</v>
      </c>
      <c r="I23" s="54">
        <f>'COG-M'!P109</f>
        <v>0</v>
      </c>
      <c r="J23" s="54">
        <f>'COG-M'!P110</f>
        <v>0</v>
      </c>
      <c r="K23" s="54">
        <f>'COG-M'!P111</f>
        <v>0</v>
      </c>
      <c r="L23" s="54">
        <f>'COG-M'!P112</f>
        <v>0</v>
      </c>
      <c r="M23" s="54">
        <f t="shared" si="4"/>
        <v>0</v>
      </c>
    </row>
    <row r="24" spans="1:13" x14ac:dyDescent="0.3">
      <c r="A24" s="115">
        <v>135</v>
      </c>
      <c r="B24" s="88" t="s">
        <v>34</v>
      </c>
      <c r="C24" s="116"/>
      <c r="D24" s="54"/>
      <c r="E24" s="54"/>
      <c r="F24" s="54"/>
      <c r="G24" s="54"/>
      <c r="H24" s="54"/>
      <c r="I24" s="54"/>
      <c r="J24" s="54"/>
      <c r="K24" s="54"/>
      <c r="L24" s="54"/>
      <c r="M24" s="54">
        <f t="shared" si="4"/>
        <v>0</v>
      </c>
    </row>
    <row r="25" spans="1:13" x14ac:dyDescent="0.3">
      <c r="A25" s="115">
        <v>136</v>
      </c>
      <c r="B25" s="88" t="s">
        <v>35</v>
      </c>
      <c r="C25" s="116"/>
      <c r="D25" s="54"/>
      <c r="E25" s="54"/>
      <c r="F25" s="54"/>
      <c r="G25" s="54"/>
      <c r="H25" s="54"/>
      <c r="I25" s="54"/>
      <c r="J25" s="54"/>
      <c r="K25" s="54"/>
      <c r="L25" s="54"/>
      <c r="M25" s="54">
        <f t="shared" si="4"/>
        <v>0</v>
      </c>
    </row>
    <row r="26" spans="1:13" x14ac:dyDescent="0.3">
      <c r="A26" s="115">
        <v>137</v>
      </c>
      <c r="B26" s="88" t="s">
        <v>36</v>
      </c>
      <c r="C26" s="116">
        <f>'COG-M'!P115</f>
        <v>0</v>
      </c>
      <c r="D26" s="54">
        <f>'COG-M'!P116</f>
        <v>0</v>
      </c>
      <c r="E26" s="54">
        <f>'COG-M'!P117</f>
        <v>0</v>
      </c>
      <c r="F26" s="54">
        <f>'COG-M'!P118</f>
        <v>0</v>
      </c>
      <c r="G26" s="54">
        <f>'COG-M'!P119</f>
        <v>0</v>
      </c>
      <c r="H26" s="54">
        <f>'COG-M'!P120</f>
        <v>0</v>
      </c>
      <c r="I26" s="54">
        <f>'COG-M'!P121</f>
        <v>0</v>
      </c>
      <c r="J26" s="54">
        <f>'COG-M'!P122</f>
        <v>0</v>
      </c>
      <c r="K26" s="54">
        <f>'COG-M'!P123</f>
        <v>0</v>
      </c>
      <c r="L26" s="54">
        <f>'COG-M'!P124</f>
        <v>0</v>
      </c>
      <c r="M26" s="54">
        <f t="shared" si="4"/>
        <v>0</v>
      </c>
    </row>
    <row r="27" spans="1:13" ht="28.8" x14ac:dyDescent="0.3">
      <c r="A27" s="115">
        <v>138</v>
      </c>
      <c r="B27" s="88" t="s">
        <v>37</v>
      </c>
      <c r="C27" s="116">
        <f>'COG-M'!P125</f>
        <v>0</v>
      </c>
      <c r="D27" s="54">
        <f>'COG-M'!P126</f>
        <v>0</v>
      </c>
      <c r="E27" s="54">
        <f>'COG-M'!P127</f>
        <v>0</v>
      </c>
      <c r="F27" s="54">
        <f>'COG-M'!P128</f>
        <v>0</v>
      </c>
      <c r="G27" s="54">
        <f>'COG-M'!P129</f>
        <v>0</v>
      </c>
      <c r="H27" s="54">
        <f>'COG-M'!P130</f>
        <v>0</v>
      </c>
      <c r="I27" s="54">
        <f>'COG-M'!P131</f>
        <v>0</v>
      </c>
      <c r="J27" s="54">
        <f>'COG-M'!P132</f>
        <v>0</v>
      </c>
      <c r="K27" s="54">
        <f>'COG-M'!P133</f>
        <v>0</v>
      </c>
      <c r="L27" s="54">
        <f>'COG-M'!P134</f>
        <v>0</v>
      </c>
      <c r="M27" s="54">
        <f t="shared" si="4"/>
        <v>0</v>
      </c>
    </row>
    <row r="28" spans="1:13" x14ac:dyDescent="0.3">
      <c r="A28" s="113">
        <v>1400</v>
      </c>
      <c r="B28" s="114" t="s">
        <v>2281</v>
      </c>
      <c r="C28" s="63">
        <f t="shared" ref="C28:M28" si="5">SUM(C29:C32)</f>
        <v>0</v>
      </c>
      <c r="D28" s="38">
        <f t="shared" si="5"/>
        <v>0</v>
      </c>
      <c r="E28" s="38">
        <f t="shared" si="5"/>
        <v>0</v>
      </c>
      <c r="F28" s="38">
        <f t="shared" si="5"/>
        <v>0</v>
      </c>
      <c r="G28" s="38">
        <f t="shared" si="5"/>
        <v>0</v>
      </c>
      <c r="H28" s="38">
        <f t="shared" si="5"/>
        <v>0</v>
      </c>
      <c r="I28" s="38">
        <f t="shared" si="5"/>
        <v>0</v>
      </c>
      <c r="J28" s="38">
        <f t="shared" si="5"/>
        <v>0</v>
      </c>
      <c r="K28" s="38">
        <f t="shared" si="5"/>
        <v>0</v>
      </c>
      <c r="L28" s="38">
        <f t="shared" si="5"/>
        <v>0</v>
      </c>
      <c r="M28" s="38">
        <f t="shared" si="5"/>
        <v>0</v>
      </c>
    </row>
    <row r="29" spans="1:13" x14ac:dyDescent="0.3">
      <c r="A29" s="115">
        <v>141</v>
      </c>
      <c r="B29" s="88" t="s">
        <v>39</v>
      </c>
      <c r="C29" s="116">
        <f>'COG-M'!P136</f>
        <v>0</v>
      </c>
      <c r="D29" s="54">
        <f>'COG-M'!P137</f>
        <v>0</v>
      </c>
      <c r="E29" s="54">
        <f>'COG-M'!P138</f>
        <v>0</v>
      </c>
      <c r="F29" s="54">
        <f>'COG-M'!P139</f>
        <v>0</v>
      </c>
      <c r="G29" s="54">
        <f>'COG-M'!P140</f>
        <v>0</v>
      </c>
      <c r="H29" s="54">
        <f>'COG-M'!P141</f>
        <v>0</v>
      </c>
      <c r="I29" s="54">
        <f>'COG-M'!P142</f>
        <v>0</v>
      </c>
      <c r="J29" s="54">
        <f>'COG-M'!P143</f>
        <v>0</v>
      </c>
      <c r="K29" s="54">
        <f>'COG-M'!P144</f>
        <v>0</v>
      </c>
      <c r="L29" s="54">
        <f>'COG-M'!P145</f>
        <v>0</v>
      </c>
      <c r="M29" s="54">
        <f>SUM(C29:L29)</f>
        <v>0</v>
      </c>
    </row>
    <row r="30" spans="1:13" x14ac:dyDescent="0.3">
      <c r="A30" s="115">
        <v>142</v>
      </c>
      <c r="B30" s="88" t="s">
        <v>40</v>
      </c>
      <c r="C30" s="116">
        <f>'COG-M'!P146</f>
        <v>0</v>
      </c>
      <c r="D30" s="54">
        <f>'COG-M'!P147</f>
        <v>0</v>
      </c>
      <c r="E30" s="54">
        <f>'COG-M'!P148</f>
        <v>0</v>
      </c>
      <c r="F30" s="54">
        <f>'COG-M'!P149</f>
        <v>0</v>
      </c>
      <c r="G30" s="54">
        <f>'COG-M'!P150</f>
        <v>0</v>
      </c>
      <c r="H30" s="54">
        <f>'COG-M'!P151</f>
        <v>0</v>
      </c>
      <c r="I30" s="54">
        <f>'COG-M'!P152</f>
        <v>0</v>
      </c>
      <c r="J30" s="54">
        <f>'COG-M'!P153</f>
        <v>0</v>
      </c>
      <c r="K30" s="54">
        <f>'COG-M'!P154</f>
        <v>0</v>
      </c>
      <c r="L30" s="54">
        <f>'COG-M'!P155</f>
        <v>0</v>
      </c>
      <c r="M30" s="54">
        <f>SUM(C30:L30)</f>
        <v>0</v>
      </c>
    </row>
    <row r="31" spans="1:13" x14ac:dyDescent="0.3">
      <c r="A31" s="115">
        <v>143</v>
      </c>
      <c r="B31" s="88" t="s">
        <v>41</v>
      </c>
      <c r="C31" s="116">
        <f>'COG-M'!P156</f>
        <v>0</v>
      </c>
      <c r="D31" s="54">
        <f>'COG-M'!P157</f>
        <v>0</v>
      </c>
      <c r="E31" s="54">
        <f>'COG-M'!P158</f>
        <v>0</v>
      </c>
      <c r="F31" s="54">
        <f>'COG-M'!P159</f>
        <v>0</v>
      </c>
      <c r="G31" s="54">
        <f>'COG-M'!P160</f>
        <v>0</v>
      </c>
      <c r="H31" s="54">
        <f>'COG-M'!P161</f>
        <v>0</v>
      </c>
      <c r="I31" s="54">
        <f>'COG-M'!P162</f>
        <v>0</v>
      </c>
      <c r="J31" s="54">
        <f>'COG-M'!P163</f>
        <v>0</v>
      </c>
      <c r="K31" s="54">
        <f>'COG-M'!P164</f>
        <v>0</v>
      </c>
      <c r="L31" s="54">
        <f>'COG-M'!P165</f>
        <v>0</v>
      </c>
      <c r="M31" s="54">
        <f>SUM(C31:L31)</f>
        <v>0</v>
      </c>
    </row>
    <row r="32" spans="1:13" x14ac:dyDescent="0.3">
      <c r="A32" s="115">
        <v>144</v>
      </c>
      <c r="B32" s="88" t="s">
        <v>42</v>
      </c>
      <c r="C32" s="116">
        <f>'COG-M'!P166</f>
        <v>0</v>
      </c>
      <c r="D32" s="54">
        <f>'COG-M'!P167</f>
        <v>0</v>
      </c>
      <c r="E32" s="54">
        <f>'COG-M'!P168</f>
        <v>0</v>
      </c>
      <c r="F32" s="54">
        <f>'COG-M'!P169</f>
        <v>0</v>
      </c>
      <c r="G32" s="54">
        <f>'COG-M'!P170</f>
        <v>0</v>
      </c>
      <c r="H32" s="54">
        <f>'COG-M'!P171</f>
        <v>0</v>
      </c>
      <c r="I32" s="54">
        <f>'COG-M'!P172</f>
        <v>0</v>
      </c>
      <c r="J32" s="54">
        <f>'COG-M'!P173</f>
        <v>0</v>
      </c>
      <c r="K32" s="54">
        <f>'COG-M'!P174</f>
        <v>0</v>
      </c>
      <c r="L32" s="54">
        <f>'COG-M'!P175</f>
        <v>0</v>
      </c>
      <c r="M32" s="54">
        <f>SUM(C32:L32)</f>
        <v>0</v>
      </c>
    </row>
    <row r="33" spans="1:13" x14ac:dyDescent="0.3">
      <c r="A33" s="113">
        <v>1500</v>
      </c>
      <c r="B33" s="114" t="s">
        <v>49</v>
      </c>
      <c r="C33" s="63">
        <f t="shared" ref="C33:M33" si="6">SUM(C34:C39)</f>
        <v>0</v>
      </c>
      <c r="D33" s="38">
        <f t="shared" si="6"/>
        <v>0</v>
      </c>
      <c r="E33" s="38">
        <f t="shared" si="6"/>
        <v>0</v>
      </c>
      <c r="F33" s="38">
        <f t="shared" si="6"/>
        <v>0</v>
      </c>
      <c r="G33" s="38">
        <f t="shared" si="6"/>
        <v>0</v>
      </c>
      <c r="H33" s="38">
        <f t="shared" si="6"/>
        <v>0</v>
      </c>
      <c r="I33" s="38">
        <f t="shared" si="6"/>
        <v>0</v>
      </c>
      <c r="J33" s="38">
        <f t="shared" si="6"/>
        <v>0</v>
      </c>
      <c r="K33" s="38">
        <f t="shared" si="6"/>
        <v>0</v>
      </c>
      <c r="L33" s="38">
        <f t="shared" si="6"/>
        <v>0</v>
      </c>
      <c r="M33" s="38">
        <f t="shared" si="6"/>
        <v>0</v>
      </c>
    </row>
    <row r="34" spans="1:13" x14ac:dyDescent="0.3">
      <c r="A34" s="115">
        <v>151</v>
      </c>
      <c r="B34" s="88" t="s">
        <v>44</v>
      </c>
      <c r="C34" s="116">
        <f>'COG-M'!P177</f>
        <v>0</v>
      </c>
      <c r="D34" s="54">
        <f>'COG-M'!P178</f>
        <v>0</v>
      </c>
      <c r="E34" s="54">
        <f>'COG-M'!P179</f>
        <v>0</v>
      </c>
      <c r="F34" s="54">
        <f>'COG-M'!P180</f>
        <v>0</v>
      </c>
      <c r="G34" s="54">
        <f>'COG-M'!P181</f>
        <v>0</v>
      </c>
      <c r="H34" s="54">
        <f>'COG-M'!P182</f>
        <v>0</v>
      </c>
      <c r="I34" s="54">
        <f>'COG-M'!P183</f>
        <v>0</v>
      </c>
      <c r="J34" s="54">
        <f>'COG-M'!P184</f>
        <v>0</v>
      </c>
      <c r="K34" s="54">
        <f>'COG-M'!P185</f>
        <v>0</v>
      </c>
      <c r="L34" s="54">
        <f>'COG-M'!P186</f>
        <v>0</v>
      </c>
      <c r="M34" s="54">
        <f t="shared" ref="M34:M39" si="7">SUM(C34:L34)</f>
        <v>0</v>
      </c>
    </row>
    <row r="35" spans="1:13" x14ac:dyDescent="0.3">
      <c r="A35" s="115">
        <v>152</v>
      </c>
      <c r="B35" s="88" t="s">
        <v>45</v>
      </c>
      <c r="C35" s="116">
        <f>'COG-M'!P187</f>
        <v>0</v>
      </c>
      <c r="D35" s="54">
        <f>'COG-M'!P188</f>
        <v>0</v>
      </c>
      <c r="E35" s="54">
        <f>'COG-M'!P189</f>
        <v>0</v>
      </c>
      <c r="F35" s="54">
        <f>'COG-M'!P190</f>
        <v>0</v>
      </c>
      <c r="G35" s="54">
        <f>'COG-M'!P191</f>
        <v>0</v>
      </c>
      <c r="H35" s="54">
        <f>'COG-M'!P192</f>
        <v>0</v>
      </c>
      <c r="I35" s="54">
        <f>'COG-M'!P193</f>
        <v>0</v>
      </c>
      <c r="J35" s="54">
        <f>'COG-M'!P194</f>
        <v>0</v>
      </c>
      <c r="K35" s="54">
        <f>'COG-M'!P195</f>
        <v>0</v>
      </c>
      <c r="L35" s="54">
        <f>'COG-M'!P196</f>
        <v>0</v>
      </c>
      <c r="M35" s="54">
        <f t="shared" si="7"/>
        <v>0</v>
      </c>
    </row>
    <row r="36" spans="1:13" x14ac:dyDescent="0.3">
      <c r="A36" s="115">
        <v>153</v>
      </c>
      <c r="B36" s="88" t="s">
        <v>46</v>
      </c>
      <c r="C36" s="116">
        <f>'COG-M'!P197</f>
        <v>0</v>
      </c>
      <c r="D36" s="54">
        <f>'COG-M'!P198</f>
        <v>0</v>
      </c>
      <c r="E36" s="54">
        <f>'COG-M'!P199</f>
        <v>0</v>
      </c>
      <c r="F36" s="54">
        <f>'COG-M'!P200</f>
        <v>0</v>
      </c>
      <c r="G36" s="54">
        <f>'COG-M'!P201</f>
        <v>0</v>
      </c>
      <c r="H36" s="54">
        <f>'COG-M'!P202</f>
        <v>0</v>
      </c>
      <c r="I36" s="54">
        <f>'COG-M'!P203</f>
        <v>0</v>
      </c>
      <c r="J36" s="54">
        <f>'COG-M'!P204</f>
        <v>0</v>
      </c>
      <c r="K36" s="54">
        <f>'COG-M'!P205</f>
        <v>0</v>
      </c>
      <c r="L36" s="54">
        <f>'COG-M'!P206</f>
        <v>0</v>
      </c>
      <c r="M36" s="54">
        <f t="shared" si="7"/>
        <v>0</v>
      </c>
    </row>
    <row r="37" spans="1:13" x14ac:dyDescent="0.3">
      <c r="A37" s="115">
        <v>154</v>
      </c>
      <c r="B37" s="88" t="s">
        <v>47</v>
      </c>
      <c r="C37" s="116">
        <f>'COG-M'!P207</f>
        <v>0</v>
      </c>
      <c r="D37" s="54">
        <f>'COG-M'!P208</f>
        <v>0</v>
      </c>
      <c r="E37" s="54">
        <f>'COG-M'!P209</f>
        <v>0</v>
      </c>
      <c r="F37" s="54">
        <f>'COG-M'!P210</f>
        <v>0</v>
      </c>
      <c r="G37" s="54">
        <f>'COG-M'!P211</f>
        <v>0</v>
      </c>
      <c r="H37" s="54">
        <f>'COG-M'!P212</f>
        <v>0</v>
      </c>
      <c r="I37" s="54">
        <f>'COG-M'!P213</f>
        <v>0</v>
      </c>
      <c r="J37" s="54">
        <f>'COG-M'!P214</f>
        <v>0</v>
      </c>
      <c r="K37" s="54">
        <f>'COG-M'!P215</f>
        <v>0</v>
      </c>
      <c r="L37" s="54">
        <f>'COG-M'!P216</f>
        <v>0</v>
      </c>
      <c r="M37" s="54">
        <f t="shared" si="7"/>
        <v>0</v>
      </c>
    </row>
    <row r="38" spans="1:13" x14ac:dyDescent="0.3">
      <c r="A38" s="115">
        <v>155</v>
      </c>
      <c r="B38" s="88" t="s">
        <v>48</v>
      </c>
      <c r="C38" s="116">
        <f>'COG-M'!P217</f>
        <v>0</v>
      </c>
      <c r="D38" s="54">
        <f>'COG-M'!P218</f>
        <v>0</v>
      </c>
      <c r="E38" s="54">
        <f>'COG-M'!P219</f>
        <v>0</v>
      </c>
      <c r="F38" s="54">
        <f>'COG-M'!P220</f>
        <v>0</v>
      </c>
      <c r="G38" s="54">
        <f>'COG-M'!P221</f>
        <v>0</v>
      </c>
      <c r="H38" s="54">
        <f>'COG-M'!P222</f>
        <v>0</v>
      </c>
      <c r="I38" s="54">
        <f>'COG-M'!P223</f>
        <v>0</v>
      </c>
      <c r="J38" s="54">
        <f>'COG-M'!P224</f>
        <v>0</v>
      </c>
      <c r="K38" s="54">
        <f>'COG-M'!P225</f>
        <v>0</v>
      </c>
      <c r="L38" s="54">
        <f>'COG-M'!P226</f>
        <v>0</v>
      </c>
      <c r="M38" s="54">
        <f t="shared" si="7"/>
        <v>0</v>
      </c>
    </row>
    <row r="39" spans="1:13" x14ac:dyDescent="0.3">
      <c r="A39" s="115">
        <v>159</v>
      </c>
      <c r="B39" s="88" t="s">
        <v>49</v>
      </c>
      <c r="C39" s="116">
        <f>'COG-M'!P227</f>
        <v>0</v>
      </c>
      <c r="D39" s="54">
        <f>'COG-M'!P228</f>
        <v>0</v>
      </c>
      <c r="E39" s="54">
        <f>'COG-M'!P229</f>
        <v>0</v>
      </c>
      <c r="F39" s="54">
        <f>'COG-M'!P230</f>
        <v>0</v>
      </c>
      <c r="G39" s="54">
        <f>'COG-M'!P231</f>
        <v>0</v>
      </c>
      <c r="H39" s="54">
        <f>'COG-M'!P232</f>
        <v>0</v>
      </c>
      <c r="I39" s="54">
        <f>'COG-M'!P233</f>
        <v>0</v>
      </c>
      <c r="J39" s="54">
        <f>'COG-M'!P234</f>
        <v>0</v>
      </c>
      <c r="K39" s="54">
        <f>'COG-M'!P235</f>
        <v>0</v>
      </c>
      <c r="L39" s="54">
        <f>'COG-M'!P236</f>
        <v>0</v>
      </c>
      <c r="M39" s="54">
        <f t="shared" si="7"/>
        <v>0</v>
      </c>
    </row>
    <row r="40" spans="1:13" x14ac:dyDescent="0.3">
      <c r="A40" s="113">
        <v>1600</v>
      </c>
      <c r="B40" s="114" t="s">
        <v>2428</v>
      </c>
      <c r="C40" s="63">
        <f t="shared" ref="C40:M40" si="8">SUM(C41)</f>
        <v>0</v>
      </c>
      <c r="D40" s="38">
        <f t="shared" si="8"/>
        <v>0</v>
      </c>
      <c r="E40" s="38">
        <f t="shared" si="8"/>
        <v>0</v>
      </c>
      <c r="F40" s="38">
        <f t="shared" si="8"/>
        <v>0</v>
      </c>
      <c r="G40" s="38">
        <f t="shared" si="8"/>
        <v>0</v>
      </c>
      <c r="H40" s="38">
        <f t="shared" si="8"/>
        <v>0</v>
      </c>
      <c r="I40" s="38">
        <f t="shared" si="8"/>
        <v>0</v>
      </c>
      <c r="J40" s="38">
        <f t="shared" si="8"/>
        <v>0</v>
      </c>
      <c r="K40" s="38">
        <f t="shared" si="8"/>
        <v>0</v>
      </c>
      <c r="L40" s="38">
        <f t="shared" si="8"/>
        <v>0</v>
      </c>
      <c r="M40" s="38">
        <f t="shared" si="8"/>
        <v>0</v>
      </c>
    </row>
    <row r="41" spans="1:13" x14ac:dyDescent="0.3">
      <c r="A41" s="115">
        <v>161</v>
      </c>
      <c r="B41" s="88" t="s">
        <v>51</v>
      </c>
      <c r="C41" s="116">
        <f>'COG-M'!P238</f>
        <v>0</v>
      </c>
      <c r="D41" s="54">
        <f>'COG-M'!P239</f>
        <v>0</v>
      </c>
      <c r="E41" s="54">
        <f>'COG-M'!P240</f>
        <v>0</v>
      </c>
      <c r="F41" s="54">
        <f>'COG-M'!P241</f>
        <v>0</v>
      </c>
      <c r="G41" s="54">
        <f>'COG-M'!P242</f>
        <v>0</v>
      </c>
      <c r="H41" s="54">
        <f>'COG-M'!P243</f>
        <v>0</v>
      </c>
      <c r="I41" s="54">
        <f>'COG-M'!P244</f>
        <v>0</v>
      </c>
      <c r="J41" s="54">
        <f>'COG-M'!P245</f>
        <v>0</v>
      </c>
      <c r="K41" s="54">
        <f>'COG-M'!P246</f>
        <v>0</v>
      </c>
      <c r="L41" s="54">
        <f>'COG-M'!P247</f>
        <v>0</v>
      </c>
      <c r="M41" s="54">
        <f>SUM(C41:L41)</f>
        <v>0</v>
      </c>
    </row>
    <row r="42" spans="1:13" x14ac:dyDescent="0.3">
      <c r="A42" s="113">
        <v>1700</v>
      </c>
      <c r="B42" s="114" t="s">
        <v>2282</v>
      </c>
      <c r="C42" s="63">
        <f t="shared" ref="C42:M42" si="9">SUM(C43:C44)</f>
        <v>0</v>
      </c>
      <c r="D42" s="38">
        <f t="shared" si="9"/>
        <v>0</v>
      </c>
      <c r="E42" s="38">
        <f t="shared" si="9"/>
        <v>0</v>
      </c>
      <c r="F42" s="38">
        <f t="shared" si="9"/>
        <v>0</v>
      </c>
      <c r="G42" s="38">
        <f t="shared" si="9"/>
        <v>0</v>
      </c>
      <c r="H42" s="38">
        <f t="shared" si="9"/>
        <v>0</v>
      </c>
      <c r="I42" s="38">
        <f t="shared" si="9"/>
        <v>0</v>
      </c>
      <c r="J42" s="38">
        <f t="shared" si="9"/>
        <v>0</v>
      </c>
      <c r="K42" s="38">
        <f t="shared" si="9"/>
        <v>0</v>
      </c>
      <c r="L42" s="38">
        <f t="shared" si="9"/>
        <v>0</v>
      </c>
      <c r="M42" s="38">
        <f t="shared" si="9"/>
        <v>0</v>
      </c>
    </row>
    <row r="43" spans="1:13" x14ac:dyDescent="0.3">
      <c r="A43" s="115">
        <v>171</v>
      </c>
      <c r="B43" s="88" t="s">
        <v>53</v>
      </c>
      <c r="C43" s="116">
        <f>'COG-M'!P249</f>
        <v>0</v>
      </c>
      <c r="D43" s="54">
        <f>'COG-M'!P250</f>
        <v>0</v>
      </c>
      <c r="E43" s="54">
        <f>'COG-M'!P251</f>
        <v>0</v>
      </c>
      <c r="F43" s="54">
        <f>'COG-M'!P252</f>
        <v>0</v>
      </c>
      <c r="G43" s="54">
        <f>'COG-M'!P253</f>
        <v>0</v>
      </c>
      <c r="H43" s="54">
        <f>'COG-M'!P254</f>
        <v>0</v>
      </c>
      <c r="I43" s="54">
        <f>'COG-M'!P255</f>
        <v>0</v>
      </c>
      <c r="J43" s="54">
        <f>'COG-M'!P256</f>
        <v>0</v>
      </c>
      <c r="K43" s="54">
        <f>'COG-M'!P257</f>
        <v>0</v>
      </c>
      <c r="L43" s="54">
        <f>'COG-M'!P258</f>
        <v>0</v>
      </c>
      <c r="M43" s="54">
        <f>SUM(C43:L43)</f>
        <v>0</v>
      </c>
    </row>
    <row r="44" spans="1:13" x14ac:dyDescent="0.3">
      <c r="A44" s="115">
        <v>172</v>
      </c>
      <c r="B44" s="88" t="s">
        <v>54</v>
      </c>
      <c r="C44" s="116">
        <f>'COG-M'!P259</f>
        <v>0</v>
      </c>
      <c r="D44" s="54">
        <f>'COG-M'!P260</f>
        <v>0</v>
      </c>
      <c r="E44" s="54">
        <f>'COG-M'!P261</f>
        <v>0</v>
      </c>
      <c r="F44" s="54">
        <f>'COG-M'!P262</f>
        <v>0</v>
      </c>
      <c r="G44" s="54">
        <f>'COG-M'!P263</f>
        <v>0</v>
      </c>
      <c r="H44" s="54">
        <f>'COG-M'!P264</f>
        <v>0</v>
      </c>
      <c r="I44" s="54">
        <f>'COG-M'!P265</f>
        <v>0</v>
      </c>
      <c r="J44" s="54">
        <f>'COG-M'!P266</f>
        <v>0</v>
      </c>
      <c r="K44" s="54">
        <f>'COG-M'!P267</f>
        <v>0</v>
      </c>
      <c r="L44" s="54">
        <f>'COG-M'!P268</f>
        <v>0</v>
      </c>
      <c r="M44" s="54">
        <f>SUM(C44:L44)</f>
        <v>0</v>
      </c>
    </row>
    <row r="45" spans="1:13" x14ac:dyDescent="0.3">
      <c r="A45" s="117">
        <v>2000</v>
      </c>
      <c r="B45" s="118" t="s">
        <v>2429</v>
      </c>
      <c r="C45" s="67">
        <f t="shared" ref="C45:I45" si="10">C46+C55+C59+C69+C79+C87+C90+C96+C100</f>
        <v>0</v>
      </c>
      <c r="D45" s="68">
        <f t="shared" si="10"/>
        <v>0</v>
      </c>
      <c r="E45" s="68">
        <f t="shared" si="10"/>
        <v>0</v>
      </c>
      <c r="F45" s="68">
        <f t="shared" si="10"/>
        <v>0</v>
      </c>
      <c r="G45" s="68">
        <f t="shared" si="10"/>
        <v>0</v>
      </c>
      <c r="H45" s="68">
        <f t="shared" si="10"/>
        <v>0</v>
      </c>
      <c r="I45" s="68">
        <f t="shared" si="10"/>
        <v>480000</v>
      </c>
      <c r="J45" s="68">
        <f>J46+J55+J59+J69+J79+J87+J90+J96+J100</f>
        <v>0</v>
      </c>
      <c r="K45" s="68">
        <f>K46+K55+K59+K69+K79+K87+K90+K96+K100</f>
        <v>0</v>
      </c>
      <c r="L45" s="68">
        <f>L46+L55+L59+L69+L79+L87+L90+L96+L100</f>
        <v>0</v>
      </c>
      <c r="M45" s="69">
        <f>M46+M55+M59+M69+M79+M87+M90+M96+M100</f>
        <v>480000</v>
      </c>
    </row>
    <row r="46" spans="1:13" x14ac:dyDescent="0.3">
      <c r="A46" s="113">
        <v>2100</v>
      </c>
      <c r="B46" s="114" t="s">
        <v>2430</v>
      </c>
      <c r="C46" s="70">
        <f t="shared" ref="C46:I46" si="11">SUM(C47:C54)</f>
        <v>0</v>
      </c>
      <c r="D46" s="71">
        <f t="shared" si="11"/>
        <v>0</v>
      </c>
      <c r="E46" s="71">
        <f t="shared" si="11"/>
        <v>0</v>
      </c>
      <c r="F46" s="71">
        <f t="shared" si="11"/>
        <v>0</v>
      </c>
      <c r="G46" s="71">
        <f t="shared" si="11"/>
        <v>0</v>
      </c>
      <c r="H46" s="71">
        <f t="shared" si="11"/>
        <v>0</v>
      </c>
      <c r="I46" s="71">
        <f t="shared" si="11"/>
        <v>168000</v>
      </c>
      <c r="J46" s="71">
        <f>SUM(J47:J54)</f>
        <v>0</v>
      </c>
      <c r="K46" s="71">
        <f>SUM(K47:K54)</f>
        <v>0</v>
      </c>
      <c r="L46" s="71">
        <f>SUM(L47:L54)</f>
        <v>0</v>
      </c>
      <c r="M46" s="71">
        <f>SUM(M47:M54)</f>
        <v>168000</v>
      </c>
    </row>
    <row r="47" spans="1:13" x14ac:dyDescent="0.3">
      <c r="A47" s="115">
        <v>211</v>
      </c>
      <c r="B47" s="88" t="s">
        <v>57</v>
      </c>
      <c r="C47" s="116">
        <f>'COG-M'!P271</f>
        <v>0</v>
      </c>
      <c r="D47" s="54">
        <f>'COG-M'!P272</f>
        <v>0</v>
      </c>
      <c r="E47" s="54">
        <f>'COG-M'!P273</f>
        <v>0</v>
      </c>
      <c r="F47" s="54">
        <f>'COG-M'!P274</f>
        <v>0</v>
      </c>
      <c r="G47" s="54">
        <f>'COG-M'!P275</f>
        <v>0</v>
      </c>
      <c r="H47" s="54">
        <f>'COG-M'!P276</f>
        <v>0</v>
      </c>
      <c r="I47" s="54">
        <f>'COG-M'!P277</f>
        <v>120000</v>
      </c>
      <c r="J47" s="54">
        <f>'COG-M'!P278</f>
        <v>0</v>
      </c>
      <c r="K47" s="54">
        <f>'COG-M'!P279</f>
        <v>0</v>
      </c>
      <c r="L47" s="54">
        <f>'COG-M'!P280</f>
        <v>0</v>
      </c>
      <c r="M47" s="55">
        <f t="shared" ref="M47:M54" si="12">SUM(C47:L47)</f>
        <v>120000</v>
      </c>
    </row>
    <row r="48" spans="1:13" x14ac:dyDescent="0.3">
      <c r="A48" s="115">
        <v>212</v>
      </c>
      <c r="B48" s="88" t="s">
        <v>58</v>
      </c>
      <c r="C48" s="116">
        <f>'COG-M'!P281</f>
        <v>0</v>
      </c>
      <c r="D48" s="54">
        <f>'COG-M'!P282</f>
        <v>0</v>
      </c>
      <c r="E48" s="54">
        <f>'COG-M'!P282</f>
        <v>0</v>
      </c>
      <c r="F48" s="54">
        <f>'COG-M'!P284</f>
        <v>0</v>
      </c>
      <c r="G48" s="54">
        <f>'COG-M'!P285</f>
        <v>0</v>
      </c>
      <c r="H48" s="54">
        <f>'COG-M'!P286</f>
        <v>0</v>
      </c>
      <c r="I48" s="54">
        <f>'COG-M'!P287</f>
        <v>0</v>
      </c>
      <c r="J48" s="54">
        <f>'COG-M'!P288</f>
        <v>0</v>
      </c>
      <c r="K48" s="54">
        <f>'COG-M'!P289</f>
        <v>0</v>
      </c>
      <c r="L48" s="54">
        <f>'COG-M'!P290</f>
        <v>0</v>
      </c>
      <c r="M48" s="55">
        <f t="shared" si="12"/>
        <v>0</v>
      </c>
    </row>
    <row r="49" spans="1:13" x14ac:dyDescent="0.3">
      <c r="A49" s="115">
        <v>213</v>
      </c>
      <c r="B49" s="88" t="s">
        <v>59</v>
      </c>
      <c r="C49" s="116">
        <f>'COG-M'!P291</f>
        <v>0</v>
      </c>
      <c r="D49" s="54">
        <f>'COG-M'!P292</f>
        <v>0</v>
      </c>
      <c r="E49" s="54">
        <f>'COG-M'!P293</f>
        <v>0</v>
      </c>
      <c r="F49" s="54">
        <f>'COG-M'!P294</f>
        <v>0</v>
      </c>
      <c r="G49" s="54">
        <f>'COG-M'!P295</f>
        <v>0</v>
      </c>
      <c r="H49" s="54">
        <f>'COG-M'!P296</f>
        <v>0</v>
      </c>
      <c r="I49" s="54">
        <f>'COG-M'!P297</f>
        <v>0</v>
      </c>
      <c r="J49" s="54">
        <f>'COG-M'!P298</f>
        <v>0</v>
      </c>
      <c r="K49" s="54">
        <f>'COG-M'!P299</f>
        <v>0</v>
      </c>
      <c r="L49" s="54">
        <f>'COG-M'!P300</f>
        <v>0</v>
      </c>
      <c r="M49" s="55">
        <f t="shared" si="12"/>
        <v>0</v>
      </c>
    </row>
    <row r="50" spans="1:13" ht="28.8" x14ac:dyDescent="0.3">
      <c r="A50" s="115">
        <v>214</v>
      </c>
      <c r="B50" s="88" t="s">
        <v>60</v>
      </c>
      <c r="C50" s="116">
        <f>'COG-M'!P301</f>
        <v>0</v>
      </c>
      <c r="D50" s="54">
        <f>'COG-M'!P302</f>
        <v>0</v>
      </c>
      <c r="E50" s="54">
        <f>'COG-M'!P303</f>
        <v>0</v>
      </c>
      <c r="F50" s="54">
        <f>'COG-M'!P304</f>
        <v>0</v>
      </c>
      <c r="G50" s="54">
        <f>'COG-M'!P305</f>
        <v>0</v>
      </c>
      <c r="H50" s="54">
        <f>'COG-M'!P306</f>
        <v>0</v>
      </c>
      <c r="I50" s="54">
        <f>'COG-M'!P307</f>
        <v>0</v>
      </c>
      <c r="J50" s="54">
        <f>'COG-M'!P308</f>
        <v>0</v>
      </c>
      <c r="K50" s="54">
        <f>'COG-M'!P309</f>
        <v>0</v>
      </c>
      <c r="L50" s="54">
        <f>'COG-M'!P310</f>
        <v>0</v>
      </c>
      <c r="M50" s="55">
        <f t="shared" si="12"/>
        <v>0</v>
      </c>
    </row>
    <row r="51" spans="1:13" x14ac:dyDescent="0.3">
      <c r="A51" s="115">
        <v>215</v>
      </c>
      <c r="B51" s="88" t="s">
        <v>61</v>
      </c>
      <c r="C51" s="116">
        <f>'COG-M'!P311</f>
        <v>0</v>
      </c>
      <c r="D51" s="54">
        <f>'COG-M'!P312</f>
        <v>0</v>
      </c>
      <c r="E51" s="54">
        <f>'COG-M'!P313</f>
        <v>0</v>
      </c>
      <c r="F51" s="54">
        <f>'COG-M'!P314</f>
        <v>0</v>
      </c>
      <c r="G51" s="54">
        <f>'COG-M'!P315</f>
        <v>0</v>
      </c>
      <c r="H51" s="54">
        <f>'COG-M'!P316</f>
        <v>0</v>
      </c>
      <c r="I51" s="54">
        <f>'COG-M'!P317</f>
        <v>0</v>
      </c>
      <c r="J51" s="54">
        <f>'COG-M'!P318</f>
        <v>0</v>
      </c>
      <c r="K51" s="54">
        <f>'COG-M'!P319</f>
        <v>0</v>
      </c>
      <c r="L51" s="54">
        <f>'COG-M'!P320</f>
        <v>0</v>
      </c>
      <c r="M51" s="55">
        <f t="shared" si="12"/>
        <v>0</v>
      </c>
    </row>
    <row r="52" spans="1:13" x14ac:dyDescent="0.3">
      <c r="A52" s="115">
        <v>216</v>
      </c>
      <c r="B52" s="88" t="s">
        <v>62</v>
      </c>
      <c r="C52" s="116">
        <f>'COG-M'!P321</f>
        <v>0</v>
      </c>
      <c r="D52" s="54">
        <f>'COG-M'!P322</f>
        <v>0</v>
      </c>
      <c r="E52" s="54">
        <f>'COG-M'!P323</f>
        <v>0</v>
      </c>
      <c r="F52" s="54">
        <f>'COG-M'!P324</f>
        <v>0</v>
      </c>
      <c r="G52" s="54">
        <f>'COG-M'!P325</f>
        <v>0</v>
      </c>
      <c r="H52" s="54">
        <f>'COG-M'!P326</f>
        <v>0</v>
      </c>
      <c r="I52" s="54">
        <f>'COG-M'!P327</f>
        <v>48000</v>
      </c>
      <c r="J52" s="54">
        <f>'COG-M'!P328</f>
        <v>0</v>
      </c>
      <c r="K52" s="54">
        <f>'COG-M'!P329</f>
        <v>0</v>
      </c>
      <c r="L52" s="54">
        <f>'COG-M'!P330</f>
        <v>0</v>
      </c>
      <c r="M52" s="55">
        <f t="shared" si="12"/>
        <v>48000</v>
      </c>
    </row>
    <row r="53" spans="1:13" x14ac:dyDescent="0.3">
      <c r="A53" s="115">
        <v>217</v>
      </c>
      <c r="B53" s="88" t="s">
        <v>63</v>
      </c>
      <c r="C53" s="116">
        <f>'COG-M'!P331</f>
        <v>0</v>
      </c>
      <c r="D53" s="54">
        <f>'COG-M'!P332</f>
        <v>0</v>
      </c>
      <c r="E53" s="54">
        <f>'COG-M'!P333</f>
        <v>0</v>
      </c>
      <c r="F53" s="54">
        <f>'COG-M'!P334</f>
        <v>0</v>
      </c>
      <c r="G53" s="54">
        <f>'COG-M'!P335</f>
        <v>0</v>
      </c>
      <c r="H53" s="54">
        <f>'COG-M'!P336</f>
        <v>0</v>
      </c>
      <c r="I53" s="54">
        <f>'COG-M'!P337</f>
        <v>0</v>
      </c>
      <c r="J53" s="54">
        <f>'COG-M'!P338</f>
        <v>0</v>
      </c>
      <c r="K53" s="54">
        <f>'COG-M'!P339</f>
        <v>0</v>
      </c>
      <c r="L53" s="54">
        <f>'COG-M'!P340</f>
        <v>0</v>
      </c>
      <c r="M53" s="55">
        <f t="shared" si="12"/>
        <v>0</v>
      </c>
    </row>
    <row r="54" spans="1:13" x14ac:dyDescent="0.3">
      <c r="A54" s="119">
        <v>218</v>
      </c>
      <c r="B54" s="120" t="s">
        <v>64</v>
      </c>
      <c r="C54" s="116">
        <f>'COG-M'!P341</f>
        <v>0</v>
      </c>
      <c r="D54" s="54">
        <f>'COG-M'!P342</f>
        <v>0</v>
      </c>
      <c r="E54" s="54">
        <f>'COG-M'!P343</f>
        <v>0</v>
      </c>
      <c r="F54" s="54">
        <f>'COG-M'!P344</f>
        <v>0</v>
      </c>
      <c r="G54" s="54">
        <f>'COG-M'!P345</f>
        <v>0</v>
      </c>
      <c r="H54" s="54">
        <f>'COG-M'!P346</f>
        <v>0</v>
      </c>
      <c r="I54" s="54">
        <f>'COG-M'!P347</f>
        <v>0</v>
      </c>
      <c r="J54" s="54">
        <f>'COG-M'!P348</f>
        <v>0</v>
      </c>
      <c r="K54" s="54">
        <f>'COG-M'!P349</f>
        <v>0</v>
      </c>
      <c r="L54" s="54">
        <f>'COG-M'!P350</f>
        <v>0</v>
      </c>
      <c r="M54" s="55">
        <f t="shared" si="12"/>
        <v>0</v>
      </c>
    </row>
    <row r="55" spans="1:13" x14ac:dyDescent="0.3">
      <c r="A55" s="113">
        <v>2200</v>
      </c>
      <c r="B55" s="114" t="s">
        <v>2285</v>
      </c>
      <c r="C55" s="72">
        <f t="shared" ref="C55:I55" si="13">SUM(C56:C58)</f>
        <v>0</v>
      </c>
      <c r="D55" s="73">
        <f t="shared" si="13"/>
        <v>0</v>
      </c>
      <c r="E55" s="73">
        <f t="shared" si="13"/>
        <v>0</v>
      </c>
      <c r="F55" s="73">
        <f t="shared" si="13"/>
        <v>0</v>
      </c>
      <c r="G55" s="73">
        <f t="shared" si="13"/>
        <v>0</v>
      </c>
      <c r="H55" s="73">
        <f t="shared" si="13"/>
        <v>0</v>
      </c>
      <c r="I55" s="73">
        <f t="shared" si="13"/>
        <v>240000</v>
      </c>
      <c r="J55" s="73">
        <f>SUM(J56:J58)</f>
        <v>0</v>
      </c>
      <c r="K55" s="73">
        <f>SUM(K56:K58)</f>
        <v>0</v>
      </c>
      <c r="L55" s="73">
        <f>SUM(L56:L58)</f>
        <v>0</v>
      </c>
      <c r="M55" s="73">
        <f>SUM(M56:M58)</f>
        <v>240000</v>
      </c>
    </row>
    <row r="56" spans="1:13" x14ac:dyDescent="0.3">
      <c r="A56" s="115">
        <v>221</v>
      </c>
      <c r="B56" s="88" t="s">
        <v>66</v>
      </c>
      <c r="C56" s="116">
        <f>'COG-M'!P352</f>
        <v>0</v>
      </c>
      <c r="D56" s="54">
        <f>'COG-M'!P353</f>
        <v>0</v>
      </c>
      <c r="E56" s="54">
        <f>'COG-M'!P354</f>
        <v>0</v>
      </c>
      <c r="F56" s="54">
        <f>'COG-M'!P355</f>
        <v>0</v>
      </c>
      <c r="G56" s="54">
        <f>'COG-M'!P356</f>
        <v>0</v>
      </c>
      <c r="H56" s="54">
        <f>'COG-M'!P357</f>
        <v>0</v>
      </c>
      <c r="I56" s="54">
        <f>'COG-M'!P358</f>
        <v>240000</v>
      </c>
      <c r="J56" s="54">
        <f>'COG-M'!P359</f>
        <v>0</v>
      </c>
      <c r="K56" s="54">
        <f>'COG-M'!P360</f>
        <v>0</v>
      </c>
      <c r="L56" s="54">
        <f>'COG-M'!P361</f>
        <v>0</v>
      </c>
      <c r="M56" s="55">
        <f>SUM(C56:L56)</f>
        <v>240000</v>
      </c>
    </row>
    <row r="57" spans="1:13" x14ac:dyDescent="0.3">
      <c r="A57" s="115">
        <v>222</v>
      </c>
      <c r="B57" s="88" t="s">
        <v>67</v>
      </c>
      <c r="C57" s="116">
        <f>'COG-M'!P362</f>
        <v>0</v>
      </c>
      <c r="D57" s="54">
        <f>'COG-M'!P363</f>
        <v>0</v>
      </c>
      <c r="E57" s="54">
        <f>'COG-M'!P364</f>
        <v>0</v>
      </c>
      <c r="F57" s="54">
        <f>'COG-M'!P365</f>
        <v>0</v>
      </c>
      <c r="G57" s="54">
        <f>'COG-M'!P366</f>
        <v>0</v>
      </c>
      <c r="H57" s="54">
        <f>'COG-M'!P367</f>
        <v>0</v>
      </c>
      <c r="I57" s="54">
        <f>'COG-M'!P368</f>
        <v>0</v>
      </c>
      <c r="J57" s="54">
        <f>'COG-M'!P369</f>
        <v>0</v>
      </c>
      <c r="K57" s="54">
        <f>'COG-M'!P370</f>
        <v>0</v>
      </c>
      <c r="L57" s="54">
        <f>'COG-M'!P371</f>
        <v>0</v>
      </c>
      <c r="M57" s="55">
        <f>SUM(C57:L57)</f>
        <v>0</v>
      </c>
    </row>
    <row r="58" spans="1:13" x14ac:dyDescent="0.3">
      <c r="A58" s="115">
        <v>223</v>
      </c>
      <c r="B58" s="88" t="s">
        <v>68</v>
      </c>
      <c r="C58" s="116">
        <f>'COG-M'!P372</f>
        <v>0</v>
      </c>
      <c r="D58" s="54">
        <f>'COG-M'!P373</f>
        <v>0</v>
      </c>
      <c r="E58" s="54">
        <f>'COG-M'!P374</f>
        <v>0</v>
      </c>
      <c r="F58" s="54">
        <f>'COG-M'!P375</f>
        <v>0</v>
      </c>
      <c r="G58" s="54">
        <f>'COG-M'!P376</f>
        <v>0</v>
      </c>
      <c r="H58" s="54">
        <f>'COG-M'!P377</f>
        <v>0</v>
      </c>
      <c r="I58" s="54">
        <f>'COG-M'!P378</f>
        <v>0</v>
      </c>
      <c r="J58" s="54">
        <f>'COG-M'!P379</f>
        <v>0</v>
      </c>
      <c r="K58" s="54">
        <f>'COG-M'!P380</f>
        <v>0</v>
      </c>
      <c r="L58" s="54">
        <f>'COG-M'!P381</f>
        <v>0</v>
      </c>
      <c r="M58" s="55">
        <f>SUM(C58:L58)</f>
        <v>0</v>
      </c>
    </row>
    <row r="59" spans="1:13" x14ac:dyDescent="0.3">
      <c r="A59" s="113">
        <v>2300</v>
      </c>
      <c r="B59" s="114" t="s">
        <v>2286</v>
      </c>
      <c r="C59" s="72">
        <f t="shared" ref="C59:I59" si="14">SUM(C60:C68)</f>
        <v>0</v>
      </c>
      <c r="D59" s="73">
        <f t="shared" si="14"/>
        <v>0</v>
      </c>
      <c r="E59" s="73">
        <f t="shared" si="14"/>
        <v>0</v>
      </c>
      <c r="F59" s="73">
        <f t="shared" si="14"/>
        <v>0</v>
      </c>
      <c r="G59" s="73">
        <f t="shared" si="14"/>
        <v>0</v>
      </c>
      <c r="H59" s="73">
        <f t="shared" si="14"/>
        <v>0</v>
      </c>
      <c r="I59" s="73">
        <f t="shared" si="14"/>
        <v>0</v>
      </c>
      <c r="J59" s="73">
        <f>SUM(J60:J68)</f>
        <v>0</v>
      </c>
      <c r="K59" s="73">
        <f>SUM(K60:K68)</f>
        <v>0</v>
      </c>
      <c r="L59" s="73">
        <f>SUM(L60:L68)</f>
        <v>0</v>
      </c>
      <c r="M59" s="73">
        <f>SUM(M60:M68)</f>
        <v>0</v>
      </c>
    </row>
    <row r="60" spans="1:13" ht="28.8" x14ac:dyDescent="0.3">
      <c r="A60" s="115">
        <v>231</v>
      </c>
      <c r="B60" s="88" t="s">
        <v>70</v>
      </c>
      <c r="C60" s="116"/>
      <c r="D60" s="54"/>
      <c r="E60" s="54"/>
      <c r="F60" s="54"/>
      <c r="G60" s="54"/>
      <c r="H60" s="54"/>
      <c r="I60" s="54"/>
      <c r="J60" s="54"/>
      <c r="K60" s="54"/>
      <c r="L60" s="54"/>
      <c r="M60" s="55">
        <f t="shared" ref="M60:M68" si="15">SUM(C60:L60)</f>
        <v>0</v>
      </c>
    </row>
    <row r="61" spans="1:13" x14ac:dyDescent="0.3">
      <c r="A61" s="115">
        <v>232</v>
      </c>
      <c r="B61" s="88" t="s">
        <v>71</v>
      </c>
      <c r="C61" s="116"/>
      <c r="D61" s="54"/>
      <c r="E61" s="54"/>
      <c r="F61" s="54"/>
      <c r="G61" s="54"/>
      <c r="H61" s="54"/>
      <c r="I61" s="54"/>
      <c r="J61" s="54"/>
      <c r="K61" s="54"/>
      <c r="L61" s="54"/>
      <c r="M61" s="55">
        <f t="shared" si="15"/>
        <v>0</v>
      </c>
    </row>
    <row r="62" spans="1:13" x14ac:dyDescent="0.3">
      <c r="A62" s="115">
        <v>233</v>
      </c>
      <c r="B62" s="88" t="s">
        <v>72</v>
      </c>
      <c r="C62" s="116"/>
      <c r="D62" s="54"/>
      <c r="E62" s="54"/>
      <c r="F62" s="54"/>
      <c r="G62" s="54"/>
      <c r="H62" s="54"/>
      <c r="I62" s="54"/>
      <c r="J62" s="54"/>
      <c r="K62" s="54"/>
      <c r="L62" s="54"/>
      <c r="M62" s="55">
        <f t="shared" si="15"/>
        <v>0</v>
      </c>
    </row>
    <row r="63" spans="1:13" ht="28.8" x14ac:dyDescent="0.3">
      <c r="A63" s="115">
        <v>234</v>
      </c>
      <c r="B63" s="88" t="s">
        <v>73</v>
      </c>
      <c r="C63" s="116"/>
      <c r="D63" s="54"/>
      <c r="E63" s="54"/>
      <c r="F63" s="54"/>
      <c r="G63" s="54"/>
      <c r="H63" s="54"/>
      <c r="I63" s="54"/>
      <c r="J63" s="54"/>
      <c r="K63" s="54"/>
      <c r="L63" s="54"/>
      <c r="M63" s="55">
        <f t="shared" si="15"/>
        <v>0</v>
      </c>
    </row>
    <row r="64" spans="1:13" ht="28.8" x14ac:dyDescent="0.3">
      <c r="A64" s="115">
        <v>235</v>
      </c>
      <c r="B64" s="88" t="s">
        <v>74</v>
      </c>
      <c r="C64" s="116"/>
      <c r="D64" s="54"/>
      <c r="E64" s="54"/>
      <c r="F64" s="54"/>
      <c r="G64" s="54"/>
      <c r="H64" s="54"/>
      <c r="I64" s="54"/>
      <c r="J64" s="54"/>
      <c r="K64" s="54"/>
      <c r="L64" s="54"/>
      <c r="M64" s="55">
        <f t="shared" si="15"/>
        <v>0</v>
      </c>
    </row>
    <row r="65" spans="1:13" ht="28.8" x14ac:dyDescent="0.3">
      <c r="A65" s="115">
        <v>236</v>
      </c>
      <c r="B65" s="88" t="s">
        <v>75</v>
      </c>
      <c r="C65" s="116"/>
      <c r="D65" s="54"/>
      <c r="E65" s="54"/>
      <c r="F65" s="54"/>
      <c r="G65" s="54"/>
      <c r="H65" s="54"/>
      <c r="I65" s="54"/>
      <c r="J65" s="54"/>
      <c r="K65" s="54"/>
      <c r="L65" s="54"/>
      <c r="M65" s="55">
        <f t="shared" si="15"/>
        <v>0</v>
      </c>
    </row>
    <row r="66" spans="1:13" x14ac:dyDescent="0.3">
      <c r="A66" s="115">
        <v>237</v>
      </c>
      <c r="B66" s="88" t="s">
        <v>76</v>
      </c>
      <c r="C66" s="116"/>
      <c r="D66" s="54"/>
      <c r="E66" s="54"/>
      <c r="F66" s="54"/>
      <c r="G66" s="54"/>
      <c r="H66" s="54"/>
      <c r="I66" s="54"/>
      <c r="J66" s="54"/>
      <c r="K66" s="54"/>
      <c r="L66" s="54"/>
      <c r="M66" s="55">
        <f t="shared" si="15"/>
        <v>0</v>
      </c>
    </row>
    <row r="67" spans="1:13" x14ac:dyDescent="0.3">
      <c r="A67" s="115">
        <v>238</v>
      </c>
      <c r="B67" s="88" t="s">
        <v>77</v>
      </c>
      <c r="C67" s="116"/>
      <c r="D67" s="54"/>
      <c r="E67" s="54"/>
      <c r="F67" s="54"/>
      <c r="G67" s="54"/>
      <c r="H67" s="54"/>
      <c r="I67" s="54"/>
      <c r="J67" s="54"/>
      <c r="K67" s="54"/>
      <c r="L67" s="54"/>
      <c r="M67" s="55">
        <f t="shared" si="15"/>
        <v>0</v>
      </c>
    </row>
    <row r="68" spans="1:13" x14ac:dyDescent="0.3">
      <c r="A68" s="115">
        <v>239</v>
      </c>
      <c r="B68" s="88" t="s">
        <v>78</v>
      </c>
      <c r="C68" s="116"/>
      <c r="D68" s="54"/>
      <c r="E68" s="54"/>
      <c r="F68" s="54"/>
      <c r="G68" s="54"/>
      <c r="H68" s="54"/>
      <c r="I68" s="54"/>
      <c r="J68" s="54"/>
      <c r="K68" s="54"/>
      <c r="L68" s="54"/>
      <c r="M68" s="55">
        <f t="shared" si="15"/>
        <v>0</v>
      </c>
    </row>
    <row r="69" spans="1:13" x14ac:dyDescent="0.3">
      <c r="A69" s="121">
        <v>2400</v>
      </c>
      <c r="B69" s="122" t="s">
        <v>2431</v>
      </c>
      <c r="C69" s="72">
        <f t="shared" ref="C69:I69" si="16">SUM(C70:C78)</f>
        <v>0</v>
      </c>
      <c r="D69" s="73">
        <f t="shared" si="16"/>
        <v>0</v>
      </c>
      <c r="E69" s="73">
        <f t="shared" si="16"/>
        <v>0</v>
      </c>
      <c r="F69" s="73">
        <f t="shared" si="16"/>
        <v>0</v>
      </c>
      <c r="G69" s="73">
        <f t="shared" si="16"/>
        <v>0</v>
      </c>
      <c r="H69" s="73">
        <f t="shared" si="16"/>
        <v>0</v>
      </c>
      <c r="I69" s="73">
        <f t="shared" si="16"/>
        <v>0</v>
      </c>
      <c r="J69" s="73">
        <f>SUM(J70:J78)</f>
        <v>0</v>
      </c>
      <c r="K69" s="73">
        <f>SUM(K70:K78)</f>
        <v>0</v>
      </c>
      <c r="L69" s="73">
        <f>SUM(L70:L78)</f>
        <v>0</v>
      </c>
      <c r="M69" s="73">
        <f>SUM(M70:M78)</f>
        <v>0</v>
      </c>
    </row>
    <row r="70" spans="1:13" x14ac:dyDescent="0.3">
      <c r="A70" s="115">
        <v>241</v>
      </c>
      <c r="B70" s="88" t="s">
        <v>80</v>
      </c>
      <c r="C70" s="116">
        <f>'COG-M'!P393</f>
        <v>0</v>
      </c>
      <c r="D70" s="54">
        <f>'COG-M'!P394</f>
        <v>0</v>
      </c>
      <c r="E70" s="54">
        <f>'COG-M'!P395</f>
        <v>0</v>
      </c>
      <c r="F70" s="54">
        <f>'COG-M'!P396</f>
        <v>0</v>
      </c>
      <c r="G70" s="54">
        <f>'COG-M'!P397</f>
        <v>0</v>
      </c>
      <c r="H70" s="54">
        <f>'COG-M'!P398</f>
        <v>0</v>
      </c>
      <c r="I70" s="54">
        <f>'COG-M'!P399</f>
        <v>0</v>
      </c>
      <c r="J70" s="54">
        <f>'COG-M'!P400</f>
        <v>0</v>
      </c>
      <c r="K70" s="54">
        <f>'COG-M'!P401</f>
        <v>0</v>
      </c>
      <c r="L70" s="54">
        <f>'COG-M'!P402</f>
        <v>0</v>
      </c>
      <c r="M70" s="55">
        <f t="shared" ref="M70:M78" si="17">SUM(C70:L70)</f>
        <v>0</v>
      </c>
    </row>
    <row r="71" spans="1:13" x14ac:dyDescent="0.3">
      <c r="A71" s="115">
        <v>242</v>
      </c>
      <c r="B71" s="88" t="s">
        <v>81</v>
      </c>
      <c r="C71" s="116">
        <f>'COG-M'!P403</f>
        <v>0</v>
      </c>
      <c r="D71" s="54">
        <f>'COG-M'!P404</f>
        <v>0</v>
      </c>
      <c r="E71" s="54">
        <f>'COG-M'!P405</f>
        <v>0</v>
      </c>
      <c r="F71" s="54">
        <f>'COG-M'!P406</f>
        <v>0</v>
      </c>
      <c r="G71" s="54">
        <f>'COG-M'!P407</f>
        <v>0</v>
      </c>
      <c r="H71" s="54">
        <f>'COG-M'!P408</f>
        <v>0</v>
      </c>
      <c r="I71" s="54">
        <f>'COG-M'!P409</f>
        <v>0</v>
      </c>
      <c r="J71" s="54">
        <f>'COG-M'!P410</f>
        <v>0</v>
      </c>
      <c r="K71" s="54">
        <f>'COG-M'!P411</f>
        <v>0</v>
      </c>
      <c r="L71" s="54">
        <f>'COG-M'!P412</f>
        <v>0</v>
      </c>
      <c r="M71" s="55">
        <f t="shared" si="17"/>
        <v>0</v>
      </c>
    </row>
    <row r="72" spans="1:13" x14ac:dyDescent="0.3">
      <c r="A72" s="115">
        <v>243</v>
      </c>
      <c r="B72" s="88" t="s">
        <v>82</v>
      </c>
      <c r="C72" s="116">
        <f>'COG-M'!P413</f>
        <v>0</v>
      </c>
      <c r="D72" s="54">
        <f>'COG-M'!P414</f>
        <v>0</v>
      </c>
      <c r="E72" s="54">
        <f>'COG-M'!P415</f>
        <v>0</v>
      </c>
      <c r="F72" s="54">
        <f>'COG-M'!P416</f>
        <v>0</v>
      </c>
      <c r="G72" s="54">
        <f>'COG-M'!P417</f>
        <v>0</v>
      </c>
      <c r="H72" s="54">
        <f>'COG-M'!P418</f>
        <v>0</v>
      </c>
      <c r="I72" s="54">
        <f>'COG-M'!P419</f>
        <v>0</v>
      </c>
      <c r="J72" s="54">
        <f>'COG-M'!P420</f>
        <v>0</v>
      </c>
      <c r="K72" s="54">
        <f>'COG-M'!P421</f>
        <v>0</v>
      </c>
      <c r="L72" s="54">
        <f>'COG-M'!P422</f>
        <v>0</v>
      </c>
      <c r="M72" s="55">
        <f t="shared" si="17"/>
        <v>0</v>
      </c>
    </row>
    <row r="73" spans="1:13" x14ac:dyDescent="0.3">
      <c r="A73" s="115">
        <v>244</v>
      </c>
      <c r="B73" s="88" t="s">
        <v>83</v>
      </c>
      <c r="C73" s="116">
        <f>'COG-M'!P423</f>
        <v>0</v>
      </c>
      <c r="D73" s="54">
        <f>'COG-M'!P424</f>
        <v>0</v>
      </c>
      <c r="E73" s="54">
        <f>'COG-M'!P425</f>
        <v>0</v>
      </c>
      <c r="F73" s="54">
        <f>'COG-M'!P426</f>
        <v>0</v>
      </c>
      <c r="G73" s="54">
        <f>'COG-M'!P427</f>
        <v>0</v>
      </c>
      <c r="H73" s="54">
        <f>'COG-M'!P428</f>
        <v>0</v>
      </c>
      <c r="I73" s="54">
        <f>'COG-M'!P429</f>
        <v>0</v>
      </c>
      <c r="J73" s="54">
        <f>'COG-M'!P430</f>
        <v>0</v>
      </c>
      <c r="K73" s="54">
        <f>'COG-M'!P431</f>
        <v>0</v>
      </c>
      <c r="L73" s="54">
        <f>'COG-M'!P432</f>
        <v>0</v>
      </c>
      <c r="M73" s="55">
        <f t="shared" si="17"/>
        <v>0</v>
      </c>
    </row>
    <row r="74" spans="1:13" x14ac:dyDescent="0.3">
      <c r="A74" s="115">
        <v>245</v>
      </c>
      <c r="B74" s="88" t="s">
        <v>84</v>
      </c>
      <c r="C74" s="116">
        <f>'COG-M'!P433</f>
        <v>0</v>
      </c>
      <c r="D74" s="54">
        <f>'COG-M'!P434</f>
        <v>0</v>
      </c>
      <c r="E74" s="54">
        <f>'COG-M'!P435</f>
        <v>0</v>
      </c>
      <c r="F74" s="54">
        <f>'COG-M'!P436</f>
        <v>0</v>
      </c>
      <c r="G74" s="54">
        <f>'COG-M'!P437</f>
        <v>0</v>
      </c>
      <c r="H74" s="54">
        <f>'COG-M'!P438</f>
        <v>0</v>
      </c>
      <c r="I74" s="54">
        <f>'COG-M'!P439</f>
        <v>0</v>
      </c>
      <c r="J74" s="54">
        <f>'COG-M'!P440</f>
        <v>0</v>
      </c>
      <c r="K74" s="54">
        <f>'COG-M'!P441</f>
        <v>0</v>
      </c>
      <c r="L74" s="54">
        <f>'COG-M'!P442</f>
        <v>0</v>
      </c>
      <c r="M74" s="55">
        <f t="shared" si="17"/>
        <v>0</v>
      </c>
    </row>
    <row r="75" spans="1:13" x14ac:dyDescent="0.3">
      <c r="A75" s="115">
        <v>246</v>
      </c>
      <c r="B75" s="88" t="s">
        <v>85</v>
      </c>
      <c r="C75" s="116">
        <f>'COG-M'!P443</f>
        <v>0</v>
      </c>
      <c r="D75" s="54">
        <f>'COG-M'!P444</f>
        <v>0</v>
      </c>
      <c r="E75" s="54">
        <f>'COG-M'!P445</f>
        <v>0</v>
      </c>
      <c r="F75" s="54">
        <f>'COG-M'!P446</f>
        <v>0</v>
      </c>
      <c r="G75" s="54">
        <f>'COG-M'!P447</f>
        <v>0</v>
      </c>
      <c r="H75" s="54">
        <f>'COG-M'!P448</f>
        <v>0</v>
      </c>
      <c r="I75" s="54">
        <f>'COG-M'!P449</f>
        <v>0</v>
      </c>
      <c r="J75" s="54">
        <f>'COG-M'!P450</f>
        <v>0</v>
      </c>
      <c r="K75" s="54">
        <f>'COG-M'!P451</f>
        <v>0</v>
      </c>
      <c r="L75" s="54">
        <f>'COG-M'!P452</f>
        <v>0</v>
      </c>
      <c r="M75" s="55">
        <f t="shared" si="17"/>
        <v>0</v>
      </c>
    </row>
    <row r="76" spans="1:13" x14ac:dyDescent="0.3">
      <c r="A76" s="115">
        <v>247</v>
      </c>
      <c r="B76" s="88" t="s">
        <v>86</v>
      </c>
      <c r="C76" s="116">
        <f>'COG-M'!P453</f>
        <v>0</v>
      </c>
      <c r="D76" s="54">
        <f>'COG-M'!P454</f>
        <v>0</v>
      </c>
      <c r="E76" s="54">
        <f>'COG-M'!P455</f>
        <v>0</v>
      </c>
      <c r="F76" s="54">
        <f>'COG-M'!P456</f>
        <v>0</v>
      </c>
      <c r="G76" s="54">
        <f>'COG-M'!P457</f>
        <v>0</v>
      </c>
      <c r="H76" s="54">
        <f>'COG-M'!P458</f>
        <v>0</v>
      </c>
      <c r="I76" s="54">
        <f>'COG-M'!P459</f>
        <v>0</v>
      </c>
      <c r="J76" s="54">
        <f>'COG-M'!P460</f>
        <v>0</v>
      </c>
      <c r="K76" s="54">
        <f>'COG-M'!P461</f>
        <v>0</v>
      </c>
      <c r="L76" s="54">
        <f>'COG-M'!P462</f>
        <v>0</v>
      </c>
      <c r="M76" s="55">
        <f t="shared" si="17"/>
        <v>0</v>
      </c>
    </row>
    <row r="77" spans="1:13" x14ac:dyDescent="0.3">
      <c r="A77" s="115">
        <v>248</v>
      </c>
      <c r="B77" s="88" t="s">
        <v>87</v>
      </c>
      <c r="C77" s="116">
        <f>'COG-M'!P463</f>
        <v>0</v>
      </c>
      <c r="D77" s="54">
        <f>'COG-M'!P464</f>
        <v>0</v>
      </c>
      <c r="E77" s="54">
        <f>'COG-M'!P465</f>
        <v>0</v>
      </c>
      <c r="F77" s="54">
        <f>'COG-M'!P466</f>
        <v>0</v>
      </c>
      <c r="G77" s="54">
        <f>'COG-M'!P467</f>
        <v>0</v>
      </c>
      <c r="H77" s="54">
        <f>'COG-M'!P468</f>
        <v>0</v>
      </c>
      <c r="I77" s="54">
        <f>'COG-M'!P469</f>
        <v>0</v>
      </c>
      <c r="J77" s="54">
        <f>'COG-M'!P470</f>
        <v>0</v>
      </c>
      <c r="K77" s="54">
        <f>'COG-M'!P471</f>
        <v>0</v>
      </c>
      <c r="L77" s="54">
        <f>'COG-M'!P472</f>
        <v>0</v>
      </c>
      <c r="M77" s="55">
        <f t="shared" si="17"/>
        <v>0</v>
      </c>
    </row>
    <row r="78" spans="1:13" x14ac:dyDescent="0.3">
      <c r="A78" s="115">
        <v>249</v>
      </c>
      <c r="B78" s="88" t="s">
        <v>88</v>
      </c>
      <c r="C78" s="116">
        <f>'COG-M'!P473</f>
        <v>0</v>
      </c>
      <c r="D78" s="54">
        <f>'COG-M'!P474</f>
        <v>0</v>
      </c>
      <c r="E78" s="54">
        <f>'COG-M'!P475</f>
        <v>0</v>
      </c>
      <c r="F78" s="54">
        <f>'COG-M'!P476</f>
        <v>0</v>
      </c>
      <c r="G78" s="54">
        <f>'COG-M'!P477</f>
        <v>0</v>
      </c>
      <c r="H78" s="54">
        <f>'COG-M'!P478</f>
        <v>0</v>
      </c>
      <c r="I78" s="54">
        <f>'COG-M'!P479</f>
        <v>0</v>
      </c>
      <c r="J78" s="54">
        <f>'COG-M'!P480</f>
        <v>0</v>
      </c>
      <c r="K78" s="54">
        <f>'COG-M'!P481</f>
        <v>0</v>
      </c>
      <c r="L78" s="54">
        <f>'COG-M'!P482</f>
        <v>0</v>
      </c>
      <c r="M78" s="55">
        <f t="shared" si="17"/>
        <v>0</v>
      </c>
    </row>
    <row r="79" spans="1:13" x14ac:dyDescent="0.3">
      <c r="A79" s="121">
        <v>2500</v>
      </c>
      <c r="B79" s="122" t="s">
        <v>2432</v>
      </c>
      <c r="C79" s="72">
        <f t="shared" ref="C79:I79" si="18">SUM(C80:C86)</f>
        <v>0</v>
      </c>
      <c r="D79" s="73">
        <f t="shared" si="18"/>
        <v>0</v>
      </c>
      <c r="E79" s="73">
        <f t="shared" si="18"/>
        <v>0</v>
      </c>
      <c r="F79" s="73">
        <f t="shared" si="18"/>
        <v>0</v>
      </c>
      <c r="G79" s="73">
        <f t="shared" si="18"/>
        <v>0</v>
      </c>
      <c r="H79" s="73">
        <f t="shared" si="18"/>
        <v>0</v>
      </c>
      <c r="I79" s="73">
        <f t="shared" si="18"/>
        <v>0</v>
      </c>
      <c r="J79" s="73">
        <f>SUM(J80:J86)</f>
        <v>0</v>
      </c>
      <c r="K79" s="73">
        <f>SUM(K80:K86)</f>
        <v>0</v>
      </c>
      <c r="L79" s="73">
        <f>SUM(L80:L86)</f>
        <v>0</v>
      </c>
      <c r="M79" s="73">
        <f>SUM(M80:M86)</f>
        <v>0</v>
      </c>
    </row>
    <row r="80" spans="1:13" x14ac:dyDescent="0.3">
      <c r="A80" s="115">
        <v>251</v>
      </c>
      <c r="B80" s="88" t="s">
        <v>90</v>
      </c>
      <c r="C80" s="116">
        <f>'COG-M'!P484</f>
        <v>0</v>
      </c>
      <c r="D80" s="54">
        <f>'COG-M'!P485</f>
        <v>0</v>
      </c>
      <c r="E80" s="54">
        <f>'COG-M'!P486</f>
        <v>0</v>
      </c>
      <c r="F80" s="54">
        <f>'COG-M'!P487</f>
        <v>0</v>
      </c>
      <c r="G80" s="54">
        <f>'COG-M'!P488</f>
        <v>0</v>
      </c>
      <c r="H80" s="54">
        <f>'COG-M'!P489</f>
        <v>0</v>
      </c>
      <c r="I80" s="54">
        <f>'COG-M'!P490</f>
        <v>0</v>
      </c>
      <c r="J80" s="54">
        <f>'COG-M'!P491</f>
        <v>0</v>
      </c>
      <c r="K80" s="54">
        <f>'COG-M'!P492</f>
        <v>0</v>
      </c>
      <c r="L80" s="54">
        <f>'COG-M'!P493</f>
        <v>0</v>
      </c>
      <c r="M80" s="55">
        <f t="shared" ref="M80:M86" si="19">SUM(C80:L80)</f>
        <v>0</v>
      </c>
    </row>
    <row r="81" spans="1:13" x14ac:dyDescent="0.3">
      <c r="A81" s="115">
        <v>252</v>
      </c>
      <c r="B81" s="88" t="s">
        <v>91</v>
      </c>
      <c r="C81" s="116">
        <f>'COG-M'!P494</f>
        <v>0</v>
      </c>
      <c r="D81" s="54">
        <f>'COG-M'!P495</f>
        <v>0</v>
      </c>
      <c r="E81" s="54">
        <f>'COG-M'!P496</f>
        <v>0</v>
      </c>
      <c r="F81" s="54">
        <f>'COG-M'!P497</f>
        <v>0</v>
      </c>
      <c r="G81" s="54">
        <f>'COG-M'!P498</f>
        <v>0</v>
      </c>
      <c r="H81" s="54">
        <f>'COG-M'!P499</f>
        <v>0</v>
      </c>
      <c r="I81" s="54">
        <f>'COG-M'!P500</f>
        <v>0</v>
      </c>
      <c r="J81" s="54">
        <f>'COG-M'!P501</f>
        <v>0</v>
      </c>
      <c r="K81" s="54">
        <f>'COG-M'!P502</f>
        <v>0</v>
      </c>
      <c r="L81" s="54">
        <f>'COG-M'!P503</f>
        <v>0</v>
      </c>
      <c r="M81" s="55">
        <f t="shared" si="19"/>
        <v>0</v>
      </c>
    </row>
    <row r="82" spans="1:13" x14ac:dyDescent="0.3">
      <c r="A82" s="115">
        <v>253</v>
      </c>
      <c r="B82" s="88" t="s">
        <v>92</v>
      </c>
      <c r="C82" s="116">
        <f>'COG-M'!P504</f>
        <v>0</v>
      </c>
      <c r="D82" s="54">
        <f>'COG-M'!P505</f>
        <v>0</v>
      </c>
      <c r="E82" s="54">
        <f>'COG-M'!P506</f>
        <v>0</v>
      </c>
      <c r="F82" s="54">
        <f>'COG-M'!P507</f>
        <v>0</v>
      </c>
      <c r="G82" s="54">
        <f>'COG-M'!P508</f>
        <v>0</v>
      </c>
      <c r="H82" s="54">
        <f>'COG-M'!P509</f>
        <v>0</v>
      </c>
      <c r="I82" s="54">
        <f>'COG-M'!P510</f>
        <v>0</v>
      </c>
      <c r="J82" s="54">
        <f>'COG-M'!P511</f>
        <v>0</v>
      </c>
      <c r="K82" s="54">
        <f>'COG-M'!P512</f>
        <v>0</v>
      </c>
      <c r="L82" s="54">
        <f>'COG-M'!P513</f>
        <v>0</v>
      </c>
      <c r="M82" s="55">
        <f t="shared" si="19"/>
        <v>0</v>
      </c>
    </row>
    <row r="83" spans="1:13" x14ac:dyDescent="0.3">
      <c r="A83" s="115">
        <v>254</v>
      </c>
      <c r="B83" s="88" t="s">
        <v>93</v>
      </c>
      <c r="C83" s="116">
        <f>'COG-M'!P514</f>
        <v>0</v>
      </c>
      <c r="D83" s="54">
        <f>'COG-M'!P515</f>
        <v>0</v>
      </c>
      <c r="E83" s="54">
        <f>'COG-M'!P516</f>
        <v>0</v>
      </c>
      <c r="F83" s="54">
        <f>'COG-M'!P517</f>
        <v>0</v>
      </c>
      <c r="G83" s="54">
        <f>'COG-M'!P518</f>
        <v>0</v>
      </c>
      <c r="H83" s="54">
        <f>'COG-M'!P519</f>
        <v>0</v>
      </c>
      <c r="I83" s="54">
        <f>'COG-M'!P520</f>
        <v>0</v>
      </c>
      <c r="J83" s="54">
        <f>'COG-M'!P521</f>
        <v>0</v>
      </c>
      <c r="K83" s="54">
        <f>'COG-M'!P522</f>
        <v>0</v>
      </c>
      <c r="L83" s="54">
        <f>'COG-M'!P523</f>
        <v>0</v>
      </c>
      <c r="M83" s="55">
        <f t="shared" si="19"/>
        <v>0</v>
      </c>
    </row>
    <row r="84" spans="1:13" x14ac:dyDescent="0.3">
      <c r="A84" s="115">
        <v>255</v>
      </c>
      <c r="B84" s="88" t="s">
        <v>94</v>
      </c>
      <c r="C84" s="116">
        <f>'COG-M'!P524</f>
        <v>0</v>
      </c>
      <c r="D84" s="54">
        <f>'COG-M'!P525</f>
        <v>0</v>
      </c>
      <c r="E84" s="54">
        <f>'COG-M'!P526</f>
        <v>0</v>
      </c>
      <c r="F84" s="54">
        <f>'COG-M'!P527</f>
        <v>0</v>
      </c>
      <c r="G84" s="54">
        <f>'COG-M'!P528</f>
        <v>0</v>
      </c>
      <c r="H84" s="54">
        <f>'COG-M'!P529</f>
        <v>0</v>
      </c>
      <c r="I84" s="54">
        <f>'COG-M'!P530</f>
        <v>0</v>
      </c>
      <c r="J84" s="54">
        <f>'COG-M'!P531</f>
        <v>0</v>
      </c>
      <c r="K84" s="54">
        <f>'COG-M'!P532</f>
        <v>0</v>
      </c>
      <c r="L84" s="54">
        <f>'COG-M'!P533</f>
        <v>0</v>
      </c>
      <c r="M84" s="55">
        <f t="shared" si="19"/>
        <v>0</v>
      </c>
    </row>
    <row r="85" spans="1:13" x14ac:dyDescent="0.3">
      <c r="A85" s="115">
        <v>256</v>
      </c>
      <c r="B85" s="88" t="s">
        <v>95</v>
      </c>
      <c r="C85" s="116">
        <f>'COG-M'!P534</f>
        <v>0</v>
      </c>
      <c r="D85" s="54">
        <f>'COG-M'!P535</f>
        <v>0</v>
      </c>
      <c r="E85" s="54">
        <f>'COG-M'!P536</f>
        <v>0</v>
      </c>
      <c r="F85" s="54">
        <f>'COG-M'!P537</f>
        <v>0</v>
      </c>
      <c r="G85" s="54">
        <f>'COG-M'!P538</f>
        <v>0</v>
      </c>
      <c r="H85" s="54">
        <f>'COG-M'!P539</f>
        <v>0</v>
      </c>
      <c r="I85" s="54">
        <f>'COG-M'!P540</f>
        <v>0</v>
      </c>
      <c r="J85" s="54">
        <f>'COG-M'!P541</f>
        <v>0</v>
      </c>
      <c r="K85" s="54">
        <f>'COG-M'!P542</f>
        <v>0</v>
      </c>
      <c r="L85" s="54">
        <f>'COG-M'!P543</f>
        <v>0</v>
      </c>
      <c r="M85" s="55">
        <f t="shared" si="19"/>
        <v>0</v>
      </c>
    </row>
    <row r="86" spans="1:13" x14ac:dyDescent="0.3">
      <c r="A86" s="115">
        <v>259</v>
      </c>
      <c r="B86" s="88" t="s">
        <v>96</v>
      </c>
      <c r="C86" s="116">
        <f>'COG-M'!P544</f>
        <v>0</v>
      </c>
      <c r="D86" s="54">
        <f>'COG-M'!P545</f>
        <v>0</v>
      </c>
      <c r="E86" s="54">
        <f>'COG-M'!P546</f>
        <v>0</v>
      </c>
      <c r="F86" s="54">
        <f>'COG-M'!P547</f>
        <v>0</v>
      </c>
      <c r="G86" s="54">
        <f>'COG-M'!P548</f>
        <v>0</v>
      </c>
      <c r="H86" s="54">
        <f>'COG-M'!P549</f>
        <v>0</v>
      </c>
      <c r="I86" s="54">
        <f>'COG-M'!P550</f>
        <v>0</v>
      </c>
      <c r="J86" s="54">
        <f>'COG-M'!P551</f>
        <v>0</v>
      </c>
      <c r="K86" s="54">
        <f>'COG-M'!P552</f>
        <v>0</v>
      </c>
      <c r="L86" s="54">
        <f>'COG-M'!P553</f>
        <v>0</v>
      </c>
      <c r="M86" s="55">
        <f t="shared" si="19"/>
        <v>0</v>
      </c>
    </row>
    <row r="87" spans="1:13" x14ac:dyDescent="0.3">
      <c r="A87" s="121">
        <v>2600</v>
      </c>
      <c r="B87" s="122" t="s">
        <v>2433</v>
      </c>
      <c r="C87" s="72">
        <f t="shared" ref="C87:I87" si="20">SUM(C88:C89)</f>
        <v>0</v>
      </c>
      <c r="D87" s="73">
        <f t="shared" si="20"/>
        <v>0</v>
      </c>
      <c r="E87" s="73">
        <f t="shared" si="20"/>
        <v>0</v>
      </c>
      <c r="F87" s="73">
        <f t="shared" si="20"/>
        <v>0</v>
      </c>
      <c r="G87" s="73">
        <f t="shared" si="20"/>
        <v>0</v>
      </c>
      <c r="H87" s="73">
        <f t="shared" si="20"/>
        <v>0</v>
      </c>
      <c r="I87" s="73">
        <f t="shared" si="20"/>
        <v>72000</v>
      </c>
      <c r="J87" s="73">
        <f>SUM(J88:J89)</f>
        <v>0</v>
      </c>
      <c r="K87" s="73">
        <f>SUM(K88:K89)</f>
        <v>0</v>
      </c>
      <c r="L87" s="73">
        <f>SUM(L88:L89)</f>
        <v>0</v>
      </c>
      <c r="M87" s="73">
        <f>SUM(M88:M89)</f>
        <v>72000</v>
      </c>
    </row>
    <row r="88" spans="1:13" x14ac:dyDescent="0.3">
      <c r="A88" s="115">
        <v>261</v>
      </c>
      <c r="B88" s="88" t="s">
        <v>98</v>
      </c>
      <c r="C88" s="116">
        <f>'COG-M'!P555</f>
        <v>0</v>
      </c>
      <c r="D88" s="54">
        <f>'COG-M'!P556</f>
        <v>0</v>
      </c>
      <c r="E88" s="54">
        <f>'COG-M'!P557</f>
        <v>0</v>
      </c>
      <c r="F88" s="54">
        <f>'COG-M'!P558</f>
        <v>0</v>
      </c>
      <c r="G88" s="54">
        <f>'COG-M'!P559</f>
        <v>0</v>
      </c>
      <c r="H88" s="54">
        <f>'COG-M'!P560</f>
        <v>0</v>
      </c>
      <c r="I88" s="54">
        <f>'COG-M'!P561</f>
        <v>72000</v>
      </c>
      <c r="J88" s="54">
        <f>'COG-M'!P562</f>
        <v>0</v>
      </c>
      <c r="K88" s="54">
        <f>'COG-M'!P563</f>
        <v>0</v>
      </c>
      <c r="L88" s="54">
        <f>'COG-M'!P564</f>
        <v>0</v>
      </c>
      <c r="M88" s="55">
        <f>SUM(C88:L88)</f>
        <v>72000</v>
      </c>
    </row>
    <row r="89" spans="1:13" x14ac:dyDescent="0.3">
      <c r="A89" s="115">
        <v>262</v>
      </c>
      <c r="B89" s="88" t="s">
        <v>99</v>
      </c>
      <c r="C89" s="116">
        <f>'COG-M'!P565</f>
        <v>0</v>
      </c>
      <c r="D89" s="54">
        <f>'COG-M'!P566</f>
        <v>0</v>
      </c>
      <c r="E89" s="54">
        <f>'COG-M'!P567</f>
        <v>0</v>
      </c>
      <c r="F89" s="54">
        <f>'COG-M'!P568</f>
        <v>0</v>
      </c>
      <c r="G89" s="54">
        <f>'COG-M'!P569</f>
        <v>0</v>
      </c>
      <c r="H89" s="54">
        <f>'COG-M'!P570</f>
        <v>0</v>
      </c>
      <c r="I89" s="54">
        <f>'COG-M'!P571</f>
        <v>0</v>
      </c>
      <c r="J89" s="54">
        <f>'COG-M'!P572</f>
        <v>0</v>
      </c>
      <c r="K89" s="54">
        <f>'COG-M'!P573</f>
        <v>0</v>
      </c>
      <c r="L89" s="54">
        <f>'COG-M'!P574</f>
        <v>0</v>
      </c>
      <c r="M89" s="55">
        <f>SUM(C89:L89)</f>
        <v>0</v>
      </c>
    </row>
    <row r="90" spans="1:13" x14ac:dyDescent="0.3">
      <c r="A90" s="121">
        <v>2700</v>
      </c>
      <c r="B90" s="122" t="s">
        <v>2434</v>
      </c>
      <c r="C90" s="72">
        <f t="shared" ref="C90:I90" si="21">SUM(C91:C95)</f>
        <v>0</v>
      </c>
      <c r="D90" s="73">
        <f t="shared" si="21"/>
        <v>0</v>
      </c>
      <c r="E90" s="73">
        <f t="shared" si="21"/>
        <v>0</v>
      </c>
      <c r="F90" s="73">
        <f t="shared" si="21"/>
        <v>0</v>
      </c>
      <c r="G90" s="73">
        <f t="shared" si="21"/>
        <v>0</v>
      </c>
      <c r="H90" s="73">
        <f t="shared" si="21"/>
        <v>0</v>
      </c>
      <c r="I90" s="73">
        <f t="shared" si="21"/>
        <v>0</v>
      </c>
      <c r="J90" s="73">
        <f>SUM(J91:J95)</f>
        <v>0</v>
      </c>
      <c r="K90" s="73">
        <f>SUM(K91:K95)</f>
        <v>0</v>
      </c>
      <c r="L90" s="73">
        <f>SUM(L91:L95)</f>
        <v>0</v>
      </c>
      <c r="M90" s="73">
        <f>SUM(M91:M95)</f>
        <v>0</v>
      </c>
    </row>
    <row r="91" spans="1:13" x14ac:dyDescent="0.3">
      <c r="A91" s="115">
        <v>271</v>
      </c>
      <c r="B91" s="88" t="s">
        <v>101</v>
      </c>
      <c r="C91" s="116">
        <f>'COG-M'!P576</f>
        <v>0</v>
      </c>
      <c r="D91" s="54">
        <f>'COG-M'!P577</f>
        <v>0</v>
      </c>
      <c r="E91" s="54">
        <f>'COG-M'!P578</f>
        <v>0</v>
      </c>
      <c r="F91" s="54">
        <f>'COG-M'!P579</f>
        <v>0</v>
      </c>
      <c r="G91" s="54">
        <f>'COG-M'!P580</f>
        <v>0</v>
      </c>
      <c r="H91" s="54">
        <f>'COG-M'!P581</f>
        <v>0</v>
      </c>
      <c r="I91" s="54">
        <f>'COG-M'!P582</f>
        <v>0</v>
      </c>
      <c r="J91" s="54">
        <f>'COG-M'!P583</f>
        <v>0</v>
      </c>
      <c r="K91" s="54">
        <f>'COG-M'!P584</f>
        <v>0</v>
      </c>
      <c r="L91" s="54">
        <f>'COG-M'!P585</f>
        <v>0</v>
      </c>
      <c r="M91" s="55">
        <f>SUM(C91:L91)</f>
        <v>0</v>
      </c>
    </row>
    <row r="92" spans="1:13" x14ac:dyDescent="0.3">
      <c r="A92" s="115">
        <v>272</v>
      </c>
      <c r="B92" s="88" t="s">
        <v>102</v>
      </c>
      <c r="C92" s="116">
        <f>'COG-M'!P586</f>
        <v>0</v>
      </c>
      <c r="D92" s="54">
        <f>'COG-M'!P587</f>
        <v>0</v>
      </c>
      <c r="E92" s="54">
        <f>'COG-M'!P588</f>
        <v>0</v>
      </c>
      <c r="F92" s="54">
        <f>'COG-M'!P589</f>
        <v>0</v>
      </c>
      <c r="G92" s="54">
        <f>'COG-M'!P590</f>
        <v>0</v>
      </c>
      <c r="H92" s="54">
        <f>'COG-M'!P591</f>
        <v>0</v>
      </c>
      <c r="I92" s="54">
        <f>'COG-M'!P592</f>
        <v>0</v>
      </c>
      <c r="J92" s="54">
        <f>'COG-M'!P593</f>
        <v>0</v>
      </c>
      <c r="K92" s="54">
        <f>'COG-M'!P594</f>
        <v>0</v>
      </c>
      <c r="L92" s="54">
        <f>'COG-M'!P595</f>
        <v>0</v>
      </c>
      <c r="M92" s="55">
        <f>SUM(C92:L92)</f>
        <v>0</v>
      </c>
    </row>
    <row r="93" spans="1:13" x14ac:dyDescent="0.3">
      <c r="A93" s="115">
        <v>273</v>
      </c>
      <c r="B93" s="88" t="s">
        <v>103</v>
      </c>
      <c r="C93" s="116">
        <f>'COG-M'!P596</f>
        <v>0</v>
      </c>
      <c r="D93" s="54">
        <f>'COG-M'!P597</f>
        <v>0</v>
      </c>
      <c r="E93" s="54">
        <f>'COG-M'!P598</f>
        <v>0</v>
      </c>
      <c r="F93" s="54">
        <f>'COG-M'!P599</f>
        <v>0</v>
      </c>
      <c r="G93" s="54">
        <f>'COG-M'!P600</f>
        <v>0</v>
      </c>
      <c r="H93" s="54">
        <f>'COG-M'!P601</f>
        <v>0</v>
      </c>
      <c r="I93" s="54">
        <f>'COG-M'!P602</f>
        <v>0</v>
      </c>
      <c r="J93" s="54">
        <f>'COG-M'!P603</f>
        <v>0</v>
      </c>
      <c r="K93" s="54">
        <f>'COG-M'!P604</f>
        <v>0</v>
      </c>
      <c r="L93" s="54">
        <f>'COG-M'!P605</f>
        <v>0</v>
      </c>
      <c r="M93" s="55">
        <f>SUM(C93:L93)</f>
        <v>0</v>
      </c>
    </row>
    <row r="94" spans="1:13" x14ac:dyDescent="0.3">
      <c r="A94" s="115">
        <v>274</v>
      </c>
      <c r="B94" s="88" t="s">
        <v>104</v>
      </c>
      <c r="C94" s="116">
        <f>'COG-M'!P606</f>
        <v>0</v>
      </c>
      <c r="D94" s="54">
        <f>'COG-M'!P607</f>
        <v>0</v>
      </c>
      <c r="E94" s="54">
        <f>'COG-M'!P608</f>
        <v>0</v>
      </c>
      <c r="F94" s="54">
        <f>'COG-M'!P609</f>
        <v>0</v>
      </c>
      <c r="G94" s="54">
        <f>'COG-M'!P610</f>
        <v>0</v>
      </c>
      <c r="H94" s="54">
        <f>'COG-M'!P611</f>
        <v>0</v>
      </c>
      <c r="I94" s="54">
        <f>'COG-M'!P612</f>
        <v>0</v>
      </c>
      <c r="J94" s="54">
        <f>'COG-M'!P613</f>
        <v>0</v>
      </c>
      <c r="K94" s="54">
        <f>'COG-M'!P614</f>
        <v>0</v>
      </c>
      <c r="L94" s="54">
        <f>'COG-M'!P615</f>
        <v>0</v>
      </c>
      <c r="M94" s="55">
        <f>SUM(C94:L94)</f>
        <v>0</v>
      </c>
    </row>
    <row r="95" spans="1:13" x14ac:dyDescent="0.3">
      <c r="A95" s="115">
        <v>275</v>
      </c>
      <c r="B95" s="88" t="s">
        <v>105</v>
      </c>
      <c r="C95" s="116">
        <f>'COG-M'!P616</f>
        <v>0</v>
      </c>
      <c r="D95" s="54">
        <f>'COG-M'!P617</f>
        <v>0</v>
      </c>
      <c r="E95" s="54">
        <f>'COG-M'!P618</f>
        <v>0</v>
      </c>
      <c r="F95" s="54">
        <f>'COG-M'!P619</f>
        <v>0</v>
      </c>
      <c r="G95" s="54">
        <f>'COG-M'!P620</f>
        <v>0</v>
      </c>
      <c r="H95" s="54">
        <f>'COG-M'!P621</f>
        <v>0</v>
      </c>
      <c r="I95" s="54">
        <f>'COG-M'!P622</f>
        <v>0</v>
      </c>
      <c r="J95" s="54">
        <f>'COG-M'!P623</f>
        <v>0</v>
      </c>
      <c r="K95" s="54">
        <f>'COG-M'!P624</f>
        <v>0</v>
      </c>
      <c r="L95" s="54">
        <f>'COG-M'!P625</f>
        <v>0</v>
      </c>
      <c r="M95" s="55">
        <f>SUM(C95:L95)</f>
        <v>0</v>
      </c>
    </row>
    <row r="96" spans="1:13" x14ac:dyDescent="0.3">
      <c r="A96" s="121">
        <v>2800</v>
      </c>
      <c r="B96" s="122" t="s">
        <v>2435</v>
      </c>
      <c r="C96" s="72">
        <f t="shared" ref="C96:I96" si="22">SUM(C97:C99)</f>
        <v>0</v>
      </c>
      <c r="D96" s="73">
        <f t="shared" si="22"/>
        <v>0</v>
      </c>
      <c r="E96" s="73">
        <f t="shared" si="22"/>
        <v>0</v>
      </c>
      <c r="F96" s="73">
        <f t="shared" si="22"/>
        <v>0</v>
      </c>
      <c r="G96" s="73">
        <f t="shared" si="22"/>
        <v>0</v>
      </c>
      <c r="H96" s="73">
        <f t="shared" si="22"/>
        <v>0</v>
      </c>
      <c r="I96" s="73">
        <f t="shared" si="22"/>
        <v>0</v>
      </c>
      <c r="J96" s="73">
        <f>SUM(J97:J99)</f>
        <v>0</v>
      </c>
      <c r="K96" s="73">
        <f>SUM(K97:K99)</f>
        <v>0</v>
      </c>
      <c r="L96" s="73">
        <f>SUM(L97:L99)</f>
        <v>0</v>
      </c>
      <c r="M96" s="73">
        <f>SUM(M97:M99)</f>
        <v>0</v>
      </c>
    </row>
    <row r="97" spans="1:13" x14ac:dyDescent="0.3">
      <c r="A97" s="115">
        <v>281</v>
      </c>
      <c r="B97" s="88" t="s">
        <v>107</v>
      </c>
      <c r="C97" s="116">
        <f>'COG-M'!P627</f>
        <v>0</v>
      </c>
      <c r="D97" s="54">
        <f>'COG-M'!P628</f>
        <v>0</v>
      </c>
      <c r="E97" s="54">
        <f>'COG-M'!P629</f>
        <v>0</v>
      </c>
      <c r="F97" s="54">
        <f>'COG-M'!P630</f>
        <v>0</v>
      </c>
      <c r="G97" s="54">
        <f>'COG-M'!P631</f>
        <v>0</v>
      </c>
      <c r="H97" s="54">
        <f>'COG-M'!P632</f>
        <v>0</v>
      </c>
      <c r="I97" s="54">
        <f>'COG-M'!P633</f>
        <v>0</v>
      </c>
      <c r="J97" s="54">
        <f>'COG-M'!P634</f>
        <v>0</v>
      </c>
      <c r="K97" s="54">
        <f>'COG-M'!P635</f>
        <v>0</v>
      </c>
      <c r="L97" s="54">
        <f>'COG-M'!P636</f>
        <v>0</v>
      </c>
      <c r="M97" s="55">
        <f>SUM(C97:L97)</f>
        <v>0</v>
      </c>
    </row>
    <row r="98" spans="1:13" x14ac:dyDescent="0.3">
      <c r="A98" s="115">
        <v>282</v>
      </c>
      <c r="B98" s="88" t="s">
        <v>108</v>
      </c>
      <c r="C98" s="116">
        <f>'COG-M'!P637</f>
        <v>0</v>
      </c>
      <c r="D98" s="54">
        <f>'COG-M'!P638</f>
        <v>0</v>
      </c>
      <c r="E98" s="54">
        <f>'COG-M'!P639</f>
        <v>0</v>
      </c>
      <c r="F98" s="54">
        <f>'COG-M'!P640</f>
        <v>0</v>
      </c>
      <c r="G98" s="54">
        <f>'COG-M'!P641</f>
        <v>0</v>
      </c>
      <c r="H98" s="54">
        <f>'COG-M'!P642</f>
        <v>0</v>
      </c>
      <c r="I98" s="54">
        <f>'COG-M'!P643</f>
        <v>0</v>
      </c>
      <c r="J98" s="54">
        <f>'COG-M'!P644</f>
        <v>0</v>
      </c>
      <c r="K98" s="54">
        <f>'COG-M'!P645</f>
        <v>0</v>
      </c>
      <c r="L98" s="54">
        <f>'COG-M'!P646</f>
        <v>0</v>
      </c>
      <c r="M98" s="55">
        <f>SUM(C98:L98)</f>
        <v>0</v>
      </c>
    </row>
    <row r="99" spans="1:13" x14ac:dyDescent="0.3">
      <c r="A99" s="115">
        <v>283</v>
      </c>
      <c r="B99" s="88" t="s">
        <v>109</v>
      </c>
      <c r="C99" s="116">
        <f>'COG-M'!P647</f>
        <v>0</v>
      </c>
      <c r="D99" s="54">
        <f>'COG-M'!P648</f>
        <v>0</v>
      </c>
      <c r="E99" s="54">
        <f>'COG-M'!P649</f>
        <v>0</v>
      </c>
      <c r="F99" s="54">
        <f>'COG-M'!P650</f>
        <v>0</v>
      </c>
      <c r="G99" s="54">
        <f>'COG-M'!P651</f>
        <v>0</v>
      </c>
      <c r="H99" s="54">
        <f>'COG-M'!P652</f>
        <v>0</v>
      </c>
      <c r="I99" s="54">
        <f>'COG-M'!P653</f>
        <v>0</v>
      </c>
      <c r="J99" s="54">
        <f>'COG-M'!P654</f>
        <v>0</v>
      </c>
      <c r="K99" s="54">
        <f>'COG-M'!P655</f>
        <v>0</v>
      </c>
      <c r="L99" s="54">
        <f>'COG-M'!P656</f>
        <v>0</v>
      </c>
      <c r="M99" s="55">
        <f>SUM(C99:L99)</f>
        <v>0</v>
      </c>
    </row>
    <row r="100" spans="1:13" x14ac:dyDescent="0.3">
      <c r="A100" s="121">
        <v>2900</v>
      </c>
      <c r="B100" s="122" t="s">
        <v>2436</v>
      </c>
      <c r="C100" s="72">
        <f t="shared" ref="C100:I100" si="23">SUM(C101:C109)</f>
        <v>0</v>
      </c>
      <c r="D100" s="73">
        <f t="shared" si="23"/>
        <v>0</v>
      </c>
      <c r="E100" s="73">
        <f t="shared" si="23"/>
        <v>0</v>
      </c>
      <c r="F100" s="73">
        <f t="shared" si="23"/>
        <v>0</v>
      </c>
      <c r="G100" s="73">
        <f t="shared" si="23"/>
        <v>0</v>
      </c>
      <c r="H100" s="73">
        <f t="shared" si="23"/>
        <v>0</v>
      </c>
      <c r="I100" s="73">
        <f t="shared" si="23"/>
        <v>0</v>
      </c>
      <c r="J100" s="73">
        <f>SUM(J101:J109)</f>
        <v>0</v>
      </c>
      <c r="K100" s="73">
        <f>SUM(K101:K109)</f>
        <v>0</v>
      </c>
      <c r="L100" s="73">
        <f>SUM(L101:L109)</f>
        <v>0</v>
      </c>
      <c r="M100" s="73">
        <f>SUM(M101:M109)</f>
        <v>0</v>
      </c>
    </row>
    <row r="101" spans="1:13" x14ac:dyDescent="0.3">
      <c r="A101" s="115">
        <v>291</v>
      </c>
      <c r="B101" s="88" t="s">
        <v>111</v>
      </c>
      <c r="C101" s="116">
        <f>'COG-M'!P658</f>
        <v>0</v>
      </c>
      <c r="D101" s="54">
        <f>'COG-M'!P659</f>
        <v>0</v>
      </c>
      <c r="E101" s="54">
        <f>'COG-M'!P660</f>
        <v>0</v>
      </c>
      <c r="F101" s="54">
        <f>'COG-M'!P661</f>
        <v>0</v>
      </c>
      <c r="G101" s="54">
        <f>'COG-M'!P662</f>
        <v>0</v>
      </c>
      <c r="H101" s="54">
        <f>'COG-M'!P663</f>
        <v>0</v>
      </c>
      <c r="I101" s="54">
        <f>'COG-M'!P664</f>
        <v>0</v>
      </c>
      <c r="J101" s="54">
        <f>'COG-M'!P665</f>
        <v>0</v>
      </c>
      <c r="K101" s="54">
        <f>'COG-M'!P666</f>
        <v>0</v>
      </c>
      <c r="L101" s="54">
        <f>'COG-M'!P667</f>
        <v>0</v>
      </c>
      <c r="M101" s="55">
        <f t="shared" ref="M101:M109" si="24">SUM(C101:L101)</f>
        <v>0</v>
      </c>
    </row>
    <row r="102" spans="1:13" x14ac:dyDescent="0.3">
      <c r="A102" s="115">
        <v>292</v>
      </c>
      <c r="B102" s="88" t="s">
        <v>112</v>
      </c>
      <c r="C102" s="116">
        <f>'COG-M'!P668</f>
        <v>0</v>
      </c>
      <c r="D102" s="54">
        <f>'COG-M'!P669</f>
        <v>0</v>
      </c>
      <c r="E102" s="54">
        <f>'COG-M'!P670</f>
        <v>0</v>
      </c>
      <c r="F102" s="54">
        <f>'COG-M'!P671</f>
        <v>0</v>
      </c>
      <c r="G102" s="54">
        <f>'COG-M'!P672</f>
        <v>0</v>
      </c>
      <c r="H102" s="54">
        <f>'COG-M'!P673</f>
        <v>0</v>
      </c>
      <c r="I102" s="54">
        <f>'COG-M'!P674</f>
        <v>0</v>
      </c>
      <c r="J102" s="54">
        <f>'COG-M'!P675</f>
        <v>0</v>
      </c>
      <c r="K102" s="54">
        <f>'COG-M'!P676</f>
        <v>0</v>
      </c>
      <c r="L102" s="54">
        <f>'COG-M'!P677</f>
        <v>0</v>
      </c>
      <c r="M102" s="55">
        <f t="shared" si="24"/>
        <v>0</v>
      </c>
    </row>
    <row r="103" spans="1:13" ht="28.8" x14ac:dyDescent="0.3">
      <c r="A103" s="115">
        <v>293</v>
      </c>
      <c r="B103" s="88" t="s">
        <v>113</v>
      </c>
      <c r="C103" s="116">
        <f>'COG-M'!P678</f>
        <v>0</v>
      </c>
      <c r="D103" s="54">
        <f>'COG-M'!P679</f>
        <v>0</v>
      </c>
      <c r="E103" s="54">
        <f>'COG-M'!P680</f>
        <v>0</v>
      </c>
      <c r="F103" s="54">
        <f>'COG-M'!P681</f>
        <v>0</v>
      </c>
      <c r="G103" s="54">
        <f>'COG-M'!P682</f>
        <v>0</v>
      </c>
      <c r="H103" s="54">
        <f>'COG-M'!P683</f>
        <v>0</v>
      </c>
      <c r="I103" s="54">
        <f>'COG-M'!P684</f>
        <v>0</v>
      </c>
      <c r="J103" s="54">
        <f>'COG-M'!P685</f>
        <v>0</v>
      </c>
      <c r="K103" s="54">
        <f>'COG-M'!P686</f>
        <v>0</v>
      </c>
      <c r="L103" s="54">
        <f>'COG-M'!P687</f>
        <v>0</v>
      </c>
      <c r="M103" s="55">
        <f t="shared" si="24"/>
        <v>0</v>
      </c>
    </row>
    <row r="104" spans="1:13" ht="28.8" x14ac:dyDescent="0.3">
      <c r="A104" s="115">
        <v>294</v>
      </c>
      <c r="B104" s="88" t="s">
        <v>114</v>
      </c>
      <c r="C104" s="116">
        <f>'COG-M'!P688</f>
        <v>0</v>
      </c>
      <c r="D104" s="54">
        <f>'COG-M'!P689</f>
        <v>0</v>
      </c>
      <c r="E104" s="54">
        <f>'COG-M'!P690</f>
        <v>0</v>
      </c>
      <c r="F104" s="54">
        <f>'COG-M'!P691</f>
        <v>0</v>
      </c>
      <c r="G104" s="54">
        <f>'COG-M'!P692</f>
        <v>0</v>
      </c>
      <c r="H104" s="54">
        <f>'COG-M'!P693</f>
        <v>0</v>
      </c>
      <c r="I104" s="54">
        <f>'COG-M'!P694</f>
        <v>0</v>
      </c>
      <c r="J104" s="54">
        <f>'COG-M'!P695</f>
        <v>0</v>
      </c>
      <c r="K104" s="54">
        <f>'COG-M'!P696</f>
        <v>0</v>
      </c>
      <c r="L104" s="54">
        <f>'COG-M'!P697</f>
        <v>0</v>
      </c>
      <c r="M104" s="55">
        <f t="shared" si="24"/>
        <v>0</v>
      </c>
    </row>
    <row r="105" spans="1:13" ht="28.8" x14ac:dyDescent="0.3">
      <c r="A105" s="115">
        <v>295</v>
      </c>
      <c r="B105" s="88" t="s">
        <v>115</v>
      </c>
      <c r="C105" s="116">
        <f>'COG-M'!P698</f>
        <v>0</v>
      </c>
      <c r="D105" s="54">
        <f>'COG-M'!P699</f>
        <v>0</v>
      </c>
      <c r="E105" s="54">
        <f>'COG-M'!P700</f>
        <v>0</v>
      </c>
      <c r="F105" s="54">
        <f>'COG-M'!P701</f>
        <v>0</v>
      </c>
      <c r="G105" s="54">
        <f>'COG-M'!P702</f>
        <v>0</v>
      </c>
      <c r="H105" s="54">
        <f>'COG-M'!P703</f>
        <v>0</v>
      </c>
      <c r="I105" s="54">
        <f>'COG-M'!P704</f>
        <v>0</v>
      </c>
      <c r="J105" s="54">
        <f>'COG-M'!P705</f>
        <v>0</v>
      </c>
      <c r="K105" s="54">
        <f>'COG-M'!P706</f>
        <v>0</v>
      </c>
      <c r="L105" s="54">
        <f>'COG-M'!P707</f>
        <v>0</v>
      </c>
      <c r="M105" s="55">
        <f t="shared" si="24"/>
        <v>0</v>
      </c>
    </row>
    <row r="106" spans="1:13" x14ac:dyDescent="0.3">
      <c r="A106" s="115">
        <v>296</v>
      </c>
      <c r="B106" s="88" t="s">
        <v>116</v>
      </c>
      <c r="C106" s="116">
        <f>'COG-M'!P708</f>
        <v>0</v>
      </c>
      <c r="D106" s="54">
        <f>'COG-M'!P709</f>
        <v>0</v>
      </c>
      <c r="E106" s="54">
        <f>'COG-M'!P710</f>
        <v>0</v>
      </c>
      <c r="F106" s="54">
        <f>'COG-M'!P711</f>
        <v>0</v>
      </c>
      <c r="G106" s="54">
        <f>'COG-M'!P712</f>
        <v>0</v>
      </c>
      <c r="H106" s="54">
        <f>'COG-M'!P713</f>
        <v>0</v>
      </c>
      <c r="I106" s="54">
        <f>'COG-M'!P714</f>
        <v>0</v>
      </c>
      <c r="J106" s="54">
        <f>'COG-M'!P715</f>
        <v>0</v>
      </c>
      <c r="K106" s="54">
        <f>'COG-M'!P716</f>
        <v>0</v>
      </c>
      <c r="L106" s="54">
        <f>'COG-M'!P717</f>
        <v>0</v>
      </c>
      <c r="M106" s="55">
        <f t="shared" si="24"/>
        <v>0</v>
      </c>
    </row>
    <row r="107" spans="1:13" x14ac:dyDescent="0.3">
      <c r="A107" s="115">
        <v>297</v>
      </c>
      <c r="B107" s="88" t="s">
        <v>117</v>
      </c>
      <c r="C107" s="116">
        <f>'COG-M'!P718</f>
        <v>0</v>
      </c>
      <c r="D107" s="54">
        <f>'COG-M'!P719</f>
        <v>0</v>
      </c>
      <c r="E107" s="54">
        <f>'COG-M'!P720</f>
        <v>0</v>
      </c>
      <c r="F107" s="54">
        <f>'COG-M'!P721</f>
        <v>0</v>
      </c>
      <c r="G107" s="54">
        <f>'COG-M'!P722</f>
        <v>0</v>
      </c>
      <c r="H107" s="54">
        <f>'COG-M'!P723</f>
        <v>0</v>
      </c>
      <c r="I107" s="54">
        <f>'COG-M'!P724</f>
        <v>0</v>
      </c>
      <c r="J107" s="54">
        <f>'COG-M'!P725</f>
        <v>0</v>
      </c>
      <c r="K107" s="54">
        <f>'COG-M'!P726</f>
        <v>0</v>
      </c>
      <c r="L107" s="54">
        <f>'COG-M'!P727</f>
        <v>0</v>
      </c>
      <c r="M107" s="55">
        <f t="shared" si="24"/>
        <v>0</v>
      </c>
    </row>
    <row r="108" spans="1:13" x14ac:dyDescent="0.3">
      <c r="A108" s="115">
        <v>298</v>
      </c>
      <c r="B108" s="88" t="s">
        <v>118</v>
      </c>
      <c r="C108" s="116">
        <f>'COG-M'!P728</f>
        <v>0</v>
      </c>
      <c r="D108" s="54">
        <f>'COG-M'!P729</f>
        <v>0</v>
      </c>
      <c r="E108" s="54">
        <f>'COG-M'!P730</f>
        <v>0</v>
      </c>
      <c r="F108" s="54">
        <f>'COG-M'!P731</f>
        <v>0</v>
      </c>
      <c r="G108" s="54">
        <f>'COG-M'!P732</f>
        <v>0</v>
      </c>
      <c r="H108" s="54">
        <f>'COG-M'!P733</f>
        <v>0</v>
      </c>
      <c r="I108" s="54">
        <f>'COG-M'!P734</f>
        <v>0</v>
      </c>
      <c r="J108" s="54">
        <f>'COG-M'!P735</f>
        <v>0</v>
      </c>
      <c r="K108" s="54">
        <f>'COG-M'!P736</f>
        <v>0</v>
      </c>
      <c r="L108" s="54">
        <f>'COG-M'!P737</f>
        <v>0</v>
      </c>
      <c r="M108" s="55">
        <f t="shared" si="24"/>
        <v>0</v>
      </c>
    </row>
    <row r="109" spans="1:13" x14ac:dyDescent="0.3">
      <c r="A109" s="115">
        <v>299</v>
      </c>
      <c r="B109" s="88" t="s">
        <v>119</v>
      </c>
      <c r="C109" s="116">
        <f>'COG-M'!P738</f>
        <v>0</v>
      </c>
      <c r="D109" s="54">
        <f>'COG-M'!P739</f>
        <v>0</v>
      </c>
      <c r="E109" s="54">
        <f>'COG-M'!P740</f>
        <v>0</v>
      </c>
      <c r="F109" s="54">
        <f>'COG-M'!P741</f>
        <v>0</v>
      </c>
      <c r="G109" s="54">
        <f>'COG-M'!P742</f>
        <v>0</v>
      </c>
      <c r="H109" s="54">
        <f>'COG-M'!P743</f>
        <v>0</v>
      </c>
      <c r="I109" s="54">
        <f>'COG-M'!P744</f>
        <v>0</v>
      </c>
      <c r="J109" s="54">
        <f>'COG-M'!P745</f>
        <v>0</v>
      </c>
      <c r="K109" s="54">
        <f>'COG-M'!P746</f>
        <v>0</v>
      </c>
      <c r="L109" s="54">
        <f>'COG-M'!P747</f>
        <v>0</v>
      </c>
      <c r="M109" s="55">
        <f t="shared" si="24"/>
        <v>0</v>
      </c>
    </row>
    <row r="110" spans="1:13" x14ac:dyDescent="0.3">
      <c r="A110" s="123">
        <v>3000</v>
      </c>
      <c r="B110" s="112" t="s">
        <v>2292</v>
      </c>
      <c r="C110" s="76">
        <f>C111+C121+C131+C141+C151+C161+C169+C179+C185</f>
        <v>0</v>
      </c>
      <c r="D110" s="77">
        <f t="shared" ref="D110:M110" si="25">D111+D121+D131+D141+D151+D161+D169+D179+D185</f>
        <v>0</v>
      </c>
      <c r="E110" s="77">
        <f t="shared" si="25"/>
        <v>0</v>
      </c>
      <c r="F110" s="77">
        <f t="shared" si="25"/>
        <v>0</v>
      </c>
      <c r="G110" s="77">
        <f t="shared" si="25"/>
        <v>0</v>
      </c>
      <c r="H110" s="77">
        <f t="shared" si="25"/>
        <v>0</v>
      </c>
      <c r="I110" s="77">
        <f t="shared" si="25"/>
        <v>366000</v>
      </c>
      <c r="J110" s="77">
        <f t="shared" si="25"/>
        <v>0</v>
      </c>
      <c r="K110" s="77">
        <f t="shared" si="25"/>
        <v>0</v>
      </c>
      <c r="L110" s="77">
        <f t="shared" si="25"/>
        <v>0</v>
      </c>
      <c r="M110" s="77">
        <f t="shared" si="25"/>
        <v>366000</v>
      </c>
    </row>
    <row r="111" spans="1:13" x14ac:dyDescent="0.3">
      <c r="A111" s="121">
        <v>3100</v>
      </c>
      <c r="B111" s="122" t="s">
        <v>2293</v>
      </c>
      <c r="C111" s="72">
        <f>SUM(C112:C120)</f>
        <v>0</v>
      </c>
      <c r="D111" s="73">
        <f t="shared" ref="D111:M111" si="26">SUM(D112:D120)</f>
        <v>0</v>
      </c>
      <c r="E111" s="73">
        <f t="shared" si="26"/>
        <v>0</v>
      </c>
      <c r="F111" s="73">
        <f t="shared" si="26"/>
        <v>0</v>
      </c>
      <c r="G111" s="73">
        <f t="shared" si="26"/>
        <v>0</v>
      </c>
      <c r="H111" s="73">
        <f t="shared" si="26"/>
        <v>0</v>
      </c>
      <c r="I111" s="73">
        <f t="shared" si="26"/>
        <v>0</v>
      </c>
      <c r="J111" s="73">
        <f t="shared" si="26"/>
        <v>0</v>
      </c>
      <c r="K111" s="73">
        <f t="shared" si="26"/>
        <v>0</v>
      </c>
      <c r="L111" s="73">
        <f t="shared" si="26"/>
        <v>0</v>
      </c>
      <c r="M111" s="73">
        <f t="shared" si="26"/>
        <v>0</v>
      </c>
    </row>
    <row r="112" spans="1:13" x14ac:dyDescent="0.3">
      <c r="A112" s="115">
        <v>311</v>
      </c>
      <c r="B112" s="88" t="s">
        <v>122</v>
      </c>
      <c r="C112" s="116">
        <f>'COG-M'!P750</f>
        <v>0</v>
      </c>
      <c r="D112" s="54">
        <f>'COG-M'!P751</f>
        <v>0</v>
      </c>
      <c r="E112" s="54">
        <f>'COG-M'!P752</f>
        <v>0</v>
      </c>
      <c r="F112" s="54">
        <f>'COG-M'!P753</f>
        <v>0</v>
      </c>
      <c r="G112" s="54">
        <f>'COG-M'!P754</f>
        <v>0</v>
      </c>
      <c r="H112" s="54">
        <f>'COG-M'!P755</f>
        <v>0</v>
      </c>
      <c r="I112" s="54">
        <f>'COG-M'!P756</f>
        <v>0</v>
      </c>
      <c r="J112" s="54">
        <f>'COG-M'!P757</f>
        <v>0</v>
      </c>
      <c r="K112" s="54">
        <f>'COG-M'!P758</f>
        <v>0</v>
      </c>
      <c r="L112" s="54">
        <f>'COG-M'!P759</f>
        <v>0</v>
      </c>
      <c r="M112" s="55">
        <f t="shared" ref="M112:M120" si="27">SUM(C112:L112)</f>
        <v>0</v>
      </c>
    </row>
    <row r="113" spans="1:13" x14ac:dyDescent="0.3">
      <c r="A113" s="115">
        <v>312</v>
      </c>
      <c r="B113" s="88" t="s">
        <v>2294</v>
      </c>
      <c r="C113" s="116">
        <f>'COG-M'!P760</f>
        <v>0</v>
      </c>
      <c r="D113" s="54">
        <f>'COG-M'!P761</f>
        <v>0</v>
      </c>
      <c r="E113" s="54">
        <f>'COG-M'!P762</f>
        <v>0</v>
      </c>
      <c r="F113" s="54">
        <f>'COG-M'!P763</f>
        <v>0</v>
      </c>
      <c r="G113" s="54">
        <f>'COG-M'!P764</f>
        <v>0</v>
      </c>
      <c r="H113" s="54">
        <f>'COG-M'!P765</f>
        <v>0</v>
      </c>
      <c r="I113" s="54">
        <f>'COG-M'!P766</f>
        <v>0</v>
      </c>
      <c r="J113" s="54">
        <f>'COG-M'!P767</f>
        <v>0</v>
      </c>
      <c r="K113" s="54">
        <f>'COG-M'!P768</f>
        <v>0</v>
      </c>
      <c r="L113" s="54">
        <f>'COG-M'!P769</f>
        <v>0</v>
      </c>
      <c r="M113" s="55">
        <f t="shared" si="27"/>
        <v>0</v>
      </c>
    </row>
    <row r="114" spans="1:13" x14ac:dyDescent="0.3">
      <c r="A114" s="115">
        <v>313</v>
      </c>
      <c r="B114" s="88" t="s">
        <v>124</v>
      </c>
      <c r="C114" s="116">
        <f>'COG-M'!P770</f>
        <v>0</v>
      </c>
      <c r="D114" s="54">
        <f>'COG-M'!P771</f>
        <v>0</v>
      </c>
      <c r="E114" s="54">
        <f>'COG-M'!P772</f>
        <v>0</v>
      </c>
      <c r="F114" s="54">
        <f>'COG-M'!P773</f>
        <v>0</v>
      </c>
      <c r="G114" s="54">
        <f>'COG-M'!P774</f>
        <v>0</v>
      </c>
      <c r="H114" s="54">
        <f>'COG-M'!P775</f>
        <v>0</v>
      </c>
      <c r="I114" s="54">
        <f>'COG-M'!P776</f>
        <v>0</v>
      </c>
      <c r="J114" s="54">
        <f>'COG-M'!P777</f>
        <v>0</v>
      </c>
      <c r="K114" s="54">
        <f>'COG-M'!P778</f>
        <v>0</v>
      </c>
      <c r="L114" s="54">
        <f>'COG-M'!P779</f>
        <v>0</v>
      </c>
      <c r="M114" s="55">
        <f t="shared" si="27"/>
        <v>0</v>
      </c>
    </row>
    <row r="115" spans="1:13" x14ac:dyDescent="0.3">
      <c r="A115" s="115">
        <v>314</v>
      </c>
      <c r="B115" s="88" t="s">
        <v>125</v>
      </c>
      <c r="C115" s="116">
        <f>'COG-M'!P780</f>
        <v>0</v>
      </c>
      <c r="D115" s="54">
        <f>'COG-M'!P781</f>
        <v>0</v>
      </c>
      <c r="E115" s="54">
        <f>'COG-M'!P782</f>
        <v>0</v>
      </c>
      <c r="F115" s="54">
        <f>'COG-M'!P783</f>
        <v>0</v>
      </c>
      <c r="G115" s="54">
        <f>'COG-M'!P784</f>
        <v>0</v>
      </c>
      <c r="H115" s="54">
        <f>'COG-M'!P785</f>
        <v>0</v>
      </c>
      <c r="I115" s="54">
        <f>'COG-M'!P786</f>
        <v>0</v>
      </c>
      <c r="J115" s="54">
        <f>'COG-M'!P787</f>
        <v>0</v>
      </c>
      <c r="K115" s="54">
        <f>'COG-M'!P788</f>
        <v>0</v>
      </c>
      <c r="L115" s="54">
        <f>'COG-M'!P789</f>
        <v>0</v>
      </c>
      <c r="M115" s="55">
        <f t="shared" si="27"/>
        <v>0</v>
      </c>
    </row>
    <row r="116" spans="1:13" x14ac:dyDescent="0.3">
      <c r="A116" s="115">
        <v>315</v>
      </c>
      <c r="B116" s="88" t="s">
        <v>126</v>
      </c>
      <c r="C116" s="116">
        <f>'COG-M'!P790</f>
        <v>0</v>
      </c>
      <c r="D116" s="54">
        <f>'COG-M'!P791</f>
        <v>0</v>
      </c>
      <c r="E116" s="54">
        <f>'COG-M'!P792</f>
        <v>0</v>
      </c>
      <c r="F116" s="54">
        <f>'COG-M'!P793</f>
        <v>0</v>
      </c>
      <c r="G116" s="54">
        <f>'COG-M'!P794</f>
        <v>0</v>
      </c>
      <c r="H116" s="54">
        <f>'COG-M'!P795</f>
        <v>0</v>
      </c>
      <c r="I116" s="54">
        <f>'COG-M'!P796</f>
        <v>0</v>
      </c>
      <c r="J116" s="54">
        <f>'COG-M'!P797</f>
        <v>0</v>
      </c>
      <c r="K116" s="54">
        <f>'COG-M'!P798</f>
        <v>0</v>
      </c>
      <c r="L116" s="54">
        <f>'COG-M'!P799</f>
        <v>0</v>
      </c>
      <c r="M116" s="55">
        <f t="shared" si="27"/>
        <v>0</v>
      </c>
    </row>
    <row r="117" spans="1:13" x14ac:dyDescent="0.3">
      <c r="A117" s="115">
        <v>316</v>
      </c>
      <c r="B117" s="88" t="s">
        <v>127</v>
      </c>
      <c r="C117" s="116">
        <f>'COG-M'!P800</f>
        <v>0</v>
      </c>
      <c r="D117" s="54">
        <f>'COG-M'!P801</f>
        <v>0</v>
      </c>
      <c r="E117" s="54">
        <f>'COG-M'!P802</f>
        <v>0</v>
      </c>
      <c r="F117" s="54">
        <f>'COG-M'!P803</f>
        <v>0</v>
      </c>
      <c r="G117" s="54">
        <f>'COG-M'!P804</f>
        <v>0</v>
      </c>
      <c r="H117" s="54">
        <f>'COG-M'!P805</f>
        <v>0</v>
      </c>
      <c r="I117" s="54">
        <f>'COG-M'!P806</f>
        <v>0</v>
      </c>
      <c r="J117" s="54">
        <f>'COG-M'!P807</f>
        <v>0</v>
      </c>
      <c r="K117" s="54">
        <f>'COG-M'!P808</f>
        <v>0</v>
      </c>
      <c r="L117" s="54">
        <f>'COG-M'!P809</f>
        <v>0</v>
      </c>
      <c r="M117" s="55">
        <f t="shared" si="27"/>
        <v>0</v>
      </c>
    </row>
    <row r="118" spans="1:13" x14ac:dyDescent="0.3">
      <c r="A118" s="115">
        <v>317</v>
      </c>
      <c r="B118" s="88" t="s">
        <v>128</v>
      </c>
      <c r="C118" s="116">
        <f>'COG-M'!P810</f>
        <v>0</v>
      </c>
      <c r="D118" s="54">
        <f>'COG-M'!P811</f>
        <v>0</v>
      </c>
      <c r="E118" s="54">
        <f>'COG-M'!P812</f>
        <v>0</v>
      </c>
      <c r="F118" s="54">
        <f>'COG-M'!P813</f>
        <v>0</v>
      </c>
      <c r="G118" s="54">
        <f>'COG-M'!P814</f>
        <v>0</v>
      </c>
      <c r="H118" s="54">
        <f>'COG-M'!P815</f>
        <v>0</v>
      </c>
      <c r="I118" s="54">
        <f>'COG-M'!P816</f>
        <v>0</v>
      </c>
      <c r="J118" s="54">
        <f>'COG-M'!P817</f>
        <v>0</v>
      </c>
      <c r="K118" s="54">
        <f>'COG-M'!P818</f>
        <v>0</v>
      </c>
      <c r="L118" s="54">
        <f>'COG-M'!P819</f>
        <v>0</v>
      </c>
      <c r="M118" s="55">
        <f t="shared" si="27"/>
        <v>0</v>
      </c>
    </row>
    <row r="119" spans="1:13" x14ac:dyDescent="0.3">
      <c r="A119" s="115">
        <v>318</v>
      </c>
      <c r="B119" s="88" t="s">
        <v>129</v>
      </c>
      <c r="C119" s="116">
        <f>'COG-M'!P820</f>
        <v>0</v>
      </c>
      <c r="D119" s="54">
        <f>'COG-M'!P821</f>
        <v>0</v>
      </c>
      <c r="E119" s="54">
        <f>'COG-M'!P822</f>
        <v>0</v>
      </c>
      <c r="F119" s="54">
        <f>'COG-M'!P823</f>
        <v>0</v>
      </c>
      <c r="G119" s="54">
        <f>'COG-M'!P824</f>
        <v>0</v>
      </c>
      <c r="H119" s="54">
        <f>'COG-M'!P825</f>
        <v>0</v>
      </c>
      <c r="I119" s="54">
        <f>'COG-M'!P826</f>
        <v>0</v>
      </c>
      <c r="J119" s="54">
        <f>'COG-M'!P827</f>
        <v>0</v>
      </c>
      <c r="K119" s="54">
        <f>'COG-M'!P828</f>
        <v>0</v>
      </c>
      <c r="L119" s="54">
        <f>'COG-M'!P829</f>
        <v>0</v>
      </c>
      <c r="M119" s="55">
        <f t="shared" si="27"/>
        <v>0</v>
      </c>
    </row>
    <row r="120" spans="1:13" x14ac:dyDescent="0.3">
      <c r="A120" s="115">
        <v>319</v>
      </c>
      <c r="B120" s="88" t="s">
        <v>130</v>
      </c>
      <c r="C120" s="116">
        <f>'COG-M'!P830</f>
        <v>0</v>
      </c>
      <c r="D120" s="54">
        <f>'COG-M'!P831</f>
        <v>0</v>
      </c>
      <c r="E120" s="54">
        <f>'COG-M'!P832</f>
        <v>0</v>
      </c>
      <c r="F120" s="54">
        <f>'COG-M'!P833</f>
        <v>0</v>
      </c>
      <c r="G120" s="54">
        <f>'COG-M'!P834</f>
        <v>0</v>
      </c>
      <c r="H120" s="54">
        <f>'COG-M'!P835</f>
        <v>0</v>
      </c>
      <c r="I120" s="54">
        <f>'COG-M'!P836</f>
        <v>0</v>
      </c>
      <c r="J120" s="54">
        <f>'COG-M'!P837</f>
        <v>0</v>
      </c>
      <c r="K120" s="54">
        <f>'COG-M'!P838</f>
        <v>0</v>
      </c>
      <c r="L120" s="54">
        <f>'COG-M'!P839</f>
        <v>0</v>
      </c>
      <c r="M120" s="55">
        <f t="shared" si="27"/>
        <v>0</v>
      </c>
    </row>
    <row r="121" spans="1:13" x14ac:dyDescent="0.3">
      <c r="A121" s="121">
        <v>3200</v>
      </c>
      <c r="B121" s="122" t="s">
        <v>2295</v>
      </c>
      <c r="C121" s="72">
        <f>SUM(C122:C130)</f>
        <v>0</v>
      </c>
      <c r="D121" s="73">
        <f t="shared" ref="D121:M121" si="28">SUM(D122:D130)</f>
        <v>0</v>
      </c>
      <c r="E121" s="73">
        <f t="shared" si="28"/>
        <v>0</v>
      </c>
      <c r="F121" s="73">
        <f t="shared" si="28"/>
        <v>0</v>
      </c>
      <c r="G121" s="73">
        <f t="shared" si="28"/>
        <v>0</v>
      </c>
      <c r="H121" s="73">
        <f t="shared" si="28"/>
        <v>0</v>
      </c>
      <c r="I121" s="73">
        <f t="shared" si="28"/>
        <v>0</v>
      </c>
      <c r="J121" s="73">
        <f t="shared" si="28"/>
        <v>0</v>
      </c>
      <c r="K121" s="73">
        <f t="shared" si="28"/>
        <v>0</v>
      </c>
      <c r="L121" s="73">
        <f t="shared" si="28"/>
        <v>0</v>
      </c>
      <c r="M121" s="73">
        <f t="shared" si="28"/>
        <v>0</v>
      </c>
    </row>
    <row r="122" spans="1:13" x14ac:dyDescent="0.3">
      <c r="A122" s="115">
        <v>321</v>
      </c>
      <c r="B122" s="88" t="s">
        <v>132</v>
      </c>
      <c r="C122" s="116">
        <f>'COG-M'!P841</f>
        <v>0</v>
      </c>
      <c r="D122" s="54">
        <f>'COG-M'!P842</f>
        <v>0</v>
      </c>
      <c r="E122" s="54">
        <f>'COG-M'!P843</f>
        <v>0</v>
      </c>
      <c r="F122" s="54">
        <f>'COG-M'!P844</f>
        <v>0</v>
      </c>
      <c r="G122" s="54">
        <f>'COG-M'!P845</f>
        <v>0</v>
      </c>
      <c r="H122" s="54">
        <f>'COG-M'!P846</f>
        <v>0</v>
      </c>
      <c r="I122" s="54">
        <f>'COG-M'!P847</f>
        <v>0</v>
      </c>
      <c r="J122" s="54">
        <f>'COG-M'!P848</f>
        <v>0</v>
      </c>
      <c r="K122" s="54">
        <f>'COG-M'!P849</f>
        <v>0</v>
      </c>
      <c r="L122" s="54">
        <f>'COG-M'!P850</f>
        <v>0</v>
      </c>
      <c r="M122" s="55">
        <f t="shared" ref="M122:M130" si="29">SUM(C122:L122)</f>
        <v>0</v>
      </c>
    </row>
    <row r="123" spans="1:13" x14ac:dyDescent="0.3">
      <c r="A123" s="115">
        <v>322</v>
      </c>
      <c r="B123" s="88" t="s">
        <v>133</v>
      </c>
      <c r="C123" s="116">
        <f>'COG-M'!P851</f>
        <v>0</v>
      </c>
      <c r="D123" s="54">
        <f>'COG-M'!P852</f>
        <v>0</v>
      </c>
      <c r="E123" s="54">
        <f>'COG-M'!P853</f>
        <v>0</v>
      </c>
      <c r="F123" s="54">
        <f>'COG-M'!P854</f>
        <v>0</v>
      </c>
      <c r="G123" s="54">
        <f>'COG-M'!P855</f>
        <v>0</v>
      </c>
      <c r="H123" s="54">
        <f>'COG-M'!P856</f>
        <v>0</v>
      </c>
      <c r="I123" s="54">
        <f>'COG-M'!P857</f>
        <v>0</v>
      </c>
      <c r="J123" s="54">
        <f>'COG-M'!P858</f>
        <v>0</v>
      </c>
      <c r="K123" s="54">
        <f>'COG-M'!P859</f>
        <v>0</v>
      </c>
      <c r="L123" s="54">
        <f>'COG-M'!P860</f>
        <v>0</v>
      </c>
      <c r="M123" s="55">
        <f t="shared" si="29"/>
        <v>0</v>
      </c>
    </row>
    <row r="124" spans="1:13" ht="28.8" x14ac:dyDescent="0.3">
      <c r="A124" s="115">
        <v>323</v>
      </c>
      <c r="B124" s="88" t="s">
        <v>134</v>
      </c>
      <c r="C124" s="116">
        <f>'COG-M'!P861</f>
        <v>0</v>
      </c>
      <c r="D124" s="54">
        <f>'COG-M'!P862</f>
        <v>0</v>
      </c>
      <c r="E124" s="54">
        <f>'COG-M'!P863</f>
        <v>0</v>
      </c>
      <c r="F124" s="54">
        <f>'COG-M'!P864</f>
        <v>0</v>
      </c>
      <c r="G124" s="54">
        <f>'COG-M'!P865</f>
        <v>0</v>
      </c>
      <c r="H124" s="54">
        <f>'COG-M'!P866</f>
        <v>0</v>
      </c>
      <c r="I124" s="54">
        <f>'COG-M'!P867</f>
        <v>0</v>
      </c>
      <c r="J124" s="54">
        <f>'COG-M'!P868</f>
        <v>0</v>
      </c>
      <c r="K124" s="54">
        <f>'COG-M'!P869</f>
        <v>0</v>
      </c>
      <c r="L124" s="54">
        <f>'COG-M'!P870</f>
        <v>0</v>
      </c>
      <c r="M124" s="55">
        <f t="shared" si="29"/>
        <v>0</v>
      </c>
    </row>
    <row r="125" spans="1:13" x14ac:dyDescent="0.3">
      <c r="A125" s="115">
        <v>324</v>
      </c>
      <c r="B125" s="88" t="s">
        <v>135</v>
      </c>
      <c r="C125" s="116">
        <f>'COG-M'!P871</f>
        <v>0</v>
      </c>
      <c r="D125" s="54">
        <f>'COG-M'!P872</f>
        <v>0</v>
      </c>
      <c r="E125" s="54">
        <f>'COG-M'!P873</f>
        <v>0</v>
      </c>
      <c r="F125" s="54">
        <f>'COG-M'!P874</f>
        <v>0</v>
      </c>
      <c r="G125" s="54">
        <f>'COG-M'!P875</f>
        <v>0</v>
      </c>
      <c r="H125" s="54">
        <f>'COG-M'!P876</f>
        <v>0</v>
      </c>
      <c r="I125" s="54">
        <f>'COG-M'!P877</f>
        <v>0</v>
      </c>
      <c r="J125" s="54">
        <f>'COG-M'!P878</f>
        <v>0</v>
      </c>
      <c r="K125" s="54">
        <f>'COG-M'!P879</f>
        <v>0</v>
      </c>
      <c r="L125" s="54">
        <f>'COG-M'!P880</f>
        <v>0</v>
      </c>
      <c r="M125" s="55">
        <f t="shared" si="29"/>
        <v>0</v>
      </c>
    </row>
    <row r="126" spans="1:13" x14ac:dyDescent="0.3">
      <c r="A126" s="115">
        <v>325</v>
      </c>
      <c r="B126" s="88" t="s">
        <v>136</v>
      </c>
      <c r="C126" s="116">
        <f>'COG-M'!P881</f>
        <v>0</v>
      </c>
      <c r="D126" s="54">
        <f>'COG-M'!P882</f>
        <v>0</v>
      </c>
      <c r="E126" s="54">
        <f>'COG-M'!P883</f>
        <v>0</v>
      </c>
      <c r="F126" s="54">
        <f>'COG-M'!P884</f>
        <v>0</v>
      </c>
      <c r="G126" s="54">
        <f>'COG-M'!P885</f>
        <v>0</v>
      </c>
      <c r="H126" s="54">
        <f>'COG-M'!P886</f>
        <v>0</v>
      </c>
      <c r="I126" s="54">
        <f>'COG-M'!P887</f>
        <v>0</v>
      </c>
      <c r="J126" s="54">
        <f>'COG-M'!P888</f>
        <v>0</v>
      </c>
      <c r="K126" s="54">
        <f>'COG-M'!P889</f>
        <v>0</v>
      </c>
      <c r="L126" s="54">
        <f>'COG-M'!P890</f>
        <v>0</v>
      </c>
      <c r="M126" s="55">
        <f t="shared" si="29"/>
        <v>0</v>
      </c>
    </row>
    <row r="127" spans="1:13" x14ac:dyDescent="0.3">
      <c r="A127" s="115">
        <v>326</v>
      </c>
      <c r="B127" s="88" t="s">
        <v>137</v>
      </c>
      <c r="C127" s="116">
        <f>'COG-M'!P891</f>
        <v>0</v>
      </c>
      <c r="D127" s="54">
        <f>'COG-M'!P892</f>
        <v>0</v>
      </c>
      <c r="E127" s="54">
        <f>'COG-M'!P893</f>
        <v>0</v>
      </c>
      <c r="F127" s="54">
        <f>'COG-M'!P894</f>
        <v>0</v>
      </c>
      <c r="G127" s="54">
        <f>'COG-M'!P895</f>
        <v>0</v>
      </c>
      <c r="H127" s="54">
        <f>'COG-M'!P896</f>
        <v>0</v>
      </c>
      <c r="I127" s="54">
        <f>'COG-M'!P897</f>
        <v>0</v>
      </c>
      <c r="J127" s="54">
        <f>'COG-M'!P898</f>
        <v>0</v>
      </c>
      <c r="K127" s="54">
        <f>'COG-M'!P899</f>
        <v>0</v>
      </c>
      <c r="L127" s="54">
        <f>'COG-M'!P900</f>
        <v>0</v>
      </c>
      <c r="M127" s="55">
        <f t="shared" si="29"/>
        <v>0</v>
      </c>
    </row>
    <row r="128" spans="1:13" x14ac:dyDescent="0.3">
      <c r="A128" s="115">
        <v>327</v>
      </c>
      <c r="B128" s="88" t="s">
        <v>138</v>
      </c>
      <c r="C128" s="116">
        <f>'COG-M'!P901</f>
        <v>0</v>
      </c>
      <c r="D128" s="54">
        <f>'COG-M'!P902</f>
        <v>0</v>
      </c>
      <c r="E128" s="54">
        <f>'COG-M'!P903</f>
        <v>0</v>
      </c>
      <c r="F128" s="54">
        <f>'COG-M'!P904</f>
        <v>0</v>
      </c>
      <c r="G128" s="54">
        <f>'COG-M'!P905</f>
        <v>0</v>
      </c>
      <c r="H128" s="54">
        <f>'COG-M'!P906</f>
        <v>0</v>
      </c>
      <c r="I128" s="54">
        <f>'COG-M'!P907</f>
        <v>0</v>
      </c>
      <c r="J128" s="54">
        <f>'COG-M'!P908</f>
        <v>0</v>
      </c>
      <c r="K128" s="54">
        <f>'COG-M'!P909</f>
        <v>0</v>
      </c>
      <c r="L128" s="54">
        <f>'COG-M'!P910</f>
        <v>0</v>
      </c>
      <c r="M128" s="55">
        <f t="shared" si="29"/>
        <v>0</v>
      </c>
    </row>
    <row r="129" spans="1:13" x14ac:dyDescent="0.3">
      <c r="A129" s="115">
        <v>328</v>
      </c>
      <c r="B129" s="88" t="s">
        <v>139</v>
      </c>
      <c r="C129" s="116">
        <f>'COG-M'!P911</f>
        <v>0</v>
      </c>
      <c r="D129" s="54">
        <f>'COG-M'!P912</f>
        <v>0</v>
      </c>
      <c r="E129" s="54">
        <f>'COG-M'!P913</f>
        <v>0</v>
      </c>
      <c r="F129" s="54">
        <f>'COG-M'!P914</f>
        <v>0</v>
      </c>
      <c r="G129" s="54">
        <f>'COG-M'!P915</f>
        <v>0</v>
      </c>
      <c r="H129" s="54">
        <f>'COG-M'!P916</f>
        <v>0</v>
      </c>
      <c r="I129" s="54">
        <f>'COG-M'!P917</f>
        <v>0</v>
      </c>
      <c r="J129" s="54">
        <f>'COG-M'!P918</f>
        <v>0</v>
      </c>
      <c r="K129" s="54">
        <f>'COG-M'!P919</f>
        <v>0</v>
      </c>
      <c r="L129" s="54">
        <f>'COG-M'!P920</f>
        <v>0</v>
      </c>
      <c r="M129" s="55">
        <f t="shared" si="29"/>
        <v>0</v>
      </c>
    </row>
    <row r="130" spans="1:13" x14ac:dyDescent="0.3">
      <c r="A130" s="115">
        <v>329</v>
      </c>
      <c r="B130" s="88" t="s">
        <v>140</v>
      </c>
      <c r="C130" s="116">
        <f>'COG-M'!P921</f>
        <v>0</v>
      </c>
      <c r="D130" s="54">
        <f>'COG-M'!P922</f>
        <v>0</v>
      </c>
      <c r="E130" s="54">
        <f>'COG-M'!P923</f>
        <v>0</v>
      </c>
      <c r="F130" s="54">
        <f>'COG-M'!P924</f>
        <v>0</v>
      </c>
      <c r="G130" s="54">
        <f>'COG-M'!P925</f>
        <v>0</v>
      </c>
      <c r="H130" s="54">
        <f>'COG-M'!P926</f>
        <v>0</v>
      </c>
      <c r="I130" s="54">
        <f>'COG-M'!P927</f>
        <v>0</v>
      </c>
      <c r="J130" s="54">
        <f>'COG-M'!P928</f>
        <v>0</v>
      </c>
      <c r="K130" s="54">
        <f>'COG-M'!P929</f>
        <v>0</v>
      </c>
      <c r="L130" s="54">
        <f>'COG-M'!P930</f>
        <v>0</v>
      </c>
      <c r="M130" s="55">
        <f t="shared" si="29"/>
        <v>0</v>
      </c>
    </row>
    <row r="131" spans="1:13" x14ac:dyDescent="0.3">
      <c r="A131" s="121">
        <v>3300</v>
      </c>
      <c r="B131" s="122" t="s">
        <v>2437</v>
      </c>
      <c r="C131" s="72">
        <f>SUM(C132:C140)</f>
        <v>0</v>
      </c>
      <c r="D131" s="73">
        <f t="shared" ref="D131:M131" si="30">SUM(D132:D140)</f>
        <v>0</v>
      </c>
      <c r="E131" s="73">
        <f t="shared" si="30"/>
        <v>0</v>
      </c>
      <c r="F131" s="73">
        <f t="shared" si="30"/>
        <v>0</v>
      </c>
      <c r="G131" s="73">
        <f t="shared" si="30"/>
        <v>0</v>
      </c>
      <c r="H131" s="73">
        <f t="shared" si="30"/>
        <v>0</v>
      </c>
      <c r="I131" s="73">
        <f t="shared" si="30"/>
        <v>0</v>
      </c>
      <c r="J131" s="73">
        <f t="shared" si="30"/>
        <v>0</v>
      </c>
      <c r="K131" s="73">
        <f t="shared" si="30"/>
        <v>0</v>
      </c>
      <c r="L131" s="73">
        <f t="shared" si="30"/>
        <v>0</v>
      </c>
      <c r="M131" s="73">
        <f t="shared" si="30"/>
        <v>0</v>
      </c>
    </row>
    <row r="132" spans="1:13" x14ac:dyDescent="0.3">
      <c r="A132" s="115">
        <v>331</v>
      </c>
      <c r="B132" s="88" t="s">
        <v>142</v>
      </c>
      <c r="C132" s="116">
        <f>'COG-M'!P932</f>
        <v>0</v>
      </c>
      <c r="D132" s="54">
        <f>'COG-M'!P933</f>
        <v>0</v>
      </c>
      <c r="E132" s="54">
        <f>'COG-M'!P934</f>
        <v>0</v>
      </c>
      <c r="F132" s="54">
        <f>'COG-M'!P935</f>
        <v>0</v>
      </c>
      <c r="G132" s="54">
        <f>'COG-M'!P936</f>
        <v>0</v>
      </c>
      <c r="H132" s="54">
        <f>'COG-M'!P937</f>
        <v>0</v>
      </c>
      <c r="I132" s="54">
        <f>'COG-M'!P938</f>
        <v>0</v>
      </c>
      <c r="J132" s="54">
        <f>'COG-M'!P939</f>
        <v>0</v>
      </c>
      <c r="K132" s="54">
        <f>'COG-M'!P940</f>
        <v>0</v>
      </c>
      <c r="L132" s="54">
        <f>'COG-M'!P941</f>
        <v>0</v>
      </c>
      <c r="M132" s="55">
        <f t="shared" ref="M132:M140" si="31">SUM(C132:L132)</f>
        <v>0</v>
      </c>
    </row>
    <row r="133" spans="1:13" x14ac:dyDescent="0.3">
      <c r="A133" s="115">
        <v>332</v>
      </c>
      <c r="B133" s="88" t="s">
        <v>143</v>
      </c>
      <c r="C133" s="116">
        <f>'COG-M'!P942</f>
        <v>0</v>
      </c>
      <c r="D133" s="54">
        <f>'COG-M'!P943</f>
        <v>0</v>
      </c>
      <c r="E133" s="54">
        <f>'COG-M'!P944</f>
        <v>0</v>
      </c>
      <c r="F133" s="54">
        <f>'COG-M'!P945</f>
        <v>0</v>
      </c>
      <c r="G133" s="54">
        <f>'COG-M'!P946</f>
        <v>0</v>
      </c>
      <c r="H133" s="54">
        <f>'COG-M'!P947</f>
        <v>0</v>
      </c>
      <c r="I133" s="54">
        <f>'COG-M'!P948</f>
        <v>0</v>
      </c>
      <c r="J133" s="54">
        <f>'COG-M'!P949</f>
        <v>0</v>
      </c>
      <c r="K133" s="54">
        <f>'COG-M'!P950</f>
        <v>0</v>
      </c>
      <c r="L133" s="54">
        <f>'COG-M'!P951</f>
        <v>0</v>
      </c>
      <c r="M133" s="55">
        <f t="shared" si="31"/>
        <v>0</v>
      </c>
    </row>
    <row r="134" spans="1:13" ht="28.8" x14ac:dyDescent="0.3">
      <c r="A134" s="115">
        <v>333</v>
      </c>
      <c r="B134" s="88" t="s">
        <v>144</v>
      </c>
      <c r="C134" s="116">
        <f>'COG-M'!P952</f>
        <v>0</v>
      </c>
      <c r="D134" s="54">
        <f>'COG-M'!P953</f>
        <v>0</v>
      </c>
      <c r="E134" s="54">
        <f>'COG-M'!P954</f>
        <v>0</v>
      </c>
      <c r="F134" s="54">
        <f>'COG-M'!P955</f>
        <v>0</v>
      </c>
      <c r="G134" s="54">
        <f>'COG-M'!P956</f>
        <v>0</v>
      </c>
      <c r="H134" s="54">
        <f>'COG-M'!P957</f>
        <v>0</v>
      </c>
      <c r="I134" s="54">
        <f>'COG-M'!P958</f>
        <v>0</v>
      </c>
      <c r="J134" s="54">
        <f>'COG-M'!P959</f>
        <v>0</v>
      </c>
      <c r="K134" s="54">
        <f>'COG-M'!P960</f>
        <v>0</v>
      </c>
      <c r="L134" s="54">
        <f>'COG-M'!P961</f>
        <v>0</v>
      </c>
      <c r="M134" s="55">
        <f t="shared" si="31"/>
        <v>0</v>
      </c>
    </row>
    <row r="135" spans="1:13" x14ac:dyDescent="0.3">
      <c r="A135" s="115">
        <v>334</v>
      </c>
      <c r="B135" s="88" t="s">
        <v>145</v>
      </c>
      <c r="C135" s="116">
        <f>'COG-M'!P962</f>
        <v>0</v>
      </c>
      <c r="D135" s="54">
        <f>'COG-M'!P963</f>
        <v>0</v>
      </c>
      <c r="E135" s="54">
        <f>'COG-M'!P964</f>
        <v>0</v>
      </c>
      <c r="F135" s="54">
        <f>'COG-M'!P965</f>
        <v>0</v>
      </c>
      <c r="G135" s="54">
        <f>'COG-M'!P966</f>
        <v>0</v>
      </c>
      <c r="H135" s="54">
        <f>'COG-M'!P967</f>
        <v>0</v>
      </c>
      <c r="I135" s="54">
        <f>'COG-M'!P968</f>
        <v>0</v>
      </c>
      <c r="J135" s="54">
        <f>'COG-M'!P969</f>
        <v>0</v>
      </c>
      <c r="K135" s="54">
        <f>'COG-M'!P970</f>
        <v>0</v>
      </c>
      <c r="L135" s="54">
        <f>'COG-M'!P971</f>
        <v>0</v>
      </c>
      <c r="M135" s="55">
        <f t="shared" si="31"/>
        <v>0</v>
      </c>
    </row>
    <row r="136" spans="1:13" x14ac:dyDescent="0.3">
      <c r="A136" s="115">
        <v>335</v>
      </c>
      <c r="B136" s="88" t="s">
        <v>146</v>
      </c>
      <c r="C136" s="116">
        <f>'COG-M'!P972</f>
        <v>0</v>
      </c>
      <c r="D136" s="54">
        <f>'COG-M'!P973</f>
        <v>0</v>
      </c>
      <c r="E136" s="54">
        <f>'COG-M'!P974</f>
        <v>0</v>
      </c>
      <c r="F136" s="54">
        <f>'COG-M'!P975</f>
        <v>0</v>
      </c>
      <c r="G136" s="54">
        <f>'COG-M'!P976</f>
        <v>0</v>
      </c>
      <c r="H136" s="54">
        <f>'COG-M'!P977</f>
        <v>0</v>
      </c>
      <c r="I136" s="54">
        <f>'COG-M'!P978</f>
        <v>0</v>
      </c>
      <c r="J136" s="54">
        <f>'COG-M'!P979</f>
        <v>0</v>
      </c>
      <c r="K136" s="54">
        <f>'COG-M'!P980</f>
        <v>0</v>
      </c>
      <c r="L136" s="54">
        <f>'COG-M'!P981</f>
        <v>0</v>
      </c>
      <c r="M136" s="55">
        <f t="shared" si="31"/>
        <v>0</v>
      </c>
    </row>
    <row r="137" spans="1:13" x14ac:dyDescent="0.3">
      <c r="A137" s="115">
        <v>336</v>
      </c>
      <c r="B137" s="88" t="s">
        <v>147</v>
      </c>
      <c r="C137" s="116">
        <f>'COG-M'!P982</f>
        <v>0</v>
      </c>
      <c r="D137" s="54">
        <f>'COG-M'!P983</f>
        <v>0</v>
      </c>
      <c r="E137" s="54">
        <f>'COG-M'!P984</f>
        <v>0</v>
      </c>
      <c r="F137" s="54">
        <f>'COG-M'!P985</f>
        <v>0</v>
      </c>
      <c r="G137" s="54">
        <f>'COG-M'!P986</f>
        <v>0</v>
      </c>
      <c r="H137" s="54">
        <f>'COG-M'!P987</f>
        <v>0</v>
      </c>
      <c r="I137" s="54">
        <f>'COG-M'!P988</f>
        <v>0</v>
      </c>
      <c r="J137" s="54">
        <f>'COG-M'!P989</f>
        <v>0</v>
      </c>
      <c r="K137" s="54">
        <f>'COG-M'!P990</f>
        <v>0</v>
      </c>
      <c r="L137" s="54">
        <f>'COG-M'!P991</f>
        <v>0</v>
      </c>
      <c r="M137" s="55">
        <f t="shared" si="31"/>
        <v>0</v>
      </c>
    </row>
    <row r="138" spans="1:13" x14ac:dyDescent="0.3">
      <c r="A138" s="115">
        <v>337</v>
      </c>
      <c r="B138" s="88" t="s">
        <v>148</v>
      </c>
      <c r="C138" s="116">
        <f>'COG-M'!P992</f>
        <v>0</v>
      </c>
      <c r="D138" s="54">
        <f>'COG-M'!P993</f>
        <v>0</v>
      </c>
      <c r="E138" s="54">
        <f>'COG-M'!P994</f>
        <v>0</v>
      </c>
      <c r="F138" s="54">
        <f>'COG-M'!P995</f>
        <v>0</v>
      </c>
      <c r="G138" s="54">
        <f>'COG-M'!P996</f>
        <v>0</v>
      </c>
      <c r="H138" s="54">
        <f>'COG-M'!P997</f>
        <v>0</v>
      </c>
      <c r="I138" s="54">
        <f>'COG-M'!P998</f>
        <v>0</v>
      </c>
      <c r="J138" s="54">
        <f>'COG-M'!P999</f>
        <v>0</v>
      </c>
      <c r="K138" s="54">
        <f>'COG-M'!P1000</f>
        <v>0</v>
      </c>
      <c r="L138" s="54">
        <f>'COG-M'!P1001</f>
        <v>0</v>
      </c>
      <c r="M138" s="55">
        <f t="shared" si="31"/>
        <v>0</v>
      </c>
    </row>
    <row r="139" spans="1:13" x14ac:dyDescent="0.3">
      <c r="A139" s="115">
        <v>338</v>
      </c>
      <c r="B139" s="88" t="s">
        <v>149</v>
      </c>
      <c r="C139" s="116">
        <f>'COG-M'!P1002</f>
        <v>0</v>
      </c>
      <c r="D139" s="54">
        <f>'COG-M'!P1003</f>
        <v>0</v>
      </c>
      <c r="E139" s="54">
        <f>'COG-M'!P1004</f>
        <v>0</v>
      </c>
      <c r="F139" s="54">
        <f>'COG-M'!P1005</f>
        <v>0</v>
      </c>
      <c r="G139" s="54">
        <f>'COG-M'!P1006</f>
        <v>0</v>
      </c>
      <c r="H139" s="54">
        <f>'COG-M'!P1007</f>
        <v>0</v>
      </c>
      <c r="I139" s="54">
        <f>'COG-M'!P1008</f>
        <v>0</v>
      </c>
      <c r="J139" s="54">
        <f>'COG-M'!P1009</f>
        <v>0</v>
      </c>
      <c r="K139" s="54">
        <f>'COG-M'!P1010</f>
        <v>0</v>
      </c>
      <c r="L139" s="54">
        <f>'COG-M'!P1011</f>
        <v>0</v>
      </c>
      <c r="M139" s="55">
        <f t="shared" si="31"/>
        <v>0</v>
      </c>
    </row>
    <row r="140" spans="1:13" x14ac:dyDescent="0.3">
      <c r="A140" s="115">
        <v>339</v>
      </c>
      <c r="B140" s="88" t="s">
        <v>150</v>
      </c>
      <c r="C140" s="116">
        <f>'COG-M'!P1012</f>
        <v>0</v>
      </c>
      <c r="D140" s="54">
        <f>'COG-M'!P1013</f>
        <v>0</v>
      </c>
      <c r="E140" s="54">
        <f>'COG-M'!P1014</f>
        <v>0</v>
      </c>
      <c r="F140" s="54">
        <f>'COG-M'!P1015</f>
        <v>0</v>
      </c>
      <c r="G140" s="54">
        <f>'COG-M'!P1016</f>
        <v>0</v>
      </c>
      <c r="H140" s="54">
        <f>'COG-M'!P1017</f>
        <v>0</v>
      </c>
      <c r="I140" s="54">
        <f>'COG-M'!P1018</f>
        <v>0</v>
      </c>
      <c r="J140" s="54">
        <f>'COG-M'!P1019</f>
        <v>0</v>
      </c>
      <c r="K140" s="54">
        <f>'COG-M'!P1020</f>
        <v>0</v>
      </c>
      <c r="L140" s="54">
        <f>'COG-M'!P1021</f>
        <v>0</v>
      </c>
      <c r="M140" s="55">
        <f t="shared" si="31"/>
        <v>0</v>
      </c>
    </row>
    <row r="141" spans="1:13" x14ac:dyDescent="0.3">
      <c r="A141" s="121">
        <v>3400</v>
      </c>
      <c r="B141" s="122" t="s">
        <v>2438</v>
      </c>
      <c r="C141" s="72">
        <f>SUM(C142:C150)</f>
        <v>0</v>
      </c>
      <c r="D141" s="73">
        <f t="shared" ref="D141:M141" si="32">SUM(D142:D150)</f>
        <v>0</v>
      </c>
      <c r="E141" s="73">
        <f t="shared" si="32"/>
        <v>0</v>
      </c>
      <c r="F141" s="73">
        <f t="shared" si="32"/>
        <v>0</v>
      </c>
      <c r="G141" s="73">
        <f t="shared" si="32"/>
        <v>0</v>
      </c>
      <c r="H141" s="73">
        <f t="shared" si="32"/>
        <v>0</v>
      </c>
      <c r="I141" s="73">
        <f t="shared" si="32"/>
        <v>0</v>
      </c>
      <c r="J141" s="73">
        <f t="shared" si="32"/>
        <v>0</v>
      </c>
      <c r="K141" s="73">
        <f t="shared" si="32"/>
        <v>0</v>
      </c>
      <c r="L141" s="73">
        <f t="shared" si="32"/>
        <v>0</v>
      </c>
      <c r="M141" s="73">
        <f t="shared" si="32"/>
        <v>0</v>
      </c>
    </row>
    <row r="142" spans="1:13" x14ac:dyDescent="0.3">
      <c r="A142" s="115">
        <v>341</v>
      </c>
      <c r="B142" s="88" t="s">
        <v>152</v>
      </c>
      <c r="C142" s="116">
        <f>'COG-M'!P1023</f>
        <v>0</v>
      </c>
      <c r="D142" s="54">
        <f>'COG-M'!P1024</f>
        <v>0</v>
      </c>
      <c r="E142" s="54">
        <f>'COG-M'!P1025</f>
        <v>0</v>
      </c>
      <c r="F142" s="54">
        <f>'COG-M'!P1026</f>
        <v>0</v>
      </c>
      <c r="G142" s="54">
        <f>'COG-M'!P1027</f>
        <v>0</v>
      </c>
      <c r="H142" s="54">
        <f>'COG-M'!P1028</f>
        <v>0</v>
      </c>
      <c r="I142" s="54">
        <f>'COG-M'!P1029</f>
        <v>0</v>
      </c>
      <c r="J142" s="54">
        <f>'COG-M'!P1030</f>
        <v>0</v>
      </c>
      <c r="K142" s="54">
        <f>'COG-M'!P1031</f>
        <v>0</v>
      </c>
      <c r="L142" s="54">
        <f>'COG-M'!P1032</f>
        <v>0</v>
      </c>
      <c r="M142" s="55">
        <f t="shared" ref="M142:M150" si="33">SUM(C142:L142)</f>
        <v>0</v>
      </c>
    </row>
    <row r="143" spans="1:13" x14ac:dyDescent="0.3">
      <c r="A143" s="115">
        <v>342</v>
      </c>
      <c r="B143" s="88" t="s">
        <v>153</v>
      </c>
      <c r="C143" s="116">
        <f>'COG-M'!P1033</f>
        <v>0</v>
      </c>
      <c r="D143" s="54">
        <f>'COG-M'!P1034</f>
        <v>0</v>
      </c>
      <c r="E143" s="54">
        <f>'COG-M'!P1035</f>
        <v>0</v>
      </c>
      <c r="F143" s="54">
        <f>'COG-M'!P1036</f>
        <v>0</v>
      </c>
      <c r="G143" s="54">
        <f>'COG-M'!P1037</f>
        <v>0</v>
      </c>
      <c r="H143" s="54">
        <f>'COG-M'!P1038</f>
        <v>0</v>
      </c>
      <c r="I143" s="54">
        <f>'COG-M'!P1039</f>
        <v>0</v>
      </c>
      <c r="J143" s="54">
        <f>'COG-M'!P1040</f>
        <v>0</v>
      </c>
      <c r="K143" s="54">
        <f>'COG-M'!P1041</f>
        <v>0</v>
      </c>
      <c r="L143" s="54">
        <f>'COG-M'!P1042</f>
        <v>0</v>
      </c>
      <c r="M143" s="55">
        <f t="shared" si="33"/>
        <v>0</v>
      </c>
    </row>
    <row r="144" spans="1:13" x14ac:dyDescent="0.3">
      <c r="A144" s="115">
        <v>343</v>
      </c>
      <c r="B144" s="88" t="s">
        <v>154</v>
      </c>
      <c r="C144" s="116">
        <f>'COG-M'!P1043</f>
        <v>0</v>
      </c>
      <c r="D144" s="54">
        <f>'COG-M'!P1044</f>
        <v>0</v>
      </c>
      <c r="E144" s="54">
        <f>'COG-M'!P1045</f>
        <v>0</v>
      </c>
      <c r="F144" s="54">
        <f>'COG-M'!P1046</f>
        <v>0</v>
      </c>
      <c r="G144" s="54">
        <f>'COG-M'!P1047</f>
        <v>0</v>
      </c>
      <c r="H144" s="54">
        <f>'COG-M'!P1048</f>
        <v>0</v>
      </c>
      <c r="I144" s="54">
        <f>'COG-M'!P1049</f>
        <v>0</v>
      </c>
      <c r="J144" s="54">
        <f>'COG-M'!P1050</f>
        <v>0</v>
      </c>
      <c r="K144" s="54">
        <f>'COG-M'!P1051</f>
        <v>0</v>
      </c>
      <c r="L144" s="54">
        <f>'COG-M'!P1052</f>
        <v>0</v>
      </c>
      <c r="M144" s="55">
        <f t="shared" si="33"/>
        <v>0</v>
      </c>
    </row>
    <row r="145" spans="1:13" x14ac:dyDescent="0.3">
      <c r="A145" s="115">
        <v>344</v>
      </c>
      <c r="B145" s="88" t="s">
        <v>155</v>
      </c>
      <c r="C145" s="116">
        <f>'COG-M'!P1053</f>
        <v>0</v>
      </c>
      <c r="D145" s="54">
        <f>'COG-M'!P1054</f>
        <v>0</v>
      </c>
      <c r="E145" s="54">
        <f>'COG-M'!P1055</f>
        <v>0</v>
      </c>
      <c r="F145" s="54">
        <f>'COG-M'!P1056</f>
        <v>0</v>
      </c>
      <c r="G145" s="54">
        <f>'COG-M'!P1057</f>
        <v>0</v>
      </c>
      <c r="H145" s="54">
        <f>'COG-M'!P1058</f>
        <v>0</v>
      </c>
      <c r="I145" s="54">
        <f>'COG-M'!P1059</f>
        <v>0</v>
      </c>
      <c r="J145" s="54">
        <f>'COG-M'!P1060</f>
        <v>0</v>
      </c>
      <c r="K145" s="54">
        <f>'COG-M'!P1061</f>
        <v>0</v>
      </c>
      <c r="L145" s="54">
        <f>'COG-M'!P1062</f>
        <v>0</v>
      </c>
      <c r="M145" s="55">
        <f t="shared" si="33"/>
        <v>0</v>
      </c>
    </row>
    <row r="146" spans="1:13" x14ac:dyDescent="0.3">
      <c r="A146" s="115">
        <v>345</v>
      </c>
      <c r="B146" s="88" t="s">
        <v>156</v>
      </c>
      <c r="C146" s="116">
        <f>'COG-M'!P1063</f>
        <v>0</v>
      </c>
      <c r="D146" s="54">
        <f>'COG-M'!P1064</f>
        <v>0</v>
      </c>
      <c r="E146" s="54">
        <f>'COG-M'!P1065</f>
        <v>0</v>
      </c>
      <c r="F146" s="54">
        <f>'COG-M'!P1066</f>
        <v>0</v>
      </c>
      <c r="G146" s="54">
        <f>'COG-M'!P1067</f>
        <v>0</v>
      </c>
      <c r="H146" s="54">
        <f>'COG-M'!P1068</f>
        <v>0</v>
      </c>
      <c r="I146" s="54">
        <f>'COG-M'!P1069</f>
        <v>0</v>
      </c>
      <c r="J146" s="54">
        <f>'COG-M'!P1070</f>
        <v>0</v>
      </c>
      <c r="K146" s="54">
        <f>'COG-M'!P1071</f>
        <v>0</v>
      </c>
      <c r="L146" s="54">
        <f>'COG-M'!P1072</f>
        <v>0</v>
      </c>
      <c r="M146" s="55">
        <f t="shared" si="33"/>
        <v>0</v>
      </c>
    </row>
    <row r="147" spans="1:13" x14ac:dyDescent="0.3">
      <c r="A147" s="115">
        <v>346</v>
      </c>
      <c r="B147" s="88" t="s">
        <v>157</v>
      </c>
      <c r="C147" s="116">
        <f>'COG-M'!P1073</f>
        <v>0</v>
      </c>
      <c r="D147" s="54">
        <f>'COG-M'!P1074</f>
        <v>0</v>
      </c>
      <c r="E147" s="54">
        <f>'COG-M'!P1075</f>
        <v>0</v>
      </c>
      <c r="F147" s="54">
        <f>'COG-M'!P1076</f>
        <v>0</v>
      </c>
      <c r="G147" s="54">
        <f>'COG-M'!P1077</f>
        <v>0</v>
      </c>
      <c r="H147" s="54">
        <f>'COG-M'!P1078</f>
        <v>0</v>
      </c>
      <c r="I147" s="54">
        <f>'COG-M'!P1079</f>
        <v>0</v>
      </c>
      <c r="J147" s="54">
        <f>'COG-M'!P1080</f>
        <v>0</v>
      </c>
      <c r="K147" s="54">
        <f>'COG-M'!P1081</f>
        <v>0</v>
      </c>
      <c r="L147" s="54">
        <f>'COG-M'!P1082</f>
        <v>0</v>
      </c>
      <c r="M147" s="55">
        <f t="shared" si="33"/>
        <v>0</v>
      </c>
    </row>
    <row r="148" spans="1:13" x14ac:dyDescent="0.3">
      <c r="A148" s="115">
        <v>347</v>
      </c>
      <c r="B148" s="88" t="s">
        <v>158</v>
      </c>
      <c r="C148" s="116">
        <f>'COG-M'!P1083</f>
        <v>0</v>
      </c>
      <c r="D148" s="54">
        <f>'COG-M'!P1084</f>
        <v>0</v>
      </c>
      <c r="E148" s="54">
        <f>'COG-M'!P1085</f>
        <v>0</v>
      </c>
      <c r="F148" s="54">
        <f>'COG-M'!P1086</f>
        <v>0</v>
      </c>
      <c r="G148" s="54">
        <f>'COG-M'!P1087</f>
        <v>0</v>
      </c>
      <c r="H148" s="54">
        <f>'COG-M'!P1088</f>
        <v>0</v>
      </c>
      <c r="I148" s="54">
        <f>'COG-M'!P1089</f>
        <v>0</v>
      </c>
      <c r="J148" s="54">
        <f>'COG-M'!P1090</f>
        <v>0</v>
      </c>
      <c r="K148" s="54">
        <f>'COG-M'!P1091</f>
        <v>0</v>
      </c>
      <c r="L148" s="54">
        <f>'COG-M'!P1092</f>
        <v>0</v>
      </c>
      <c r="M148" s="55">
        <f t="shared" si="33"/>
        <v>0</v>
      </c>
    </row>
    <row r="149" spans="1:13" x14ac:dyDescent="0.3">
      <c r="A149" s="115">
        <v>348</v>
      </c>
      <c r="B149" s="88" t="s">
        <v>159</v>
      </c>
      <c r="C149" s="116">
        <f>'COG-M'!P1093</f>
        <v>0</v>
      </c>
      <c r="D149" s="54">
        <f>'COG-M'!P1094</f>
        <v>0</v>
      </c>
      <c r="E149" s="54">
        <f>'COG-M'!P1095</f>
        <v>0</v>
      </c>
      <c r="F149" s="54">
        <f>'COG-M'!P1096</f>
        <v>0</v>
      </c>
      <c r="G149" s="54">
        <f>'COG-M'!P1097</f>
        <v>0</v>
      </c>
      <c r="H149" s="54">
        <f>'COG-M'!P1098</f>
        <v>0</v>
      </c>
      <c r="I149" s="54">
        <f>'COG-M'!P1099</f>
        <v>0</v>
      </c>
      <c r="J149" s="54">
        <f>'COG-M'!P1100</f>
        <v>0</v>
      </c>
      <c r="K149" s="54">
        <f>'COG-M'!P1101</f>
        <v>0</v>
      </c>
      <c r="L149" s="54">
        <f>'COG-M'!P1102</f>
        <v>0</v>
      </c>
      <c r="M149" s="55">
        <f t="shared" si="33"/>
        <v>0</v>
      </c>
    </row>
    <row r="150" spans="1:13" x14ac:dyDescent="0.3">
      <c r="A150" s="115">
        <v>349</v>
      </c>
      <c r="B150" s="88" t="s">
        <v>160</v>
      </c>
      <c r="C150" s="116">
        <f>'COG-M'!P1103</f>
        <v>0</v>
      </c>
      <c r="D150" s="54">
        <f>'COG-M'!P1104</f>
        <v>0</v>
      </c>
      <c r="E150" s="54">
        <f>'COG-M'!P1105</f>
        <v>0</v>
      </c>
      <c r="F150" s="54">
        <f>'COG-M'!P1106</f>
        <v>0</v>
      </c>
      <c r="G150" s="54">
        <f>'COG-M'!P1107</f>
        <v>0</v>
      </c>
      <c r="H150" s="54">
        <f>'COG-M'!P1108</f>
        <v>0</v>
      </c>
      <c r="I150" s="54">
        <f>'COG-M'!P1109</f>
        <v>0</v>
      </c>
      <c r="J150" s="54">
        <f>'COG-M'!P1110</f>
        <v>0</v>
      </c>
      <c r="K150" s="54">
        <f>'COG-M'!P1111</f>
        <v>0</v>
      </c>
      <c r="L150" s="54">
        <f>'COG-M'!P1112</f>
        <v>0</v>
      </c>
      <c r="M150" s="55">
        <f t="shared" si="33"/>
        <v>0</v>
      </c>
    </row>
    <row r="151" spans="1:13" x14ac:dyDescent="0.3">
      <c r="A151" s="121">
        <v>3500</v>
      </c>
      <c r="B151" s="122" t="s">
        <v>2439</v>
      </c>
      <c r="C151" s="72">
        <f>SUM(C152:C160)</f>
        <v>0</v>
      </c>
      <c r="D151" s="73">
        <f t="shared" ref="D151:M151" si="34">SUM(D152:D160)</f>
        <v>0</v>
      </c>
      <c r="E151" s="73">
        <f t="shared" si="34"/>
        <v>0</v>
      </c>
      <c r="F151" s="73">
        <f t="shared" si="34"/>
        <v>0</v>
      </c>
      <c r="G151" s="73">
        <f t="shared" si="34"/>
        <v>0</v>
      </c>
      <c r="H151" s="73">
        <f t="shared" si="34"/>
        <v>0</v>
      </c>
      <c r="I151" s="73">
        <f t="shared" si="34"/>
        <v>60000</v>
      </c>
      <c r="J151" s="73">
        <f t="shared" si="34"/>
        <v>0</v>
      </c>
      <c r="K151" s="73">
        <f t="shared" si="34"/>
        <v>0</v>
      </c>
      <c r="L151" s="73">
        <f t="shared" si="34"/>
        <v>0</v>
      </c>
      <c r="M151" s="73">
        <f t="shared" si="34"/>
        <v>60000</v>
      </c>
    </row>
    <row r="152" spans="1:13" x14ac:dyDescent="0.3">
      <c r="A152" s="115">
        <v>351</v>
      </c>
      <c r="B152" s="88" t="s">
        <v>162</v>
      </c>
      <c r="C152" s="116">
        <f>'COG-M'!P1114</f>
        <v>0</v>
      </c>
      <c r="D152" s="54">
        <f>'COG-M'!P1115</f>
        <v>0</v>
      </c>
      <c r="E152" s="54">
        <f>'COG-M'!P1116</f>
        <v>0</v>
      </c>
      <c r="F152" s="54">
        <f>'COG-M'!P1117</f>
        <v>0</v>
      </c>
      <c r="G152" s="54">
        <f>'COG-M'!P1118</f>
        <v>0</v>
      </c>
      <c r="H152" s="54">
        <f>'COG-M'!P1119</f>
        <v>0</v>
      </c>
      <c r="I152" s="54">
        <f>'COG-M'!P1120</f>
        <v>0</v>
      </c>
      <c r="J152" s="54">
        <f>'COG-M'!P1121</f>
        <v>0</v>
      </c>
      <c r="K152" s="54">
        <f>'COG-M'!P1122</f>
        <v>0</v>
      </c>
      <c r="L152" s="54">
        <f>'COG-M'!P1123</f>
        <v>0</v>
      </c>
      <c r="M152" s="55">
        <f t="shared" ref="M152:M160" si="35">SUM(C152:L152)</f>
        <v>0</v>
      </c>
    </row>
    <row r="153" spans="1:13" ht="28.8" x14ac:dyDescent="0.3">
      <c r="A153" s="115">
        <v>352</v>
      </c>
      <c r="B153" s="88" t="s">
        <v>163</v>
      </c>
      <c r="C153" s="116">
        <f>'COG-M'!P1124</f>
        <v>0</v>
      </c>
      <c r="D153" s="54">
        <f>'COG-M'!P1125</f>
        <v>0</v>
      </c>
      <c r="E153" s="54">
        <f>'COG-M'!P1126</f>
        <v>0</v>
      </c>
      <c r="F153" s="54">
        <f>'COG-M'!P1127</f>
        <v>0</v>
      </c>
      <c r="G153" s="54">
        <f>'COG-M'!P1128</f>
        <v>0</v>
      </c>
      <c r="H153" s="54">
        <f>'COG-M'!P1129</f>
        <v>0</v>
      </c>
      <c r="I153" s="54">
        <f>'COG-M'!P1130</f>
        <v>0</v>
      </c>
      <c r="J153" s="54">
        <f>'COG-M'!P1131</f>
        <v>0</v>
      </c>
      <c r="K153" s="54">
        <f>'COG-M'!P1132</f>
        <v>0</v>
      </c>
      <c r="L153" s="54">
        <f>'COG-M'!P1133</f>
        <v>0</v>
      </c>
      <c r="M153" s="55">
        <f t="shared" si="35"/>
        <v>0</v>
      </c>
    </row>
    <row r="154" spans="1:13" ht="28.8" x14ac:dyDescent="0.3">
      <c r="A154" s="115">
        <v>353</v>
      </c>
      <c r="B154" s="88" t="s">
        <v>164</v>
      </c>
      <c r="C154" s="116">
        <f>'COG-M'!P1134</f>
        <v>0</v>
      </c>
      <c r="D154" s="54">
        <f>'COG-M'!P1135</f>
        <v>0</v>
      </c>
      <c r="E154" s="54">
        <f>'COG-M'!P1136</f>
        <v>0</v>
      </c>
      <c r="F154" s="54">
        <f>'COG-M'!P1137</f>
        <v>0</v>
      </c>
      <c r="G154" s="54">
        <f>'COG-M'!P1138</f>
        <v>0</v>
      </c>
      <c r="H154" s="54">
        <f>'COG-M'!P1139</f>
        <v>0</v>
      </c>
      <c r="I154" s="54">
        <f>'COG-M'!P1140</f>
        <v>0</v>
      </c>
      <c r="J154" s="54">
        <f>'COG-M'!P1141</f>
        <v>0</v>
      </c>
      <c r="K154" s="54">
        <f>'COG-M'!P1142</f>
        <v>0</v>
      </c>
      <c r="L154" s="54">
        <f>'COG-M'!P1143</f>
        <v>0</v>
      </c>
      <c r="M154" s="55">
        <f t="shared" si="35"/>
        <v>0</v>
      </c>
    </row>
    <row r="155" spans="1:13" ht="28.8" x14ac:dyDescent="0.3">
      <c r="A155" s="115">
        <v>354</v>
      </c>
      <c r="B155" s="88" t="s">
        <v>165</v>
      </c>
      <c r="C155" s="116">
        <f>'COG-M'!P1144</f>
        <v>0</v>
      </c>
      <c r="D155" s="54">
        <f>'COG-M'!P1145</f>
        <v>0</v>
      </c>
      <c r="E155" s="54">
        <f>'COG-M'!P1146</f>
        <v>0</v>
      </c>
      <c r="F155" s="54">
        <f>'COG-M'!P1147</f>
        <v>0</v>
      </c>
      <c r="G155" s="54">
        <f>'COG-M'!P1148</f>
        <v>0</v>
      </c>
      <c r="H155" s="54">
        <f>'COG-M'!P1149</f>
        <v>0</v>
      </c>
      <c r="I155" s="54">
        <f>'COG-M'!P1150</f>
        <v>0</v>
      </c>
      <c r="J155" s="54">
        <f>'COG-M'!P1151</f>
        <v>0</v>
      </c>
      <c r="K155" s="54">
        <f>'COG-M'!P1152</f>
        <v>0</v>
      </c>
      <c r="L155" s="54">
        <f>'COG-M'!P1153</f>
        <v>0</v>
      </c>
      <c r="M155" s="55">
        <f t="shared" si="35"/>
        <v>0</v>
      </c>
    </row>
    <row r="156" spans="1:13" x14ac:dyDescent="0.3">
      <c r="A156" s="115">
        <v>355</v>
      </c>
      <c r="B156" s="88" t="s">
        <v>166</v>
      </c>
      <c r="C156" s="116">
        <f>'COG-M'!P1154</f>
        <v>0</v>
      </c>
      <c r="D156" s="54">
        <f>'COG-M'!P1155</f>
        <v>0</v>
      </c>
      <c r="E156" s="54">
        <f>'COG-M'!P1156</f>
        <v>0</v>
      </c>
      <c r="F156" s="54">
        <f>'COG-M'!P1157</f>
        <v>0</v>
      </c>
      <c r="G156" s="54">
        <f>'COG-M'!P1158</f>
        <v>0</v>
      </c>
      <c r="H156" s="54">
        <f>'COG-M'!P1159</f>
        <v>0</v>
      </c>
      <c r="I156" s="54">
        <f>'COG-M'!P1160</f>
        <v>60000</v>
      </c>
      <c r="J156" s="54">
        <f>'COG-M'!P1161</f>
        <v>0</v>
      </c>
      <c r="K156" s="54">
        <f>'COG-M'!P1162</f>
        <v>0</v>
      </c>
      <c r="L156" s="54">
        <f>'COG-M'!P1163</f>
        <v>0</v>
      </c>
      <c r="M156" s="55">
        <f t="shared" si="35"/>
        <v>60000</v>
      </c>
    </row>
    <row r="157" spans="1:13" x14ac:dyDescent="0.3">
      <c r="A157" s="115">
        <v>356</v>
      </c>
      <c r="B157" s="88" t="s">
        <v>167</v>
      </c>
      <c r="C157" s="116">
        <f>'COG-M'!P1164</f>
        <v>0</v>
      </c>
      <c r="D157" s="54">
        <f>'COG-M'!P1165</f>
        <v>0</v>
      </c>
      <c r="E157" s="54">
        <f>'COG-M'!P1166</f>
        <v>0</v>
      </c>
      <c r="F157" s="54">
        <f>'COG-M'!P1167</f>
        <v>0</v>
      </c>
      <c r="G157" s="54">
        <f>'COG-M'!P1168</f>
        <v>0</v>
      </c>
      <c r="H157" s="54">
        <f>'COG-M'!P1169</f>
        <v>0</v>
      </c>
      <c r="I157" s="54">
        <f>'COG-M'!P1170</f>
        <v>0</v>
      </c>
      <c r="J157" s="54">
        <f>'COG-M'!P1171</f>
        <v>0</v>
      </c>
      <c r="K157" s="54">
        <f>'COG-M'!P1172</f>
        <v>0</v>
      </c>
      <c r="L157" s="54">
        <f>'COG-M'!P1173</f>
        <v>0</v>
      </c>
      <c r="M157" s="55">
        <f t="shared" si="35"/>
        <v>0</v>
      </c>
    </row>
    <row r="158" spans="1:13" ht="28.8" x14ac:dyDescent="0.3">
      <c r="A158" s="115">
        <v>357</v>
      </c>
      <c r="B158" s="88" t="s">
        <v>168</v>
      </c>
      <c r="C158" s="116">
        <f>'COG-M'!P1174</f>
        <v>0</v>
      </c>
      <c r="D158" s="54">
        <f>'COG-M'!P1175</f>
        <v>0</v>
      </c>
      <c r="E158" s="54">
        <f>'COG-M'!P1176</f>
        <v>0</v>
      </c>
      <c r="F158" s="54">
        <f>'COG-M'!P1177</f>
        <v>0</v>
      </c>
      <c r="G158" s="54">
        <f>'COG-M'!P1178</f>
        <v>0</v>
      </c>
      <c r="H158" s="54">
        <f>'COG-M'!P1179</f>
        <v>0</v>
      </c>
      <c r="I158" s="54">
        <f>'COG-M'!P1180</f>
        <v>0</v>
      </c>
      <c r="J158" s="54">
        <f>'COG-M'!P1181</f>
        <v>0</v>
      </c>
      <c r="K158" s="54">
        <f>'COG-M'!P1182</f>
        <v>0</v>
      </c>
      <c r="L158" s="54">
        <f>'COG-M'!P1183</f>
        <v>0</v>
      </c>
      <c r="M158" s="55">
        <f t="shared" si="35"/>
        <v>0</v>
      </c>
    </row>
    <row r="159" spans="1:13" x14ac:dyDescent="0.3">
      <c r="A159" s="115">
        <v>358</v>
      </c>
      <c r="B159" s="88" t="s">
        <v>169</v>
      </c>
      <c r="C159" s="116">
        <f>'COG-M'!P1184</f>
        <v>0</v>
      </c>
      <c r="D159" s="54">
        <f>'COG-M'!P1185</f>
        <v>0</v>
      </c>
      <c r="E159" s="54">
        <f>'COG-M'!P1186</f>
        <v>0</v>
      </c>
      <c r="F159" s="54">
        <f>'COG-M'!P1187</f>
        <v>0</v>
      </c>
      <c r="G159" s="54">
        <f>'COG-M'!P1188</f>
        <v>0</v>
      </c>
      <c r="H159" s="54">
        <f>'COG-M'!P1189</f>
        <v>0</v>
      </c>
      <c r="I159" s="54">
        <f>'COG-M'!P1190</f>
        <v>0</v>
      </c>
      <c r="J159" s="54">
        <f>'COG-M'!P1191</f>
        <v>0</v>
      </c>
      <c r="K159" s="54">
        <f>'COG-M'!P1192</f>
        <v>0</v>
      </c>
      <c r="L159" s="54">
        <f>'COG-M'!P1193</f>
        <v>0</v>
      </c>
      <c r="M159" s="55">
        <f t="shared" si="35"/>
        <v>0</v>
      </c>
    </row>
    <row r="160" spans="1:13" x14ac:dyDescent="0.3">
      <c r="A160" s="115">
        <v>359</v>
      </c>
      <c r="B160" s="88" t="s">
        <v>170</v>
      </c>
      <c r="C160" s="116">
        <f>'COG-M'!P1194</f>
        <v>0</v>
      </c>
      <c r="D160" s="54">
        <f>'COG-M'!P1195</f>
        <v>0</v>
      </c>
      <c r="E160" s="54">
        <f>'COG-M'!P1196</f>
        <v>0</v>
      </c>
      <c r="F160" s="54">
        <f>'COG-M'!P1197</f>
        <v>0</v>
      </c>
      <c r="G160" s="54">
        <f>'COG-M'!P1198</f>
        <v>0</v>
      </c>
      <c r="H160" s="54">
        <f>'COG-M'!P1199</f>
        <v>0</v>
      </c>
      <c r="I160" s="54">
        <f>'COG-M'!P1200</f>
        <v>0</v>
      </c>
      <c r="J160" s="54">
        <f>'COG-M'!P1201</f>
        <v>0</v>
      </c>
      <c r="K160" s="54">
        <f>'COG-M'!P1202</f>
        <v>0</v>
      </c>
      <c r="L160" s="54">
        <f>'COG-M'!P1203</f>
        <v>0</v>
      </c>
      <c r="M160" s="55">
        <f t="shared" si="35"/>
        <v>0</v>
      </c>
    </row>
    <row r="161" spans="1:13" x14ac:dyDescent="0.3">
      <c r="A161" s="121">
        <v>3600</v>
      </c>
      <c r="B161" s="122" t="s">
        <v>2440</v>
      </c>
      <c r="C161" s="72">
        <f>SUM(C162:C168)</f>
        <v>0</v>
      </c>
      <c r="D161" s="73">
        <f t="shared" ref="D161:M161" si="36">SUM(D162:D168)</f>
        <v>0</v>
      </c>
      <c r="E161" s="73">
        <f t="shared" si="36"/>
        <v>0</v>
      </c>
      <c r="F161" s="73">
        <f t="shared" si="36"/>
        <v>0</v>
      </c>
      <c r="G161" s="73">
        <f t="shared" si="36"/>
        <v>0</v>
      </c>
      <c r="H161" s="73">
        <f t="shared" si="36"/>
        <v>0</v>
      </c>
      <c r="I161" s="73">
        <f t="shared" si="36"/>
        <v>0</v>
      </c>
      <c r="J161" s="73">
        <f t="shared" si="36"/>
        <v>0</v>
      </c>
      <c r="K161" s="73">
        <f t="shared" si="36"/>
        <v>0</v>
      </c>
      <c r="L161" s="73">
        <f t="shared" si="36"/>
        <v>0</v>
      </c>
      <c r="M161" s="73">
        <f t="shared" si="36"/>
        <v>0</v>
      </c>
    </row>
    <row r="162" spans="1:13" ht="28.8" x14ac:dyDescent="0.3">
      <c r="A162" s="115">
        <v>361</v>
      </c>
      <c r="B162" s="88" t="s">
        <v>172</v>
      </c>
      <c r="C162" s="116">
        <f>'COG-M'!P1205</f>
        <v>0</v>
      </c>
      <c r="D162" s="54">
        <f>'COG-M'!P1206</f>
        <v>0</v>
      </c>
      <c r="E162" s="54">
        <f>'COG-M'!P1207</f>
        <v>0</v>
      </c>
      <c r="F162" s="54">
        <f>'COG-M'!P1208</f>
        <v>0</v>
      </c>
      <c r="G162" s="54">
        <f>'COG-M'!P1209</f>
        <v>0</v>
      </c>
      <c r="H162" s="54">
        <f>'COG-M'!P1210</f>
        <v>0</v>
      </c>
      <c r="I162" s="54">
        <f>'COG-M'!P1211</f>
        <v>0</v>
      </c>
      <c r="J162" s="54">
        <f>'COG-M'!P1212</f>
        <v>0</v>
      </c>
      <c r="K162" s="54">
        <f>'COG-M'!P1213</f>
        <v>0</v>
      </c>
      <c r="L162" s="54">
        <f>'COG-M'!P1214</f>
        <v>0</v>
      </c>
      <c r="M162" s="55">
        <f t="shared" ref="M162:M168" si="37">SUM(C162:L162)</f>
        <v>0</v>
      </c>
    </row>
    <row r="163" spans="1:13" ht="28.8" x14ac:dyDescent="0.3">
      <c r="A163" s="115">
        <v>362</v>
      </c>
      <c r="B163" s="88" t="s">
        <v>173</v>
      </c>
      <c r="C163" s="116">
        <f>'COG-M'!P1215</f>
        <v>0</v>
      </c>
      <c r="D163" s="54">
        <f>'COG-M'!P1216</f>
        <v>0</v>
      </c>
      <c r="E163" s="54">
        <f>'COG-M'!P1217</f>
        <v>0</v>
      </c>
      <c r="F163" s="54">
        <f>'COG-M'!P1218</f>
        <v>0</v>
      </c>
      <c r="G163" s="54">
        <f>'COG-M'!P1219</f>
        <v>0</v>
      </c>
      <c r="H163" s="54">
        <f>'COG-M'!P1220</f>
        <v>0</v>
      </c>
      <c r="I163" s="54">
        <f>'COG-M'!P1221</f>
        <v>0</v>
      </c>
      <c r="J163" s="54">
        <f>'COG-M'!P1222</f>
        <v>0</v>
      </c>
      <c r="K163" s="54">
        <f>'COG-M'!P1223</f>
        <v>0</v>
      </c>
      <c r="L163" s="54">
        <f>'COG-M'!P1224</f>
        <v>0</v>
      </c>
      <c r="M163" s="55">
        <f t="shared" si="37"/>
        <v>0</v>
      </c>
    </row>
    <row r="164" spans="1:13" ht="28.8" x14ac:dyDescent="0.3">
      <c r="A164" s="115">
        <v>363</v>
      </c>
      <c r="B164" s="88" t="s">
        <v>174</v>
      </c>
      <c r="C164" s="116">
        <f>'COG-M'!P1225</f>
        <v>0</v>
      </c>
      <c r="D164" s="54">
        <f>'COG-M'!P1226</f>
        <v>0</v>
      </c>
      <c r="E164" s="54">
        <f>'COG-M'!P1227</f>
        <v>0</v>
      </c>
      <c r="F164" s="54">
        <f>'COG-M'!P1228</f>
        <v>0</v>
      </c>
      <c r="G164" s="54">
        <f>'COG-M'!P1229</f>
        <v>0</v>
      </c>
      <c r="H164" s="54">
        <f>'COG-M'!P1230</f>
        <v>0</v>
      </c>
      <c r="I164" s="54">
        <f>'COG-M'!P1231</f>
        <v>0</v>
      </c>
      <c r="J164" s="54">
        <f>'COG-M'!P1232</f>
        <v>0</v>
      </c>
      <c r="K164" s="54">
        <f>'COG-M'!P1233</f>
        <v>0</v>
      </c>
      <c r="L164" s="54">
        <f>'COG-M'!P1234</f>
        <v>0</v>
      </c>
      <c r="M164" s="55">
        <f t="shared" si="37"/>
        <v>0</v>
      </c>
    </row>
    <row r="165" spans="1:13" x14ac:dyDescent="0.3">
      <c r="A165" s="115">
        <v>364</v>
      </c>
      <c r="B165" s="88" t="s">
        <v>175</v>
      </c>
      <c r="C165" s="116">
        <f>'COG-M'!P1235</f>
        <v>0</v>
      </c>
      <c r="D165" s="54">
        <f>'COG-M'!P1236</f>
        <v>0</v>
      </c>
      <c r="E165" s="54">
        <f>'COG-M'!P1237</f>
        <v>0</v>
      </c>
      <c r="F165" s="54">
        <f>'COG-M'!P1238</f>
        <v>0</v>
      </c>
      <c r="G165" s="54">
        <f>'COG-M'!P1239</f>
        <v>0</v>
      </c>
      <c r="H165" s="54">
        <f>'COG-M'!P1240</f>
        <v>0</v>
      </c>
      <c r="I165" s="54">
        <f>'COG-M'!P1241</f>
        <v>0</v>
      </c>
      <c r="J165" s="54">
        <f>'COG-M'!P1242</f>
        <v>0</v>
      </c>
      <c r="K165" s="54">
        <f>'COG-M'!P1243</f>
        <v>0</v>
      </c>
      <c r="L165" s="54">
        <f>'COG-M'!P1244</f>
        <v>0</v>
      </c>
      <c r="M165" s="55">
        <f t="shared" si="37"/>
        <v>0</v>
      </c>
    </row>
    <row r="166" spans="1:13" x14ac:dyDescent="0.3">
      <c r="A166" s="115">
        <v>365</v>
      </c>
      <c r="B166" s="88" t="s">
        <v>176</v>
      </c>
      <c r="C166" s="116">
        <f>'COG-M'!P1245</f>
        <v>0</v>
      </c>
      <c r="D166" s="54">
        <f>'COG-M'!P1246</f>
        <v>0</v>
      </c>
      <c r="E166" s="54">
        <f>'COG-M'!P1247</f>
        <v>0</v>
      </c>
      <c r="F166" s="54">
        <f>'COG-M'!P1248</f>
        <v>0</v>
      </c>
      <c r="G166" s="54">
        <f>'COG-M'!P1249</f>
        <v>0</v>
      </c>
      <c r="H166" s="54">
        <f>'COG-M'!P1250</f>
        <v>0</v>
      </c>
      <c r="I166" s="54">
        <f>'COG-M'!P1251</f>
        <v>0</v>
      </c>
      <c r="J166" s="54">
        <f>'COG-M'!P1252</f>
        <v>0</v>
      </c>
      <c r="K166" s="54">
        <f>'COG-M'!P1253</f>
        <v>0</v>
      </c>
      <c r="L166" s="54">
        <f>'COG-M'!P1254</f>
        <v>0</v>
      </c>
      <c r="M166" s="55">
        <f t="shared" si="37"/>
        <v>0</v>
      </c>
    </row>
    <row r="167" spans="1:13" x14ac:dyDescent="0.3">
      <c r="A167" s="115">
        <v>366</v>
      </c>
      <c r="B167" s="88" t="s">
        <v>617</v>
      </c>
      <c r="C167" s="116">
        <f>'COG-M'!P1255</f>
        <v>0</v>
      </c>
      <c r="D167" s="54">
        <f>'COG-M'!P1256</f>
        <v>0</v>
      </c>
      <c r="E167" s="54">
        <f>'COG-M'!P1257</f>
        <v>0</v>
      </c>
      <c r="F167" s="54">
        <f>'COG-M'!P1258</f>
        <v>0</v>
      </c>
      <c r="G167" s="54">
        <f>'COG-M'!P1259</f>
        <v>0</v>
      </c>
      <c r="H167" s="54">
        <f>'COG-M'!P1260</f>
        <v>0</v>
      </c>
      <c r="I167" s="54">
        <f>'COG-M'!P1261</f>
        <v>0</v>
      </c>
      <c r="J167" s="54">
        <f>'COG-M'!P1262</f>
        <v>0</v>
      </c>
      <c r="K167" s="54">
        <f>'COG-M'!P1263</f>
        <v>0</v>
      </c>
      <c r="L167" s="54">
        <f>'COG-M'!P1264</f>
        <v>0</v>
      </c>
      <c r="M167" s="55">
        <f t="shared" si="37"/>
        <v>0</v>
      </c>
    </row>
    <row r="168" spans="1:13" x14ac:dyDescent="0.3">
      <c r="A168" s="115">
        <v>369</v>
      </c>
      <c r="B168" s="88" t="s">
        <v>177</v>
      </c>
      <c r="C168" s="116">
        <f>'COG-M'!P1265</f>
        <v>0</v>
      </c>
      <c r="D168" s="54">
        <f>'COG-M'!P1266</f>
        <v>0</v>
      </c>
      <c r="E168" s="54">
        <f>'COG-M'!P1267</f>
        <v>0</v>
      </c>
      <c r="F168" s="54">
        <f>'COG-M'!P1268</f>
        <v>0</v>
      </c>
      <c r="G168" s="54">
        <f>'COG-M'!P1269</f>
        <v>0</v>
      </c>
      <c r="H168" s="54">
        <f>'COG-M'!P1270</f>
        <v>0</v>
      </c>
      <c r="I168" s="54">
        <f>'COG-M'!P1271</f>
        <v>0</v>
      </c>
      <c r="J168" s="54">
        <f>'COG-M'!P1272</f>
        <v>0</v>
      </c>
      <c r="K168" s="54">
        <f>'COG-M'!P1273</f>
        <v>0</v>
      </c>
      <c r="L168" s="54">
        <f>'COG-M'!P1274</f>
        <v>0</v>
      </c>
      <c r="M168" s="55">
        <f t="shared" si="37"/>
        <v>0</v>
      </c>
    </row>
    <row r="169" spans="1:13" x14ac:dyDescent="0.3">
      <c r="A169" s="121">
        <v>3700</v>
      </c>
      <c r="B169" s="122" t="s">
        <v>2299</v>
      </c>
      <c r="C169" s="72">
        <f>SUM(C170:C178)</f>
        <v>0</v>
      </c>
      <c r="D169" s="73">
        <f t="shared" ref="D169:L169" si="38">SUM(D170:D178)</f>
        <v>0</v>
      </c>
      <c r="E169" s="73">
        <f t="shared" si="38"/>
        <v>0</v>
      </c>
      <c r="F169" s="73">
        <f t="shared" si="38"/>
        <v>0</v>
      </c>
      <c r="G169" s="73">
        <f t="shared" si="38"/>
        <v>0</v>
      </c>
      <c r="H169" s="73">
        <f t="shared" si="38"/>
        <v>0</v>
      </c>
      <c r="I169" s="73">
        <f t="shared" si="38"/>
        <v>120000</v>
      </c>
      <c r="J169" s="73">
        <f t="shared" si="38"/>
        <v>0</v>
      </c>
      <c r="K169" s="73">
        <f t="shared" si="38"/>
        <v>0</v>
      </c>
      <c r="L169" s="73">
        <f t="shared" si="38"/>
        <v>0</v>
      </c>
      <c r="M169" s="73">
        <f>SUM(M170:M178)</f>
        <v>120000</v>
      </c>
    </row>
    <row r="170" spans="1:13" x14ac:dyDescent="0.3">
      <c r="A170" s="115">
        <v>371</v>
      </c>
      <c r="B170" s="88" t="s">
        <v>179</v>
      </c>
      <c r="C170" s="116">
        <f>'COG-M'!P1276</f>
        <v>0</v>
      </c>
      <c r="D170" s="54">
        <f>'COG-M'!P1277</f>
        <v>0</v>
      </c>
      <c r="E170" s="54">
        <f>'COG-M'!P1278</f>
        <v>0</v>
      </c>
      <c r="F170" s="54">
        <f>'COG-M'!P1279</f>
        <v>0</v>
      </c>
      <c r="G170" s="54">
        <f>'COG-M'!P1280</f>
        <v>0</v>
      </c>
      <c r="H170" s="54">
        <f>'COG-M'!P1281</f>
        <v>0</v>
      </c>
      <c r="I170" s="54">
        <f>'COG-M'!P1282</f>
        <v>0</v>
      </c>
      <c r="J170" s="54">
        <f>'COG-M'!P1283</f>
        <v>0</v>
      </c>
      <c r="K170" s="54">
        <f>'COG-M'!P1284</f>
        <v>0</v>
      </c>
      <c r="L170" s="54">
        <f>'COG-M'!P1285</f>
        <v>0</v>
      </c>
      <c r="M170" s="55">
        <f t="shared" ref="M170:M178" si="39">SUM(C170:L170)</f>
        <v>0</v>
      </c>
    </row>
    <row r="171" spans="1:13" x14ac:dyDescent="0.3">
      <c r="A171" s="115">
        <v>372</v>
      </c>
      <c r="B171" s="88" t="s">
        <v>180</v>
      </c>
      <c r="C171" s="116">
        <f>'COG-M'!P1286</f>
        <v>0</v>
      </c>
      <c r="D171" s="54">
        <f>'COG-M'!P1287</f>
        <v>0</v>
      </c>
      <c r="E171" s="54">
        <f>'COG-M'!P1288</f>
        <v>0</v>
      </c>
      <c r="F171" s="54">
        <f>'COG-M'!P1289</f>
        <v>0</v>
      </c>
      <c r="G171" s="54">
        <f>'COG-M'!P1290</f>
        <v>0</v>
      </c>
      <c r="H171" s="54">
        <f>'COG-M'!P1291</f>
        <v>0</v>
      </c>
      <c r="I171" s="54">
        <f>'COG-M'!P1292</f>
        <v>0</v>
      </c>
      <c r="J171" s="54">
        <f>'COG-M'!P1293</f>
        <v>0</v>
      </c>
      <c r="K171" s="54">
        <f>'COG-M'!P1294</f>
        <v>0</v>
      </c>
      <c r="L171" s="54">
        <f>'COG-M'!P1295</f>
        <v>0</v>
      </c>
      <c r="M171" s="55">
        <f t="shared" si="39"/>
        <v>0</v>
      </c>
    </row>
    <row r="172" spans="1:13" x14ac:dyDescent="0.3">
      <c r="A172" s="115">
        <v>373</v>
      </c>
      <c r="B172" s="88" t="s">
        <v>181</v>
      </c>
      <c r="C172" s="116">
        <f>'COG-M'!P1296</f>
        <v>0</v>
      </c>
      <c r="D172" s="54">
        <f>'COG-M'!P1297</f>
        <v>0</v>
      </c>
      <c r="E172" s="54">
        <f>'COG-M'!P1298</f>
        <v>0</v>
      </c>
      <c r="F172" s="54">
        <f>'COG-M'!P1299</f>
        <v>0</v>
      </c>
      <c r="G172" s="54">
        <f>'COG-M'!P1300</f>
        <v>0</v>
      </c>
      <c r="H172" s="54">
        <f>'COG-M'!P1301</f>
        <v>0</v>
      </c>
      <c r="I172" s="54">
        <f>'COG-M'!P1302</f>
        <v>0</v>
      </c>
      <c r="J172" s="54">
        <f>'COG-M'!P1303</f>
        <v>0</v>
      </c>
      <c r="K172" s="54">
        <f>'COG-M'!P1304</f>
        <v>0</v>
      </c>
      <c r="L172" s="54">
        <f>'COG-M'!P1305</f>
        <v>0</v>
      </c>
      <c r="M172" s="55">
        <f t="shared" si="39"/>
        <v>0</v>
      </c>
    </row>
    <row r="173" spans="1:13" x14ac:dyDescent="0.3">
      <c r="A173" s="115">
        <v>374</v>
      </c>
      <c r="B173" s="88" t="s">
        <v>182</v>
      </c>
      <c r="C173" s="116">
        <f>'COG-M'!P1306</f>
        <v>0</v>
      </c>
      <c r="D173" s="54">
        <f>'COG-M'!P1307</f>
        <v>0</v>
      </c>
      <c r="E173" s="54">
        <f>'COG-M'!P1308</f>
        <v>0</v>
      </c>
      <c r="F173" s="54">
        <f>'COG-M'!P1309</f>
        <v>0</v>
      </c>
      <c r="G173" s="54">
        <f>'COG-M'!P1310</f>
        <v>0</v>
      </c>
      <c r="H173" s="54">
        <f>'COG-M'!P1311</f>
        <v>0</v>
      </c>
      <c r="I173" s="54">
        <f>'COG-M'!P1312</f>
        <v>0</v>
      </c>
      <c r="J173" s="54">
        <f>'COG-M'!P1313</f>
        <v>0</v>
      </c>
      <c r="K173" s="54">
        <f>'COG-M'!P1314</f>
        <v>0</v>
      </c>
      <c r="L173" s="54">
        <f>'COG-M'!P1315</f>
        <v>0</v>
      </c>
      <c r="M173" s="55">
        <f t="shared" si="39"/>
        <v>0</v>
      </c>
    </row>
    <row r="174" spans="1:13" x14ac:dyDescent="0.3">
      <c r="A174" s="115">
        <v>375</v>
      </c>
      <c r="B174" s="88" t="s">
        <v>183</v>
      </c>
      <c r="C174" s="116">
        <f>'COG-M'!P1316</f>
        <v>0</v>
      </c>
      <c r="D174" s="54">
        <f>'COG-M'!P1317</f>
        <v>0</v>
      </c>
      <c r="E174" s="54">
        <f>'COG-M'!P1318</f>
        <v>0</v>
      </c>
      <c r="F174" s="54">
        <f>'COG-M'!P1319</f>
        <v>0</v>
      </c>
      <c r="G174" s="54">
        <f>'COG-M'!P1320</f>
        <v>0</v>
      </c>
      <c r="H174" s="54">
        <f>'COG-M'!P1321</f>
        <v>0</v>
      </c>
      <c r="I174" s="54">
        <f>'COG-M'!P1322</f>
        <v>120000</v>
      </c>
      <c r="J174" s="54">
        <f>'COG-M'!P1323</f>
        <v>0</v>
      </c>
      <c r="K174" s="54">
        <f>'COG-M'!P1324</f>
        <v>0</v>
      </c>
      <c r="L174" s="54">
        <f>'COG-M'!P1325</f>
        <v>0</v>
      </c>
      <c r="M174" s="55">
        <f t="shared" si="39"/>
        <v>120000</v>
      </c>
    </row>
    <row r="175" spans="1:13" x14ac:dyDescent="0.3">
      <c r="A175" s="115">
        <v>376</v>
      </c>
      <c r="B175" s="88" t="s">
        <v>2300</v>
      </c>
      <c r="C175" s="116">
        <f>'COG-M'!P1326</f>
        <v>0</v>
      </c>
      <c r="D175" s="54">
        <f>'COG-M'!P1327</f>
        <v>0</v>
      </c>
      <c r="E175" s="54">
        <f>'COG-M'!P1328</f>
        <v>0</v>
      </c>
      <c r="F175" s="54">
        <f>'COG-M'!P1329</f>
        <v>0</v>
      </c>
      <c r="G175" s="54">
        <f>'COG-M'!P1330</f>
        <v>0</v>
      </c>
      <c r="H175" s="54">
        <f>'COG-M'!P1331</f>
        <v>0</v>
      </c>
      <c r="I175" s="54">
        <f>'COG-M'!P1332</f>
        <v>0</v>
      </c>
      <c r="J175" s="54">
        <f>'COG-M'!P1333</f>
        <v>0</v>
      </c>
      <c r="K175" s="54">
        <f>'COG-M'!P1334</f>
        <v>0</v>
      </c>
      <c r="L175" s="54">
        <f>'COG-M'!P1335</f>
        <v>0</v>
      </c>
      <c r="M175" s="55">
        <f t="shared" si="39"/>
        <v>0</v>
      </c>
    </row>
    <row r="176" spans="1:13" x14ac:dyDescent="0.3">
      <c r="A176" s="115">
        <v>377</v>
      </c>
      <c r="B176" s="88" t="s">
        <v>185</v>
      </c>
      <c r="C176" s="116">
        <f>'COG-M'!P1336</f>
        <v>0</v>
      </c>
      <c r="D176" s="54">
        <f>'COG-M'!P1337</f>
        <v>0</v>
      </c>
      <c r="E176" s="54">
        <f>'COG-M'!P1338</f>
        <v>0</v>
      </c>
      <c r="F176" s="54">
        <f>'COG-M'!P1339</f>
        <v>0</v>
      </c>
      <c r="G176" s="54">
        <f>'COG-M'!P1340</f>
        <v>0</v>
      </c>
      <c r="H176" s="54">
        <f>'COG-M'!P1341</f>
        <v>0</v>
      </c>
      <c r="I176" s="54">
        <f>'COG-M'!P1342</f>
        <v>0</v>
      </c>
      <c r="J176" s="54">
        <f>'COG-M'!P1343</f>
        <v>0</v>
      </c>
      <c r="K176" s="54">
        <f>'COG-M'!P1344</f>
        <v>0</v>
      </c>
      <c r="L176" s="54">
        <f>'COG-M'!P1345</f>
        <v>0</v>
      </c>
      <c r="M176" s="55">
        <f t="shared" si="39"/>
        <v>0</v>
      </c>
    </row>
    <row r="177" spans="1:13" x14ac:dyDescent="0.3">
      <c r="A177" s="115">
        <v>378</v>
      </c>
      <c r="B177" s="88" t="s">
        <v>186</v>
      </c>
      <c r="C177" s="116">
        <f>'COG-M'!P1346</f>
        <v>0</v>
      </c>
      <c r="D177" s="54">
        <f>'COG-M'!P1347</f>
        <v>0</v>
      </c>
      <c r="E177" s="54">
        <f>'COG-M'!P1348</f>
        <v>0</v>
      </c>
      <c r="F177" s="54">
        <f>'COG-M'!P1349</f>
        <v>0</v>
      </c>
      <c r="G177" s="54">
        <f>'COG-M'!P1350</f>
        <v>0</v>
      </c>
      <c r="H177" s="54">
        <f>'COG-M'!P1351</f>
        <v>0</v>
      </c>
      <c r="I177" s="54">
        <f>'COG-M'!P1352</f>
        <v>0</v>
      </c>
      <c r="J177" s="54">
        <f>'COG-M'!P1353</f>
        <v>0</v>
      </c>
      <c r="K177" s="54">
        <f>'COG-M'!P1354</f>
        <v>0</v>
      </c>
      <c r="L177" s="54">
        <f>'COG-M'!P1355</f>
        <v>0</v>
      </c>
      <c r="M177" s="55">
        <f t="shared" si="39"/>
        <v>0</v>
      </c>
    </row>
    <row r="178" spans="1:13" x14ac:dyDescent="0.3">
      <c r="A178" s="115">
        <v>379</v>
      </c>
      <c r="B178" s="88" t="s">
        <v>187</v>
      </c>
      <c r="C178" s="116">
        <f>'COG-M'!P1356</f>
        <v>0</v>
      </c>
      <c r="D178" s="54">
        <f>'COG-M'!P1357</f>
        <v>0</v>
      </c>
      <c r="E178" s="54">
        <f>'COG-M'!P1358</f>
        <v>0</v>
      </c>
      <c r="F178" s="54">
        <f>'COG-M'!P1359</f>
        <v>0</v>
      </c>
      <c r="G178" s="54">
        <f>'COG-M'!P1360</f>
        <v>0</v>
      </c>
      <c r="H178" s="54">
        <f>'COG-M'!P1361</f>
        <v>0</v>
      </c>
      <c r="I178" s="54">
        <f>'COG-M'!P1362</f>
        <v>0</v>
      </c>
      <c r="J178" s="54">
        <f>'COG-M'!P1363</f>
        <v>0</v>
      </c>
      <c r="K178" s="54">
        <f>'COG-M'!P1364</f>
        <v>0</v>
      </c>
      <c r="L178" s="54">
        <f>'COG-M'!P1365</f>
        <v>0</v>
      </c>
      <c r="M178" s="55">
        <f t="shared" si="39"/>
        <v>0</v>
      </c>
    </row>
    <row r="179" spans="1:13" x14ac:dyDescent="0.3">
      <c r="A179" s="121">
        <v>3800</v>
      </c>
      <c r="B179" s="122" t="s">
        <v>2301</v>
      </c>
      <c r="C179" s="72">
        <f>SUM(C180:C184)</f>
        <v>0</v>
      </c>
      <c r="D179" s="73">
        <f t="shared" ref="D179:M179" si="40">SUM(D180:D184)</f>
        <v>0</v>
      </c>
      <c r="E179" s="73">
        <f t="shared" si="40"/>
        <v>0</v>
      </c>
      <c r="F179" s="73">
        <f t="shared" si="40"/>
        <v>0</v>
      </c>
      <c r="G179" s="73">
        <f t="shared" si="40"/>
        <v>0</v>
      </c>
      <c r="H179" s="73">
        <f t="shared" si="40"/>
        <v>0</v>
      </c>
      <c r="I179" s="73">
        <f t="shared" si="40"/>
        <v>186000</v>
      </c>
      <c r="J179" s="73">
        <f t="shared" si="40"/>
        <v>0</v>
      </c>
      <c r="K179" s="73">
        <f t="shared" si="40"/>
        <v>0</v>
      </c>
      <c r="L179" s="73">
        <f t="shared" si="40"/>
        <v>0</v>
      </c>
      <c r="M179" s="73">
        <f t="shared" si="40"/>
        <v>186000</v>
      </c>
    </row>
    <row r="180" spans="1:13" x14ac:dyDescent="0.3">
      <c r="A180" s="115">
        <v>381</v>
      </c>
      <c r="B180" s="88" t="s">
        <v>189</v>
      </c>
      <c r="C180" s="116">
        <f>'COG-M'!P1367</f>
        <v>0</v>
      </c>
      <c r="D180" s="54">
        <f>'COG-M'!P1368</f>
        <v>0</v>
      </c>
      <c r="E180" s="54">
        <f>'COG-M'!P1369</f>
        <v>0</v>
      </c>
      <c r="F180" s="54">
        <f>'COG-M'!P1370</f>
        <v>0</v>
      </c>
      <c r="G180" s="54">
        <f>'COG-M'!P1371</f>
        <v>0</v>
      </c>
      <c r="H180" s="54">
        <f>'COG-M'!P1372</f>
        <v>0</v>
      </c>
      <c r="I180" s="54">
        <f>'COG-M'!P1373</f>
        <v>0</v>
      </c>
      <c r="J180" s="54">
        <f>'COG-M'!P1374</f>
        <v>0</v>
      </c>
      <c r="K180" s="54">
        <f>'COG-M'!P1375</f>
        <v>0</v>
      </c>
      <c r="L180" s="54">
        <f>'COG-M'!P1376</f>
        <v>0</v>
      </c>
      <c r="M180" s="55">
        <f>SUM(C180:L180)</f>
        <v>0</v>
      </c>
    </row>
    <row r="181" spans="1:13" x14ac:dyDescent="0.3">
      <c r="A181" s="115">
        <v>382</v>
      </c>
      <c r="B181" s="88" t="s">
        <v>190</v>
      </c>
      <c r="C181" s="116">
        <f>'COG-M'!P1377</f>
        <v>0</v>
      </c>
      <c r="D181" s="54">
        <f>'COG-M'!P1378</f>
        <v>0</v>
      </c>
      <c r="E181" s="54">
        <f>'COG-M'!P1379</f>
        <v>0</v>
      </c>
      <c r="F181" s="54">
        <f>'COG-M'!P1380</f>
        <v>0</v>
      </c>
      <c r="G181" s="54">
        <f>'COG-M'!P1381</f>
        <v>0</v>
      </c>
      <c r="H181" s="54">
        <f>'COG-M'!P1382</f>
        <v>0</v>
      </c>
      <c r="I181" s="54">
        <f>'COG-M'!P1383</f>
        <v>186000</v>
      </c>
      <c r="J181" s="54">
        <f>'COG-M'!P1384</f>
        <v>0</v>
      </c>
      <c r="K181" s="54">
        <f>'COG-M'!P1385</f>
        <v>0</v>
      </c>
      <c r="L181" s="54">
        <f>'COG-M'!P1386</f>
        <v>0</v>
      </c>
      <c r="M181" s="55">
        <f>SUM(C181:L181)</f>
        <v>186000</v>
      </c>
    </row>
    <row r="182" spans="1:13" x14ac:dyDescent="0.3">
      <c r="A182" s="115">
        <v>383</v>
      </c>
      <c r="B182" s="88" t="s">
        <v>191</v>
      </c>
      <c r="C182" s="116">
        <f>'COG-M'!P1387</f>
        <v>0</v>
      </c>
      <c r="D182" s="54">
        <f>'COG-M'!P1388</f>
        <v>0</v>
      </c>
      <c r="E182" s="54">
        <f>'COG-M'!P1389</f>
        <v>0</v>
      </c>
      <c r="F182" s="54">
        <f>'COG-M'!P1390</f>
        <v>0</v>
      </c>
      <c r="G182" s="54">
        <f>'COG-M'!P1391</f>
        <v>0</v>
      </c>
      <c r="H182" s="54">
        <f>'COG-M'!P1392</f>
        <v>0</v>
      </c>
      <c r="I182" s="54">
        <f>'COG-M'!P1393</f>
        <v>0</v>
      </c>
      <c r="J182" s="54">
        <f>'COG-M'!P1394</f>
        <v>0</v>
      </c>
      <c r="K182" s="54">
        <f>'COG-M'!P1395</f>
        <v>0</v>
      </c>
      <c r="L182" s="54">
        <f>'COG-M'!P1396</f>
        <v>0</v>
      </c>
      <c r="M182" s="55">
        <f>SUM(C182:L182)</f>
        <v>0</v>
      </c>
    </row>
    <row r="183" spans="1:13" x14ac:dyDescent="0.3">
      <c r="A183" s="115">
        <v>384</v>
      </c>
      <c r="B183" s="88" t="s">
        <v>192</v>
      </c>
      <c r="C183" s="116">
        <f>'COG-M'!P1397</f>
        <v>0</v>
      </c>
      <c r="D183" s="54">
        <f>'COG-M'!P1398</f>
        <v>0</v>
      </c>
      <c r="E183" s="54">
        <f>'COG-M'!P1399</f>
        <v>0</v>
      </c>
      <c r="F183" s="54">
        <f>'COG-M'!P1400</f>
        <v>0</v>
      </c>
      <c r="G183" s="54">
        <f>'COG-M'!P1401</f>
        <v>0</v>
      </c>
      <c r="H183" s="54">
        <f>'COG-M'!P1402</f>
        <v>0</v>
      </c>
      <c r="I183" s="54">
        <f>'COG-M'!P1403</f>
        <v>0</v>
      </c>
      <c r="J183" s="54">
        <f>'COG-M'!P1404</f>
        <v>0</v>
      </c>
      <c r="K183" s="54">
        <f>'COG-M'!P1405</f>
        <v>0</v>
      </c>
      <c r="L183" s="54">
        <f>'COG-M'!P1406</f>
        <v>0</v>
      </c>
      <c r="M183" s="55">
        <f>SUM(C183:L183)</f>
        <v>0</v>
      </c>
    </row>
    <row r="184" spans="1:13" x14ac:dyDescent="0.3">
      <c r="A184" s="115">
        <v>385</v>
      </c>
      <c r="B184" s="88" t="s">
        <v>193</v>
      </c>
      <c r="C184" s="116">
        <f>'COG-M'!P1407</f>
        <v>0</v>
      </c>
      <c r="D184" s="54">
        <f>'COG-M'!P1408</f>
        <v>0</v>
      </c>
      <c r="E184" s="54">
        <f>'COG-M'!P1409</f>
        <v>0</v>
      </c>
      <c r="F184" s="54">
        <f>'COG-M'!P1410</f>
        <v>0</v>
      </c>
      <c r="G184" s="54">
        <f>'COG-M'!P1411</f>
        <v>0</v>
      </c>
      <c r="H184" s="54">
        <f>'COG-M'!P1412</f>
        <v>0</v>
      </c>
      <c r="I184" s="54">
        <f>'COG-M'!P1413</f>
        <v>0</v>
      </c>
      <c r="J184" s="54">
        <f>'COG-M'!P1414</f>
        <v>0</v>
      </c>
      <c r="K184" s="54">
        <f>'COG-M'!P1415</f>
        <v>0</v>
      </c>
      <c r="L184" s="54">
        <f>'COG-M'!P1416</f>
        <v>0</v>
      </c>
      <c r="M184" s="55">
        <f>SUM(C184:L184)</f>
        <v>0</v>
      </c>
    </row>
    <row r="185" spans="1:13" x14ac:dyDescent="0.3">
      <c r="A185" s="121">
        <v>3900</v>
      </c>
      <c r="B185" s="122" t="s">
        <v>203</v>
      </c>
      <c r="C185" s="72">
        <f>SUM(C186:C194)</f>
        <v>0</v>
      </c>
      <c r="D185" s="73">
        <f t="shared" ref="D185:M185" si="41">SUM(D186:D194)</f>
        <v>0</v>
      </c>
      <c r="E185" s="73">
        <f t="shared" si="41"/>
        <v>0</v>
      </c>
      <c r="F185" s="73">
        <f t="shared" si="41"/>
        <v>0</v>
      </c>
      <c r="G185" s="73">
        <f t="shared" si="41"/>
        <v>0</v>
      </c>
      <c r="H185" s="73">
        <f t="shared" si="41"/>
        <v>0</v>
      </c>
      <c r="I185" s="73">
        <f t="shared" si="41"/>
        <v>0</v>
      </c>
      <c r="J185" s="73">
        <f t="shared" si="41"/>
        <v>0</v>
      </c>
      <c r="K185" s="73">
        <f t="shared" si="41"/>
        <v>0</v>
      </c>
      <c r="L185" s="73">
        <f t="shared" si="41"/>
        <v>0</v>
      </c>
      <c r="M185" s="73">
        <f t="shared" si="41"/>
        <v>0</v>
      </c>
    </row>
    <row r="186" spans="1:13" x14ac:dyDescent="0.3">
      <c r="A186" s="115">
        <v>391</v>
      </c>
      <c r="B186" s="88" t="s">
        <v>195</v>
      </c>
      <c r="C186" s="116">
        <f>'COG-M'!P1418</f>
        <v>0</v>
      </c>
      <c r="D186" s="54">
        <f>'COG-M'!P1419</f>
        <v>0</v>
      </c>
      <c r="E186" s="54">
        <f>'COG-M'!P1420</f>
        <v>0</v>
      </c>
      <c r="F186" s="54">
        <f>'COG-M'!P1421</f>
        <v>0</v>
      </c>
      <c r="G186" s="54">
        <f>'COG-M'!P1422</f>
        <v>0</v>
      </c>
      <c r="H186" s="54">
        <f>'COG-M'!P1423</f>
        <v>0</v>
      </c>
      <c r="I186" s="54">
        <f>'COG-M'!P1424</f>
        <v>0</v>
      </c>
      <c r="J186" s="54">
        <f>'COG-M'!P1425</f>
        <v>0</v>
      </c>
      <c r="K186" s="54">
        <f>'COG-M'!P1426</f>
        <v>0</v>
      </c>
      <c r="L186" s="54">
        <f>'COG-M'!P1427</f>
        <v>0</v>
      </c>
      <c r="M186" s="55">
        <f t="shared" ref="M186:M194" si="42">SUM(C186:L186)</f>
        <v>0</v>
      </c>
    </row>
    <row r="187" spans="1:13" x14ac:dyDescent="0.3">
      <c r="A187" s="115">
        <v>392</v>
      </c>
      <c r="B187" s="88" t="s">
        <v>196</v>
      </c>
      <c r="C187" s="116">
        <f>'COG-M'!P1428</f>
        <v>0</v>
      </c>
      <c r="D187" s="54">
        <f>'COG-M'!P1429</f>
        <v>0</v>
      </c>
      <c r="E187" s="54">
        <f>'COG-M'!P1430</f>
        <v>0</v>
      </c>
      <c r="F187" s="54">
        <f>'COG-M'!P1431</f>
        <v>0</v>
      </c>
      <c r="G187" s="54">
        <f>'COG-M'!P1432</f>
        <v>0</v>
      </c>
      <c r="H187" s="54">
        <f>'COG-M'!P1433</f>
        <v>0</v>
      </c>
      <c r="I187" s="54">
        <f>'COG-M'!P1434</f>
        <v>0</v>
      </c>
      <c r="J187" s="54">
        <f>'COG-M'!P1435</f>
        <v>0</v>
      </c>
      <c r="K187" s="54">
        <f>'COG-M'!P1436</f>
        <v>0</v>
      </c>
      <c r="L187" s="54">
        <f>'COG-M'!P1437</f>
        <v>0</v>
      </c>
      <c r="M187" s="55">
        <f t="shared" si="42"/>
        <v>0</v>
      </c>
    </row>
    <row r="188" spans="1:13" x14ac:dyDescent="0.3">
      <c r="A188" s="115">
        <v>393</v>
      </c>
      <c r="B188" s="88" t="s">
        <v>197</v>
      </c>
      <c r="C188" s="116">
        <f>'COG-M'!P1438</f>
        <v>0</v>
      </c>
      <c r="D188" s="54">
        <f>'COG-M'!P1439</f>
        <v>0</v>
      </c>
      <c r="E188" s="54">
        <f>'COG-M'!P1440</f>
        <v>0</v>
      </c>
      <c r="F188" s="54">
        <f>'COG-M'!P1441</f>
        <v>0</v>
      </c>
      <c r="G188" s="54">
        <f>'COG-M'!P1442</f>
        <v>0</v>
      </c>
      <c r="H188" s="54">
        <f>'COG-M'!P1443</f>
        <v>0</v>
      </c>
      <c r="I188" s="54">
        <f>'COG-M'!P1444</f>
        <v>0</v>
      </c>
      <c r="J188" s="54">
        <f>'COG-M'!P1445</f>
        <v>0</v>
      </c>
      <c r="K188" s="54">
        <f>'COG-M'!P1446</f>
        <v>0</v>
      </c>
      <c r="L188" s="54">
        <f>'COG-M'!P1447</f>
        <v>0</v>
      </c>
      <c r="M188" s="55">
        <f t="shared" si="42"/>
        <v>0</v>
      </c>
    </row>
    <row r="189" spans="1:13" x14ac:dyDescent="0.3">
      <c r="A189" s="115">
        <v>394</v>
      </c>
      <c r="B189" s="88" t="s">
        <v>198</v>
      </c>
      <c r="C189" s="116">
        <f>'COG-M'!P1448</f>
        <v>0</v>
      </c>
      <c r="D189" s="54">
        <f>'COG-M'!P1449</f>
        <v>0</v>
      </c>
      <c r="E189" s="54">
        <f>'COG-M'!P1450</f>
        <v>0</v>
      </c>
      <c r="F189" s="54">
        <f>'COG-M'!P1451</f>
        <v>0</v>
      </c>
      <c r="G189" s="54">
        <f>'COG-M'!P1452</f>
        <v>0</v>
      </c>
      <c r="H189" s="54">
        <f>'COG-M'!P1453</f>
        <v>0</v>
      </c>
      <c r="I189" s="54">
        <f>'COG-M'!P1454</f>
        <v>0</v>
      </c>
      <c r="J189" s="54">
        <f>'COG-M'!P1455</f>
        <v>0</v>
      </c>
      <c r="K189" s="54">
        <f>'COG-M'!P1456</f>
        <v>0</v>
      </c>
      <c r="L189" s="54">
        <f>'COG-M'!P1457</f>
        <v>0</v>
      </c>
      <c r="M189" s="55">
        <f t="shared" si="42"/>
        <v>0</v>
      </c>
    </row>
    <row r="190" spans="1:13" x14ac:dyDescent="0.3">
      <c r="A190" s="115">
        <v>395</v>
      </c>
      <c r="B190" s="88" t="s">
        <v>199</v>
      </c>
      <c r="C190" s="116">
        <f>'COG-M'!P1458</f>
        <v>0</v>
      </c>
      <c r="D190" s="54">
        <f>'COG-M'!P1459</f>
        <v>0</v>
      </c>
      <c r="E190" s="54">
        <f>'COG-M'!P1460</f>
        <v>0</v>
      </c>
      <c r="F190" s="54">
        <f>'COG-M'!P1461</f>
        <v>0</v>
      </c>
      <c r="G190" s="54">
        <f>'COG-M'!P1462</f>
        <v>0</v>
      </c>
      <c r="H190" s="54">
        <f>'COG-M'!P1463</f>
        <v>0</v>
      </c>
      <c r="I190" s="54">
        <f>'COG-M'!P1464</f>
        <v>0</v>
      </c>
      <c r="J190" s="54">
        <f>'COG-M'!P1465</f>
        <v>0</v>
      </c>
      <c r="K190" s="54">
        <f>'COG-M'!P1466</f>
        <v>0</v>
      </c>
      <c r="L190" s="54">
        <f>'COG-M'!P1467</f>
        <v>0</v>
      </c>
      <c r="M190" s="55">
        <f t="shared" si="42"/>
        <v>0</v>
      </c>
    </row>
    <row r="191" spans="1:13" x14ac:dyDescent="0.3">
      <c r="A191" s="115">
        <v>396</v>
      </c>
      <c r="B191" s="88" t="s">
        <v>200</v>
      </c>
      <c r="C191" s="116">
        <f>'COG-M'!P1468</f>
        <v>0</v>
      </c>
      <c r="D191" s="54">
        <f>'COG-M'!P1469</f>
        <v>0</v>
      </c>
      <c r="E191" s="54">
        <f>'COG-M'!P1470</f>
        <v>0</v>
      </c>
      <c r="F191" s="54">
        <f>'COG-M'!P1471</f>
        <v>0</v>
      </c>
      <c r="G191" s="54">
        <f>'COG-M'!P1472</f>
        <v>0</v>
      </c>
      <c r="H191" s="54">
        <f>'COG-M'!P1473</f>
        <v>0</v>
      </c>
      <c r="I191" s="54">
        <f>'COG-M'!P1474</f>
        <v>0</v>
      </c>
      <c r="J191" s="54">
        <f>'COG-M'!P1475</f>
        <v>0</v>
      </c>
      <c r="K191" s="54">
        <f>'COG-M'!P1476</f>
        <v>0</v>
      </c>
      <c r="L191" s="54">
        <f>'COG-M'!P1477</f>
        <v>0</v>
      </c>
      <c r="M191" s="55">
        <f t="shared" si="42"/>
        <v>0</v>
      </c>
    </row>
    <row r="192" spans="1:13" x14ac:dyDescent="0.3">
      <c r="A192" s="115">
        <v>397</v>
      </c>
      <c r="B192" s="88" t="s">
        <v>201</v>
      </c>
      <c r="C192" s="116"/>
      <c r="D192" s="54"/>
      <c r="E192" s="54"/>
      <c r="F192" s="54"/>
      <c r="G192" s="54"/>
      <c r="H192" s="54"/>
      <c r="I192" s="54"/>
      <c r="J192" s="54"/>
      <c r="K192" s="54"/>
      <c r="L192" s="54"/>
      <c r="M192" s="55">
        <f t="shared" si="42"/>
        <v>0</v>
      </c>
    </row>
    <row r="193" spans="1:13" x14ac:dyDescent="0.3">
      <c r="A193" s="115">
        <v>398</v>
      </c>
      <c r="B193" s="88" t="s">
        <v>202</v>
      </c>
      <c r="C193" s="116">
        <f>'COG-M'!P1479</f>
        <v>0</v>
      </c>
      <c r="D193" s="54">
        <f>'COG-M'!P1480</f>
        <v>0</v>
      </c>
      <c r="E193" s="54">
        <f>'COG-M'!P1481</f>
        <v>0</v>
      </c>
      <c r="F193" s="54">
        <f>'COG-M'!P1482</f>
        <v>0</v>
      </c>
      <c r="G193" s="54">
        <f>'COG-M'!P1483</f>
        <v>0</v>
      </c>
      <c r="H193" s="54">
        <f>'COG-M'!P1484</f>
        <v>0</v>
      </c>
      <c r="I193" s="54">
        <f>'COG-M'!P1485</f>
        <v>0</v>
      </c>
      <c r="J193" s="54">
        <f>'COG-M'!P1486</f>
        <v>0</v>
      </c>
      <c r="K193" s="54">
        <f>'COG-M'!P1487</f>
        <v>0</v>
      </c>
      <c r="L193" s="54">
        <f>'COG-M'!P1488</f>
        <v>0</v>
      </c>
      <c r="M193" s="55">
        <f t="shared" si="42"/>
        <v>0</v>
      </c>
    </row>
    <row r="194" spans="1:13" x14ac:dyDescent="0.3">
      <c r="A194" s="115">
        <v>399</v>
      </c>
      <c r="B194" s="88" t="s">
        <v>203</v>
      </c>
      <c r="C194" s="116">
        <f>'COG-M'!P1489</f>
        <v>0</v>
      </c>
      <c r="D194" s="54">
        <f>'COG-M'!P1490</f>
        <v>0</v>
      </c>
      <c r="E194" s="54">
        <f>'COG-M'!P1491</f>
        <v>0</v>
      </c>
      <c r="F194" s="54">
        <f>'COG-M'!P1492</f>
        <v>0</v>
      </c>
      <c r="G194" s="54">
        <f>'COG-M'!P1493</f>
        <v>0</v>
      </c>
      <c r="H194" s="54">
        <f>'COG-M'!P1494</f>
        <v>0</v>
      </c>
      <c r="I194" s="54">
        <f>'COG-M'!P1495</f>
        <v>0</v>
      </c>
      <c r="J194" s="54">
        <f>'COG-M'!P1496</f>
        <v>0</v>
      </c>
      <c r="K194" s="54">
        <f>'COG-M'!P1497</f>
        <v>0</v>
      </c>
      <c r="L194" s="54">
        <f>'COG-M'!P1498</f>
        <v>0</v>
      </c>
      <c r="M194" s="55">
        <f t="shared" si="42"/>
        <v>0</v>
      </c>
    </row>
    <row r="195" spans="1:13" x14ac:dyDescent="0.3">
      <c r="A195" s="123">
        <v>4000</v>
      </c>
      <c r="B195" s="112" t="s">
        <v>2441</v>
      </c>
      <c r="C195" s="76">
        <f>C196+C206+C212+C222+C231+C235+C243+C245+C251</f>
        <v>0</v>
      </c>
      <c r="D195" s="77">
        <f t="shared" ref="D195:M195" si="43">D196+D206+D212+D222+D231+D235+D243+D245+D251</f>
        <v>0</v>
      </c>
      <c r="E195" s="77">
        <f t="shared" si="43"/>
        <v>0</v>
      </c>
      <c r="F195" s="77">
        <f t="shared" si="43"/>
        <v>0</v>
      </c>
      <c r="G195" s="77">
        <f t="shared" si="43"/>
        <v>0</v>
      </c>
      <c r="H195" s="77">
        <f t="shared" si="43"/>
        <v>0</v>
      </c>
      <c r="I195" s="77">
        <f t="shared" si="43"/>
        <v>2416500</v>
      </c>
      <c r="J195" s="77">
        <f t="shared" si="43"/>
        <v>0</v>
      </c>
      <c r="K195" s="77">
        <f t="shared" si="43"/>
        <v>0</v>
      </c>
      <c r="L195" s="77">
        <f t="shared" si="43"/>
        <v>0</v>
      </c>
      <c r="M195" s="77">
        <f t="shared" si="43"/>
        <v>2416500</v>
      </c>
    </row>
    <row r="196" spans="1:13" x14ac:dyDescent="0.3">
      <c r="A196" s="121">
        <v>4100</v>
      </c>
      <c r="B196" s="122" t="s">
        <v>2442</v>
      </c>
      <c r="C196" s="72">
        <f>SUM(C197:C205)</f>
        <v>0</v>
      </c>
      <c r="D196" s="73">
        <f t="shared" ref="D196:M196" si="44">SUM(D197:D205)</f>
        <v>0</v>
      </c>
      <c r="E196" s="73">
        <f t="shared" si="44"/>
        <v>0</v>
      </c>
      <c r="F196" s="73">
        <f t="shared" si="44"/>
        <v>0</v>
      </c>
      <c r="G196" s="73">
        <f t="shared" si="44"/>
        <v>0</v>
      </c>
      <c r="H196" s="73">
        <f t="shared" si="44"/>
        <v>0</v>
      </c>
      <c r="I196" s="73">
        <f t="shared" si="44"/>
        <v>0</v>
      </c>
      <c r="J196" s="73">
        <f t="shared" si="44"/>
        <v>0</v>
      </c>
      <c r="K196" s="73">
        <f t="shared" si="44"/>
        <v>0</v>
      </c>
      <c r="L196" s="73">
        <f t="shared" si="44"/>
        <v>0</v>
      </c>
      <c r="M196" s="73">
        <f t="shared" si="44"/>
        <v>0</v>
      </c>
    </row>
    <row r="197" spans="1:13" x14ac:dyDescent="0.3">
      <c r="A197" s="115">
        <v>411</v>
      </c>
      <c r="B197" s="88" t="s">
        <v>206</v>
      </c>
      <c r="C197" s="116"/>
      <c r="D197" s="54"/>
      <c r="E197" s="54"/>
      <c r="F197" s="54"/>
      <c r="G197" s="54"/>
      <c r="H197" s="54"/>
      <c r="I197" s="54"/>
      <c r="J197" s="54"/>
      <c r="K197" s="54"/>
      <c r="L197" s="54"/>
      <c r="M197" s="55">
        <f t="shared" ref="M197:M205" si="45">SUM(C197:L197)</f>
        <v>0</v>
      </c>
    </row>
    <row r="198" spans="1:13" x14ac:dyDescent="0.3">
      <c r="A198" s="115">
        <v>412</v>
      </c>
      <c r="B198" s="88" t="s">
        <v>207</v>
      </c>
      <c r="C198" s="116"/>
      <c r="D198" s="54"/>
      <c r="E198" s="54"/>
      <c r="F198" s="54"/>
      <c r="G198" s="54"/>
      <c r="H198" s="54"/>
      <c r="I198" s="54"/>
      <c r="J198" s="54"/>
      <c r="K198" s="54"/>
      <c r="L198" s="54"/>
      <c r="M198" s="55">
        <f t="shared" si="45"/>
        <v>0</v>
      </c>
    </row>
    <row r="199" spans="1:13" x14ac:dyDescent="0.3">
      <c r="A199" s="115">
        <v>413</v>
      </c>
      <c r="B199" s="88" t="s">
        <v>208</v>
      </c>
      <c r="C199" s="116"/>
      <c r="D199" s="54"/>
      <c r="E199" s="54"/>
      <c r="F199" s="54"/>
      <c r="G199" s="54"/>
      <c r="H199" s="54"/>
      <c r="I199" s="54"/>
      <c r="J199" s="54"/>
      <c r="K199" s="54"/>
      <c r="L199" s="54"/>
      <c r="M199" s="55">
        <f t="shared" si="45"/>
        <v>0</v>
      </c>
    </row>
    <row r="200" spans="1:13" x14ac:dyDescent="0.3">
      <c r="A200" s="115">
        <v>414</v>
      </c>
      <c r="B200" s="88" t="s">
        <v>209</v>
      </c>
      <c r="C200" s="116"/>
      <c r="D200" s="54"/>
      <c r="E200" s="54"/>
      <c r="F200" s="54"/>
      <c r="G200" s="54"/>
      <c r="H200" s="54"/>
      <c r="I200" s="54"/>
      <c r="J200" s="54"/>
      <c r="K200" s="54"/>
      <c r="L200" s="54"/>
      <c r="M200" s="55">
        <f t="shared" si="45"/>
        <v>0</v>
      </c>
    </row>
    <row r="201" spans="1:13" ht="28.8" x14ac:dyDescent="0.3">
      <c r="A201" s="115">
        <v>415</v>
      </c>
      <c r="B201" s="88" t="s">
        <v>210</v>
      </c>
      <c r="C201" s="116">
        <f>'COG-M'!P1505</f>
        <v>0</v>
      </c>
      <c r="D201" s="54">
        <f>'COG-M'!P1506</f>
        <v>0</v>
      </c>
      <c r="E201" s="54">
        <f>'COG-M'!P1507</f>
        <v>0</v>
      </c>
      <c r="F201" s="54">
        <f>'COG-M'!P1508</f>
        <v>0</v>
      </c>
      <c r="G201" s="54">
        <f>'COG-M'!P1509</f>
        <v>0</v>
      </c>
      <c r="H201" s="54">
        <f>'COG-M'!P1510</f>
        <v>0</v>
      </c>
      <c r="I201" s="54">
        <f>'COG-M'!P1511</f>
        <v>0</v>
      </c>
      <c r="J201" s="54">
        <f>'COG-M'!P1512</f>
        <v>0</v>
      </c>
      <c r="K201" s="54">
        <f>'COG-M'!P1513</f>
        <v>0</v>
      </c>
      <c r="L201" s="54">
        <f>'COG-M'!P1514</f>
        <v>0</v>
      </c>
      <c r="M201" s="55">
        <f t="shared" si="45"/>
        <v>0</v>
      </c>
    </row>
    <row r="202" spans="1:13" ht="28.8" x14ac:dyDescent="0.3">
      <c r="A202" s="115">
        <v>416</v>
      </c>
      <c r="B202" s="88" t="s">
        <v>211</v>
      </c>
      <c r="C202" s="116"/>
      <c r="D202" s="54"/>
      <c r="E202" s="54"/>
      <c r="F202" s="54"/>
      <c r="G202" s="54"/>
      <c r="H202" s="54"/>
      <c r="I202" s="54"/>
      <c r="J202" s="54"/>
      <c r="K202" s="54"/>
      <c r="L202" s="54"/>
      <c r="M202" s="55">
        <f t="shared" si="45"/>
        <v>0</v>
      </c>
    </row>
    <row r="203" spans="1:13" ht="28.8" x14ac:dyDescent="0.3">
      <c r="A203" s="115">
        <v>417</v>
      </c>
      <c r="B203" s="88" t="s">
        <v>212</v>
      </c>
      <c r="C203" s="116">
        <f>'COG-M'!P1516</f>
        <v>0</v>
      </c>
      <c r="D203" s="54">
        <f>'COG-M'!P1517</f>
        <v>0</v>
      </c>
      <c r="E203" s="54">
        <f>'COG-M'!P1518</f>
        <v>0</v>
      </c>
      <c r="F203" s="54">
        <f>'COG-M'!P1519</f>
        <v>0</v>
      </c>
      <c r="G203" s="54">
        <f>'COG-M'!P1520</f>
        <v>0</v>
      </c>
      <c r="H203" s="54">
        <f>'COG-M'!P1521</f>
        <v>0</v>
      </c>
      <c r="I203" s="54">
        <f>'COG-M'!P1522</f>
        <v>0</v>
      </c>
      <c r="J203" s="54">
        <f>'COG-M'!P1523</f>
        <v>0</v>
      </c>
      <c r="K203" s="54">
        <f>'COG-M'!P1524</f>
        <v>0</v>
      </c>
      <c r="L203" s="54">
        <f>'COG-M'!P1525</f>
        <v>0</v>
      </c>
      <c r="M203" s="55">
        <f t="shared" si="45"/>
        <v>0</v>
      </c>
    </row>
    <row r="204" spans="1:13" ht="28.8" x14ac:dyDescent="0.3">
      <c r="A204" s="115">
        <v>418</v>
      </c>
      <c r="B204" s="88" t="s">
        <v>213</v>
      </c>
      <c r="C204" s="116"/>
      <c r="D204" s="54"/>
      <c r="E204" s="54"/>
      <c r="F204" s="54"/>
      <c r="G204" s="54"/>
      <c r="H204" s="54"/>
      <c r="I204" s="54"/>
      <c r="J204" s="54"/>
      <c r="K204" s="54"/>
      <c r="L204" s="54"/>
      <c r="M204" s="55">
        <f t="shared" si="45"/>
        <v>0</v>
      </c>
    </row>
    <row r="205" spans="1:13" x14ac:dyDescent="0.3">
      <c r="A205" s="115">
        <v>419</v>
      </c>
      <c r="B205" s="88" t="s">
        <v>214</v>
      </c>
      <c r="C205" s="116"/>
      <c r="D205" s="54"/>
      <c r="E205" s="54"/>
      <c r="F205" s="54"/>
      <c r="G205" s="54"/>
      <c r="H205" s="54"/>
      <c r="I205" s="54"/>
      <c r="J205" s="54"/>
      <c r="K205" s="54"/>
      <c r="L205" s="54"/>
      <c r="M205" s="55">
        <f t="shared" si="45"/>
        <v>0</v>
      </c>
    </row>
    <row r="206" spans="1:13" x14ac:dyDescent="0.3">
      <c r="A206" s="121">
        <v>4200</v>
      </c>
      <c r="B206" s="122" t="s">
        <v>2443</v>
      </c>
      <c r="C206" s="72">
        <f>SUM(C207:C211)</f>
        <v>0</v>
      </c>
      <c r="D206" s="73">
        <f t="shared" ref="D206:L206" si="46">SUM(D207:D211)</f>
        <v>0</v>
      </c>
      <c r="E206" s="73">
        <f t="shared" si="46"/>
        <v>0</v>
      </c>
      <c r="F206" s="73">
        <f t="shared" si="46"/>
        <v>0</v>
      </c>
      <c r="G206" s="73">
        <f t="shared" si="46"/>
        <v>0</v>
      </c>
      <c r="H206" s="73">
        <f t="shared" si="46"/>
        <v>0</v>
      </c>
      <c r="I206" s="73">
        <f t="shared" si="46"/>
        <v>0</v>
      </c>
      <c r="J206" s="73">
        <f t="shared" si="46"/>
        <v>0</v>
      </c>
      <c r="K206" s="73">
        <f t="shared" si="46"/>
        <v>0</v>
      </c>
      <c r="L206" s="73">
        <f t="shared" si="46"/>
        <v>0</v>
      </c>
      <c r="M206" s="73">
        <f>SUM(M207:M211)</f>
        <v>0</v>
      </c>
    </row>
    <row r="207" spans="1:13" ht="28.8" x14ac:dyDescent="0.3">
      <c r="A207" s="115">
        <v>421</v>
      </c>
      <c r="B207" s="88" t="s">
        <v>215</v>
      </c>
      <c r="C207" s="116">
        <f>'COG-M'!P1529</f>
        <v>0</v>
      </c>
      <c r="D207" s="54">
        <f>'COG-M'!P1530</f>
        <v>0</v>
      </c>
      <c r="E207" s="54">
        <f>'COG-M'!P1531</f>
        <v>0</v>
      </c>
      <c r="F207" s="54">
        <f>'COG-M'!P1532</f>
        <v>0</v>
      </c>
      <c r="G207" s="54">
        <f>'COG-M'!P1533</f>
        <v>0</v>
      </c>
      <c r="H207" s="54">
        <f>'COG-M'!P1534</f>
        <v>0</v>
      </c>
      <c r="I207" s="54">
        <f>'COG-M'!P1535</f>
        <v>0</v>
      </c>
      <c r="J207" s="54">
        <f>'COG-M'!P1536</f>
        <v>0</v>
      </c>
      <c r="K207" s="54">
        <f>'COG-M'!P1537</f>
        <v>0</v>
      </c>
      <c r="L207" s="54">
        <f>'COG-M'!P1538</f>
        <v>0</v>
      </c>
      <c r="M207" s="55">
        <f>SUM(C207:L207)</f>
        <v>0</v>
      </c>
    </row>
    <row r="208" spans="1:13" ht="28.8" x14ac:dyDescent="0.3">
      <c r="A208" s="115">
        <v>422</v>
      </c>
      <c r="B208" s="88" t="s">
        <v>216</v>
      </c>
      <c r="C208" s="116"/>
      <c r="D208" s="54"/>
      <c r="E208" s="54"/>
      <c r="F208" s="54"/>
      <c r="G208" s="54"/>
      <c r="H208" s="54"/>
      <c r="I208" s="54"/>
      <c r="J208" s="54"/>
      <c r="K208" s="54"/>
      <c r="L208" s="54"/>
      <c r="M208" s="55">
        <f>SUM(C208:L208)</f>
        <v>0</v>
      </c>
    </row>
    <row r="209" spans="1:13" x14ac:dyDescent="0.3">
      <c r="A209" s="115">
        <v>423</v>
      </c>
      <c r="B209" s="88" t="s">
        <v>217</v>
      </c>
      <c r="C209" s="116"/>
      <c r="D209" s="54"/>
      <c r="E209" s="54"/>
      <c r="F209" s="54"/>
      <c r="G209" s="54"/>
      <c r="H209" s="54"/>
      <c r="I209" s="54"/>
      <c r="J209" s="54"/>
      <c r="K209" s="54"/>
      <c r="L209" s="54"/>
      <c r="M209" s="55">
        <f>SUM(C209:L209)</f>
        <v>0</v>
      </c>
    </row>
    <row r="210" spans="1:13" x14ac:dyDescent="0.3">
      <c r="A210" s="115">
        <v>424</v>
      </c>
      <c r="B210" s="88" t="s">
        <v>218</v>
      </c>
      <c r="C210" s="116"/>
      <c r="D210" s="54"/>
      <c r="E210" s="54"/>
      <c r="F210" s="54"/>
      <c r="G210" s="54"/>
      <c r="H210" s="54"/>
      <c r="I210" s="54"/>
      <c r="J210" s="54"/>
      <c r="K210" s="54"/>
      <c r="L210" s="54"/>
      <c r="M210" s="55">
        <f>SUM(C210:L210)</f>
        <v>0</v>
      </c>
    </row>
    <row r="211" spans="1:13" x14ac:dyDescent="0.3">
      <c r="A211" s="115">
        <v>425</v>
      </c>
      <c r="B211" s="88" t="s">
        <v>219</v>
      </c>
      <c r="C211" s="116"/>
      <c r="D211" s="54"/>
      <c r="E211" s="54"/>
      <c r="F211" s="54"/>
      <c r="G211" s="54"/>
      <c r="H211" s="54"/>
      <c r="I211" s="54"/>
      <c r="J211" s="54"/>
      <c r="K211" s="54"/>
      <c r="L211" s="54"/>
      <c r="M211" s="55">
        <f>SUM(C211:L211)</f>
        <v>0</v>
      </c>
    </row>
    <row r="212" spans="1:13" x14ac:dyDescent="0.3">
      <c r="A212" s="121">
        <v>4300</v>
      </c>
      <c r="B212" s="122" t="s">
        <v>599</v>
      </c>
      <c r="C212" s="72">
        <f>SUM(C213:C221)</f>
        <v>0</v>
      </c>
      <c r="D212" s="73">
        <f t="shared" ref="D212:M212" si="47">SUM(D213:D221)</f>
        <v>0</v>
      </c>
      <c r="E212" s="73">
        <f t="shared" si="47"/>
        <v>0</v>
      </c>
      <c r="F212" s="73">
        <f t="shared" si="47"/>
        <v>0</v>
      </c>
      <c r="G212" s="73">
        <f t="shared" si="47"/>
        <v>0</v>
      </c>
      <c r="H212" s="73">
        <f t="shared" si="47"/>
        <v>0</v>
      </c>
      <c r="I212" s="73">
        <f t="shared" si="47"/>
        <v>0</v>
      </c>
      <c r="J212" s="73">
        <f t="shared" si="47"/>
        <v>0</v>
      </c>
      <c r="K212" s="73">
        <f t="shared" si="47"/>
        <v>0</v>
      </c>
      <c r="L212" s="73">
        <f t="shared" si="47"/>
        <v>0</v>
      </c>
      <c r="M212" s="73">
        <f t="shared" si="47"/>
        <v>0</v>
      </c>
    </row>
    <row r="213" spans="1:13" x14ac:dyDescent="0.3">
      <c r="A213" s="115">
        <v>431</v>
      </c>
      <c r="B213" s="88" t="s">
        <v>221</v>
      </c>
      <c r="C213" s="116">
        <f>'COG-M'!P1544</f>
        <v>0</v>
      </c>
      <c r="D213" s="54">
        <f>'COG-M'!P1545</f>
        <v>0</v>
      </c>
      <c r="E213" s="54">
        <f>'COG-M'!P1546</f>
        <v>0</v>
      </c>
      <c r="F213" s="54">
        <f>'COG-M'!P1547</f>
        <v>0</v>
      </c>
      <c r="G213" s="54">
        <f>'COG-M'!P1548</f>
        <v>0</v>
      </c>
      <c r="H213" s="54">
        <f>'COG-M'!P1549</f>
        <v>0</v>
      </c>
      <c r="I213" s="54">
        <f>'COG-M'!P1550</f>
        <v>0</v>
      </c>
      <c r="J213" s="54">
        <f>'COG-M'!P1551</f>
        <v>0</v>
      </c>
      <c r="K213" s="54">
        <f>'COG-M'!P1552</f>
        <v>0</v>
      </c>
      <c r="L213" s="54">
        <f>'COG-M'!P1553</f>
        <v>0</v>
      </c>
      <c r="M213" s="55">
        <f t="shared" ref="M213:M221" si="48">SUM(C213:L213)</f>
        <v>0</v>
      </c>
    </row>
    <row r="214" spans="1:13" x14ac:dyDescent="0.3">
      <c r="A214" s="115">
        <v>432</v>
      </c>
      <c r="B214" s="88" t="s">
        <v>222</v>
      </c>
      <c r="C214" s="116">
        <f>'COG-M'!P1554</f>
        <v>0</v>
      </c>
      <c r="D214" s="54">
        <f>'COG-M'!P1555</f>
        <v>0</v>
      </c>
      <c r="E214" s="54">
        <f>'COG-M'!P1556</f>
        <v>0</v>
      </c>
      <c r="F214" s="54">
        <f>'COG-M'!P1557</f>
        <v>0</v>
      </c>
      <c r="G214" s="54">
        <f>'COG-M'!P1558</f>
        <v>0</v>
      </c>
      <c r="H214" s="54">
        <f>'COG-M'!P1559</f>
        <v>0</v>
      </c>
      <c r="I214" s="54">
        <f>'COG-M'!P1560</f>
        <v>0</v>
      </c>
      <c r="J214" s="54">
        <f>'COG-M'!P1561</f>
        <v>0</v>
      </c>
      <c r="K214" s="54">
        <f>'COG-M'!P1562</f>
        <v>0</v>
      </c>
      <c r="L214" s="54">
        <f>'COG-M'!P1563</f>
        <v>0</v>
      </c>
      <c r="M214" s="55">
        <f t="shared" si="48"/>
        <v>0</v>
      </c>
    </row>
    <row r="215" spans="1:13" x14ac:dyDescent="0.3">
      <c r="A215" s="115">
        <v>433</v>
      </c>
      <c r="B215" s="88" t="s">
        <v>223</v>
      </c>
      <c r="C215" s="116">
        <f>'COG-M'!P1564</f>
        <v>0</v>
      </c>
      <c r="D215" s="54">
        <f>'COG-M'!P1565</f>
        <v>0</v>
      </c>
      <c r="E215" s="54">
        <f>'COG-M'!P1566</f>
        <v>0</v>
      </c>
      <c r="F215" s="54">
        <f>'COG-M'!P1567</f>
        <v>0</v>
      </c>
      <c r="G215" s="54">
        <f>'COG-M'!P1568</f>
        <v>0</v>
      </c>
      <c r="H215" s="54">
        <f>'COG-M'!P1569</f>
        <v>0</v>
      </c>
      <c r="I215" s="54">
        <f>'COG-M'!P1570</f>
        <v>0</v>
      </c>
      <c r="J215" s="54">
        <f>'COG-M'!P1571</f>
        <v>0</v>
      </c>
      <c r="K215" s="54">
        <f>'COG-M'!P1572</f>
        <v>0</v>
      </c>
      <c r="L215" s="54">
        <f>'COG-M'!P1573</f>
        <v>0</v>
      </c>
      <c r="M215" s="55">
        <f t="shared" si="48"/>
        <v>0</v>
      </c>
    </row>
    <row r="216" spans="1:13" x14ac:dyDescent="0.3">
      <c r="A216" s="115">
        <v>434</v>
      </c>
      <c r="B216" s="88" t="s">
        <v>224</v>
      </c>
      <c r="C216" s="116">
        <f>'COG-M'!P1574</f>
        <v>0</v>
      </c>
      <c r="D216" s="54">
        <f>'COG-M'!P1575</f>
        <v>0</v>
      </c>
      <c r="E216" s="54">
        <f>'COG-M'!P1576</f>
        <v>0</v>
      </c>
      <c r="F216" s="54">
        <f>'COG-M'!P1577</f>
        <v>0</v>
      </c>
      <c r="G216" s="54">
        <f>'COG-M'!P1578</f>
        <v>0</v>
      </c>
      <c r="H216" s="54">
        <f>'COG-M'!P1579</f>
        <v>0</v>
      </c>
      <c r="I216" s="54">
        <f>'COG-M'!P1580</f>
        <v>0</v>
      </c>
      <c r="J216" s="54">
        <f>'COG-M'!P1581</f>
        <v>0</v>
      </c>
      <c r="K216" s="54">
        <f>'COG-M'!P1582</f>
        <v>0</v>
      </c>
      <c r="L216" s="54">
        <f>'COG-M'!P1583</f>
        <v>0</v>
      </c>
      <c r="M216" s="55">
        <f t="shared" si="48"/>
        <v>0</v>
      </c>
    </row>
    <row r="217" spans="1:13" x14ac:dyDescent="0.3">
      <c r="A217" s="115">
        <v>435</v>
      </c>
      <c r="B217" s="88" t="s">
        <v>225</v>
      </c>
      <c r="C217" s="116">
        <f>'COG-M'!P1584</f>
        <v>0</v>
      </c>
      <c r="D217" s="54">
        <f>'COG-M'!P1585</f>
        <v>0</v>
      </c>
      <c r="E217" s="54">
        <f>'COG-M'!P1586</f>
        <v>0</v>
      </c>
      <c r="F217" s="54">
        <f>'COG-M'!P1587</f>
        <v>0</v>
      </c>
      <c r="G217" s="54">
        <f>'COG-M'!P1588</f>
        <v>0</v>
      </c>
      <c r="H217" s="54">
        <f>'COG-M'!P1589</f>
        <v>0</v>
      </c>
      <c r="I217" s="54">
        <f>'COG-M'!P1590</f>
        <v>0</v>
      </c>
      <c r="J217" s="54">
        <f>'COG-M'!P1591</f>
        <v>0</v>
      </c>
      <c r="K217" s="54">
        <f>'COG-M'!P1592</f>
        <v>0</v>
      </c>
      <c r="L217" s="54">
        <f>'COG-M'!P1593</f>
        <v>0</v>
      </c>
      <c r="M217" s="55">
        <f t="shared" si="48"/>
        <v>0</v>
      </c>
    </row>
    <row r="218" spans="1:13" x14ac:dyDescent="0.3">
      <c r="A218" s="115">
        <v>436</v>
      </c>
      <c r="B218" s="88" t="s">
        <v>226</v>
      </c>
      <c r="C218" s="116">
        <f>'COG-M'!P1594</f>
        <v>0</v>
      </c>
      <c r="D218" s="54">
        <f>'COG-M'!P1595</f>
        <v>0</v>
      </c>
      <c r="E218" s="54">
        <f>'COG-M'!P1596</f>
        <v>0</v>
      </c>
      <c r="F218" s="54">
        <f>'COG-M'!P1597</f>
        <v>0</v>
      </c>
      <c r="G218" s="54">
        <f>'COG-M'!P1598</f>
        <v>0</v>
      </c>
      <c r="H218" s="54">
        <f>'COG-M'!P1599</f>
        <v>0</v>
      </c>
      <c r="I218" s="54">
        <f>'COG-M'!P1600</f>
        <v>0</v>
      </c>
      <c r="J218" s="54">
        <f>'COG-M'!P1601</f>
        <v>0</v>
      </c>
      <c r="K218" s="54">
        <f>'COG-M'!P1602</f>
        <v>0</v>
      </c>
      <c r="L218" s="54">
        <f>'COG-M'!P1603</f>
        <v>0</v>
      </c>
      <c r="M218" s="55">
        <f t="shared" si="48"/>
        <v>0</v>
      </c>
    </row>
    <row r="219" spans="1:13" x14ac:dyDescent="0.3">
      <c r="A219" s="115">
        <v>437</v>
      </c>
      <c r="B219" s="88" t="s">
        <v>227</v>
      </c>
      <c r="C219" s="116">
        <f>'COG-M'!P1604</f>
        <v>0</v>
      </c>
      <c r="D219" s="54">
        <f>'COG-M'!P1605</f>
        <v>0</v>
      </c>
      <c r="E219" s="54">
        <f>'COG-M'!P1606</f>
        <v>0</v>
      </c>
      <c r="F219" s="54">
        <f>'COG-M'!P1607</f>
        <v>0</v>
      </c>
      <c r="G219" s="54">
        <f>'COG-M'!P1608</f>
        <v>0</v>
      </c>
      <c r="H219" s="54">
        <f>'COG-M'!P1609</f>
        <v>0</v>
      </c>
      <c r="I219" s="54">
        <f>'COG-M'!P1610</f>
        <v>0</v>
      </c>
      <c r="J219" s="54">
        <f>'COG-M'!P1611</f>
        <v>0</v>
      </c>
      <c r="K219" s="54">
        <f>'COG-M'!P1612</f>
        <v>0</v>
      </c>
      <c r="L219" s="54">
        <f>'COG-M'!P1613</f>
        <v>0</v>
      </c>
      <c r="M219" s="55">
        <f t="shared" si="48"/>
        <v>0</v>
      </c>
    </row>
    <row r="220" spans="1:13" x14ac:dyDescent="0.3">
      <c r="A220" s="115">
        <v>438</v>
      </c>
      <c r="B220" s="88" t="s">
        <v>228</v>
      </c>
      <c r="C220" s="116"/>
      <c r="D220" s="54"/>
      <c r="E220" s="54"/>
      <c r="F220" s="54"/>
      <c r="G220" s="54"/>
      <c r="H220" s="54"/>
      <c r="I220" s="54"/>
      <c r="J220" s="54"/>
      <c r="K220" s="54"/>
      <c r="L220" s="54"/>
      <c r="M220" s="55">
        <f t="shared" si="48"/>
        <v>0</v>
      </c>
    </row>
    <row r="221" spans="1:13" x14ac:dyDescent="0.3">
      <c r="A221" s="115">
        <v>439</v>
      </c>
      <c r="B221" s="88" t="s">
        <v>229</v>
      </c>
      <c r="C221" s="116">
        <f>'COG-M'!P1615</f>
        <v>0</v>
      </c>
      <c r="D221" s="54">
        <f>'COG-M'!P1616</f>
        <v>0</v>
      </c>
      <c r="E221" s="54">
        <f>'COG-M'!P1617</f>
        <v>0</v>
      </c>
      <c r="F221" s="54">
        <f>'COG-M'!P1618</f>
        <v>0</v>
      </c>
      <c r="G221" s="54">
        <f>'COG-M'!P1619</f>
        <v>0</v>
      </c>
      <c r="H221" s="54">
        <f>'COG-M'!P1620</f>
        <v>0</v>
      </c>
      <c r="I221" s="54">
        <f>'COG-M'!P1621</f>
        <v>0</v>
      </c>
      <c r="J221" s="54">
        <f>'COG-M'!P1622</f>
        <v>0</v>
      </c>
      <c r="K221" s="54">
        <f>'COG-M'!P1623</f>
        <v>0</v>
      </c>
      <c r="L221" s="54">
        <f>'COG-M'!P1624</f>
        <v>0</v>
      </c>
      <c r="M221" s="55">
        <f t="shared" si="48"/>
        <v>0</v>
      </c>
    </row>
    <row r="222" spans="1:13" x14ac:dyDescent="0.3">
      <c r="A222" s="121">
        <v>4400</v>
      </c>
      <c r="B222" s="122" t="s">
        <v>2307</v>
      </c>
      <c r="C222" s="72">
        <f>SUM(C223:C230)</f>
        <v>0</v>
      </c>
      <c r="D222" s="73">
        <f t="shared" ref="D222:M222" si="49">SUM(D223:D230)</f>
        <v>0</v>
      </c>
      <c r="E222" s="73">
        <f t="shared" si="49"/>
        <v>0</v>
      </c>
      <c r="F222" s="73">
        <f t="shared" si="49"/>
        <v>0</v>
      </c>
      <c r="G222" s="73">
        <f t="shared" si="49"/>
        <v>0</v>
      </c>
      <c r="H222" s="73">
        <f t="shared" si="49"/>
        <v>0</v>
      </c>
      <c r="I222" s="73">
        <f t="shared" si="49"/>
        <v>2416500</v>
      </c>
      <c r="J222" s="73">
        <f t="shared" si="49"/>
        <v>0</v>
      </c>
      <c r="K222" s="73">
        <f t="shared" si="49"/>
        <v>0</v>
      </c>
      <c r="L222" s="73">
        <f t="shared" si="49"/>
        <v>0</v>
      </c>
      <c r="M222" s="73">
        <f t="shared" si="49"/>
        <v>2416500</v>
      </c>
    </row>
    <row r="223" spans="1:13" x14ac:dyDescent="0.3">
      <c r="A223" s="115">
        <v>441</v>
      </c>
      <c r="B223" s="88" t="s">
        <v>2308</v>
      </c>
      <c r="C223" s="116">
        <f>'COG-M'!P1626</f>
        <v>0</v>
      </c>
      <c r="D223" s="54">
        <f>'COG-M'!P1627</f>
        <v>0</v>
      </c>
      <c r="E223" s="54">
        <f>'COG-M'!P1628</f>
        <v>0</v>
      </c>
      <c r="F223" s="54">
        <f>'COG-M'!P1629</f>
        <v>0</v>
      </c>
      <c r="G223" s="54">
        <f>'COG-M'!P1630</f>
        <v>0</v>
      </c>
      <c r="H223" s="54">
        <f>'COG-M'!P1631</f>
        <v>0</v>
      </c>
      <c r="I223" s="54">
        <f>'COG-M'!P1632</f>
        <v>2400000</v>
      </c>
      <c r="J223" s="54">
        <f>'COG-M'!P1633</f>
        <v>0</v>
      </c>
      <c r="K223" s="54">
        <f>'COG-M'!P1634</f>
        <v>0</v>
      </c>
      <c r="L223" s="54">
        <f>'COG-M'!P1635</f>
        <v>0</v>
      </c>
      <c r="M223" s="55">
        <f t="shared" ref="M223:M230" si="50">SUM(C223:L223)</f>
        <v>2400000</v>
      </c>
    </row>
    <row r="224" spans="1:13" x14ac:dyDescent="0.3">
      <c r="A224" s="115">
        <v>442</v>
      </c>
      <c r="B224" s="88" t="s">
        <v>232</v>
      </c>
      <c r="C224" s="116">
        <f>'COG-M'!P1636</f>
        <v>0</v>
      </c>
      <c r="D224" s="54">
        <f>'COG-M'!P1637</f>
        <v>0</v>
      </c>
      <c r="E224" s="54">
        <f>'COG-M'!P1638</f>
        <v>0</v>
      </c>
      <c r="F224" s="54">
        <f>'COG-M'!P1639</f>
        <v>0</v>
      </c>
      <c r="G224" s="54">
        <f>'COG-M'!P1640</f>
        <v>0</v>
      </c>
      <c r="H224" s="54">
        <f>'COG-M'!P1641</f>
        <v>0</v>
      </c>
      <c r="I224" s="54">
        <f>'COG-M'!P1642</f>
        <v>0</v>
      </c>
      <c r="J224" s="54">
        <f>'COG-M'!P1643</f>
        <v>0</v>
      </c>
      <c r="K224" s="54">
        <f>'COG-M'!P1644</f>
        <v>0</v>
      </c>
      <c r="L224" s="54">
        <f>'COG-M'!P1645</f>
        <v>0</v>
      </c>
      <c r="M224" s="55">
        <f t="shared" si="50"/>
        <v>0</v>
      </c>
    </row>
    <row r="225" spans="1:13" x14ac:dyDescent="0.3">
      <c r="A225" s="115">
        <v>443</v>
      </c>
      <c r="B225" s="88" t="s">
        <v>233</v>
      </c>
      <c r="C225" s="116">
        <f>'COG-M'!P1646</f>
        <v>0</v>
      </c>
      <c r="D225" s="54">
        <f>'COG-M'!P1647</f>
        <v>0</v>
      </c>
      <c r="E225" s="54">
        <f>'COG-M'!P1648</f>
        <v>0</v>
      </c>
      <c r="F225" s="54">
        <f>'COG-M'!P1649</f>
        <v>0</v>
      </c>
      <c r="G225" s="54">
        <f>'COG-M'!P1650</f>
        <v>0</v>
      </c>
      <c r="H225" s="54">
        <f>'COG-M'!P1651</f>
        <v>0</v>
      </c>
      <c r="I225" s="54">
        <f>'COG-M'!P1652</f>
        <v>0</v>
      </c>
      <c r="J225" s="54">
        <f>'COG-M'!P1653</f>
        <v>0</v>
      </c>
      <c r="K225" s="54">
        <f>'COG-M'!P1654</f>
        <v>0</v>
      </c>
      <c r="L225" s="54">
        <f>'COG-M'!P1655</f>
        <v>0</v>
      </c>
      <c r="M225" s="55">
        <f t="shared" si="50"/>
        <v>0</v>
      </c>
    </row>
    <row r="226" spans="1:13" x14ac:dyDescent="0.3">
      <c r="A226" s="115">
        <v>444</v>
      </c>
      <c r="B226" s="88" t="s">
        <v>234</v>
      </c>
      <c r="C226" s="116">
        <f>'COG-M'!P1656</f>
        <v>0</v>
      </c>
      <c r="D226" s="54">
        <f>'COG-M'!P1657</f>
        <v>0</v>
      </c>
      <c r="E226" s="54">
        <f>'COG-M'!P1658</f>
        <v>0</v>
      </c>
      <c r="F226" s="54">
        <f>'COG-M'!P1659</f>
        <v>0</v>
      </c>
      <c r="G226" s="54">
        <f>'COG-M'!P1660</f>
        <v>0</v>
      </c>
      <c r="H226" s="54">
        <f>'COG-M'!P1661</f>
        <v>0</v>
      </c>
      <c r="I226" s="54">
        <f>'COG-M'!P1662</f>
        <v>0</v>
      </c>
      <c r="J226" s="54">
        <f>'COG-M'!P1663</f>
        <v>0</v>
      </c>
      <c r="K226" s="54">
        <f>'COG-M'!P1664</f>
        <v>0</v>
      </c>
      <c r="L226" s="54">
        <f>'COG-M'!P1665</f>
        <v>0</v>
      </c>
      <c r="M226" s="55">
        <f t="shared" si="50"/>
        <v>0</v>
      </c>
    </row>
    <row r="227" spans="1:13" x14ac:dyDescent="0.3">
      <c r="A227" s="115">
        <v>445</v>
      </c>
      <c r="B227" s="88" t="s">
        <v>235</v>
      </c>
      <c r="C227" s="116">
        <f>'COG-M'!P1666</f>
        <v>0</v>
      </c>
      <c r="D227" s="54">
        <f>'COG-M'!P1667</f>
        <v>0</v>
      </c>
      <c r="E227" s="54">
        <f>'COG-M'!P1668</f>
        <v>0</v>
      </c>
      <c r="F227" s="54">
        <f>'COG-M'!P1669</f>
        <v>0</v>
      </c>
      <c r="G227" s="54">
        <f>'COG-M'!P1670</f>
        <v>0</v>
      </c>
      <c r="H227" s="54">
        <f>'COG-M'!P1671</f>
        <v>0</v>
      </c>
      <c r="I227" s="54">
        <f>'COG-M'!P1672</f>
        <v>0</v>
      </c>
      <c r="J227" s="54">
        <f>'COG-M'!P1673</f>
        <v>0</v>
      </c>
      <c r="K227" s="54">
        <f>'COG-M'!P1674</f>
        <v>0</v>
      </c>
      <c r="L227" s="54">
        <f>'COG-M'!P1675</f>
        <v>0</v>
      </c>
      <c r="M227" s="55">
        <f t="shared" si="50"/>
        <v>0</v>
      </c>
    </row>
    <row r="228" spans="1:13" x14ac:dyDescent="0.3">
      <c r="A228" s="115">
        <v>446</v>
      </c>
      <c r="B228" s="88" t="s">
        <v>236</v>
      </c>
      <c r="C228" s="116">
        <f>'COG-M'!P1676</f>
        <v>0</v>
      </c>
      <c r="D228" s="54">
        <f>'COG-M'!P1677</f>
        <v>0</v>
      </c>
      <c r="E228" s="54">
        <f>'COG-M'!P1678</f>
        <v>0</v>
      </c>
      <c r="F228" s="54">
        <f>'COG-M'!P1679</f>
        <v>0</v>
      </c>
      <c r="G228" s="54">
        <f>'COG-M'!P1680</f>
        <v>0</v>
      </c>
      <c r="H228" s="54">
        <f>'COG-M'!P1681</f>
        <v>0</v>
      </c>
      <c r="I228" s="54">
        <f>'COG-M'!P1682</f>
        <v>0</v>
      </c>
      <c r="J228" s="54">
        <f>'COG-M'!P1683</f>
        <v>0</v>
      </c>
      <c r="K228" s="54">
        <f>'COG-M'!P1684</f>
        <v>0</v>
      </c>
      <c r="L228" s="54">
        <f>'COG-M'!P1685</f>
        <v>0</v>
      </c>
      <c r="M228" s="55">
        <f t="shared" si="50"/>
        <v>0</v>
      </c>
    </row>
    <row r="229" spans="1:13" x14ac:dyDescent="0.3">
      <c r="A229" s="115">
        <v>447</v>
      </c>
      <c r="B229" s="88" t="s">
        <v>237</v>
      </c>
      <c r="C229" s="116">
        <f>'COG-M'!P1686</f>
        <v>0</v>
      </c>
      <c r="D229" s="54">
        <f>'COG-M'!P1687</f>
        <v>0</v>
      </c>
      <c r="E229" s="54">
        <f>'COG-M'!P1688</f>
        <v>0</v>
      </c>
      <c r="F229" s="54">
        <f>'COG-M'!P1689</f>
        <v>0</v>
      </c>
      <c r="G229" s="54">
        <f>'COG-M'!P1690</f>
        <v>0</v>
      </c>
      <c r="H229" s="54">
        <f>'COG-M'!P1691</f>
        <v>0</v>
      </c>
      <c r="I229" s="54">
        <f>'COG-M'!P1692</f>
        <v>0</v>
      </c>
      <c r="J229" s="54">
        <f>'COG-M'!P1693</f>
        <v>0</v>
      </c>
      <c r="K229" s="54">
        <f>'COG-M'!P1694</f>
        <v>0</v>
      </c>
      <c r="L229" s="54">
        <f>'COG-M'!P1695</f>
        <v>0</v>
      </c>
      <c r="M229" s="55">
        <f t="shared" si="50"/>
        <v>0</v>
      </c>
    </row>
    <row r="230" spans="1:13" x14ac:dyDescent="0.3">
      <c r="A230" s="115">
        <v>448</v>
      </c>
      <c r="B230" s="88" t="s">
        <v>238</v>
      </c>
      <c r="C230" s="116">
        <f>'COG-M'!P1696</f>
        <v>0</v>
      </c>
      <c r="D230" s="54">
        <f>'COG-M'!P1697</f>
        <v>0</v>
      </c>
      <c r="E230" s="54">
        <f>'COG-M'!P1698</f>
        <v>0</v>
      </c>
      <c r="F230" s="54">
        <f>'COG-M'!P1699</f>
        <v>0</v>
      </c>
      <c r="G230" s="54">
        <f>'COG-M'!P1700</f>
        <v>0</v>
      </c>
      <c r="H230" s="54">
        <f>'COG-M'!P1701</f>
        <v>0</v>
      </c>
      <c r="I230" s="54">
        <f>'COG-M'!P1702</f>
        <v>16500</v>
      </c>
      <c r="J230" s="54">
        <f>'COG-M'!P1703</f>
        <v>0</v>
      </c>
      <c r="K230" s="54">
        <f>'COG-M'!P1704</f>
        <v>0</v>
      </c>
      <c r="L230" s="54">
        <f>'COG-M'!P1705</f>
        <v>0</v>
      </c>
      <c r="M230" s="55">
        <f t="shared" si="50"/>
        <v>16500</v>
      </c>
    </row>
    <row r="231" spans="1:13" x14ac:dyDescent="0.3">
      <c r="A231" s="121">
        <v>4500</v>
      </c>
      <c r="B231" s="122" t="s">
        <v>2444</v>
      </c>
      <c r="C231" s="72">
        <f>SUM(C232:C234)</f>
        <v>0</v>
      </c>
      <c r="D231" s="73">
        <f t="shared" ref="D231:M231" si="51">SUM(D232:D234)</f>
        <v>0</v>
      </c>
      <c r="E231" s="73">
        <f t="shared" si="51"/>
        <v>0</v>
      </c>
      <c r="F231" s="73">
        <f t="shared" si="51"/>
        <v>0</v>
      </c>
      <c r="G231" s="73">
        <f t="shared" si="51"/>
        <v>0</v>
      </c>
      <c r="H231" s="73">
        <f t="shared" si="51"/>
        <v>0</v>
      </c>
      <c r="I231" s="73">
        <f t="shared" si="51"/>
        <v>0</v>
      </c>
      <c r="J231" s="73">
        <f t="shared" si="51"/>
        <v>0</v>
      </c>
      <c r="K231" s="73">
        <f t="shared" si="51"/>
        <v>0</v>
      </c>
      <c r="L231" s="73">
        <f t="shared" si="51"/>
        <v>0</v>
      </c>
      <c r="M231" s="73">
        <f t="shared" si="51"/>
        <v>0</v>
      </c>
    </row>
    <row r="232" spans="1:13" x14ac:dyDescent="0.3">
      <c r="A232" s="115">
        <v>451</v>
      </c>
      <c r="B232" s="88" t="s">
        <v>240</v>
      </c>
      <c r="C232" s="116">
        <f>'COG-M'!P1707</f>
        <v>0</v>
      </c>
      <c r="D232" s="54">
        <f>'COG-M'!P1708</f>
        <v>0</v>
      </c>
      <c r="E232" s="54">
        <f>'COG-M'!P1709</f>
        <v>0</v>
      </c>
      <c r="F232" s="54">
        <f>'COG-M'!P1710</f>
        <v>0</v>
      </c>
      <c r="G232" s="54">
        <f>'COG-M'!P1711</f>
        <v>0</v>
      </c>
      <c r="H232" s="54">
        <f>'COG-M'!P1712</f>
        <v>0</v>
      </c>
      <c r="I232" s="54">
        <f>'COG-M'!P1713</f>
        <v>0</v>
      </c>
      <c r="J232" s="54">
        <f>'COG-M'!P1714</f>
        <v>0</v>
      </c>
      <c r="K232" s="54">
        <f>'COG-M'!P1715</f>
        <v>0</v>
      </c>
      <c r="L232" s="54">
        <f>'COG-M'!P1716</f>
        <v>0</v>
      </c>
      <c r="M232" s="55">
        <f>SUM(C232:L232)</f>
        <v>0</v>
      </c>
    </row>
    <row r="233" spans="1:13" x14ac:dyDescent="0.3">
      <c r="A233" s="115">
        <v>452</v>
      </c>
      <c r="B233" s="88" t="s">
        <v>241</v>
      </c>
      <c r="C233" s="116">
        <f>'COG-M'!P1717</f>
        <v>0</v>
      </c>
      <c r="D233" s="54">
        <f>'COG-M'!P1718</f>
        <v>0</v>
      </c>
      <c r="E233" s="54">
        <f>'COG-M'!P1719</f>
        <v>0</v>
      </c>
      <c r="F233" s="54">
        <f>'COG-M'!P1720</f>
        <v>0</v>
      </c>
      <c r="G233" s="54">
        <f>'COG-M'!P1721</f>
        <v>0</v>
      </c>
      <c r="H233" s="54">
        <f>'COG-M'!P1722</f>
        <v>0</v>
      </c>
      <c r="I233" s="54">
        <f>'COG-M'!P1723</f>
        <v>0</v>
      </c>
      <c r="J233" s="54">
        <f>'COG-M'!P1724</f>
        <v>0</v>
      </c>
      <c r="K233" s="54">
        <f>'COG-M'!P1725</f>
        <v>0</v>
      </c>
      <c r="L233" s="54">
        <f>'COG-M'!P1726</f>
        <v>0</v>
      </c>
      <c r="M233" s="55">
        <f>SUM(C233:L233)</f>
        <v>0</v>
      </c>
    </row>
    <row r="234" spans="1:13" x14ac:dyDescent="0.3">
      <c r="A234" s="115">
        <v>459</v>
      </c>
      <c r="B234" s="88" t="s">
        <v>242</v>
      </c>
      <c r="C234" s="116">
        <f>'COG-M'!P1727</f>
        <v>0</v>
      </c>
      <c r="D234" s="54">
        <f>'COG-M'!P1728</f>
        <v>0</v>
      </c>
      <c r="E234" s="54">
        <f>'COG-M'!P1729</f>
        <v>0</v>
      </c>
      <c r="F234" s="54">
        <f>'COG-M'!P1730</f>
        <v>0</v>
      </c>
      <c r="G234" s="54">
        <f>'COG-M'!P1731</f>
        <v>0</v>
      </c>
      <c r="H234" s="54">
        <f>'COG-M'!P1732</f>
        <v>0</v>
      </c>
      <c r="I234" s="54">
        <f>'COG-M'!P1733</f>
        <v>0</v>
      </c>
      <c r="J234" s="54">
        <f>'COG-M'!P1734</f>
        <v>0</v>
      </c>
      <c r="K234" s="54">
        <f>'COG-M'!P1735</f>
        <v>0</v>
      </c>
      <c r="L234" s="54">
        <f>'COG-M'!P1736</f>
        <v>0</v>
      </c>
      <c r="M234" s="55">
        <f>SUM(C234:L234)</f>
        <v>0</v>
      </c>
    </row>
    <row r="235" spans="1:13" x14ac:dyDescent="0.3">
      <c r="A235" s="121">
        <v>4600</v>
      </c>
      <c r="B235" s="122" t="s">
        <v>2445</v>
      </c>
      <c r="C235" s="72">
        <f>SUM(C236:C242)</f>
        <v>0</v>
      </c>
      <c r="D235" s="73">
        <f t="shared" ref="D235:M235" si="52">SUM(D236:D242)</f>
        <v>0</v>
      </c>
      <c r="E235" s="73">
        <f t="shared" si="52"/>
        <v>0</v>
      </c>
      <c r="F235" s="73">
        <f t="shared" si="52"/>
        <v>0</v>
      </c>
      <c r="G235" s="73">
        <f t="shared" si="52"/>
        <v>0</v>
      </c>
      <c r="H235" s="73">
        <f t="shared" si="52"/>
        <v>0</v>
      </c>
      <c r="I235" s="73">
        <f t="shared" si="52"/>
        <v>0</v>
      </c>
      <c r="J235" s="73">
        <f t="shared" si="52"/>
        <v>0</v>
      </c>
      <c r="K235" s="73">
        <f t="shared" si="52"/>
        <v>0</v>
      </c>
      <c r="L235" s="73">
        <f t="shared" si="52"/>
        <v>0</v>
      </c>
      <c r="M235" s="73">
        <f t="shared" si="52"/>
        <v>0</v>
      </c>
    </row>
    <row r="236" spans="1:13" x14ac:dyDescent="0.3">
      <c r="A236" s="115">
        <v>461</v>
      </c>
      <c r="B236" s="88" t="s">
        <v>244</v>
      </c>
      <c r="C236" s="116">
        <f>'COG-M'!P1738</f>
        <v>0</v>
      </c>
      <c r="D236" s="54">
        <f>'COG-M'!P1739</f>
        <v>0</v>
      </c>
      <c r="E236" s="54">
        <f>'COG-M'!P1740</f>
        <v>0</v>
      </c>
      <c r="F236" s="54">
        <f>'COG-M'!P1741</f>
        <v>0</v>
      </c>
      <c r="G236" s="54">
        <f>'COG-M'!P1742</f>
        <v>0</v>
      </c>
      <c r="H236" s="54">
        <f>'COG-M'!P1743</f>
        <v>0</v>
      </c>
      <c r="I236" s="54">
        <f>'COG-M'!P1744</f>
        <v>0</v>
      </c>
      <c r="J236" s="54">
        <f>'COG-M'!P1745</f>
        <v>0</v>
      </c>
      <c r="K236" s="54">
        <f>'COG-M'!P1746</f>
        <v>0</v>
      </c>
      <c r="L236" s="54">
        <f>'COG-M'!P1747</f>
        <v>0</v>
      </c>
      <c r="M236" s="55">
        <f t="shared" ref="M236:M242" si="53">SUM(C236:L236)</f>
        <v>0</v>
      </c>
    </row>
    <row r="237" spans="1:13" x14ac:dyDescent="0.3">
      <c r="A237" s="115">
        <v>462</v>
      </c>
      <c r="B237" s="88" t="s">
        <v>245</v>
      </c>
      <c r="C237" s="116"/>
      <c r="D237" s="54"/>
      <c r="E237" s="54"/>
      <c r="F237" s="54"/>
      <c r="G237" s="54"/>
      <c r="H237" s="54"/>
      <c r="I237" s="54"/>
      <c r="J237" s="54"/>
      <c r="K237" s="54"/>
      <c r="L237" s="54"/>
      <c r="M237" s="55">
        <f t="shared" si="53"/>
        <v>0</v>
      </c>
    </row>
    <row r="238" spans="1:13" x14ac:dyDescent="0.3">
      <c r="A238" s="115">
        <v>463</v>
      </c>
      <c r="B238" s="88" t="s">
        <v>246</v>
      </c>
      <c r="C238" s="116"/>
      <c r="D238" s="54"/>
      <c r="E238" s="54"/>
      <c r="F238" s="54"/>
      <c r="G238" s="54"/>
      <c r="H238" s="54"/>
      <c r="I238" s="54"/>
      <c r="J238" s="54"/>
      <c r="K238" s="54"/>
      <c r="L238" s="54"/>
      <c r="M238" s="55">
        <f t="shared" si="53"/>
        <v>0</v>
      </c>
    </row>
    <row r="239" spans="1:13" ht="28.8" x14ac:dyDescent="0.3">
      <c r="A239" s="115">
        <v>464</v>
      </c>
      <c r="B239" s="88" t="s">
        <v>247</v>
      </c>
      <c r="C239" s="116">
        <f>'COG-M'!P1750</f>
        <v>0</v>
      </c>
      <c r="D239" s="54">
        <f>'COG-M'!P1751</f>
        <v>0</v>
      </c>
      <c r="E239" s="54">
        <f>'COG-M'!P1752</f>
        <v>0</v>
      </c>
      <c r="F239" s="54">
        <f>'COG-M'!P1753</f>
        <v>0</v>
      </c>
      <c r="G239" s="54">
        <f>'COG-M'!P1754</f>
        <v>0</v>
      </c>
      <c r="H239" s="54">
        <f>'COG-M'!P1755</f>
        <v>0</v>
      </c>
      <c r="I239" s="54">
        <f>'COG-M'!P1756</f>
        <v>0</v>
      </c>
      <c r="J239" s="54">
        <f>'COG-M'!P1757</f>
        <v>0</v>
      </c>
      <c r="K239" s="54">
        <f>'COG-M'!P1758</f>
        <v>0</v>
      </c>
      <c r="L239" s="54">
        <f>'COG-M'!P1759</f>
        <v>0</v>
      </c>
      <c r="M239" s="55">
        <f t="shared" si="53"/>
        <v>0</v>
      </c>
    </row>
    <row r="240" spans="1:13" ht="28.8" x14ac:dyDescent="0.3">
      <c r="A240" s="115">
        <v>465</v>
      </c>
      <c r="B240" s="88" t="s">
        <v>248</v>
      </c>
      <c r="C240" s="116"/>
      <c r="D240" s="54"/>
      <c r="E240" s="54"/>
      <c r="F240" s="54"/>
      <c r="G240" s="54"/>
      <c r="H240" s="54"/>
      <c r="I240" s="54"/>
      <c r="J240" s="54"/>
      <c r="K240" s="54"/>
      <c r="L240" s="54"/>
      <c r="M240" s="55">
        <f t="shared" si="53"/>
        <v>0</v>
      </c>
    </row>
    <row r="241" spans="1:13" x14ac:dyDescent="0.3">
      <c r="A241" s="115">
        <v>466</v>
      </c>
      <c r="B241" s="88" t="s">
        <v>619</v>
      </c>
      <c r="C241" s="116"/>
      <c r="D241" s="54"/>
      <c r="E241" s="54"/>
      <c r="F241" s="54"/>
      <c r="G241" s="54"/>
      <c r="H241" s="54"/>
      <c r="I241" s="54"/>
      <c r="J241" s="54"/>
      <c r="K241" s="54"/>
      <c r="L241" s="54"/>
      <c r="M241" s="55">
        <f t="shared" si="53"/>
        <v>0</v>
      </c>
    </row>
    <row r="242" spans="1:13" x14ac:dyDescent="0.3">
      <c r="A242" s="115">
        <v>469</v>
      </c>
      <c r="B242" s="88" t="s">
        <v>2310</v>
      </c>
      <c r="C242" s="116">
        <f>'COG-M'!P1762</f>
        <v>0</v>
      </c>
      <c r="D242" s="54">
        <f>'COG-M'!P1763</f>
        <v>0</v>
      </c>
      <c r="E242" s="54">
        <f>'COG-M'!P1764</f>
        <v>0</v>
      </c>
      <c r="F242" s="54">
        <f>'COG-M'!P1765</f>
        <v>0</v>
      </c>
      <c r="G242" s="54">
        <f>'COG-M'!P1766</f>
        <v>0</v>
      </c>
      <c r="H242" s="54">
        <f>'COG-M'!P1767</f>
        <v>0</v>
      </c>
      <c r="I242" s="54">
        <f>'COG-M'!P1768</f>
        <v>0</v>
      </c>
      <c r="J242" s="54">
        <f>'COG-M'!P1769</f>
        <v>0</v>
      </c>
      <c r="K242" s="54">
        <f>'COG-M'!P1770</f>
        <v>0</v>
      </c>
      <c r="L242" s="54">
        <f>'COG-M'!P1771</f>
        <v>0</v>
      </c>
      <c r="M242" s="55">
        <f t="shared" si="53"/>
        <v>0</v>
      </c>
    </row>
    <row r="243" spans="1:13" x14ac:dyDescent="0.3">
      <c r="A243" s="121">
        <v>4700</v>
      </c>
      <c r="B243" s="122" t="s">
        <v>2446</v>
      </c>
      <c r="C243" s="72">
        <f>SUM(C244)</f>
        <v>0</v>
      </c>
      <c r="D243" s="73">
        <f t="shared" ref="D243:M243" si="54">SUM(D244)</f>
        <v>0</v>
      </c>
      <c r="E243" s="73">
        <f t="shared" si="54"/>
        <v>0</v>
      </c>
      <c r="F243" s="73">
        <f t="shared" si="54"/>
        <v>0</v>
      </c>
      <c r="G243" s="73">
        <f t="shared" si="54"/>
        <v>0</v>
      </c>
      <c r="H243" s="73">
        <f t="shared" si="54"/>
        <v>0</v>
      </c>
      <c r="I243" s="73">
        <f t="shared" si="54"/>
        <v>0</v>
      </c>
      <c r="J243" s="73">
        <f t="shared" si="54"/>
        <v>0</v>
      </c>
      <c r="K243" s="73">
        <f t="shared" si="54"/>
        <v>0</v>
      </c>
      <c r="L243" s="73">
        <f t="shared" si="54"/>
        <v>0</v>
      </c>
      <c r="M243" s="73">
        <f t="shared" si="54"/>
        <v>0</v>
      </c>
    </row>
    <row r="244" spans="1:13" x14ac:dyDescent="0.3">
      <c r="A244" s="115">
        <v>471</v>
      </c>
      <c r="B244" s="88" t="s">
        <v>250</v>
      </c>
      <c r="C244" s="116">
        <f>'COG-M'!P1773</f>
        <v>0</v>
      </c>
      <c r="D244" s="54">
        <f>'COG-M'!P1774</f>
        <v>0</v>
      </c>
      <c r="E244" s="54">
        <f>'COG-M'!P1775</f>
        <v>0</v>
      </c>
      <c r="F244" s="54">
        <f>'COG-M'!P1776</f>
        <v>0</v>
      </c>
      <c r="G244" s="54">
        <f>'COG-M'!P1777</f>
        <v>0</v>
      </c>
      <c r="H244" s="54">
        <f>'COG-M'!P1778</f>
        <v>0</v>
      </c>
      <c r="I244" s="54">
        <f>'COG-M'!P1779</f>
        <v>0</v>
      </c>
      <c r="J244" s="54">
        <f>'COG-M'!P1780</f>
        <v>0</v>
      </c>
      <c r="K244" s="54">
        <f>'COG-M'!P1781</f>
        <v>0</v>
      </c>
      <c r="L244" s="54">
        <f>'COG-M'!P1782</f>
        <v>0</v>
      </c>
      <c r="M244" s="55">
        <f>SUM(C244:L244)</f>
        <v>0</v>
      </c>
    </row>
    <row r="245" spans="1:13" x14ac:dyDescent="0.3">
      <c r="A245" s="121">
        <v>4800</v>
      </c>
      <c r="B245" s="122" t="s">
        <v>2312</v>
      </c>
      <c r="C245" s="72">
        <f>SUM(C246:C250)</f>
        <v>0</v>
      </c>
      <c r="D245" s="73">
        <f t="shared" ref="D245:M245" si="55">SUM(D246:D250)</f>
        <v>0</v>
      </c>
      <c r="E245" s="73">
        <f t="shared" si="55"/>
        <v>0</v>
      </c>
      <c r="F245" s="73">
        <f t="shared" si="55"/>
        <v>0</v>
      </c>
      <c r="G245" s="73">
        <f t="shared" si="55"/>
        <v>0</v>
      </c>
      <c r="H245" s="73">
        <f t="shared" si="55"/>
        <v>0</v>
      </c>
      <c r="I245" s="73">
        <f t="shared" si="55"/>
        <v>0</v>
      </c>
      <c r="J245" s="73">
        <f t="shared" si="55"/>
        <v>0</v>
      </c>
      <c r="K245" s="73">
        <f t="shared" si="55"/>
        <v>0</v>
      </c>
      <c r="L245" s="73">
        <f t="shared" si="55"/>
        <v>0</v>
      </c>
      <c r="M245" s="73">
        <f t="shared" si="55"/>
        <v>0</v>
      </c>
    </row>
    <row r="246" spans="1:13" x14ac:dyDescent="0.3">
      <c r="A246" s="115">
        <v>481</v>
      </c>
      <c r="B246" s="88" t="s">
        <v>252</v>
      </c>
      <c r="C246" s="116">
        <f>'COG-M'!P1784</f>
        <v>0</v>
      </c>
      <c r="D246" s="54">
        <f>'COG-M'!P1785</f>
        <v>0</v>
      </c>
      <c r="E246" s="54">
        <f>'COG-M'!P1786</f>
        <v>0</v>
      </c>
      <c r="F246" s="54">
        <f>'COG-M'!P1787</f>
        <v>0</v>
      </c>
      <c r="G246" s="54">
        <f>'COG-M'!P1788</f>
        <v>0</v>
      </c>
      <c r="H246" s="54">
        <f>'COG-M'!P1789</f>
        <v>0</v>
      </c>
      <c r="I246" s="54">
        <f>'COG-M'!P1790</f>
        <v>0</v>
      </c>
      <c r="J246" s="54">
        <f>'COG-M'!P1791</f>
        <v>0</v>
      </c>
      <c r="K246" s="54">
        <f>'COG-M'!P1792</f>
        <v>0</v>
      </c>
      <c r="L246" s="54">
        <f>'COG-M'!P1793</f>
        <v>0</v>
      </c>
      <c r="M246" s="55">
        <f>SUM(C246:L246)</f>
        <v>0</v>
      </c>
    </row>
    <row r="247" spans="1:13" x14ac:dyDescent="0.3">
      <c r="A247" s="115">
        <v>482</v>
      </c>
      <c r="B247" s="88" t="s">
        <v>2313</v>
      </c>
      <c r="C247" s="116">
        <f>'COG-M'!P1794</f>
        <v>0</v>
      </c>
      <c r="D247" s="54">
        <f>'COG-M'!P1795</f>
        <v>0</v>
      </c>
      <c r="E247" s="54">
        <f>'COG-M'!P1796</f>
        <v>0</v>
      </c>
      <c r="F247" s="54">
        <f>'COG-M'!P1797</f>
        <v>0</v>
      </c>
      <c r="G247" s="54">
        <f>'COG-M'!P1798</f>
        <v>0</v>
      </c>
      <c r="H247" s="54">
        <f>'COG-M'!P1799</f>
        <v>0</v>
      </c>
      <c r="I247" s="54">
        <f>'COG-M'!P1800</f>
        <v>0</v>
      </c>
      <c r="J247" s="54">
        <f>'COG-M'!P1801</f>
        <v>0</v>
      </c>
      <c r="K247" s="54">
        <f>'COG-M'!P1802</f>
        <v>0</v>
      </c>
      <c r="L247" s="54">
        <f>'COG-M'!P1803</f>
        <v>0</v>
      </c>
      <c r="M247" s="55">
        <f>SUM(C247:L247)</f>
        <v>0</v>
      </c>
    </row>
    <row r="248" spans="1:13" x14ac:dyDescent="0.3">
      <c r="A248" s="115">
        <v>483</v>
      </c>
      <c r="B248" s="88" t="s">
        <v>254</v>
      </c>
      <c r="C248" s="116">
        <f>'COG-M'!P1804</f>
        <v>0</v>
      </c>
      <c r="D248" s="54">
        <f>'COG-M'!P1805</f>
        <v>0</v>
      </c>
      <c r="E248" s="54">
        <f>'COG-M'!P1806</f>
        <v>0</v>
      </c>
      <c r="F248" s="54">
        <f>'COG-M'!P1807</f>
        <v>0</v>
      </c>
      <c r="G248" s="54">
        <f>'COG-M'!P1808</f>
        <v>0</v>
      </c>
      <c r="H248" s="54">
        <f>'COG-M'!P1809</f>
        <v>0</v>
      </c>
      <c r="I248" s="54">
        <f>'COG-M'!P1810</f>
        <v>0</v>
      </c>
      <c r="J248" s="54">
        <f>'COG-M'!P1811</f>
        <v>0</v>
      </c>
      <c r="K248" s="54">
        <f>'COG-M'!P1812</f>
        <v>0</v>
      </c>
      <c r="L248" s="54">
        <f>'COG-M'!P1813</f>
        <v>0</v>
      </c>
      <c r="M248" s="55">
        <f>SUM(C248:L248)</f>
        <v>0</v>
      </c>
    </row>
    <row r="249" spans="1:13" x14ac:dyDescent="0.3">
      <c r="A249" s="115">
        <v>484</v>
      </c>
      <c r="B249" s="88" t="s">
        <v>255</v>
      </c>
      <c r="C249" s="116">
        <f>'COG-M'!P1814</f>
        <v>0</v>
      </c>
      <c r="D249" s="54">
        <f>'COG-M'!P1815</f>
        <v>0</v>
      </c>
      <c r="E249" s="54">
        <f>'COG-M'!P1816</f>
        <v>0</v>
      </c>
      <c r="F249" s="54">
        <f>'COG-M'!P1817</f>
        <v>0</v>
      </c>
      <c r="G249" s="54">
        <f>'COG-M'!P1818</f>
        <v>0</v>
      </c>
      <c r="H249" s="54">
        <f>'COG-M'!P1819</f>
        <v>0</v>
      </c>
      <c r="I249" s="54">
        <f>'COG-M'!P1820</f>
        <v>0</v>
      </c>
      <c r="J249" s="54">
        <f>'COG-M'!P1821</f>
        <v>0</v>
      </c>
      <c r="K249" s="54">
        <f>'COG-M'!P1822</f>
        <v>0</v>
      </c>
      <c r="L249" s="54">
        <f>'COG-M'!P1823</f>
        <v>0</v>
      </c>
      <c r="M249" s="55">
        <f>SUM(C249:L249)</f>
        <v>0</v>
      </c>
    </row>
    <row r="250" spans="1:13" x14ac:dyDescent="0.3">
      <c r="A250" s="115">
        <v>485</v>
      </c>
      <c r="B250" s="88" t="s">
        <v>256</v>
      </c>
      <c r="C250" s="116">
        <f>'COG-M'!P1824</f>
        <v>0</v>
      </c>
      <c r="D250" s="54">
        <f>'COG-M'!P1825</f>
        <v>0</v>
      </c>
      <c r="E250" s="54">
        <f>'COG-M'!P1826</f>
        <v>0</v>
      </c>
      <c r="F250" s="54">
        <f>'COG-M'!P1827</f>
        <v>0</v>
      </c>
      <c r="G250" s="54">
        <f>'COG-M'!P1828</f>
        <v>0</v>
      </c>
      <c r="H250" s="54">
        <f>'COG-M'!P1829</f>
        <v>0</v>
      </c>
      <c r="I250" s="54">
        <f>'COG-M'!P1830</f>
        <v>0</v>
      </c>
      <c r="J250" s="54">
        <f>'COG-M'!P1831</f>
        <v>0</v>
      </c>
      <c r="K250" s="54">
        <f>'COG-M'!P1832</f>
        <v>0</v>
      </c>
      <c r="L250" s="54">
        <f>'COG-M'!P1833</f>
        <v>0</v>
      </c>
      <c r="M250" s="55">
        <f>SUM(C250:L250)</f>
        <v>0</v>
      </c>
    </row>
    <row r="251" spans="1:13" x14ac:dyDescent="0.3">
      <c r="A251" s="121">
        <v>4900</v>
      </c>
      <c r="B251" s="122" t="s">
        <v>2447</v>
      </c>
      <c r="C251" s="72">
        <f>SUM(C252:C254)</f>
        <v>0</v>
      </c>
      <c r="D251" s="73">
        <f t="shared" ref="D251:M251" si="56">SUM(D252:D254)</f>
        <v>0</v>
      </c>
      <c r="E251" s="73">
        <f t="shared" si="56"/>
        <v>0</v>
      </c>
      <c r="F251" s="73">
        <f t="shared" si="56"/>
        <v>0</v>
      </c>
      <c r="G251" s="73">
        <f t="shared" si="56"/>
        <v>0</v>
      </c>
      <c r="H251" s="73">
        <f t="shared" si="56"/>
        <v>0</v>
      </c>
      <c r="I251" s="73">
        <f t="shared" si="56"/>
        <v>0</v>
      </c>
      <c r="J251" s="73">
        <f t="shared" si="56"/>
        <v>0</v>
      </c>
      <c r="K251" s="73">
        <f t="shared" si="56"/>
        <v>0</v>
      </c>
      <c r="L251" s="73">
        <f t="shared" si="56"/>
        <v>0</v>
      </c>
      <c r="M251" s="73">
        <f t="shared" si="56"/>
        <v>0</v>
      </c>
    </row>
    <row r="252" spans="1:13" x14ac:dyDescent="0.3">
      <c r="A252" s="115">
        <v>491</v>
      </c>
      <c r="B252" s="88" t="s">
        <v>258</v>
      </c>
      <c r="C252" s="116">
        <f>'COG-M'!P1835</f>
        <v>0</v>
      </c>
      <c r="D252" s="54">
        <f>'COG-M'!P1836</f>
        <v>0</v>
      </c>
      <c r="E252" s="54">
        <f>'COG-M'!P1837</f>
        <v>0</v>
      </c>
      <c r="F252" s="54">
        <f>'COG-M'!P1838</f>
        <v>0</v>
      </c>
      <c r="G252" s="54">
        <f>'COG-M'!P1839</f>
        <v>0</v>
      </c>
      <c r="H252" s="54">
        <f>'COG-M'!P1840</f>
        <v>0</v>
      </c>
      <c r="I252" s="54">
        <f>'COG-M'!P1841</f>
        <v>0</v>
      </c>
      <c r="J252" s="54">
        <f>'COG-M'!P1842</f>
        <v>0</v>
      </c>
      <c r="K252" s="54">
        <f>'COG-M'!P1843</f>
        <v>0</v>
      </c>
      <c r="L252" s="54">
        <f>'COG-M'!P1844</f>
        <v>0</v>
      </c>
      <c r="M252" s="55">
        <f>SUM(C252:L252)</f>
        <v>0</v>
      </c>
    </row>
    <row r="253" spans="1:13" x14ac:dyDescent="0.3">
      <c r="A253" s="115">
        <v>492</v>
      </c>
      <c r="B253" s="88" t="s">
        <v>259</v>
      </c>
      <c r="C253" s="116">
        <f>'COG-M'!P1845</f>
        <v>0</v>
      </c>
      <c r="D253" s="54">
        <f>'COG-M'!P1846</f>
        <v>0</v>
      </c>
      <c r="E253" s="54">
        <f>'COG-M'!P1847</f>
        <v>0</v>
      </c>
      <c r="F253" s="54">
        <f>'COG-M'!P1848</f>
        <v>0</v>
      </c>
      <c r="G253" s="54">
        <f>'COG-M'!P1849</f>
        <v>0</v>
      </c>
      <c r="H253" s="54">
        <f>'COG-M'!P1850</f>
        <v>0</v>
      </c>
      <c r="I253" s="54">
        <f>'COG-M'!P1851</f>
        <v>0</v>
      </c>
      <c r="J253" s="54">
        <f>'COG-M'!P1852</f>
        <v>0</v>
      </c>
      <c r="K253" s="54">
        <f>'COG-M'!P1853</f>
        <v>0</v>
      </c>
      <c r="L253" s="54">
        <f>'COG-M'!P1854</f>
        <v>0</v>
      </c>
      <c r="M253" s="55">
        <f>SUM(C253:L253)</f>
        <v>0</v>
      </c>
    </row>
    <row r="254" spans="1:13" x14ac:dyDescent="0.3">
      <c r="A254" s="115">
        <v>493</v>
      </c>
      <c r="B254" s="88" t="s">
        <v>260</v>
      </c>
      <c r="C254" s="116">
        <f>'COG-M'!P1855</f>
        <v>0</v>
      </c>
      <c r="D254" s="54">
        <f>'COG-M'!P1856</f>
        <v>0</v>
      </c>
      <c r="E254" s="54">
        <f>'COG-M'!P1857</f>
        <v>0</v>
      </c>
      <c r="F254" s="54">
        <f>'COG-M'!P1858</f>
        <v>0</v>
      </c>
      <c r="G254" s="54">
        <f>'COG-M'!P1859</f>
        <v>0</v>
      </c>
      <c r="H254" s="54">
        <f>'COG-M'!P1860</f>
        <v>0</v>
      </c>
      <c r="I254" s="54">
        <f>'COG-M'!P1861</f>
        <v>0</v>
      </c>
      <c r="J254" s="54">
        <f>'COG-M'!P1862</f>
        <v>0</v>
      </c>
      <c r="K254" s="54">
        <f>'COG-M'!P1863</f>
        <v>0</v>
      </c>
      <c r="L254" s="54">
        <f>'COG-M'!P1864</f>
        <v>0</v>
      </c>
      <c r="M254" s="55">
        <f>SUM(C254:L254)</f>
        <v>0</v>
      </c>
    </row>
    <row r="255" spans="1:13" x14ac:dyDescent="0.3">
      <c r="A255" s="123">
        <v>5000</v>
      </c>
      <c r="B255" s="112" t="s">
        <v>2373</v>
      </c>
      <c r="C255" s="76">
        <f>C256+C263+C268+C271+C278+C280+C289+C299+C304</f>
        <v>0</v>
      </c>
      <c r="D255" s="77">
        <f t="shared" ref="D255:M255" si="57">D256+D263+D268+D271+D278+D280+D289+D299+D304</f>
        <v>0</v>
      </c>
      <c r="E255" s="77">
        <f t="shared" si="57"/>
        <v>0</v>
      </c>
      <c r="F255" s="77">
        <f t="shared" si="57"/>
        <v>0</v>
      </c>
      <c r="G255" s="77">
        <f t="shared" si="57"/>
        <v>0</v>
      </c>
      <c r="H255" s="77">
        <f t="shared" si="57"/>
        <v>0</v>
      </c>
      <c r="I255" s="77">
        <f t="shared" si="57"/>
        <v>77000</v>
      </c>
      <c r="J255" s="77">
        <f t="shared" si="57"/>
        <v>0</v>
      </c>
      <c r="K255" s="77">
        <f t="shared" si="57"/>
        <v>0</v>
      </c>
      <c r="L255" s="77">
        <f t="shared" si="57"/>
        <v>0</v>
      </c>
      <c r="M255" s="77">
        <f t="shared" si="57"/>
        <v>77000</v>
      </c>
    </row>
    <row r="256" spans="1:13" x14ac:dyDescent="0.3">
      <c r="A256" s="121">
        <v>5100</v>
      </c>
      <c r="B256" s="122" t="s">
        <v>2448</v>
      </c>
      <c r="C256" s="72">
        <f>SUM(C257:C262)</f>
        <v>0</v>
      </c>
      <c r="D256" s="73">
        <f t="shared" ref="D256:M256" si="58">SUM(D257:D262)</f>
        <v>0</v>
      </c>
      <c r="E256" s="73">
        <f t="shared" si="58"/>
        <v>0</v>
      </c>
      <c r="F256" s="73">
        <f t="shared" si="58"/>
        <v>0</v>
      </c>
      <c r="G256" s="73">
        <f t="shared" si="58"/>
        <v>0</v>
      </c>
      <c r="H256" s="73">
        <f t="shared" si="58"/>
        <v>0</v>
      </c>
      <c r="I256" s="73">
        <f t="shared" si="58"/>
        <v>77000</v>
      </c>
      <c r="J256" s="73">
        <f t="shared" si="58"/>
        <v>0</v>
      </c>
      <c r="K256" s="73">
        <f t="shared" si="58"/>
        <v>0</v>
      </c>
      <c r="L256" s="73">
        <f t="shared" si="58"/>
        <v>0</v>
      </c>
      <c r="M256" s="73">
        <f t="shared" si="58"/>
        <v>77000</v>
      </c>
    </row>
    <row r="257" spans="1:13" x14ac:dyDescent="0.3">
      <c r="A257" s="115">
        <v>511</v>
      </c>
      <c r="B257" s="88" t="s">
        <v>2317</v>
      </c>
      <c r="C257" s="116">
        <f>'COG-M'!P1867</f>
        <v>0</v>
      </c>
      <c r="D257" s="54">
        <f>'COG-M'!P1868</f>
        <v>0</v>
      </c>
      <c r="E257" s="54">
        <f>'COG-M'!P1869</f>
        <v>0</v>
      </c>
      <c r="F257" s="54">
        <f>'COG-M'!P1870</f>
        <v>0</v>
      </c>
      <c r="G257" s="54">
        <f>'COG-M'!P1871</f>
        <v>0</v>
      </c>
      <c r="H257" s="54">
        <f>'COG-M'!P1872</f>
        <v>0</v>
      </c>
      <c r="I257" s="54">
        <f>'COG-M'!P1873</f>
        <v>32000</v>
      </c>
      <c r="J257" s="54">
        <f>'COG-M'!P1874</f>
        <v>0</v>
      </c>
      <c r="K257" s="54">
        <f>'COG-M'!P1875</f>
        <v>0</v>
      </c>
      <c r="L257" s="54">
        <f>'COG-M'!P1876</f>
        <v>0</v>
      </c>
      <c r="M257" s="55">
        <f t="shared" ref="M257:M262" si="59">SUM(C257:L257)</f>
        <v>32000</v>
      </c>
    </row>
    <row r="258" spans="1:13" x14ac:dyDescent="0.3">
      <c r="A258" s="115">
        <v>512</v>
      </c>
      <c r="B258" s="88" t="s">
        <v>264</v>
      </c>
      <c r="C258" s="116">
        <f>'COG-M'!P1877</f>
        <v>0</v>
      </c>
      <c r="D258" s="54">
        <f>'COG-M'!P1878</f>
        <v>0</v>
      </c>
      <c r="E258" s="54">
        <f>'COG-M'!P1879</f>
        <v>0</v>
      </c>
      <c r="F258" s="54">
        <f>'COG-M'!P1880</f>
        <v>0</v>
      </c>
      <c r="G258" s="54">
        <f>'COG-M'!P1881</f>
        <v>0</v>
      </c>
      <c r="H258" s="54">
        <f>'COG-M'!P1882</f>
        <v>0</v>
      </c>
      <c r="I258" s="54">
        <f>'COG-M'!P1883</f>
        <v>0</v>
      </c>
      <c r="J258" s="54">
        <f>'COG-M'!P1884</f>
        <v>0</v>
      </c>
      <c r="K258" s="54">
        <f>'COG-M'!P1885</f>
        <v>0</v>
      </c>
      <c r="L258" s="54">
        <f>'COG-M'!P1886</f>
        <v>0</v>
      </c>
      <c r="M258" s="55">
        <f t="shared" si="59"/>
        <v>0</v>
      </c>
    </row>
    <row r="259" spans="1:13" x14ac:dyDescent="0.3">
      <c r="A259" s="115">
        <v>513</v>
      </c>
      <c r="B259" s="88" t="s">
        <v>265</v>
      </c>
      <c r="C259" s="116">
        <f>'COG-M'!P1887</f>
        <v>0</v>
      </c>
      <c r="D259" s="54">
        <f>'COG-M'!P1888</f>
        <v>0</v>
      </c>
      <c r="E259" s="54">
        <f>'COG-M'!P1889</f>
        <v>0</v>
      </c>
      <c r="F259" s="54">
        <f>'COG-M'!P1890</f>
        <v>0</v>
      </c>
      <c r="G259" s="54">
        <f>'COG-M'!P1891</f>
        <v>0</v>
      </c>
      <c r="H259" s="54">
        <f>'COG-M'!P1892</f>
        <v>0</v>
      </c>
      <c r="I259" s="54">
        <f>'COG-M'!P1893</f>
        <v>0</v>
      </c>
      <c r="J259" s="54">
        <f>'COG-M'!P1894</f>
        <v>0</v>
      </c>
      <c r="K259" s="54">
        <f>'COG-M'!P1895</f>
        <v>0</v>
      </c>
      <c r="L259" s="54">
        <f>'COG-M'!P1896</f>
        <v>0</v>
      </c>
      <c r="M259" s="55">
        <f t="shared" si="59"/>
        <v>0</v>
      </c>
    </row>
    <row r="260" spans="1:13" x14ac:dyDescent="0.3">
      <c r="A260" s="115">
        <v>514</v>
      </c>
      <c r="B260" s="88" t="s">
        <v>266</v>
      </c>
      <c r="C260" s="116">
        <f>'COG-M'!P1897</f>
        <v>0</v>
      </c>
      <c r="D260" s="54">
        <f>'COG-M'!P1898</f>
        <v>0</v>
      </c>
      <c r="E260" s="54">
        <f>'COG-M'!P1899</f>
        <v>0</v>
      </c>
      <c r="F260" s="54">
        <f>'COG-M'!P1900</f>
        <v>0</v>
      </c>
      <c r="G260" s="54">
        <f>'COG-M'!P1901</f>
        <v>0</v>
      </c>
      <c r="H260" s="54">
        <f>'COG-M'!P1902</f>
        <v>0</v>
      </c>
      <c r="I260" s="54">
        <f>'COG-M'!P1903</f>
        <v>0</v>
      </c>
      <c r="J260" s="54">
        <f>'COG-M'!P1904</f>
        <v>0</v>
      </c>
      <c r="K260" s="54">
        <f>'COG-M'!P1905</f>
        <v>0</v>
      </c>
      <c r="L260" s="54">
        <f>'COG-M'!P1906</f>
        <v>0</v>
      </c>
      <c r="M260" s="55">
        <f t="shared" si="59"/>
        <v>0</v>
      </c>
    </row>
    <row r="261" spans="1:13" x14ac:dyDescent="0.3">
      <c r="A261" s="115">
        <v>515</v>
      </c>
      <c r="B261" s="88" t="s">
        <v>267</v>
      </c>
      <c r="C261" s="116">
        <f>'COG-M'!P1907</f>
        <v>0</v>
      </c>
      <c r="D261" s="54">
        <f>'COG-M'!P1908</f>
        <v>0</v>
      </c>
      <c r="E261" s="54">
        <f>'COG-M'!P1909</f>
        <v>0</v>
      </c>
      <c r="F261" s="54">
        <f>'COG-M'!P1910</f>
        <v>0</v>
      </c>
      <c r="G261" s="54">
        <f>'COG-M'!P1911</f>
        <v>0</v>
      </c>
      <c r="H261" s="54">
        <f>'COG-M'!P1912</f>
        <v>0</v>
      </c>
      <c r="I261" s="54">
        <f>'COG-M'!P1913</f>
        <v>45000</v>
      </c>
      <c r="J261" s="54">
        <f>'COG-M'!P1914</f>
        <v>0</v>
      </c>
      <c r="K261" s="54">
        <f>'COG-M'!P1915</f>
        <v>0</v>
      </c>
      <c r="L261" s="54">
        <f>'COG-M'!P1916</f>
        <v>0</v>
      </c>
      <c r="M261" s="55">
        <f t="shared" si="59"/>
        <v>45000</v>
      </c>
    </row>
    <row r="262" spans="1:13" x14ac:dyDescent="0.3">
      <c r="A262" s="115">
        <v>519</v>
      </c>
      <c r="B262" s="88" t="s">
        <v>268</v>
      </c>
      <c r="C262" s="116">
        <f>'COG-M'!P1917</f>
        <v>0</v>
      </c>
      <c r="D262" s="54">
        <f>'COG-M'!P1918</f>
        <v>0</v>
      </c>
      <c r="E262" s="54">
        <f>'COG-M'!P1919</f>
        <v>0</v>
      </c>
      <c r="F262" s="54">
        <f>'COG-M'!P1920</f>
        <v>0</v>
      </c>
      <c r="G262" s="54">
        <f>'COG-M'!P1921</f>
        <v>0</v>
      </c>
      <c r="H262" s="54">
        <f>'COG-M'!P1922</f>
        <v>0</v>
      </c>
      <c r="I262" s="54">
        <f>'COG-M'!P1923</f>
        <v>0</v>
      </c>
      <c r="J262" s="54">
        <f>'COG-M'!P1924</f>
        <v>0</v>
      </c>
      <c r="K262" s="54">
        <f>'COG-M'!P1925</f>
        <v>0</v>
      </c>
      <c r="L262" s="54">
        <f>'COG-M'!P1926</f>
        <v>0</v>
      </c>
      <c r="M262" s="55">
        <f t="shared" si="59"/>
        <v>0</v>
      </c>
    </row>
    <row r="263" spans="1:13" x14ac:dyDescent="0.3">
      <c r="A263" s="121">
        <v>5200</v>
      </c>
      <c r="B263" s="122" t="s">
        <v>2318</v>
      </c>
      <c r="C263" s="72">
        <f>SUM(C264:C267)</f>
        <v>0</v>
      </c>
      <c r="D263" s="73">
        <f t="shared" ref="D263:M263" si="60">SUM(D264:D267)</f>
        <v>0</v>
      </c>
      <c r="E263" s="73">
        <f t="shared" si="60"/>
        <v>0</v>
      </c>
      <c r="F263" s="73">
        <f t="shared" si="60"/>
        <v>0</v>
      </c>
      <c r="G263" s="73">
        <f t="shared" si="60"/>
        <v>0</v>
      </c>
      <c r="H263" s="73">
        <f t="shared" si="60"/>
        <v>0</v>
      </c>
      <c r="I263" s="73">
        <f t="shared" si="60"/>
        <v>0</v>
      </c>
      <c r="J263" s="73">
        <f t="shared" si="60"/>
        <v>0</v>
      </c>
      <c r="K263" s="73">
        <f t="shared" si="60"/>
        <v>0</v>
      </c>
      <c r="L263" s="73">
        <f t="shared" si="60"/>
        <v>0</v>
      </c>
      <c r="M263" s="73">
        <f t="shared" si="60"/>
        <v>0</v>
      </c>
    </row>
    <row r="264" spans="1:13" x14ac:dyDescent="0.3">
      <c r="A264" s="115">
        <v>521</v>
      </c>
      <c r="B264" s="88" t="s">
        <v>270</v>
      </c>
      <c r="C264" s="116">
        <f>'COG-M'!P1928</f>
        <v>0</v>
      </c>
      <c r="D264" s="54">
        <f>'COG-M'!P1929</f>
        <v>0</v>
      </c>
      <c r="E264" s="54">
        <f>'COG-M'!P1930</f>
        <v>0</v>
      </c>
      <c r="F264" s="54">
        <f>'COG-M'!P1931</f>
        <v>0</v>
      </c>
      <c r="G264" s="54">
        <f>'COG-M'!P1932</f>
        <v>0</v>
      </c>
      <c r="H264" s="54">
        <f>'COG-M'!P1933</f>
        <v>0</v>
      </c>
      <c r="I264" s="54">
        <f>'COG-M'!P1934</f>
        <v>0</v>
      </c>
      <c r="J264" s="54">
        <f>'COG-M'!P1935</f>
        <v>0</v>
      </c>
      <c r="K264" s="54">
        <f>'COG-M'!P1936</f>
        <v>0</v>
      </c>
      <c r="L264" s="54">
        <f>'COG-M'!P1937</f>
        <v>0</v>
      </c>
      <c r="M264" s="55">
        <f>SUM(C264:L264)</f>
        <v>0</v>
      </c>
    </row>
    <row r="265" spans="1:13" x14ac:dyDescent="0.3">
      <c r="A265" s="115">
        <v>522</v>
      </c>
      <c r="B265" s="88" t="s">
        <v>271</v>
      </c>
      <c r="C265" s="116">
        <f>'COG-M'!P1938</f>
        <v>0</v>
      </c>
      <c r="D265" s="54">
        <f>'COG-M'!P1939</f>
        <v>0</v>
      </c>
      <c r="E265" s="54">
        <f>'COG-M'!P1940</f>
        <v>0</v>
      </c>
      <c r="F265" s="54">
        <f>'COG-M'!P1941</f>
        <v>0</v>
      </c>
      <c r="G265" s="54">
        <f>'COG-M'!P1942</f>
        <v>0</v>
      </c>
      <c r="H265" s="54">
        <f>'COG-M'!P1943</f>
        <v>0</v>
      </c>
      <c r="I265" s="54">
        <f>'COG-M'!P1944</f>
        <v>0</v>
      </c>
      <c r="J265" s="54">
        <f>'COG-M'!P1945</f>
        <v>0</v>
      </c>
      <c r="K265" s="54">
        <f>'COG-M'!P1946</f>
        <v>0</v>
      </c>
      <c r="L265" s="54">
        <f>'COG-M'!P1947</f>
        <v>0</v>
      </c>
      <c r="M265" s="55">
        <f>SUM(C265:L265)</f>
        <v>0</v>
      </c>
    </row>
    <row r="266" spans="1:13" x14ac:dyDescent="0.3">
      <c r="A266" s="115">
        <v>523</v>
      </c>
      <c r="B266" s="88" t="s">
        <v>272</v>
      </c>
      <c r="C266" s="116">
        <f>'COG-M'!P1948</f>
        <v>0</v>
      </c>
      <c r="D266" s="54">
        <f>'COG-M'!P1949</f>
        <v>0</v>
      </c>
      <c r="E266" s="54">
        <f>'COG-M'!P1950</f>
        <v>0</v>
      </c>
      <c r="F266" s="54">
        <f>'COG-M'!P1951</f>
        <v>0</v>
      </c>
      <c r="G266" s="54">
        <f>'COG-M'!P1952</f>
        <v>0</v>
      </c>
      <c r="H266" s="54">
        <f>'COG-M'!P1953</f>
        <v>0</v>
      </c>
      <c r="I266" s="54">
        <f>'COG-M'!P1954</f>
        <v>0</v>
      </c>
      <c r="J266" s="54">
        <f>'COG-M'!P1955</f>
        <v>0</v>
      </c>
      <c r="K266" s="54">
        <f>'COG-M'!P1956</f>
        <v>0</v>
      </c>
      <c r="L266" s="54">
        <f>'COG-M'!P1957</f>
        <v>0</v>
      </c>
      <c r="M266" s="55">
        <f>SUM(C266:L266)</f>
        <v>0</v>
      </c>
    </row>
    <row r="267" spans="1:13" x14ac:dyDescent="0.3">
      <c r="A267" s="115">
        <v>529</v>
      </c>
      <c r="B267" s="88" t="s">
        <v>273</v>
      </c>
      <c r="C267" s="116">
        <f>'COG-M'!P1958</f>
        <v>0</v>
      </c>
      <c r="D267" s="54">
        <f>'COG-M'!P1959</f>
        <v>0</v>
      </c>
      <c r="E267" s="54">
        <f>'COG-M'!P1960</f>
        <v>0</v>
      </c>
      <c r="F267" s="54">
        <f>'COG-M'!P1961</f>
        <v>0</v>
      </c>
      <c r="G267" s="54">
        <f>'COG-M'!P1962</f>
        <v>0</v>
      </c>
      <c r="H267" s="54">
        <f>'COG-M'!P1963</f>
        <v>0</v>
      </c>
      <c r="I267" s="54">
        <f>'COG-M'!P1964</f>
        <v>0</v>
      </c>
      <c r="J267" s="54">
        <f>'COG-M'!P1965</f>
        <v>0</v>
      </c>
      <c r="K267" s="54">
        <f>'COG-M'!P1966</f>
        <v>0</v>
      </c>
      <c r="L267" s="54">
        <f>'COG-M'!P1967</f>
        <v>0</v>
      </c>
      <c r="M267" s="55">
        <f>SUM(C267:L267)</f>
        <v>0</v>
      </c>
    </row>
    <row r="268" spans="1:13" x14ac:dyDescent="0.3">
      <c r="A268" s="121">
        <v>5300</v>
      </c>
      <c r="B268" s="122" t="s">
        <v>2320</v>
      </c>
      <c r="C268" s="72">
        <f>SUM(C269:C270)</f>
        <v>0</v>
      </c>
      <c r="D268" s="73">
        <f t="shared" ref="D268:M268" si="61">SUM(D269:D270)</f>
        <v>0</v>
      </c>
      <c r="E268" s="73">
        <f t="shared" si="61"/>
        <v>0</v>
      </c>
      <c r="F268" s="73">
        <f t="shared" si="61"/>
        <v>0</v>
      </c>
      <c r="G268" s="73">
        <f t="shared" si="61"/>
        <v>0</v>
      </c>
      <c r="H268" s="73">
        <f t="shared" si="61"/>
        <v>0</v>
      </c>
      <c r="I268" s="73">
        <f t="shared" si="61"/>
        <v>0</v>
      </c>
      <c r="J268" s="73">
        <f t="shared" si="61"/>
        <v>0</v>
      </c>
      <c r="K268" s="73">
        <f t="shared" si="61"/>
        <v>0</v>
      </c>
      <c r="L268" s="73">
        <f t="shared" si="61"/>
        <v>0</v>
      </c>
      <c r="M268" s="73">
        <f t="shared" si="61"/>
        <v>0</v>
      </c>
    </row>
    <row r="269" spans="1:13" x14ac:dyDescent="0.3">
      <c r="A269" s="115">
        <v>531</v>
      </c>
      <c r="B269" s="88" t="s">
        <v>275</v>
      </c>
      <c r="C269" s="116">
        <f>'COG-M'!P1969</f>
        <v>0</v>
      </c>
      <c r="D269" s="54">
        <f>'COG-M'!P1970</f>
        <v>0</v>
      </c>
      <c r="E269" s="54">
        <f>'COG-M'!P1971</f>
        <v>0</v>
      </c>
      <c r="F269" s="54">
        <f>'COG-M'!P1972</f>
        <v>0</v>
      </c>
      <c r="G269" s="54">
        <f>'COG-M'!P1973</f>
        <v>0</v>
      </c>
      <c r="H269" s="54">
        <f>'COG-M'!P1974</f>
        <v>0</v>
      </c>
      <c r="I269" s="54">
        <f>'COG-M'!P1975</f>
        <v>0</v>
      </c>
      <c r="J269" s="54">
        <f>'COG-M'!P1976</f>
        <v>0</v>
      </c>
      <c r="K269" s="54">
        <f>'COG-M'!P1977</f>
        <v>0</v>
      </c>
      <c r="L269" s="54">
        <f>'COG-M'!P1978</f>
        <v>0</v>
      </c>
      <c r="M269" s="55">
        <f>SUM(C269:L269)</f>
        <v>0</v>
      </c>
    </row>
    <row r="270" spans="1:13" x14ac:dyDescent="0.3">
      <c r="A270" s="115">
        <v>532</v>
      </c>
      <c r="B270" s="88" t="s">
        <v>276</v>
      </c>
      <c r="C270" s="116">
        <f>'COG-M'!P1979</f>
        <v>0</v>
      </c>
      <c r="D270" s="54">
        <f>'COG-M'!P1980</f>
        <v>0</v>
      </c>
      <c r="E270" s="54">
        <f>'COG-M'!P1981</f>
        <v>0</v>
      </c>
      <c r="F270" s="54">
        <f>'COG-M'!P1982</f>
        <v>0</v>
      </c>
      <c r="G270" s="54">
        <f>'COG-M'!P1983</f>
        <v>0</v>
      </c>
      <c r="H270" s="54">
        <f>'COG-M'!P1984</f>
        <v>0</v>
      </c>
      <c r="I270" s="54">
        <f>'COG-M'!P1985</f>
        <v>0</v>
      </c>
      <c r="J270" s="54">
        <f>'COG-M'!P1986</f>
        <v>0</v>
      </c>
      <c r="K270" s="54">
        <f>'COG-M'!P1987</f>
        <v>0</v>
      </c>
      <c r="L270" s="54">
        <f>'COG-M'!P1988</f>
        <v>0</v>
      </c>
      <c r="M270" s="55">
        <f>SUM(C270:L270)</f>
        <v>0</v>
      </c>
    </row>
    <row r="271" spans="1:13" x14ac:dyDescent="0.3">
      <c r="A271" s="121">
        <v>5400</v>
      </c>
      <c r="B271" s="122" t="s">
        <v>2449</v>
      </c>
      <c r="C271" s="72">
        <f>SUM(C272:C277)</f>
        <v>0</v>
      </c>
      <c r="D271" s="73">
        <f t="shared" ref="D271:M271" si="62">SUM(D272:D277)</f>
        <v>0</v>
      </c>
      <c r="E271" s="73">
        <f t="shared" si="62"/>
        <v>0</v>
      </c>
      <c r="F271" s="73">
        <f t="shared" si="62"/>
        <v>0</v>
      </c>
      <c r="G271" s="73">
        <f t="shared" si="62"/>
        <v>0</v>
      </c>
      <c r="H271" s="73">
        <f t="shared" si="62"/>
        <v>0</v>
      </c>
      <c r="I271" s="73">
        <f t="shared" si="62"/>
        <v>0</v>
      </c>
      <c r="J271" s="73">
        <f t="shared" si="62"/>
        <v>0</v>
      </c>
      <c r="K271" s="73">
        <f t="shared" si="62"/>
        <v>0</v>
      </c>
      <c r="L271" s="73">
        <f t="shared" si="62"/>
        <v>0</v>
      </c>
      <c r="M271" s="73">
        <f t="shared" si="62"/>
        <v>0</v>
      </c>
    </row>
    <row r="272" spans="1:13" x14ac:dyDescent="0.3">
      <c r="A272" s="115">
        <v>541</v>
      </c>
      <c r="B272" s="88" t="s">
        <v>621</v>
      </c>
      <c r="C272" s="116">
        <f>'COG-M'!P1990</f>
        <v>0</v>
      </c>
      <c r="D272" s="54">
        <f>'COG-M'!P1991</f>
        <v>0</v>
      </c>
      <c r="E272" s="54">
        <f>'COG-M'!P1992</f>
        <v>0</v>
      </c>
      <c r="F272" s="54">
        <f>'COG-M'!P1993</f>
        <v>0</v>
      </c>
      <c r="G272" s="54">
        <f>'COG-M'!P1994</f>
        <v>0</v>
      </c>
      <c r="H272" s="54">
        <f>'COG-M'!P1995</f>
        <v>0</v>
      </c>
      <c r="I272" s="54">
        <f>'COG-M'!P1996</f>
        <v>0</v>
      </c>
      <c r="J272" s="54">
        <f>'COG-M'!P1997</f>
        <v>0</v>
      </c>
      <c r="K272" s="54">
        <f>'COG-M'!P1998</f>
        <v>0</v>
      </c>
      <c r="L272" s="54">
        <f>'COG-M'!P1999</f>
        <v>0</v>
      </c>
      <c r="M272" s="55">
        <f t="shared" ref="M272:M277" si="63">SUM(C272:L272)</f>
        <v>0</v>
      </c>
    </row>
    <row r="273" spans="1:13" x14ac:dyDescent="0.3">
      <c r="A273" s="115">
        <v>542</v>
      </c>
      <c r="B273" s="88" t="s">
        <v>278</v>
      </c>
      <c r="C273" s="116">
        <f>'COG-M'!P2000</f>
        <v>0</v>
      </c>
      <c r="D273" s="54">
        <f>'COG-M'!P2001</f>
        <v>0</v>
      </c>
      <c r="E273" s="54">
        <f>'COG-M'!P2002</f>
        <v>0</v>
      </c>
      <c r="F273" s="54">
        <f>'COG-M'!P2003</f>
        <v>0</v>
      </c>
      <c r="G273" s="54">
        <f>'COG-M'!P2004</f>
        <v>0</v>
      </c>
      <c r="H273" s="54">
        <f>'COG-M'!P2005</f>
        <v>0</v>
      </c>
      <c r="I273" s="54">
        <f>'COG-M'!P2006</f>
        <v>0</v>
      </c>
      <c r="J273" s="54">
        <f>'COG-M'!P2007</f>
        <v>0</v>
      </c>
      <c r="K273" s="54">
        <f>'COG-M'!P2008</f>
        <v>0</v>
      </c>
      <c r="L273" s="54">
        <f>'COG-M'!P2009</f>
        <v>0</v>
      </c>
      <c r="M273" s="55">
        <f t="shared" si="63"/>
        <v>0</v>
      </c>
    </row>
    <row r="274" spans="1:13" x14ac:dyDescent="0.3">
      <c r="A274" s="115">
        <v>543</v>
      </c>
      <c r="B274" s="88" t="s">
        <v>279</v>
      </c>
      <c r="C274" s="116">
        <f>'COG-M'!P2010</f>
        <v>0</v>
      </c>
      <c r="D274" s="54">
        <f>'COG-M'!P2011</f>
        <v>0</v>
      </c>
      <c r="E274" s="54">
        <f>'COG-M'!P2012</f>
        <v>0</v>
      </c>
      <c r="F274" s="54">
        <f>'COG-M'!P2013</f>
        <v>0</v>
      </c>
      <c r="G274" s="54">
        <f>'COG-M'!P2014</f>
        <v>0</v>
      </c>
      <c r="H274" s="54">
        <f>'COG-M'!P2015</f>
        <v>0</v>
      </c>
      <c r="I274" s="54">
        <f>'COG-M'!P2016</f>
        <v>0</v>
      </c>
      <c r="J274" s="54">
        <f>'COG-M'!P2017</f>
        <v>0</v>
      </c>
      <c r="K274" s="54">
        <f>'COG-M'!P2018</f>
        <v>0</v>
      </c>
      <c r="L274" s="54">
        <f>'COG-M'!P2019</f>
        <v>0</v>
      </c>
      <c r="M274" s="55">
        <f t="shared" si="63"/>
        <v>0</v>
      </c>
    </row>
    <row r="275" spans="1:13" x14ac:dyDescent="0.3">
      <c r="A275" s="115">
        <v>544</v>
      </c>
      <c r="B275" s="88" t="s">
        <v>280</v>
      </c>
      <c r="C275" s="116">
        <f>'COG-M'!P2020</f>
        <v>0</v>
      </c>
      <c r="D275" s="54">
        <f>'COG-M'!P2021</f>
        <v>0</v>
      </c>
      <c r="E275" s="54">
        <f>'COG-M'!P2022</f>
        <v>0</v>
      </c>
      <c r="F275" s="54">
        <f>'COG-M'!P2023</f>
        <v>0</v>
      </c>
      <c r="G275" s="54">
        <f>'COG-M'!P2024</f>
        <v>0</v>
      </c>
      <c r="H275" s="54">
        <f>'COG-M'!P2025</f>
        <v>0</v>
      </c>
      <c r="I275" s="54">
        <f>'COG-M'!P2026</f>
        <v>0</v>
      </c>
      <c r="J275" s="54">
        <f>'COG-M'!P2027</f>
        <v>0</v>
      </c>
      <c r="K275" s="54">
        <f>'COG-M'!P2028</f>
        <v>0</v>
      </c>
      <c r="L275" s="54">
        <f>'COG-M'!P2029</f>
        <v>0</v>
      </c>
      <c r="M275" s="55">
        <f t="shared" si="63"/>
        <v>0</v>
      </c>
    </row>
    <row r="276" spans="1:13" x14ac:dyDescent="0.3">
      <c r="A276" s="115">
        <v>545</v>
      </c>
      <c r="B276" s="88" t="s">
        <v>281</v>
      </c>
      <c r="C276" s="116">
        <f>'COG-M'!P2030</f>
        <v>0</v>
      </c>
      <c r="D276" s="54">
        <f>'COG-M'!P2031</f>
        <v>0</v>
      </c>
      <c r="E276" s="54">
        <f>'COG-M'!P2032</f>
        <v>0</v>
      </c>
      <c r="F276" s="54">
        <f>'COG-M'!P2033</f>
        <v>0</v>
      </c>
      <c r="G276" s="54">
        <f>'COG-M'!P2034</f>
        <v>0</v>
      </c>
      <c r="H276" s="54">
        <f>'COG-M'!P2035</f>
        <v>0</v>
      </c>
      <c r="I276" s="54">
        <f>'COG-M'!P2036</f>
        <v>0</v>
      </c>
      <c r="J276" s="54">
        <f>'COG-M'!P2037</f>
        <v>0</v>
      </c>
      <c r="K276" s="54">
        <f>'COG-M'!P2038</f>
        <v>0</v>
      </c>
      <c r="L276" s="54">
        <f>'COG-M'!P2039</f>
        <v>0</v>
      </c>
      <c r="M276" s="55">
        <f t="shared" si="63"/>
        <v>0</v>
      </c>
    </row>
    <row r="277" spans="1:13" x14ac:dyDescent="0.3">
      <c r="A277" s="115">
        <v>549</v>
      </c>
      <c r="B277" s="88" t="s">
        <v>282</v>
      </c>
      <c r="C277" s="116">
        <f>'COG-M'!P2040</f>
        <v>0</v>
      </c>
      <c r="D277" s="54">
        <f>'COG-M'!P2041</f>
        <v>0</v>
      </c>
      <c r="E277" s="54">
        <f>'COG-M'!P2042</f>
        <v>0</v>
      </c>
      <c r="F277" s="54">
        <f>'COG-M'!P2043</f>
        <v>0</v>
      </c>
      <c r="G277" s="54">
        <f>'COG-M'!P2044</f>
        <v>0</v>
      </c>
      <c r="H277" s="54">
        <f>'COG-M'!P2045</f>
        <v>0</v>
      </c>
      <c r="I277" s="54">
        <f>'COG-M'!P2046</f>
        <v>0</v>
      </c>
      <c r="J277" s="54">
        <f>'COG-M'!P2047</f>
        <v>0</v>
      </c>
      <c r="K277" s="54">
        <f>'COG-M'!P2048</f>
        <v>0</v>
      </c>
      <c r="L277" s="54">
        <f>'COG-M'!P2049</f>
        <v>0</v>
      </c>
      <c r="M277" s="55">
        <f t="shared" si="63"/>
        <v>0</v>
      </c>
    </row>
    <row r="278" spans="1:13" x14ac:dyDescent="0.3">
      <c r="A278" s="121">
        <v>5500</v>
      </c>
      <c r="B278" s="122" t="s">
        <v>284</v>
      </c>
      <c r="C278" s="72">
        <f>SUM(C279)</f>
        <v>0</v>
      </c>
      <c r="D278" s="73">
        <f t="shared" ref="D278:M278" si="64">SUM(D279)</f>
        <v>0</v>
      </c>
      <c r="E278" s="73">
        <f t="shared" si="64"/>
        <v>0</v>
      </c>
      <c r="F278" s="73">
        <f t="shared" si="64"/>
        <v>0</v>
      </c>
      <c r="G278" s="73">
        <f t="shared" si="64"/>
        <v>0</v>
      </c>
      <c r="H278" s="73">
        <f t="shared" si="64"/>
        <v>0</v>
      </c>
      <c r="I278" s="73">
        <f t="shared" si="64"/>
        <v>0</v>
      </c>
      <c r="J278" s="73">
        <f t="shared" si="64"/>
        <v>0</v>
      </c>
      <c r="K278" s="73">
        <f t="shared" si="64"/>
        <v>0</v>
      </c>
      <c r="L278" s="73">
        <f t="shared" si="64"/>
        <v>0</v>
      </c>
      <c r="M278" s="73">
        <f t="shared" si="64"/>
        <v>0</v>
      </c>
    </row>
    <row r="279" spans="1:13" x14ac:dyDescent="0.3">
      <c r="A279" s="115">
        <v>551</v>
      </c>
      <c r="B279" s="88" t="s">
        <v>284</v>
      </c>
      <c r="C279" s="116">
        <f>'COG-M'!P2051</f>
        <v>0</v>
      </c>
      <c r="D279" s="54">
        <f>'COG-M'!P2052</f>
        <v>0</v>
      </c>
      <c r="E279" s="54">
        <f>'COG-M'!P2053</f>
        <v>0</v>
      </c>
      <c r="F279" s="54">
        <f>'COG-M'!P2054</f>
        <v>0</v>
      </c>
      <c r="G279" s="54">
        <f>'COG-M'!P2055</f>
        <v>0</v>
      </c>
      <c r="H279" s="54">
        <f>'COG-M'!P2056</f>
        <v>0</v>
      </c>
      <c r="I279" s="54">
        <f>'COG-M'!P2057</f>
        <v>0</v>
      </c>
      <c r="J279" s="54">
        <f>'COG-M'!P2058</f>
        <v>0</v>
      </c>
      <c r="K279" s="54">
        <f>'COG-M'!P2059</f>
        <v>0</v>
      </c>
      <c r="L279" s="54">
        <f>'COG-M'!P2060</f>
        <v>0</v>
      </c>
      <c r="M279" s="55">
        <f>SUM(C279:L279)</f>
        <v>0</v>
      </c>
    </row>
    <row r="280" spans="1:13" x14ac:dyDescent="0.3">
      <c r="A280" s="121">
        <v>5600</v>
      </c>
      <c r="B280" s="122" t="s">
        <v>2450</v>
      </c>
      <c r="C280" s="72">
        <f>SUM(C281:C288)</f>
        <v>0</v>
      </c>
      <c r="D280" s="73">
        <f t="shared" ref="D280:M280" si="65">SUM(D281:D288)</f>
        <v>0</v>
      </c>
      <c r="E280" s="73">
        <f t="shared" si="65"/>
        <v>0</v>
      </c>
      <c r="F280" s="73">
        <f t="shared" si="65"/>
        <v>0</v>
      </c>
      <c r="G280" s="73">
        <f t="shared" si="65"/>
        <v>0</v>
      </c>
      <c r="H280" s="73">
        <f t="shared" si="65"/>
        <v>0</v>
      </c>
      <c r="I280" s="73">
        <f t="shared" si="65"/>
        <v>0</v>
      </c>
      <c r="J280" s="73">
        <f t="shared" si="65"/>
        <v>0</v>
      </c>
      <c r="K280" s="73">
        <f t="shared" si="65"/>
        <v>0</v>
      </c>
      <c r="L280" s="73">
        <f t="shared" si="65"/>
        <v>0</v>
      </c>
      <c r="M280" s="73">
        <f t="shared" si="65"/>
        <v>0</v>
      </c>
    </row>
    <row r="281" spans="1:13" x14ac:dyDescent="0.3">
      <c r="A281" s="115">
        <v>561</v>
      </c>
      <c r="B281" s="88" t="s">
        <v>286</v>
      </c>
      <c r="C281" s="116">
        <f>'COG-M'!P2062</f>
        <v>0</v>
      </c>
      <c r="D281" s="54">
        <f>'COG-M'!P2063</f>
        <v>0</v>
      </c>
      <c r="E281" s="54">
        <f>'COG-M'!P2064</f>
        <v>0</v>
      </c>
      <c r="F281" s="54">
        <f>'COG-M'!P2065</f>
        <v>0</v>
      </c>
      <c r="G281" s="54">
        <f>'COG-M'!P2066</f>
        <v>0</v>
      </c>
      <c r="H281" s="54">
        <f>'COG-M'!P2067</f>
        <v>0</v>
      </c>
      <c r="I281" s="54">
        <f>'COG-M'!P2068</f>
        <v>0</v>
      </c>
      <c r="J281" s="54">
        <f>'COG-M'!P2069</f>
        <v>0</v>
      </c>
      <c r="K281" s="54">
        <f>'COG-M'!P2070</f>
        <v>0</v>
      </c>
      <c r="L281" s="54">
        <f>'COG-M'!P2071</f>
        <v>0</v>
      </c>
      <c r="M281" s="55">
        <f t="shared" ref="M281:M288" si="66">SUM(C281:L281)</f>
        <v>0</v>
      </c>
    </row>
    <row r="282" spans="1:13" x14ac:dyDescent="0.3">
      <c r="A282" s="115">
        <v>562</v>
      </c>
      <c r="B282" s="88" t="s">
        <v>287</v>
      </c>
      <c r="C282" s="116">
        <f>'COG-M'!P2072</f>
        <v>0</v>
      </c>
      <c r="D282" s="54">
        <f>'COG-M'!P2073</f>
        <v>0</v>
      </c>
      <c r="E282" s="54">
        <f>'COG-M'!P2074</f>
        <v>0</v>
      </c>
      <c r="F282" s="54">
        <f>'COG-M'!P2075</f>
        <v>0</v>
      </c>
      <c r="G282" s="54">
        <f>'COG-M'!P2076</f>
        <v>0</v>
      </c>
      <c r="H282" s="54">
        <f>'COG-M'!P2077</f>
        <v>0</v>
      </c>
      <c r="I282" s="54">
        <f>'COG-M'!P2078</f>
        <v>0</v>
      </c>
      <c r="J282" s="54">
        <f>'COG-M'!P2079</f>
        <v>0</v>
      </c>
      <c r="K282" s="54">
        <f>'COG-M'!P2080</f>
        <v>0</v>
      </c>
      <c r="L282" s="54">
        <f>'COG-M'!P2081</f>
        <v>0</v>
      </c>
      <c r="M282" s="55">
        <f t="shared" si="66"/>
        <v>0</v>
      </c>
    </row>
    <row r="283" spans="1:13" x14ac:dyDescent="0.3">
      <c r="A283" s="115">
        <v>563</v>
      </c>
      <c r="B283" s="88" t="s">
        <v>288</v>
      </c>
      <c r="C283" s="116">
        <f>'COG-M'!P2082</f>
        <v>0</v>
      </c>
      <c r="D283" s="54">
        <f>'COG-M'!P2083</f>
        <v>0</v>
      </c>
      <c r="E283" s="54">
        <f>'COG-M'!P2084</f>
        <v>0</v>
      </c>
      <c r="F283" s="54">
        <f>'COG-M'!P2085</f>
        <v>0</v>
      </c>
      <c r="G283" s="54">
        <f>'COG-M'!P2086</f>
        <v>0</v>
      </c>
      <c r="H283" s="54">
        <f>'COG-M'!P2087</f>
        <v>0</v>
      </c>
      <c r="I283" s="54">
        <f>'COG-M'!P2088</f>
        <v>0</v>
      </c>
      <c r="J283" s="54">
        <f>'COG-M'!P2089</f>
        <v>0</v>
      </c>
      <c r="K283" s="54">
        <f>'COG-M'!P2090</f>
        <v>0</v>
      </c>
      <c r="L283" s="54">
        <f>'COG-M'!P2091</f>
        <v>0</v>
      </c>
      <c r="M283" s="55">
        <f t="shared" si="66"/>
        <v>0</v>
      </c>
    </row>
    <row r="284" spans="1:13" ht="28.8" x14ac:dyDescent="0.3">
      <c r="A284" s="115">
        <v>564</v>
      </c>
      <c r="B284" s="88" t="s">
        <v>289</v>
      </c>
      <c r="C284" s="116">
        <f>'COG-M'!P2092</f>
        <v>0</v>
      </c>
      <c r="D284" s="54">
        <f>'COG-M'!P2093</f>
        <v>0</v>
      </c>
      <c r="E284" s="54">
        <f>'COG-M'!P2094</f>
        <v>0</v>
      </c>
      <c r="F284" s="54">
        <f>'COG-M'!P2095</f>
        <v>0</v>
      </c>
      <c r="G284" s="54">
        <f>'COG-M'!P2096</f>
        <v>0</v>
      </c>
      <c r="H284" s="54">
        <f>'COG-M'!P2097</f>
        <v>0</v>
      </c>
      <c r="I284" s="54">
        <f>'COG-M'!P2098</f>
        <v>0</v>
      </c>
      <c r="J284" s="54">
        <f>'COG-M'!P2099</f>
        <v>0</v>
      </c>
      <c r="K284" s="54">
        <f>'COG-M'!P2100</f>
        <v>0</v>
      </c>
      <c r="L284" s="54">
        <f>'COG-M'!P2101</f>
        <v>0</v>
      </c>
      <c r="M284" s="55">
        <f t="shared" si="66"/>
        <v>0</v>
      </c>
    </row>
    <row r="285" spans="1:13" x14ac:dyDescent="0.3">
      <c r="A285" s="115">
        <v>565</v>
      </c>
      <c r="B285" s="88" t="s">
        <v>290</v>
      </c>
      <c r="C285" s="116">
        <f>'COG-M'!P2102</f>
        <v>0</v>
      </c>
      <c r="D285" s="54">
        <f>'COG-M'!P2103</f>
        <v>0</v>
      </c>
      <c r="E285" s="54">
        <f>'COG-M'!P2104</f>
        <v>0</v>
      </c>
      <c r="F285" s="54">
        <f>'COG-M'!P2105</f>
        <v>0</v>
      </c>
      <c r="G285" s="54">
        <f>'COG-M'!P2106</f>
        <v>0</v>
      </c>
      <c r="H285" s="54">
        <f>'COG-M'!P2107</f>
        <v>0</v>
      </c>
      <c r="I285" s="54">
        <f>'COG-M'!P2108</f>
        <v>0</v>
      </c>
      <c r="J285" s="54">
        <f>'COG-M'!P2109</f>
        <v>0</v>
      </c>
      <c r="K285" s="54">
        <f>'COG-M'!P2110</f>
        <v>0</v>
      </c>
      <c r="L285" s="54">
        <f>'COG-M'!P2111</f>
        <v>0</v>
      </c>
      <c r="M285" s="55">
        <f t="shared" si="66"/>
        <v>0</v>
      </c>
    </row>
    <row r="286" spans="1:13" x14ac:dyDescent="0.3">
      <c r="A286" s="115">
        <v>566</v>
      </c>
      <c r="B286" s="88" t="s">
        <v>291</v>
      </c>
      <c r="C286" s="116">
        <f>'COG-M'!P2112</f>
        <v>0</v>
      </c>
      <c r="D286" s="54">
        <f>'COG-M'!P2113</f>
        <v>0</v>
      </c>
      <c r="E286" s="54">
        <f>'COG-M'!P2114</f>
        <v>0</v>
      </c>
      <c r="F286" s="54">
        <f>'COG-M'!P2115</f>
        <v>0</v>
      </c>
      <c r="G286" s="54">
        <f>'COG-M'!P2116</f>
        <v>0</v>
      </c>
      <c r="H286" s="54">
        <f>'COG-M'!P2117</f>
        <v>0</v>
      </c>
      <c r="I286" s="54">
        <f>'COG-M'!P2118</f>
        <v>0</v>
      </c>
      <c r="J286" s="54">
        <f>'COG-M'!P2119</f>
        <v>0</v>
      </c>
      <c r="K286" s="54">
        <f>'COG-M'!P2120</f>
        <v>0</v>
      </c>
      <c r="L286" s="54">
        <f>'COG-M'!P2121</f>
        <v>0</v>
      </c>
      <c r="M286" s="55">
        <f t="shared" si="66"/>
        <v>0</v>
      </c>
    </row>
    <row r="287" spans="1:13" x14ac:dyDescent="0.3">
      <c r="A287" s="115">
        <v>567</v>
      </c>
      <c r="B287" s="88" t="s">
        <v>292</v>
      </c>
      <c r="C287" s="116">
        <f>'COG-M'!P2122</f>
        <v>0</v>
      </c>
      <c r="D287" s="54">
        <f>'COG-M'!P2123</f>
        <v>0</v>
      </c>
      <c r="E287" s="54">
        <f>'COG-M'!P2124</f>
        <v>0</v>
      </c>
      <c r="F287" s="54">
        <f>'COG-M'!P2125</f>
        <v>0</v>
      </c>
      <c r="G287" s="54">
        <f>'COG-M'!P2126</f>
        <v>0</v>
      </c>
      <c r="H287" s="54">
        <f>'COG-M'!P2127</f>
        <v>0</v>
      </c>
      <c r="I287" s="54">
        <f>'COG-M'!P2128</f>
        <v>0</v>
      </c>
      <c r="J287" s="54">
        <f>'COG-M'!P2129</f>
        <v>0</v>
      </c>
      <c r="K287" s="54">
        <f>'COG-M'!P2130</f>
        <v>0</v>
      </c>
      <c r="L287" s="54">
        <f>'COG-M'!P2131</f>
        <v>0</v>
      </c>
      <c r="M287" s="55">
        <f t="shared" si="66"/>
        <v>0</v>
      </c>
    </row>
    <row r="288" spans="1:13" x14ac:dyDescent="0.3">
      <c r="A288" s="115">
        <v>569</v>
      </c>
      <c r="B288" s="88" t="s">
        <v>293</v>
      </c>
      <c r="C288" s="116">
        <f>'COG-M'!P2132</f>
        <v>0</v>
      </c>
      <c r="D288" s="54">
        <f>'COG-M'!P2133</f>
        <v>0</v>
      </c>
      <c r="E288" s="54">
        <f>'COG-M'!P2134</f>
        <v>0</v>
      </c>
      <c r="F288" s="54">
        <f>'COG-M'!P2135</f>
        <v>0</v>
      </c>
      <c r="G288" s="54">
        <f>'COG-M'!P2136</f>
        <v>0</v>
      </c>
      <c r="H288" s="54">
        <f>'COG-M'!P2137</f>
        <v>0</v>
      </c>
      <c r="I288" s="54">
        <f>'COG-M'!P2138</f>
        <v>0</v>
      </c>
      <c r="J288" s="54">
        <f>'COG-M'!P2139</f>
        <v>0</v>
      </c>
      <c r="K288" s="54">
        <f>'COG-M'!P2140</f>
        <v>0</v>
      </c>
      <c r="L288" s="54">
        <f>'COG-M'!P2141</f>
        <v>0</v>
      </c>
      <c r="M288" s="55">
        <f t="shared" si="66"/>
        <v>0</v>
      </c>
    </row>
    <row r="289" spans="1:13" x14ac:dyDescent="0.3">
      <c r="A289" s="121">
        <v>5700</v>
      </c>
      <c r="B289" s="122" t="s">
        <v>2451</v>
      </c>
      <c r="C289" s="72">
        <f>SUM(C290:C298)</f>
        <v>0</v>
      </c>
      <c r="D289" s="73">
        <f t="shared" ref="D289:M289" si="67">SUM(D290:D298)</f>
        <v>0</v>
      </c>
      <c r="E289" s="73">
        <f t="shared" si="67"/>
        <v>0</v>
      </c>
      <c r="F289" s="73">
        <f t="shared" si="67"/>
        <v>0</v>
      </c>
      <c r="G289" s="73">
        <f t="shared" si="67"/>
        <v>0</v>
      </c>
      <c r="H289" s="73">
        <f t="shared" si="67"/>
        <v>0</v>
      </c>
      <c r="I289" s="73">
        <f t="shared" si="67"/>
        <v>0</v>
      </c>
      <c r="J289" s="73">
        <f t="shared" si="67"/>
        <v>0</v>
      </c>
      <c r="K289" s="73">
        <f t="shared" si="67"/>
        <v>0</v>
      </c>
      <c r="L289" s="73">
        <f t="shared" si="67"/>
        <v>0</v>
      </c>
      <c r="M289" s="73">
        <f t="shared" si="67"/>
        <v>0</v>
      </c>
    </row>
    <row r="290" spans="1:13" x14ac:dyDescent="0.3">
      <c r="A290" s="115">
        <v>571</v>
      </c>
      <c r="B290" s="88" t="s">
        <v>295</v>
      </c>
      <c r="C290" s="116">
        <f>'COG-M'!P2143</f>
        <v>0</v>
      </c>
      <c r="D290" s="54">
        <f>'COG-M'!P2144</f>
        <v>0</v>
      </c>
      <c r="E290" s="54">
        <f>'COG-M'!P2145</f>
        <v>0</v>
      </c>
      <c r="F290" s="54">
        <f>'COG-M'!P2146</f>
        <v>0</v>
      </c>
      <c r="G290" s="54">
        <f>'COG-M'!P2147</f>
        <v>0</v>
      </c>
      <c r="H290" s="54">
        <f>'COG-M'!P2148</f>
        <v>0</v>
      </c>
      <c r="I290" s="54">
        <f>'COG-M'!P2149</f>
        <v>0</v>
      </c>
      <c r="J290" s="54">
        <f>'COG-M'!P2150</f>
        <v>0</v>
      </c>
      <c r="K290" s="54">
        <f>'COG-M'!P2151</f>
        <v>0</v>
      </c>
      <c r="L290" s="54">
        <f>'COG-M'!P2152</f>
        <v>0</v>
      </c>
      <c r="M290" s="55">
        <f t="shared" ref="M290:M298" si="68">SUM(C290:L290)</f>
        <v>0</v>
      </c>
    </row>
    <row r="291" spans="1:13" x14ac:dyDescent="0.3">
      <c r="A291" s="115">
        <v>572</v>
      </c>
      <c r="B291" s="88" t="s">
        <v>296</v>
      </c>
      <c r="C291" s="116">
        <f>'COG-M'!P2153</f>
        <v>0</v>
      </c>
      <c r="D291" s="54">
        <f>'COG-M'!P2154</f>
        <v>0</v>
      </c>
      <c r="E291" s="54">
        <f>'COG-M'!P2155</f>
        <v>0</v>
      </c>
      <c r="F291" s="54">
        <f>'COG-M'!P2156</f>
        <v>0</v>
      </c>
      <c r="G291" s="54">
        <f>'COG-M'!P2157</f>
        <v>0</v>
      </c>
      <c r="H291" s="54">
        <f>'COG-M'!P2158</f>
        <v>0</v>
      </c>
      <c r="I291" s="54">
        <f>'COG-M'!P2159</f>
        <v>0</v>
      </c>
      <c r="J291" s="54">
        <f>'COG-M'!P2160</f>
        <v>0</v>
      </c>
      <c r="K291" s="54">
        <f>'COG-M'!P2161</f>
        <v>0</v>
      </c>
      <c r="L291" s="54">
        <f>'COG-M'!P2162</f>
        <v>0</v>
      </c>
      <c r="M291" s="55">
        <f t="shared" si="68"/>
        <v>0</v>
      </c>
    </row>
    <row r="292" spans="1:13" x14ac:dyDescent="0.3">
      <c r="A292" s="115">
        <v>573</v>
      </c>
      <c r="B292" s="88" t="s">
        <v>297</v>
      </c>
      <c r="C292" s="116">
        <f>'COG-M'!P2163</f>
        <v>0</v>
      </c>
      <c r="D292" s="54">
        <f>'COG-M'!P2164</f>
        <v>0</v>
      </c>
      <c r="E292" s="54">
        <f>'COG-M'!P2165</f>
        <v>0</v>
      </c>
      <c r="F292" s="54">
        <f>'COG-M'!P2166</f>
        <v>0</v>
      </c>
      <c r="G292" s="54">
        <f>'COG-M'!P2167</f>
        <v>0</v>
      </c>
      <c r="H292" s="54">
        <f>'COG-M'!P2168</f>
        <v>0</v>
      </c>
      <c r="I292" s="54">
        <f>'COG-M'!P2169</f>
        <v>0</v>
      </c>
      <c r="J292" s="54">
        <f>'COG-M'!P2170</f>
        <v>0</v>
      </c>
      <c r="K292" s="54">
        <f>'COG-M'!P2171</f>
        <v>0</v>
      </c>
      <c r="L292" s="54">
        <f>'COG-M'!P2172</f>
        <v>0</v>
      </c>
      <c r="M292" s="55">
        <f t="shared" si="68"/>
        <v>0</v>
      </c>
    </row>
    <row r="293" spans="1:13" x14ac:dyDescent="0.3">
      <c r="A293" s="115">
        <v>574</v>
      </c>
      <c r="B293" s="88" t="s">
        <v>298</v>
      </c>
      <c r="C293" s="116">
        <f>'COG-M'!P2173</f>
        <v>0</v>
      </c>
      <c r="D293" s="54">
        <f>'COG-M'!P2174</f>
        <v>0</v>
      </c>
      <c r="E293" s="54">
        <f>'COG-M'!P2175</f>
        <v>0</v>
      </c>
      <c r="F293" s="54">
        <f>'COG-M'!P2176</f>
        <v>0</v>
      </c>
      <c r="G293" s="54">
        <f>'COG-M'!P2177</f>
        <v>0</v>
      </c>
      <c r="H293" s="54">
        <f>'COG-M'!P2178</f>
        <v>0</v>
      </c>
      <c r="I293" s="54">
        <f>'COG-M'!P2179</f>
        <v>0</v>
      </c>
      <c r="J293" s="54">
        <f>'COG-M'!P2180</f>
        <v>0</v>
      </c>
      <c r="K293" s="54">
        <f>'COG-M'!P2181</f>
        <v>0</v>
      </c>
      <c r="L293" s="54">
        <f>'COG-M'!P2182</f>
        <v>0</v>
      </c>
      <c r="M293" s="55">
        <f t="shared" si="68"/>
        <v>0</v>
      </c>
    </row>
    <row r="294" spans="1:13" x14ac:dyDescent="0.3">
      <c r="A294" s="115">
        <v>575</v>
      </c>
      <c r="B294" s="88" t="s">
        <v>299</v>
      </c>
      <c r="C294" s="116">
        <f>'COG-M'!P2183</f>
        <v>0</v>
      </c>
      <c r="D294" s="54">
        <f>'COG-M'!P2184</f>
        <v>0</v>
      </c>
      <c r="E294" s="54">
        <f>'COG-M'!P2185</f>
        <v>0</v>
      </c>
      <c r="F294" s="54">
        <f>'COG-M'!P2186</f>
        <v>0</v>
      </c>
      <c r="G294" s="54">
        <f>'COG-M'!P2187</f>
        <v>0</v>
      </c>
      <c r="H294" s="54">
        <f>'COG-M'!P2188</f>
        <v>0</v>
      </c>
      <c r="I294" s="54">
        <f>'COG-M'!P2189</f>
        <v>0</v>
      </c>
      <c r="J294" s="54">
        <f>'COG-M'!P2190</f>
        <v>0</v>
      </c>
      <c r="K294" s="54">
        <f>'COG-M'!P2191</f>
        <v>0</v>
      </c>
      <c r="L294" s="54">
        <f>'COG-M'!P2192</f>
        <v>0</v>
      </c>
      <c r="M294" s="55">
        <f t="shared" si="68"/>
        <v>0</v>
      </c>
    </row>
    <row r="295" spans="1:13" x14ac:dyDescent="0.3">
      <c r="A295" s="115">
        <v>576</v>
      </c>
      <c r="B295" s="88" t="s">
        <v>300</v>
      </c>
      <c r="C295" s="116">
        <f>'COG-M'!P2193</f>
        <v>0</v>
      </c>
      <c r="D295" s="54">
        <f>'COG-M'!P2194</f>
        <v>0</v>
      </c>
      <c r="E295" s="54">
        <f>'COG-M'!P2195</f>
        <v>0</v>
      </c>
      <c r="F295" s="54">
        <f>'COG-M'!P2196</f>
        <v>0</v>
      </c>
      <c r="G295" s="54">
        <f>'COG-M'!P2197</f>
        <v>0</v>
      </c>
      <c r="H295" s="54">
        <f>'COG-M'!P2198</f>
        <v>0</v>
      </c>
      <c r="I295" s="54">
        <f>'COG-M'!P2199</f>
        <v>0</v>
      </c>
      <c r="J295" s="54">
        <f>'COG-M'!P2200</f>
        <v>0</v>
      </c>
      <c r="K295" s="54">
        <f>'COG-M'!P2201</f>
        <v>0</v>
      </c>
      <c r="L295" s="54">
        <f>'COG-M'!P2202</f>
        <v>0</v>
      </c>
      <c r="M295" s="55">
        <f t="shared" si="68"/>
        <v>0</v>
      </c>
    </row>
    <row r="296" spans="1:13" x14ac:dyDescent="0.3">
      <c r="A296" s="115">
        <v>577</v>
      </c>
      <c r="B296" s="88" t="s">
        <v>301</v>
      </c>
      <c r="C296" s="116">
        <f>'COG-M'!P2203</f>
        <v>0</v>
      </c>
      <c r="D296" s="54">
        <f>'COG-M'!P2204</f>
        <v>0</v>
      </c>
      <c r="E296" s="54">
        <f>'COG-M'!P2205</f>
        <v>0</v>
      </c>
      <c r="F296" s="54">
        <f>'COG-M'!P2206</f>
        <v>0</v>
      </c>
      <c r="G296" s="54">
        <f>'COG-M'!P2207</f>
        <v>0</v>
      </c>
      <c r="H296" s="54">
        <f>'COG-M'!P2208</f>
        <v>0</v>
      </c>
      <c r="I296" s="54">
        <f>'COG-M'!P2209</f>
        <v>0</v>
      </c>
      <c r="J296" s="54">
        <f>'COG-M'!P2210</f>
        <v>0</v>
      </c>
      <c r="K296" s="54">
        <f>'COG-M'!P2211</f>
        <v>0</v>
      </c>
      <c r="L296" s="54">
        <f>'COG-M'!P2212</f>
        <v>0</v>
      </c>
      <c r="M296" s="55">
        <f t="shared" si="68"/>
        <v>0</v>
      </c>
    </row>
    <row r="297" spans="1:13" x14ac:dyDescent="0.3">
      <c r="A297" s="115">
        <v>578</v>
      </c>
      <c r="B297" s="88" t="s">
        <v>302</v>
      </c>
      <c r="C297" s="116">
        <f>'COG-M'!P2213</f>
        <v>0</v>
      </c>
      <c r="D297" s="54">
        <f>'COG-M'!P2214</f>
        <v>0</v>
      </c>
      <c r="E297" s="54">
        <f>'COG-M'!P2215</f>
        <v>0</v>
      </c>
      <c r="F297" s="54">
        <f>'COG-M'!P2216</f>
        <v>0</v>
      </c>
      <c r="G297" s="54">
        <f>'COG-M'!P2217</f>
        <v>0</v>
      </c>
      <c r="H297" s="54">
        <f>'COG-M'!P2218</f>
        <v>0</v>
      </c>
      <c r="I297" s="54">
        <f>'COG-M'!P2219</f>
        <v>0</v>
      </c>
      <c r="J297" s="54">
        <f>'COG-M'!P2220</f>
        <v>0</v>
      </c>
      <c r="K297" s="54">
        <f>'COG-M'!P2221</f>
        <v>0</v>
      </c>
      <c r="L297" s="54">
        <f>'COG-M'!P2222</f>
        <v>0</v>
      </c>
      <c r="M297" s="55">
        <f t="shared" si="68"/>
        <v>0</v>
      </c>
    </row>
    <row r="298" spans="1:13" x14ac:dyDescent="0.3">
      <c r="A298" s="115">
        <v>579</v>
      </c>
      <c r="B298" s="88" t="s">
        <v>303</v>
      </c>
      <c r="C298" s="116">
        <f>'COG-M'!P2223</f>
        <v>0</v>
      </c>
      <c r="D298" s="54">
        <f>'COG-M'!P2224</f>
        <v>0</v>
      </c>
      <c r="E298" s="54">
        <f>'COG-M'!P2225</f>
        <v>0</v>
      </c>
      <c r="F298" s="54">
        <f>'COG-M'!P2226</f>
        <v>0</v>
      </c>
      <c r="G298" s="54">
        <f>'COG-M'!P2227</f>
        <v>0</v>
      </c>
      <c r="H298" s="54">
        <f>'COG-M'!P2228</f>
        <v>0</v>
      </c>
      <c r="I298" s="54">
        <f>'COG-M'!P2229</f>
        <v>0</v>
      </c>
      <c r="J298" s="54">
        <f>'COG-M'!P2230</f>
        <v>0</v>
      </c>
      <c r="K298" s="54">
        <f>'COG-M'!P2231</f>
        <v>0</v>
      </c>
      <c r="L298" s="54">
        <f>'COG-M'!P2232</f>
        <v>0</v>
      </c>
      <c r="M298" s="55">
        <f t="shared" si="68"/>
        <v>0</v>
      </c>
    </row>
    <row r="299" spans="1:13" x14ac:dyDescent="0.3">
      <c r="A299" s="121">
        <v>5800</v>
      </c>
      <c r="B299" s="122" t="s">
        <v>2452</v>
      </c>
      <c r="C299" s="72">
        <f>SUM(C300:C303)</f>
        <v>0</v>
      </c>
      <c r="D299" s="73">
        <f t="shared" ref="D299:M299" si="69">SUM(D300:D303)</f>
        <v>0</v>
      </c>
      <c r="E299" s="73">
        <f t="shared" si="69"/>
        <v>0</v>
      </c>
      <c r="F299" s="73">
        <f t="shared" si="69"/>
        <v>0</v>
      </c>
      <c r="G299" s="73">
        <f t="shared" si="69"/>
        <v>0</v>
      </c>
      <c r="H299" s="73">
        <f t="shared" si="69"/>
        <v>0</v>
      </c>
      <c r="I299" s="73">
        <f t="shared" si="69"/>
        <v>0</v>
      </c>
      <c r="J299" s="73">
        <f t="shared" si="69"/>
        <v>0</v>
      </c>
      <c r="K299" s="73">
        <f t="shared" si="69"/>
        <v>0</v>
      </c>
      <c r="L299" s="73">
        <f t="shared" si="69"/>
        <v>0</v>
      </c>
      <c r="M299" s="73">
        <f t="shared" si="69"/>
        <v>0</v>
      </c>
    </row>
    <row r="300" spans="1:13" x14ac:dyDescent="0.3">
      <c r="A300" s="115">
        <v>581</v>
      </c>
      <c r="B300" s="88" t="s">
        <v>305</v>
      </c>
      <c r="C300" s="116">
        <f>'COG-M'!P2234</f>
        <v>0</v>
      </c>
      <c r="D300" s="54">
        <f>'COG-M'!P2235</f>
        <v>0</v>
      </c>
      <c r="E300" s="54">
        <f>'COG-M'!P2236</f>
        <v>0</v>
      </c>
      <c r="F300" s="54">
        <f>'COG-M'!P2237</f>
        <v>0</v>
      </c>
      <c r="G300" s="54">
        <f>'COG-M'!P2238</f>
        <v>0</v>
      </c>
      <c r="H300" s="54">
        <f>'COG-M'!P2239</f>
        <v>0</v>
      </c>
      <c r="I300" s="54">
        <f>'COG-M'!P2240</f>
        <v>0</v>
      </c>
      <c r="J300" s="54">
        <f>'COG-M'!P2241</f>
        <v>0</v>
      </c>
      <c r="K300" s="54">
        <f>'COG-M'!P2242</f>
        <v>0</v>
      </c>
      <c r="L300" s="54">
        <f>'COG-M'!P2243</f>
        <v>0</v>
      </c>
      <c r="M300" s="55">
        <f>SUM(C300:L300)</f>
        <v>0</v>
      </c>
    </row>
    <row r="301" spans="1:13" x14ac:dyDescent="0.3">
      <c r="A301" s="115">
        <v>582</v>
      </c>
      <c r="B301" s="88" t="s">
        <v>2326</v>
      </c>
      <c r="C301" s="116">
        <f>'COG-M'!P2244</f>
        <v>0</v>
      </c>
      <c r="D301" s="54">
        <f>'COG-M'!P2245</f>
        <v>0</v>
      </c>
      <c r="E301" s="54">
        <f>'COG-M'!P2246</f>
        <v>0</v>
      </c>
      <c r="F301" s="54">
        <f>'COG-M'!P2247</f>
        <v>0</v>
      </c>
      <c r="G301" s="54">
        <f>'COG-M'!P2248</f>
        <v>0</v>
      </c>
      <c r="H301" s="54">
        <f>'COG-M'!P2249</f>
        <v>0</v>
      </c>
      <c r="I301" s="54">
        <f>'COG-M'!P2250</f>
        <v>0</v>
      </c>
      <c r="J301" s="54">
        <f>'COG-M'!P2251</f>
        <v>0</v>
      </c>
      <c r="K301" s="54">
        <f>'COG-M'!P2252</f>
        <v>0</v>
      </c>
      <c r="L301" s="54">
        <f>'COG-M'!P2253</f>
        <v>0</v>
      </c>
      <c r="M301" s="55">
        <f>SUM(C301:L301)</f>
        <v>0</v>
      </c>
    </row>
    <row r="302" spans="1:13" x14ac:dyDescent="0.3">
      <c r="A302" s="115">
        <v>583</v>
      </c>
      <c r="B302" s="88" t="s">
        <v>307</v>
      </c>
      <c r="C302" s="116">
        <f>'COG-M'!P2254</f>
        <v>0</v>
      </c>
      <c r="D302" s="54">
        <f>'COG-M'!P2255</f>
        <v>0</v>
      </c>
      <c r="E302" s="54">
        <f>'COG-M'!P2256</f>
        <v>0</v>
      </c>
      <c r="F302" s="54">
        <f>'COG-M'!P2257</f>
        <v>0</v>
      </c>
      <c r="G302" s="54">
        <f>'COG-M'!P2258</f>
        <v>0</v>
      </c>
      <c r="H302" s="54">
        <f>'COG-M'!P2259</f>
        <v>0</v>
      </c>
      <c r="I302" s="54">
        <f>'COG-M'!P2260</f>
        <v>0</v>
      </c>
      <c r="J302" s="54">
        <f>'COG-M'!P2261</f>
        <v>0</v>
      </c>
      <c r="K302" s="54">
        <f>'COG-M'!P2262</f>
        <v>0</v>
      </c>
      <c r="L302" s="54">
        <f>'COG-M'!P2263</f>
        <v>0</v>
      </c>
      <c r="M302" s="55">
        <f>SUM(C302:L302)</f>
        <v>0</v>
      </c>
    </row>
    <row r="303" spans="1:13" x14ac:dyDescent="0.3">
      <c r="A303" s="115">
        <v>589</v>
      </c>
      <c r="B303" s="88" t="s">
        <v>308</v>
      </c>
      <c r="C303" s="116">
        <f>'COG-M'!P2264</f>
        <v>0</v>
      </c>
      <c r="D303" s="54">
        <f>'COG-M'!P2265</f>
        <v>0</v>
      </c>
      <c r="E303" s="54">
        <f>'COG-M'!P2266</f>
        <v>0</v>
      </c>
      <c r="F303" s="54">
        <f>'COG-M'!P2267</f>
        <v>0</v>
      </c>
      <c r="G303" s="54">
        <f>'COG-M'!P2268</f>
        <v>0</v>
      </c>
      <c r="H303" s="54">
        <f>'COG-M'!P2269</f>
        <v>0</v>
      </c>
      <c r="I303" s="54">
        <f>'COG-M'!P2270</f>
        <v>0</v>
      </c>
      <c r="J303" s="54">
        <f>'COG-M'!P2271</f>
        <v>0</v>
      </c>
      <c r="K303" s="54">
        <f>'COG-M'!P2272</f>
        <v>0</v>
      </c>
      <c r="L303" s="54">
        <f>'COG-M'!P2273</f>
        <v>0</v>
      </c>
      <c r="M303" s="55">
        <f>SUM(C303:L303)</f>
        <v>0</v>
      </c>
    </row>
    <row r="304" spans="1:13" x14ac:dyDescent="0.3">
      <c r="A304" s="121">
        <v>5900</v>
      </c>
      <c r="B304" s="122" t="s">
        <v>2453</v>
      </c>
      <c r="C304" s="72">
        <f>SUM(C305:C313)</f>
        <v>0</v>
      </c>
      <c r="D304" s="73">
        <f t="shared" ref="D304:M304" si="70">SUM(D305:D313)</f>
        <v>0</v>
      </c>
      <c r="E304" s="73">
        <f t="shared" si="70"/>
        <v>0</v>
      </c>
      <c r="F304" s="73">
        <f t="shared" si="70"/>
        <v>0</v>
      </c>
      <c r="G304" s="73">
        <f t="shared" si="70"/>
        <v>0</v>
      </c>
      <c r="H304" s="73">
        <f t="shared" si="70"/>
        <v>0</v>
      </c>
      <c r="I304" s="73">
        <f t="shared" si="70"/>
        <v>0</v>
      </c>
      <c r="J304" s="73">
        <f t="shared" si="70"/>
        <v>0</v>
      </c>
      <c r="K304" s="73">
        <f t="shared" si="70"/>
        <v>0</v>
      </c>
      <c r="L304" s="73">
        <f t="shared" si="70"/>
        <v>0</v>
      </c>
      <c r="M304" s="73">
        <f t="shared" si="70"/>
        <v>0</v>
      </c>
    </row>
    <row r="305" spans="1:13" x14ac:dyDescent="0.3">
      <c r="A305" s="115">
        <v>591</v>
      </c>
      <c r="B305" s="88" t="s">
        <v>310</v>
      </c>
      <c r="C305" s="116">
        <f>'COG-M'!P2275</f>
        <v>0</v>
      </c>
      <c r="D305" s="54">
        <f>'COG-M'!P2276</f>
        <v>0</v>
      </c>
      <c r="E305" s="54">
        <f>'COG-M'!P2277</f>
        <v>0</v>
      </c>
      <c r="F305" s="54">
        <f>'COG-M'!P2278</f>
        <v>0</v>
      </c>
      <c r="G305" s="54">
        <f>'COG-M'!P2279</f>
        <v>0</v>
      </c>
      <c r="H305" s="54">
        <f>'COG-M'!P2280</f>
        <v>0</v>
      </c>
      <c r="I305" s="54">
        <f>'COG-M'!P2281</f>
        <v>0</v>
      </c>
      <c r="J305" s="54">
        <f>'COG-M'!P2282</f>
        <v>0</v>
      </c>
      <c r="K305" s="54">
        <f>'COG-M'!P2283</f>
        <v>0</v>
      </c>
      <c r="L305" s="54">
        <f>'COG-M'!P2284</f>
        <v>0</v>
      </c>
      <c r="M305" s="55">
        <f t="shared" ref="M305:M313" si="71">SUM(C305:L305)</f>
        <v>0</v>
      </c>
    </row>
    <row r="306" spans="1:13" x14ac:dyDescent="0.3">
      <c r="A306" s="115">
        <v>592</v>
      </c>
      <c r="B306" s="88" t="s">
        <v>311</v>
      </c>
      <c r="C306" s="116">
        <f>'COG-M'!P2285</f>
        <v>0</v>
      </c>
      <c r="D306" s="54">
        <f>'COG-M'!P2286</f>
        <v>0</v>
      </c>
      <c r="E306" s="54">
        <f>'COG-M'!P2287</f>
        <v>0</v>
      </c>
      <c r="F306" s="54">
        <f>'COG-M'!P2288</f>
        <v>0</v>
      </c>
      <c r="G306" s="54">
        <f>'COG-M'!P2289</f>
        <v>0</v>
      </c>
      <c r="H306" s="54">
        <f>'COG-M'!P2290</f>
        <v>0</v>
      </c>
      <c r="I306" s="54">
        <f>'COG-M'!P2291</f>
        <v>0</v>
      </c>
      <c r="J306" s="54">
        <f>'COG-M'!P2292</f>
        <v>0</v>
      </c>
      <c r="K306" s="54">
        <f>'COG-M'!P2293</f>
        <v>0</v>
      </c>
      <c r="L306" s="54">
        <f>'COG-M'!P2294</f>
        <v>0</v>
      </c>
      <c r="M306" s="55">
        <f t="shared" si="71"/>
        <v>0</v>
      </c>
    </row>
    <row r="307" spans="1:13" x14ac:dyDescent="0.3">
      <c r="A307" s="115">
        <v>593</v>
      </c>
      <c r="B307" s="88" t="s">
        <v>312</v>
      </c>
      <c r="C307" s="116">
        <f>'COG-M'!P2295</f>
        <v>0</v>
      </c>
      <c r="D307" s="54">
        <f>'COG-M'!P2296</f>
        <v>0</v>
      </c>
      <c r="E307" s="54">
        <f>'COG-M'!P2297</f>
        <v>0</v>
      </c>
      <c r="F307" s="54">
        <f>'COG-M'!P2298</f>
        <v>0</v>
      </c>
      <c r="G307" s="54">
        <f>'COG-M'!P2299</f>
        <v>0</v>
      </c>
      <c r="H307" s="54">
        <f>'COG-M'!P2300</f>
        <v>0</v>
      </c>
      <c r="I307" s="54">
        <f>'COG-M'!P2301</f>
        <v>0</v>
      </c>
      <c r="J307" s="54">
        <f>'COG-M'!P2302</f>
        <v>0</v>
      </c>
      <c r="K307" s="54">
        <f>'COG-M'!P2303</f>
        <v>0</v>
      </c>
      <c r="L307" s="54">
        <f>'COG-M'!P2304</f>
        <v>0</v>
      </c>
      <c r="M307" s="55">
        <f t="shared" si="71"/>
        <v>0</v>
      </c>
    </row>
    <row r="308" spans="1:13" x14ac:dyDescent="0.3">
      <c r="A308" s="115">
        <v>594</v>
      </c>
      <c r="B308" s="88" t="s">
        <v>313</v>
      </c>
      <c r="C308" s="116">
        <f>'COG-M'!P2305</f>
        <v>0</v>
      </c>
      <c r="D308" s="54">
        <f>'COG-M'!P2306</f>
        <v>0</v>
      </c>
      <c r="E308" s="54">
        <f>'COG-M'!P2307</f>
        <v>0</v>
      </c>
      <c r="F308" s="54">
        <f>'COG-M'!P2308</f>
        <v>0</v>
      </c>
      <c r="G308" s="54">
        <f>'COG-M'!P2309</f>
        <v>0</v>
      </c>
      <c r="H308" s="54">
        <f>'COG-M'!P2310</f>
        <v>0</v>
      </c>
      <c r="I308" s="54">
        <f>'COG-M'!P2311</f>
        <v>0</v>
      </c>
      <c r="J308" s="54">
        <f>'COG-M'!P2312</f>
        <v>0</v>
      </c>
      <c r="K308" s="54">
        <f>'COG-M'!P2313</f>
        <v>0</v>
      </c>
      <c r="L308" s="54">
        <f>'COG-M'!P2314</f>
        <v>0</v>
      </c>
      <c r="M308" s="55">
        <f t="shared" si="71"/>
        <v>0</v>
      </c>
    </row>
    <row r="309" spans="1:13" x14ac:dyDescent="0.3">
      <c r="A309" s="115">
        <v>595</v>
      </c>
      <c r="B309" s="88" t="s">
        <v>314</v>
      </c>
      <c r="C309" s="116">
        <f>'COG-M'!P2315</f>
        <v>0</v>
      </c>
      <c r="D309" s="54">
        <f>'COG-M'!P2316</f>
        <v>0</v>
      </c>
      <c r="E309" s="54">
        <f>'COG-M'!P2317</f>
        <v>0</v>
      </c>
      <c r="F309" s="54">
        <f>'COG-M'!P2318</f>
        <v>0</v>
      </c>
      <c r="G309" s="54">
        <f>'COG-M'!P2319</f>
        <v>0</v>
      </c>
      <c r="H309" s="54">
        <f>'COG-M'!P2320</f>
        <v>0</v>
      </c>
      <c r="I309" s="54">
        <f>'COG-M'!P2321</f>
        <v>0</v>
      </c>
      <c r="J309" s="54">
        <f>'COG-M'!P2322</f>
        <v>0</v>
      </c>
      <c r="K309" s="54">
        <f>'COG-M'!P2323</f>
        <v>0</v>
      </c>
      <c r="L309" s="54">
        <f>'COG-M'!P2324</f>
        <v>0</v>
      </c>
      <c r="M309" s="55">
        <f t="shared" si="71"/>
        <v>0</v>
      </c>
    </row>
    <row r="310" spans="1:13" x14ac:dyDescent="0.3">
      <c r="A310" s="115">
        <v>596</v>
      </c>
      <c r="B310" s="88" t="s">
        <v>315</v>
      </c>
      <c r="C310" s="116">
        <f>'COG-M'!P2325</f>
        <v>0</v>
      </c>
      <c r="D310" s="54">
        <f>'COG-M'!P2326</f>
        <v>0</v>
      </c>
      <c r="E310" s="54">
        <f>'COG-M'!P2327</f>
        <v>0</v>
      </c>
      <c r="F310" s="54">
        <f>'COG-M'!P2328</f>
        <v>0</v>
      </c>
      <c r="G310" s="54">
        <f>'COG-M'!P2329</f>
        <v>0</v>
      </c>
      <c r="H310" s="54">
        <f>'COG-M'!P2330</f>
        <v>0</v>
      </c>
      <c r="I310" s="54">
        <f>'COG-M'!P2331</f>
        <v>0</v>
      </c>
      <c r="J310" s="54">
        <f>'COG-M'!P2332</f>
        <v>0</v>
      </c>
      <c r="K310" s="54">
        <f>'COG-M'!P2333</f>
        <v>0</v>
      </c>
      <c r="L310" s="54">
        <f>'COG-M'!P2334</f>
        <v>0</v>
      </c>
      <c r="M310" s="55">
        <f t="shared" si="71"/>
        <v>0</v>
      </c>
    </row>
    <row r="311" spans="1:13" x14ac:dyDescent="0.3">
      <c r="A311" s="115">
        <v>597</v>
      </c>
      <c r="B311" s="88" t="s">
        <v>316</v>
      </c>
      <c r="C311" s="116">
        <f>'COG-M'!P2335</f>
        <v>0</v>
      </c>
      <c r="D311" s="54">
        <f>'COG-M'!P2336</f>
        <v>0</v>
      </c>
      <c r="E311" s="54">
        <f>'COG-M'!P2337</f>
        <v>0</v>
      </c>
      <c r="F311" s="54">
        <f>'COG-M'!P2338</f>
        <v>0</v>
      </c>
      <c r="G311" s="54">
        <f>'COG-M'!P2339</f>
        <v>0</v>
      </c>
      <c r="H311" s="54">
        <f>'COG-M'!P2340</f>
        <v>0</v>
      </c>
      <c r="I311" s="54">
        <f>'COG-M'!P2341</f>
        <v>0</v>
      </c>
      <c r="J311" s="54">
        <f>'COG-M'!P2342</f>
        <v>0</v>
      </c>
      <c r="K311" s="54">
        <f>'COG-M'!P2343</f>
        <v>0</v>
      </c>
      <c r="L311" s="54">
        <f>'COG-M'!P2344</f>
        <v>0</v>
      </c>
      <c r="M311" s="55">
        <f t="shared" si="71"/>
        <v>0</v>
      </c>
    </row>
    <row r="312" spans="1:13" x14ac:dyDescent="0.3">
      <c r="A312" s="115">
        <v>598</v>
      </c>
      <c r="B312" s="88" t="s">
        <v>317</v>
      </c>
      <c r="C312" s="116">
        <f>'COG-M'!P2345</f>
        <v>0</v>
      </c>
      <c r="D312" s="54">
        <f>'COG-M'!P2346</f>
        <v>0</v>
      </c>
      <c r="E312" s="54">
        <f>'COG-M'!P2347</f>
        <v>0</v>
      </c>
      <c r="F312" s="54">
        <f>'COG-M'!P2348</f>
        <v>0</v>
      </c>
      <c r="G312" s="54">
        <f>'COG-M'!P2349</f>
        <v>0</v>
      </c>
      <c r="H312" s="54">
        <f>'COG-M'!P2350</f>
        <v>0</v>
      </c>
      <c r="I312" s="54">
        <f>'COG-M'!P2351</f>
        <v>0</v>
      </c>
      <c r="J312" s="54">
        <f>'COG-M'!P2352</f>
        <v>0</v>
      </c>
      <c r="K312" s="54">
        <f>'COG-M'!P2353</f>
        <v>0</v>
      </c>
      <c r="L312" s="54">
        <f>'COG-M'!P2354</f>
        <v>0</v>
      </c>
      <c r="M312" s="55">
        <f t="shared" si="71"/>
        <v>0</v>
      </c>
    </row>
    <row r="313" spans="1:13" x14ac:dyDescent="0.3">
      <c r="A313" s="115">
        <v>599</v>
      </c>
      <c r="B313" s="88" t="s">
        <v>318</v>
      </c>
      <c r="C313" s="116">
        <f>'COG-M'!P2355</f>
        <v>0</v>
      </c>
      <c r="D313" s="54">
        <f>'COG-M'!P2356</f>
        <v>0</v>
      </c>
      <c r="E313" s="54">
        <f>'COG-M'!P2357</f>
        <v>0</v>
      </c>
      <c r="F313" s="54">
        <f>'COG-M'!P2358</f>
        <v>0</v>
      </c>
      <c r="G313" s="54">
        <f>'COG-M'!P2359</f>
        <v>0</v>
      </c>
      <c r="H313" s="54">
        <f>'COG-M'!P2360</f>
        <v>0</v>
      </c>
      <c r="I313" s="54">
        <f>'COG-M'!P2361</f>
        <v>0</v>
      </c>
      <c r="J313" s="54">
        <f>'COG-M'!P2362</f>
        <v>0</v>
      </c>
      <c r="K313" s="54">
        <f>'COG-M'!P2363</f>
        <v>0</v>
      </c>
      <c r="L313" s="54">
        <f>'COG-M'!P2364</f>
        <v>0</v>
      </c>
      <c r="M313" s="55">
        <f t="shared" si="71"/>
        <v>0</v>
      </c>
    </row>
    <row r="314" spans="1:13" x14ac:dyDescent="0.3">
      <c r="A314" s="123">
        <v>6000</v>
      </c>
      <c r="B314" s="112" t="s">
        <v>2328</v>
      </c>
      <c r="C314" s="76">
        <f>C315+C324+C333</f>
        <v>0</v>
      </c>
      <c r="D314" s="77">
        <f t="shared" ref="D314:M314" si="72">D315+D324+D333</f>
        <v>0</v>
      </c>
      <c r="E314" s="77">
        <f t="shared" si="72"/>
        <v>0</v>
      </c>
      <c r="F314" s="77">
        <f t="shared" si="72"/>
        <v>0</v>
      </c>
      <c r="G314" s="77">
        <f t="shared" si="72"/>
        <v>0</v>
      </c>
      <c r="H314" s="77">
        <f t="shared" si="72"/>
        <v>0</v>
      </c>
      <c r="I314" s="77">
        <f t="shared" si="72"/>
        <v>0</v>
      </c>
      <c r="J314" s="77">
        <f t="shared" si="72"/>
        <v>0</v>
      </c>
      <c r="K314" s="77">
        <f t="shared" si="72"/>
        <v>0</v>
      </c>
      <c r="L314" s="77">
        <f t="shared" si="72"/>
        <v>0</v>
      </c>
      <c r="M314" s="77">
        <f t="shared" si="72"/>
        <v>0</v>
      </c>
    </row>
    <row r="315" spans="1:13" x14ac:dyDescent="0.3">
      <c r="A315" s="121">
        <v>6100</v>
      </c>
      <c r="B315" s="122" t="s">
        <v>2454</v>
      </c>
      <c r="C315" s="72">
        <f>SUM(C316:C323)</f>
        <v>0</v>
      </c>
      <c r="D315" s="73">
        <f t="shared" ref="D315:M315" si="73">SUM(D316:D323)</f>
        <v>0</v>
      </c>
      <c r="E315" s="73">
        <f t="shared" si="73"/>
        <v>0</v>
      </c>
      <c r="F315" s="73">
        <f t="shared" si="73"/>
        <v>0</v>
      </c>
      <c r="G315" s="73">
        <f t="shared" si="73"/>
        <v>0</v>
      </c>
      <c r="H315" s="73">
        <f t="shared" si="73"/>
        <v>0</v>
      </c>
      <c r="I315" s="73">
        <f t="shared" si="73"/>
        <v>0</v>
      </c>
      <c r="J315" s="73">
        <f t="shared" si="73"/>
        <v>0</v>
      </c>
      <c r="K315" s="73">
        <f t="shared" si="73"/>
        <v>0</v>
      </c>
      <c r="L315" s="73">
        <f t="shared" si="73"/>
        <v>0</v>
      </c>
      <c r="M315" s="73">
        <f t="shared" si="73"/>
        <v>0</v>
      </c>
    </row>
    <row r="316" spans="1:13" x14ac:dyDescent="0.3">
      <c r="A316" s="115">
        <v>611</v>
      </c>
      <c r="B316" s="88" t="s">
        <v>321</v>
      </c>
      <c r="C316" s="116">
        <f>'COG-M'!P2367</f>
        <v>0</v>
      </c>
      <c r="D316" s="54">
        <f>'COG-M'!P2368</f>
        <v>0</v>
      </c>
      <c r="E316" s="54">
        <f>'COG-M'!P2369</f>
        <v>0</v>
      </c>
      <c r="F316" s="54">
        <f>'COG-M'!P2370</f>
        <v>0</v>
      </c>
      <c r="G316" s="54">
        <f>'COG-M'!P2371</f>
        <v>0</v>
      </c>
      <c r="H316" s="54">
        <f>'COG-M'!P2372</f>
        <v>0</v>
      </c>
      <c r="I316" s="54">
        <f>'COG-M'!P2373</f>
        <v>0</v>
      </c>
      <c r="J316" s="54">
        <f>'COG-M'!P2374</f>
        <v>0</v>
      </c>
      <c r="K316" s="54">
        <f>'COG-M'!P2375</f>
        <v>0</v>
      </c>
      <c r="L316" s="54">
        <f>'COG-M'!P2376</f>
        <v>0</v>
      </c>
      <c r="M316" s="55">
        <f t="shared" ref="M316:M323" si="74">SUM(C316:L316)</f>
        <v>0</v>
      </c>
    </row>
    <row r="317" spans="1:13" x14ac:dyDescent="0.3">
      <c r="A317" s="115">
        <v>612</v>
      </c>
      <c r="B317" s="88" t="s">
        <v>322</v>
      </c>
      <c r="C317" s="116">
        <f>'COG-M'!P2377</f>
        <v>0</v>
      </c>
      <c r="D317" s="54">
        <f>'COG-M'!P2378</f>
        <v>0</v>
      </c>
      <c r="E317" s="54">
        <f>'COG-M'!P2379</f>
        <v>0</v>
      </c>
      <c r="F317" s="54">
        <f>'COG-M'!P2380</f>
        <v>0</v>
      </c>
      <c r="G317" s="54">
        <f>'COG-M'!P2381</f>
        <v>0</v>
      </c>
      <c r="H317" s="54">
        <f>'COG-M'!P2382</f>
        <v>0</v>
      </c>
      <c r="I317" s="54">
        <f>'COG-M'!P2383</f>
        <v>0</v>
      </c>
      <c r="J317" s="54">
        <f>'COG-M'!P2384</f>
        <v>0</v>
      </c>
      <c r="K317" s="54">
        <f>'COG-M'!P2385</f>
        <v>0</v>
      </c>
      <c r="L317" s="54">
        <f>'COG-M'!P2386</f>
        <v>0</v>
      </c>
      <c r="M317" s="55">
        <f t="shared" si="74"/>
        <v>0</v>
      </c>
    </row>
    <row r="318" spans="1:13" ht="28.8" x14ac:dyDescent="0.3">
      <c r="A318" s="115">
        <v>613</v>
      </c>
      <c r="B318" s="88" t="s">
        <v>323</v>
      </c>
      <c r="C318" s="116">
        <f>'COG-M'!P2387</f>
        <v>0</v>
      </c>
      <c r="D318" s="54">
        <f>'COG-M'!P2388</f>
        <v>0</v>
      </c>
      <c r="E318" s="54">
        <f>'COG-M'!P2389</f>
        <v>0</v>
      </c>
      <c r="F318" s="54">
        <f>'COG-M'!P2390</f>
        <v>0</v>
      </c>
      <c r="G318" s="54">
        <f>'COG-M'!P2391</f>
        <v>0</v>
      </c>
      <c r="H318" s="54">
        <f>'COG-M'!P2392</f>
        <v>0</v>
      </c>
      <c r="I318" s="54">
        <f>'COG-M'!P2393</f>
        <v>0</v>
      </c>
      <c r="J318" s="54">
        <f>'COG-M'!P2394</f>
        <v>0</v>
      </c>
      <c r="K318" s="54">
        <f>'COG-M'!P2395</f>
        <v>0</v>
      </c>
      <c r="L318" s="54">
        <f>'COG-M'!P2396</f>
        <v>0</v>
      </c>
      <c r="M318" s="55">
        <f t="shared" si="74"/>
        <v>0</v>
      </c>
    </row>
    <row r="319" spans="1:13" x14ac:dyDescent="0.3">
      <c r="A319" s="115">
        <v>614</v>
      </c>
      <c r="B319" s="88" t="s">
        <v>324</v>
      </c>
      <c r="C319" s="116">
        <f>'COG-M'!P2397</f>
        <v>0</v>
      </c>
      <c r="D319" s="54">
        <f>'COG-M'!P2398</f>
        <v>0</v>
      </c>
      <c r="E319" s="54">
        <f>'COG-M'!P2399</f>
        <v>0</v>
      </c>
      <c r="F319" s="54">
        <f>'COG-M'!P2400</f>
        <v>0</v>
      </c>
      <c r="G319" s="54">
        <f>'COG-M'!P2401</f>
        <v>0</v>
      </c>
      <c r="H319" s="54">
        <f>'COG-M'!P2402</f>
        <v>0</v>
      </c>
      <c r="I319" s="54">
        <f>'COG-M'!P2403</f>
        <v>0</v>
      </c>
      <c r="J319" s="54">
        <f>'COG-M'!P2404</f>
        <v>0</v>
      </c>
      <c r="K319" s="54">
        <f>'COG-M'!P2405</f>
        <v>0</v>
      </c>
      <c r="L319" s="54">
        <f>'COG-M'!P2406</f>
        <v>0</v>
      </c>
      <c r="M319" s="55">
        <f t="shared" si="74"/>
        <v>0</v>
      </c>
    </row>
    <row r="320" spans="1:13" x14ac:dyDescent="0.3">
      <c r="A320" s="115">
        <v>615</v>
      </c>
      <c r="B320" s="88" t="s">
        <v>325</v>
      </c>
      <c r="C320" s="116">
        <f>'COG-M'!P2407</f>
        <v>0</v>
      </c>
      <c r="D320" s="54">
        <f>'COG-M'!P2408</f>
        <v>0</v>
      </c>
      <c r="E320" s="54">
        <f>'COG-M'!P2409</f>
        <v>0</v>
      </c>
      <c r="F320" s="54">
        <f>'COG-M'!P2410</f>
        <v>0</v>
      </c>
      <c r="G320" s="54">
        <f>'COG-M'!P2411</f>
        <v>0</v>
      </c>
      <c r="H320" s="54">
        <f>'COG-M'!P2412</f>
        <v>0</v>
      </c>
      <c r="I320" s="54">
        <f>'COG-M'!P2413</f>
        <v>0</v>
      </c>
      <c r="J320" s="54">
        <f>'COG-M'!P2414</f>
        <v>0</v>
      </c>
      <c r="K320" s="54">
        <f>'COG-M'!P2415</f>
        <v>0</v>
      </c>
      <c r="L320" s="54">
        <f>'COG-M'!P2416</f>
        <v>0</v>
      </c>
      <c r="M320" s="55">
        <f t="shared" si="74"/>
        <v>0</v>
      </c>
    </row>
    <row r="321" spans="1:13" x14ac:dyDescent="0.3">
      <c r="A321" s="115">
        <v>616</v>
      </c>
      <c r="B321" s="88" t="s">
        <v>326</v>
      </c>
      <c r="C321" s="116">
        <f>'COG-M'!P2417</f>
        <v>0</v>
      </c>
      <c r="D321" s="54">
        <f>'COG-M'!P2418</f>
        <v>0</v>
      </c>
      <c r="E321" s="54">
        <f>'COG-M'!P2419</f>
        <v>0</v>
      </c>
      <c r="F321" s="54">
        <f>'COG-M'!P2420</f>
        <v>0</v>
      </c>
      <c r="G321" s="54">
        <f>'COG-M'!P2421</f>
        <v>0</v>
      </c>
      <c r="H321" s="54">
        <f>'COG-M'!P2422</f>
        <v>0</v>
      </c>
      <c r="I321" s="54">
        <f>'COG-M'!P2423</f>
        <v>0</v>
      </c>
      <c r="J321" s="54">
        <f>'COG-M'!P2424</f>
        <v>0</v>
      </c>
      <c r="K321" s="54">
        <f>'COG-M'!P2425</f>
        <v>0</v>
      </c>
      <c r="L321" s="54">
        <f>'COG-M'!P2426</f>
        <v>0</v>
      </c>
      <c r="M321" s="55">
        <f t="shared" si="74"/>
        <v>0</v>
      </c>
    </row>
    <row r="322" spans="1:13" x14ac:dyDescent="0.3">
      <c r="A322" s="115">
        <v>617</v>
      </c>
      <c r="B322" s="88" t="s">
        <v>327</v>
      </c>
      <c r="C322" s="116">
        <f>'COG-M'!P2427</f>
        <v>0</v>
      </c>
      <c r="D322" s="54">
        <f>'COG-M'!P2428</f>
        <v>0</v>
      </c>
      <c r="E322" s="54">
        <f>'COG-M'!P2429</f>
        <v>0</v>
      </c>
      <c r="F322" s="54">
        <f>'COG-M'!P2430</f>
        <v>0</v>
      </c>
      <c r="G322" s="54">
        <f>'COG-M'!P2431</f>
        <v>0</v>
      </c>
      <c r="H322" s="54">
        <f>'COG-M'!P2432</f>
        <v>0</v>
      </c>
      <c r="I322" s="54">
        <f>'COG-M'!P2433</f>
        <v>0</v>
      </c>
      <c r="J322" s="54">
        <f>'COG-M'!P2434</f>
        <v>0</v>
      </c>
      <c r="K322" s="54">
        <f>'COG-M'!P2435</f>
        <v>0</v>
      </c>
      <c r="L322" s="54">
        <f>'COG-M'!P2436</f>
        <v>0</v>
      </c>
      <c r="M322" s="55">
        <f t="shared" si="74"/>
        <v>0</v>
      </c>
    </row>
    <row r="323" spans="1:13" x14ac:dyDescent="0.3">
      <c r="A323" s="115">
        <v>619</v>
      </c>
      <c r="B323" s="88" t="s">
        <v>622</v>
      </c>
      <c r="C323" s="116">
        <f>'COG-M'!P2437</f>
        <v>0</v>
      </c>
      <c r="D323" s="54">
        <f>'COG-M'!P2438</f>
        <v>0</v>
      </c>
      <c r="E323" s="54">
        <f>'COG-M'!P2439</f>
        <v>0</v>
      </c>
      <c r="F323" s="54">
        <f>'COG-M'!P2440</f>
        <v>0</v>
      </c>
      <c r="G323" s="54">
        <f>'COG-M'!P2441</f>
        <v>0</v>
      </c>
      <c r="H323" s="54">
        <f>'COG-M'!P2442</f>
        <v>0</v>
      </c>
      <c r="I323" s="54">
        <f>'COG-M'!P2443</f>
        <v>0</v>
      </c>
      <c r="J323" s="54">
        <f>'COG-M'!P2444</f>
        <v>0</v>
      </c>
      <c r="K323" s="54">
        <f>'COG-M'!P2445</f>
        <v>0</v>
      </c>
      <c r="L323" s="54">
        <f>'COG-M'!P2446</f>
        <v>0</v>
      </c>
      <c r="M323" s="55">
        <f t="shared" si="74"/>
        <v>0</v>
      </c>
    </row>
    <row r="324" spans="1:13" x14ac:dyDescent="0.3">
      <c r="A324" s="121">
        <v>6200</v>
      </c>
      <c r="B324" s="122" t="s">
        <v>2330</v>
      </c>
      <c r="C324" s="72">
        <f>SUM(C325:C332)</f>
        <v>0</v>
      </c>
      <c r="D324" s="73">
        <f t="shared" ref="D324:M324" si="75">SUM(D325:D332)</f>
        <v>0</v>
      </c>
      <c r="E324" s="73">
        <f t="shared" si="75"/>
        <v>0</v>
      </c>
      <c r="F324" s="73">
        <f t="shared" si="75"/>
        <v>0</v>
      </c>
      <c r="G324" s="73">
        <f t="shared" si="75"/>
        <v>0</v>
      </c>
      <c r="H324" s="73">
        <f t="shared" si="75"/>
        <v>0</v>
      </c>
      <c r="I324" s="73">
        <f t="shared" si="75"/>
        <v>0</v>
      </c>
      <c r="J324" s="73">
        <f t="shared" si="75"/>
        <v>0</v>
      </c>
      <c r="K324" s="73">
        <f t="shared" si="75"/>
        <v>0</v>
      </c>
      <c r="L324" s="73">
        <f t="shared" si="75"/>
        <v>0</v>
      </c>
      <c r="M324" s="73">
        <f t="shared" si="75"/>
        <v>0</v>
      </c>
    </row>
    <row r="325" spans="1:13" x14ac:dyDescent="0.3">
      <c r="A325" s="115">
        <v>621</v>
      </c>
      <c r="B325" s="88" t="s">
        <v>321</v>
      </c>
      <c r="C325" s="116">
        <f>'COG-M'!P2448</f>
        <v>0</v>
      </c>
      <c r="D325" s="54">
        <f>'COG-M'!P2449</f>
        <v>0</v>
      </c>
      <c r="E325" s="54">
        <f>'COG-M'!P2450</f>
        <v>0</v>
      </c>
      <c r="F325" s="54">
        <f>'COG-M'!P2451</f>
        <v>0</v>
      </c>
      <c r="G325" s="54">
        <f>'COG-M'!P2452</f>
        <v>0</v>
      </c>
      <c r="H325" s="54">
        <f>'COG-M'!P2453</f>
        <v>0</v>
      </c>
      <c r="I325" s="54">
        <f>'COG-M'!P2454</f>
        <v>0</v>
      </c>
      <c r="J325" s="54">
        <f>'COG-M'!P2455</f>
        <v>0</v>
      </c>
      <c r="K325" s="54">
        <f>'COG-M'!P2456</f>
        <v>0</v>
      </c>
      <c r="L325" s="54">
        <f>'COG-M'!P2457</f>
        <v>0</v>
      </c>
      <c r="M325" s="55">
        <f t="shared" ref="M325:M332" si="76">SUM(C325:L325)</f>
        <v>0</v>
      </c>
    </row>
    <row r="326" spans="1:13" x14ac:dyDescent="0.3">
      <c r="A326" s="115">
        <v>622</v>
      </c>
      <c r="B326" s="88" t="s">
        <v>329</v>
      </c>
      <c r="C326" s="116">
        <f>'COG-M'!P2458</f>
        <v>0</v>
      </c>
      <c r="D326" s="54">
        <f>'COG-M'!P2459</f>
        <v>0</v>
      </c>
      <c r="E326" s="54">
        <f>'COG-M'!P2460</f>
        <v>0</v>
      </c>
      <c r="F326" s="54">
        <f>'COG-M'!P2461</f>
        <v>0</v>
      </c>
      <c r="G326" s="54">
        <f>'COG-M'!P2462</f>
        <v>0</v>
      </c>
      <c r="H326" s="54">
        <f>'COG-M'!P2463</f>
        <v>0</v>
      </c>
      <c r="I326" s="54">
        <f>'COG-M'!P2464</f>
        <v>0</v>
      </c>
      <c r="J326" s="54">
        <f>'COG-M'!P2465</f>
        <v>0</v>
      </c>
      <c r="K326" s="54">
        <f>'COG-M'!P2466</f>
        <v>0</v>
      </c>
      <c r="L326" s="54">
        <f>'COG-M'!P2467</f>
        <v>0</v>
      </c>
      <c r="M326" s="55">
        <f t="shared" si="76"/>
        <v>0</v>
      </c>
    </row>
    <row r="327" spans="1:13" ht="28.8" x14ac:dyDescent="0.3">
      <c r="A327" s="115">
        <v>623</v>
      </c>
      <c r="B327" s="88" t="s">
        <v>330</v>
      </c>
      <c r="C327" s="116">
        <f>'COG-M'!P2468</f>
        <v>0</v>
      </c>
      <c r="D327" s="54">
        <f>'COG-M'!P2469</f>
        <v>0</v>
      </c>
      <c r="E327" s="54">
        <f>'COG-M'!P2470</f>
        <v>0</v>
      </c>
      <c r="F327" s="54">
        <f>'COG-M'!P2471</f>
        <v>0</v>
      </c>
      <c r="G327" s="54">
        <f>'COG-M'!P2472</f>
        <v>0</v>
      </c>
      <c r="H327" s="54">
        <f>'COG-M'!P2473</f>
        <v>0</v>
      </c>
      <c r="I327" s="54">
        <f>'COG-M'!P2474</f>
        <v>0</v>
      </c>
      <c r="J327" s="54">
        <f>'COG-M'!P2475</f>
        <v>0</v>
      </c>
      <c r="K327" s="54">
        <f>'COG-M'!P2476</f>
        <v>0</v>
      </c>
      <c r="L327" s="54">
        <f>'COG-M'!P2477</f>
        <v>0</v>
      </c>
      <c r="M327" s="55">
        <f t="shared" si="76"/>
        <v>0</v>
      </c>
    </row>
    <row r="328" spans="1:13" x14ac:dyDescent="0.3">
      <c r="A328" s="115">
        <v>624</v>
      </c>
      <c r="B328" s="88" t="s">
        <v>324</v>
      </c>
      <c r="C328" s="116">
        <f>'COG-M'!P2478</f>
        <v>0</v>
      </c>
      <c r="D328" s="54">
        <f>'COG-M'!P2479</f>
        <v>0</v>
      </c>
      <c r="E328" s="54">
        <f>'COG-M'!P2480</f>
        <v>0</v>
      </c>
      <c r="F328" s="54">
        <f>'COG-M'!P2481</f>
        <v>0</v>
      </c>
      <c r="G328" s="54">
        <f>'COG-M'!P2482</f>
        <v>0</v>
      </c>
      <c r="H328" s="54">
        <f>'COG-M'!P2483</f>
        <v>0</v>
      </c>
      <c r="I328" s="54">
        <f>'COG-M'!P2484</f>
        <v>0</v>
      </c>
      <c r="J328" s="54">
        <f>'COG-M'!P2485</f>
        <v>0</v>
      </c>
      <c r="K328" s="54">
        <f>'COG-M'!P2486</f>
        <v>0</v>
      </c>
      <c r="L328" s="54">
        <f>'COG-M'!P2487</f>
        <v>0</v>
      </c>
      <c r="M328" s="55">
        <f t="shared" si="76"/>
        <v>0</v>
      </c>
    </row>
    <row r="329" spans="1:13" x14ac:dyDescent="0.3">
      <c r="A329" s="115">
        <v>625</v>
      </c>
      <c r="B329" s="88" t="s">
        <v>325</v>
      </c>
      <c r="C329" s="116">
        <f>'COG-M'!P2488</f>
        <v>0</v>
      </c>
      <c r="D329" s="54">
        <f>'COG-M'!P2489</f>
        <v>0</v>
      </c>
      <c r="E329" s="54">
        <f>'COG-M'!P2490</f>
        <v>0</v>
      </c>
      <c r="F329" s="54">
        <f>'COG-M'!P2491</f>
        <v>0</v>
      </c>
      <c r="G329" s="54">
        <f>'COG-M'!P2492</f>
        <v>0</v>
      </c>
      <c r="H329" s="54">
        <f>'COG-M'!P2493</f>
        <v>0</v>
      </c>
      <c r="I329" s="54">
        <f>'COG-M'!P2494</f>
        <v>0</v>
      </c>
      <c r="J329" s="54">
        <f>'COG-M'!P2495</f>
        <v>0</v>
      </c>
      <c r="K329" s="54">
        <f>'COG-M'!P2496</f>
        <v>0</v>
      </c>
      <c r="L329" s="54">
        <f>'COG-M'!P2497</f>
        <v>0</v>
      </c>
      <c r="M329" s="55">
        <f t="shared" si="76"/>
        <v>0</v>
      </c>
    </row>
    <row r="330" spans="1:13" x14ac:dyDescent="0.3">
      <c r="A330" s="115">
        <v>626</v>
      </c>
      <c r="B330" s="88" t="s">
        <v>326</v>
      </c>
      <c r="C330" s="116">
        <f>'COG-M'!P2498</f>
        <v>0</v>
      </c>
      <c r="D330" s="54">
        <f>'COG-M'!P2499</f>
        <v>0</v>
      </c>
      <c r="E330" s="54">
        <f>'COG-M'!P2500</f>
        <v>0</v>
      </c>
      <c r="F330" s="54">
        <f>'COG-M'!P2501</f>
        <v>0</v>
      </c>
      <c r="G330" s="54">
        <f>'COG-M'!P2502</f>
        <v>0</v>
      </c>
      <c r="H330" s="54">
        <f>'COG-M'!P2503</f>
        <v>0</v>
      </c>
      <c r="I330" s="54">
        <f>'COG-M'!P2504</f>
        <v>0</v>
      </c>
      <c r="J330" s="54">
        <f>'COG-M'!P2505</f>
        <v>0</v>
      </c>
      <c r="K330" s="54">
        <f>'COG-M'!P2506</f>
        <v>0</v>
      </c>
      <c r="L330" s="54">
        <f>'COG-M'!P2507</f>
        <v>0</v>
      </c>
      <c r="M330" s="55">
        <f t="shared" si="76"/>
        <v>0</v>
      </c>
    </row>
    <row r="331" spans="1:13" x14ac:dyDescent="0.3">
      <c r="A331" s="115">
        <v>627</v>
      </c>
      <c r="B331" s="88" t="s">
        <v>327</v>
      </c>
      <c r="C331" s="116">
        <f>'COG-M'!P2508</f>
        <v>0</v>
      </c>
      <c r="D331" s="54">
        <f>'COG-M'!P2509</f>
        <v>0</v>
      </c>
      <c r="E331" s="54">
        <f>'COG-M'!P2510</f>
        <v>0</v>
      </c>
      <c r="F331" s="54">
        <f>'COG-M'!P2511</f>
        <v>0</v>
      </c>
      <c r="G331" s="54">
        <f>'COG-M'!P2512</f>
        <v>0</v>
      </c>
      <c r="H331" s="54">
        <f>'COG-M'!P2513</f>
        <v>0</v>
      </c>
      <c r="I331" s="54">
        <f>'COG-M'!P2514</f>
        <v>0</v>
      </c>
      <c r="J331" s="54">
        <f>'COG-M'!P2515</f>
        <v>0</v>
      </c>
      <c r="K331" s="54">
        <f>'COG-M'!P2516</f>
        <v>0</v>
      </c>
      <c r="L331" s="54">
        <f>'COG-M'!P2517</f>
        <v>0</v>
      </c>
      <c r="M331" s="55">
        <f t="shared" si="76"/>
        <v>0</v>
      </c>
    </row>
    <row r="332" spans="1:13" x14ac:dyDescent="0.3">
      <c r="A332" s="115">
        <v>629</v>
      </c>
      <c r="B332" s="88" t="s">
        <v>331</v>
      </c>
      <c r="C332" s="116">
        <f>'COG-M'!P2518</f>
        <v>0</v>
      </c>
      <c r="D332" s="54">
        <f>'COG-M'!P2519</f>
        <v>0</v>
      </c>
      <c r="E332" s="54">
        <f>'COG-M'!P2520</f>
        <v>0</v>
      </c>
      <c r="F332" s="54">
        <f>'COG-M'!P2521</f>
        <v>0</v>
      </c>
      <c r="G332" s="54">
        <f>'COG-M'!P2522</f>
        <v>0</v>
      </c>
      <c r="H332" s="54">
        <f>'COG-M'!P2523</f>
        <v>0</v>
      </c>
      <c r="I332" s="54">
        <f>'COG-M'!P2524</f>
        <v>0</v>
      </c>
      <c r="J332" s="54">
        <f>'COG-M'!P2525</f>
        <v>0</v>
      </c>
      <c r="K332" s="54">
        <f>'COG-M'!P2526</f>
        <v>0</v>
      </c>
      <c r="L332" s="54">
        <f>'COG-M'!P2527</f>
        <v>0</v>
      </c>
      <c r="M332" s="55">
        <f t="shared" si="76"/>
        <v>0</v>
      </c>
    </row>
    <row r="333" spans="1:13" x14ac:dyDescent="0.3">
      <c r="A333" s="121">
        <v>6300</v>
      </c>
      <c r="B333" s="122" t="s">
        <v>2455</v>
      </c>
      <c r="C333" s="72">
        <f>SUM(C334:C335)</f>
        <v>0</v>
      </c>
      <c r="D333" s="73">
        <f t="shared" ref="D333:M333" si="77">SUM(D334:D335)</f>
        <v>0</v>
      </c>
      <c r="E333" s="73">
        <f t="shared" si="77"/>
        <v>0</v>
      </c>
      <c r="F333" s="73">
        <f t="shared" si="77"/>
        <v>0</v>
      </c>
      <c r="G333" s="73">
        <f t="shared" si="77"/>
        <v>0</v>
      </c>
      <c r="H333" s="73">
        <f t="shared" si="77"/>
        <v>0</v>
      </c>
      <c r="I333" s="73">
        <f t="shared" si="77"/>
        <v>0</v>
      </c>
      <c r="J333" s="73">
        <f t="shared" si="77"/>
        <v>0</v>
      </c>
      <c r="K333" s="73">
        <f t="shared" si="77"/>
        <v>0</v>
      </c>
      <c r="L333" s="73">
        <f t="shared" si="77"/>
        <v>0</v>
      </c>
      <c r="M333" s="73">
        <f t="shared" si="77"/>
        <v>0</v>
      </c>
    </row>
    <row r="334" spans="1:13" ht="28.8" x14ac:dyDescent="0.3">
      <c r="A334" s="115">
        <v>631</v>
      </c>
      <c r="B334" s="88" t="s">
        <v>333</v>
      </c>
      <c r="C334" s="116">
        <f>'COG-M'!P2529</f>
        <v>0</v>
      </c>
      <c r="D334" s="54">
        <f>'COG-M'!P2530</f>
        <v>0</v>
      </c>
      <c r="E334" s="54">
        <f>'COG-M'!P2531</f>
        <v>0</v>
      </c>
      <c r="F334" s="54">
        <f>'COG-M'!P2532</f>
        <v>0</v>
      </c>
      <c r="G334" s="54">
        <f>'COG-M'!P2533</f>
        <v>0</v>
      </c>
      <c r="H334" s="54">
        <f>'COG-M'!P2534</f>
        <v>0</v>
      </c>
      <c r="I334" s="54">
        <f>'COG-M'!P2535</f>
        <v>0</v>
      </c>
      <c r="J334" s="54">
        <f>'COG-M'!P2536</f>
        <v>0</v>
      </c>
      <c r="K334" s="54">
        <f>'COG-M'!P2537</f>
        <v>0</v>
      </c>
      <c r="L334" s="54">
        <f>'COG-M'!P2538</f>
        <v>0</v>
      </c>
      <c r="M334" s="55">
        <f>SUM(C334:L334)</f>
        <v>0</v>
      </c>
    </row>
    <row r="335" spans="1:13" ht="28.8" x14ac:dyDescent="0.3">
      <c r="A335" s="115">
        <v>632</v>
      </c>
      <c r="B335" s="88" t="s">
        <v>334</v>
      </c>
      <c r="C335" s="116">
        <f>'COG-M'!P2539</f>
        <v>0</v>
      </c>
      <c r="D335" s="54">
        <f>'COG-M'!P2540</f>
        <v>0</v>
      </c>
      <c r="E335" s="54">
        <f>'COG-M'!P2541</f>
        <v>0</v>
      </c>
      <c r="F335" s="54">
        <f>'COG-M'!P2542</f>
        <v>0</v>
      </c>
      <c r="G335" s="54">
        <f>'COG-M'!P2543</f>
        <v>0</v>
      </c>
      <c r="H335" s="54">
        <f>'COG-M'!P2544</f>
        <v>0</v>
      </c>
      <c r="I335" s="54">
        <f>'COG-M'!P2545</f>
        <v>0</v>
      </c>
      <c r="J335" s="54">
        <f>'COG-M'!P2546</f>
        <v>0</v>
      </c>
      <c r="K335" s="54">
        <f>'COG-M'!P2547</f>
        <v>0</v>
      </c>
      <c r="L335" s="54">
        <f>'COG-M'!P2548</f>
        <v>0</v>
      </c>
      <c r="M335" s="55">
        <f>SUM(C335:L335)</f>
        <v>0</v>
      </c>
    </row>
    <row r="336" spans="1:13" x14ac:dyDescent="0.3">
      <c r="A336" s="123">
        <v>7000</v>
      </c>
      <c r="B336" s="112" t="s">
        <v>2456</v>
      </c>
      <c r="C336" s="76">
        <f>C337+C340+C350+C357+C367+C377+C380</f>
        <v>0</v>
      </c>
      <c r="D336" s="77">
        <f t="shared" ref="D336:M336" si="78">D337+D340+D350+D357+D367+D377+D380</f>
        <v>0</v>
      </c>
      <c r="E336" s="77">
        <f t="shared" si="78"/>
        <v>0</v>
      </c>
      <c r="F336" s="77">
        <f t="shared" si="78"/>
        <v>0</v>
      </c>
      <c r="G336" s="77">
        <f t="shared" si="78"/>
        <v>0</v>
      </c>
      <c r="H336" s="77">
        <f t="shared" si="78"/>
        <v>0</v>
      </c>
      <c r="I336" s="77">
        <f t="shared" si="78"/>
        <v>0</v>
      </c>
      <c r="J336" s="77">
        <f t="shared" si="78"/>
        <v>0</v>
      </c>
      <c r="K336" s="77">
        <f t="shared" si="78"/>
        <v>0</v>
      </c>
      <c r="L336" s="77">
        <f t="shared" si="78"/>
        <v>0</v>
      </c>
      <c r="M336" s="77">
        <f t="shared" si="78"/>
        <v>0</v>
      </c>
    </row>
    <row r="337" spans="1:13" x14ac:dyDescent="0.3">
      <c r="A337" s="121">
        <v>7100</v>
      </c>
      <c r="B337" s="122" t="s">
        <v>2457</v>
      </c>
      <c r="C337" s="72">
        <f>SUM(C338:C339)</f>
        <v>0</v>
      </c>
      <c r="D337" s="73">
        <f t="shared" ref="D337:M337" si="79">SUM(D338:D339)</f>
        <v>0</v>
      </c>
      <c r="E337" s="73">
        <f t="shared" si="79"/>
        <v>0</v>
      </c>
      <c r="F337" s="73">
        <f t="shared" si="79"/>
        <v>0</v>
      </c>
      <c r="G337" s="73">
        <f t="shared" si="79"/>
        <v>0</v>
      </c>
      <c r="H337" s="73">
        <f t="shared" si="79"/>
        <v>0</v>
      </c>
      <c r="I337" s="73">
        <f t="shared" si="79"/>
        <v>0</v>
      </c>
      <c r="J337" s="73">
        <f t="shared" si="79"/>
        <v>0</v>
      </c>
      <c r="K337" s="73">
        <f t="shared" si="79"/>
        <v>0</v>
      </c>
      <c r="L337" s="73">
        <f t="shared" si="79"/>
        <v>0</v>
      </c>
      <c r="M337" s="73">
        <f t="shared" si="79"/>
        <v>0</v>
      </c>
    </row>
    <row r="338" spans="1:13" ht="28.8" x14ac:dyDescent="0.3">
      <c r="A338" s="115">
        <v>711</v>
      </c>
      <c r="B338" s="88" t="s">
        <v>337</v>
      </c>
      <c r="C338" s="116">
        <f>'COG-M'!P2551</f>
        <v>0</v>
      </c>
      <c r="D338" s="54">
        <f>'COG-M'!P2552</f>
        <v>0</v>
      </c>
      <c r="E338" s="54">
        <f>'COG-M'!P2553</f>
        <v>0</v>
      </c>
      <c r="F338" s="54">
        <f>'COG-M'!P2554</f>
        <v>0</v>
      </c>
      <c r="G338" s="54">
        <f>'COG-M'!P2555</f>
        <v>0</v>
      </c>
      <c r="H338" s="54">
        <f>'COG-M'!P2556</f>
        <v>0</v>
      </c>
      <c r="I338" s="54">
        <f>'COG-M'!P2557</f>
        <v>0</v>
      </c>
      <c r="J338" s="54">
        <f>'COG-M'!P2558</f>
        <v>0</v>
      </c>
      <c r="K338" s="54">
        <f>'COG-M'!P2559</f>
        <v>0</v>
      </c>
      <c r="L338" s="54">
        <f>'COG-M'!P2560</f>
        <v>0</v>
      </c>
      <c r="M338" s="55">
        <f>SUM(C338:L338)</f>
        <v>0</v>
      </c>
    </row>
    <row r="339" spans="1:13" ht="28.8" x14ac:dyDescent="0.3">
      <c r="A339" s="115">
        <v>712</v>
      </c>
      <c r="B339" s="88" t="s">
        <v>338</v>
      </c>
      <c r="C339" s="116"/>
      <c r="D339" s="54"/>
      <c r="E339" s="54"/>
      <c r="F339" s="54"/>
      <c r="G339" s="54"/>
      <c r="H339" s="54"/>
      <c r="I339" s="54"/>
      <c r="J339" s="54"/>
      <c r="K339" s="54"/>
      <c r="L339" s="54"/>
      <c r="M339" s="55">
        <f>SUM(C339:L339)</f>
        <v>0</v>
      </c>
    </row>
    <row r="340" spans="1:13" x14ac:dyDescent="0.3">
      <c r="A340" s="121">
        <v>7200</v>
      </c>
      <c r="B340" s="122" t="s">
        <v>2334</v>
      </c>
      <c r="C340" s="72">
        <f>SUM(C341:C349)</f>
        <v>0</v>
      </c>
      <c r="D340" s="73">
        <f t="shared" ref="D340:M340" si="80">SUM(D341:D349)</f>
        <v>0</v>
      </c>
      <c r="E340" s="73">
        <f t="shared" si="80"/>
        <v>0</v>
      </c>
      <c r="F340" s="73">
        <f t="shared" si="80"/>
        <v>0</v>
      </c>
      <c r="G340" s="73">
        <f t="shared" si="80"/>
        <v>0</v>
      </c>
      <c r="H340" s="73">
        <f t="shared" si="80"/>
        <v>0</v>
      </c>
      <c r="I340" s="73">
        <f t="shared" si="80"/>
        <v>0</v>
      </c>
      <c r="J340" s="73">
        <f t="shared" si="80"/>
        <v>0</v>
      </c>
      <c r="K340" s="73">
        <f t="shared" si="80"/>
        <v>0</v>
      </c>
      <c r="L340" s="73">
        <f t="shared" si="80"/>
        <v>0</v>
      </c>
      <c r="M340" s="73">
        <f t="shared" si="80"/>
        <v>0</v>
      </c>
    </row>
    <row r="341" spans="1:13" ht="28.8" x14ac:dyDescent="0.3">
      <c r="A341" s="115">
        <v>721</v>
      </c>
      <c r="B341" s="88" t="s">
        <v>340</v>
      </c>
      <c r="C341" s="116">
        <f>'COG-M'!P2563</f>
        <v>0</v>
      </c>
      <c r="D341" s="54">
        <f>'COG-M'!P2564</f>
        <v>0</v>
      </c>
      <c r="E341" s="54">
        <f>'COG-M'!P2565</f>
        <v>0</v>
      </c>
      <c r="F341" s="54">
        <f>'COG-M'!P2566</f>
        <v>0</v>
      </c>
      <c r="G341" s="54">
        <f>'COG-M'!P2567</f>
        <v>0</v>
      </c>
      <c r="H341" s="54">
        <f>'COG-M'!P2568</f>
        <v>0</v>
      </c>
      <c r="I341" s="54">
        <f>'COG-M'!P2569</f>
        <v>0</v>
      </c>
      <c r="J341" s="54">
        <f>'COG-M'!P2570</f>
        <v>0</v>
      </c>
      <c r="K341" s="54">
        <f>'COG-M'!P2571</f>
        <v>0</v>
      </c>
      <c r="L341" s="54">
        <f>'COG-M'!P2572</f>
        <v>0</v>
      </c>
      <c r="M341" s="55">
        <f t="shared" ref="M341:M349" si="81">SUM(C341:L341)</f>
        <v>0</v>
      </c>
    </row>
    <row r="342" spans="1:13" ht="28.8" x14ac:dyDescent="0.3">
      <c r="A342" s="115">
        <v>722</v>
      </c>
      <c r="B342" s="88" t="s">
        <v>341</v>
      </c>
      <c r="C342" s="116"/>
      <c r="D342" s="54"/>
      <c r="E342" s="54"/>
      <c r="F342" s="54"/>
      <c r="G342" s="54"/>
      <c r="H342" s="54"/>
      <c r="I342" s="54"/>
      <c r="J342" s="54"/>
      <c r="K342" s="54"/>
      <c r="L342" s="54"/>
      <c r="M342" s="55">
        <f t="shared" si="81"/>
        <v>0</v>
      </c>
    </row>
    <row r="343" spans="1:13" ht="28.8" x14ac:dyDescent="0.3">
      <c r="A343" s="115">
        <v>723</v>
      </c>
      <c r="B343" s="88" t="s">
        <v>342</v>
      </c>
      <c r="C343" s="116"/>
      <c r="D343" s="54"/>
      <c r="E343" s="54"/>
      <c r="F343" s="54"/>
      <c r="G343" s="54"/>
      <c r="H343" s="54"/>
      <c r="I343" s="54"/>
      <c r="J343" s="54"/>
      <c r="K343" s="54"/>
      <c r="L343" s="54"/>
      <c r="M343" s="55">
        <f t="shared" si="81"/>
        <v>0</v>
      </c>
    </row>
    <row r="344" spans="1:13" ht="28.8" x14ac:dyDescent="0.3">
      <c r="A344" s="115">
        <v>724</v>
      </c>
      <c r="B344" s="88" t="s">
        <v>343</v>
      </c>
      <c r="C344" s="116">
        <f>'COG-M'!P2575</f>
        <v>0</v>
      </c>
      <c r="D344" s="54">
        <f>'COG-M'!P2576</f>
        <v>0</v>
      </c>
      <c r="E344" s="54">
        <f>'COG-M'!P2577</f>
        <v>0</v>
      </c>
      <c r="F344" s="54">
        <f>'COG-M'!P2578</f>
        <v>0</v>
      </c>
      <c r="G344" s="54">
        <f>'COG-M'!P2579</f>
        <v>0</v>
      </c>
      <c r="H344" s="54">
        <f>'COG-M'!P2580</f>
        <v>0</v>
      </c>
      <c r="I344" s="54">
        <f>'COG-M'!P2581</f>
        <v>0</v>
      </c>
      <c r="J344" s="54">
        <f>'COG-M'!P2582</f>
        <v>0</v>
      </c>
      <c r="K344" s="54">
        <f>'COG-M'!P2583</f>
        <v>0</v>
      </c>
      <c r="L344" s="54">
        <f>'COG-M'!P2584</f>
        <v>0</v>
      </c>
      <c r="M344" s="55">
        <f t="shared" si="81"/>
        <v>0</v>
      </c>
    </row>
    <row r="345" spans="1:13" ht="28.8" x14ac:dyDescent="0.3">
      <c r="A345" s="115">
        <v>725</v>
      </c>
      <c r="B345" s="88" t="s">
        <v>344</v>
      </c>
      <c r="C345" s="116">
        <f>'COG-M'!P2585</f>
        <v>0</v>
      </c>
      <c r="D345" s="54">
        <f>'COG-M'!P2586</f>
        <v>0</v>
      </c>
      <c r="E345" s="54">
        <f>'COG-M'!P2587</f>
        <v>0</v>
      </c>
      <c r="F345" s="54">
        <f>'COG-M'!P2588</f>
        <v>0</v>
      </c>
      <c r="G345" s="54">
        <f>'COG-M'!P2589</f>
        <v>0</v>
      </c>
      <c r="H345" s="54">
        <f>'COG-M'!P2590</f>
        <v>0</v>
      </c>
      <c r="I345" s="54">
        <f>'COG-M'!P2591</f>
        <v>0</v>
      </c>
      <c r="J345" s="54">
        <f>'COG-M'!P2592</f>
        <v>0</v>
      </c>
      <c r="K345" s="54">
        <f>'COG-M'!P2593</f>
        <v>0</v>
      </c>
      <c r="L345" s="54">
        <f>'COG-M'!P2594</f>
        <v>0</v>
      </c>
      <c r="M345" s="55">
        <f t="shared" si="81"/>
        <v>0</v>
      </c>
    </row>
    <row r="346" spans="1:13" ht="28.8" x14ac:dyDescent="0.3">
      <c r="A346" s="115">
        <v>726</v>
      </c>
      <c r="B346" s="88" t="s">
        <v>345</v>
      </c>
      <c r="C346" s="116">
        <f>'COG-M'!P2595</f>
        <v>0</v>
      </c>
      <c r="D346" s="54">
        <f>'COG-M'!P2596</f>
        <v>0</v>
      </c>
      <c r="E346" s="54">
        <f>'COG-M'!P2597</f>
        <v>0</v>
      </c>
      <c r="F346" s="54">
        <f>'COG-M'!P2598</f>
        <v>0</v>
      </c>
      <c r="G346" s="54">
        <f>'COG-M'!P2599</f>
        <v>0</v>
      </c>
      <c r="H346" s="54">
        <f>'COG-M'!P2600</f>
        <v>0</v>
      </c>
      <c r="I346" s="54">
        <f>'COG-M'!P2601</f>
        <v>0</v>
      </c>
      <c r="J346" s="54">
        <f>'COG-M'!P2602</f>
        <v>0</v>
      </c>
      <c r="K346" s="54">
        <f>'COG-M'!P2603</f>
        <v>0</v>
      </c>
      <c r="L346" s="54">
        <f>'COG-M'!P2604</f>
        <v>0</v>
      </c>
      <c r="M346" s="55">
        <f t="shared" si="81"/>
        <v>0</v>
      </c>
    </row>
    <row r="347" spans="1:13" ht="28.8" x14ac:dyDescent="0.3">
      <c r="A347" s="115">
        <v>727</v>
      </c>
      <c r="B347" s="88" t="s">
        <v>346</v>
      </c>
      <c r="C347" s="116">
        <f>'COG-M'!P2605</f>
        <v>0</v>
      </c>
      <c r="D347" s="54">
        <f>'COG-M'!P2606</f>
        <v>0</v>
      </c>
      <c r="E347" s="54">
        <f>'COG-M'!P2607</f>
        <v>0</v>
      </c>
      <c r="F347" s="54">
        <f>'COG-M'!P2608</f>
        <v>0</v>
      </c>
      <c r="G347" s="54">
        <f>'COG-M'!P2609</f>
        <v>0</v>
      </c>
      <c r="H347" s="54">
        <f>'COG-M'!P2610</f>
        <v>0</v>
      </c>
      <c r="I347" s="54">
        <f>'COG-M'!P2611</f>
        <v>0</v>
      </c>
      <c r="J347" s="54">
        <f>'COG-M'!P2612</f>
        <v>0</v>
      </c>
      <c r="K347" s="54">
        <f>'COG-M'!P2613</f>
        <v>0</v>
      </c>
      <c r="L347" s="54">
        <f>'COG-M'!P2614</f>
        <v>0</v>
      </c>
      <c r="M347" s="55">
        <f t="shared" si="81"/>
        <v>0</v>
      </c>
    </row>
    <row r="348" spans="1:13" ht="28.8" x14ac:dyDescent="0.3">
      <c r="A348" s="115">
        <v>728</v>
      </c>
      <c r="B348" s="88" t="s">
        <v>347</v>
      </c>
      <c r="C348" s="116">
        <f>'COG-M'!P2615</f>
        <v>0</v>
      </c>
      <c r="D348" s="54">
        <f>'COG-M'!P2616</f>
        <v>0</v>
      </c>
      <c r="E348" s="54">
        <f>'COG-M'!P2617</f>
        <v>0</v>
      </c>
      <c r="F348" s="54">
        <f>'COG-M'!P2618</f>
        <v>0</v>
      </c>
      <c r="G348" s="54">
        <f>'COG-M'!P2619</f>
        <v>0</v>
      </c>
      <c r="H348" s="54">
        <f>'COG-M'!P2620</f>
        <v>0</v>
      </c>
      <c r="I348" s="54">
        <f>'COG-M'!P2621</f>
        <v>0</v>
      </c>
      <c r="J348" s="54">
        <f>'COG-M'!P2622</f>
        <v>0</v>
      </c>
      <c r="K348" s="54">
        <f>'COG-M'!P2623</f>
        <v>0</v>
      </c>
      <c r="L348" s="54">
        <f>'COG-M'!P2624</f>
        <v>0</v>
      </c>
      <c r="M348" s="55">
        <f t="shared" si="81"/>
        <v>0</v>
      </c>
    </row>
    <row r="349" spans="1:13" ht="28.8" x14ac:dyDescent="0.3">
      <c r="A349" s="115">
        <v>729</v>
      </c>
      <c r="B349" s="88" t="s">
        <v>348</v>
      </c>
      <c r="C349" s="116">
        <f>'COG-M'!P2625</f>
        <v>0</v>
      </c>
      <c r="D349" s="54">
        <f>'COG-M'!P2626</f>
        <v>0</v>
      </c>
      <c r="E349" s="54">
        <f>'COG-M'!P2627</f>
        <v>0</v>
      </c>
      <c r="F349" s="54">
        <f>'COG-M'!P2628</f>
        <v>0</v>
      </c>
      <c r="G349" s="54">
        <f>'COG-M'!P2629</f>
        <v>0</v>
      </c>
      <c r="H349" s="54">
        <f>'COG-M'!P2630</f>
        <v>0</v>
      </c>
      <c r="I349" s="54">
        <f>'COG-M'!P2631</f>
        <v>0</v>
      </c>
      <c r="J349" s="54">
        <f>'COG-M'!P2632</f>
        <v>0</v>
      </c>
      <c r="K349" s="54">
        <f>'COG-M'!P2633</f>
        <v>0</v>
      </c>
      <c r="L349" s="54">
        <f>'COG-M'!P2634</f>
        <v>0</v>
      </c>
      <c r="M349" s="55">
        <f t="shared" si="81"/>
        <v>0</v>
      </c>
    </row>
    <row r="350" spans="1:13" x14ac:dyDescent="0.3">
      <c r="A350" s="121">
        <v>7300</v>
      </c>
      <c r="B350" s="122" t="s">
        <v>2335</v>
      </c>
      <c r="C350" s="72">
        <f>SUM(C351:C356)</f>
        <v>0</v>
      </c>
      <c r="D350" s="73">
        <f t="shared" ref="D350:M350" si="82">SUM(D351:D356)</f>
        <v>0</v>
      </c>
      <c r="E350" s="73">
        <f t="shared" si="82"/>
        <v>0</v>
      </c>
      <c r="F350" s="73">
        <f t="shared" si="82"/>
        <v>0</v>
      </c>
      <c r="G350" s="73">
        <f t="shared" si="82"/>
        <v>0</v>
      </c>
      <c r="H350" s="73">
        <f t="shared" si="82"/>
        <v>0</v>
      </c>
      <c r="I350" s="73">
        <f t="shared" si="82"/>
        <v>0</v>
      </c>
      <c r="J350" s="73">
        <f t="shared" si="82"/>
        <v>0</v>
      </c>
      <c r="K350" s="73">
        <f t="shared" si="82"/>
        <v>0</v>
      </c>
      <c r="L350" s="73">
        <f t="shared" si="82"/>
        <v>0</v>
      </c>
      <c r="M350" s="73">
        <f t="shared" si="82"/>
        <v>0</v>
      </c>
    </row>
    <row r="351" spans="1:13" x14ac:dyDescent="0.3">
      <c r="A351" s="115">
        <v>731</v>
      </c>
      <c r="B351" s="88" t="s">
        <v>350</v>
      </c>
      <c r="C351" s="116">
        <f>'COG-M'!P2636</f>
        <v>0</v>
      </c>
      <c r="D351" s="54">
        <f>'COG-M'!P2637</f>
        <v>0</v>
      </c>
      <c r="E351" s="54">
        <f>'COG-M'!P2638</f>
        <v>0</v>
      </c>
      <c r="F351" s="54">
        <f>'COG-M'!P2639</f>
        <v>0</v>
      </c>
      <c r="G351" s="54">
        <f>'COG-M'!P2640</f>
        <v>0</v>
      </c>
      <c r="H351" s="54">
        <f>'COG-M'!P2641</f>
        <v>0</v>
      </c>
      <c r="I351" s="54">
        <f>'COG-M'!P2642</f>
        <v>0</v>
      </c>
      <c r="J351" s="54">
        <f>'COG-M'!P2643</f>
        <v>0</v>
      </c>
      <c r="K351" s="54">
        <f>'COG-M'!P2644</f>
        <v>0</v>
      </c>
      <c r="L351" s="54">
        <f>'COG-M'!P2645</f>
        <v>0</v>
      </c>
      <c r="M351" s="55">
        <f t="shared" ref="M351:M356" si="83">SUM(C351:L351)</f>
        <v>0</v>
      </c>
    </row>
    <row r="352" spans="1:13" x14ac:dyDescent="0.3">
      <c r="A352" s="115">
        <v>732</v>
      </c>
      <c r="B352" s="88" t="s">
        <v>351</v>
      </c>
      <c r="C352" s="116">
        <f>'COG-M'!P2646</f>
        <v>0</v>
      </c>
      <c r="D352" s="54">
        <f>'COG-M'!P2647</f>
        <v>0</v>
      </c>
      <c r="E352" s="54">
        <f>'COG-M'!P2648</f>
        <v>0</v>
      </c>
      <c r="F352" s="54">
        <f>'COG-M'!P2649</f>
        <v>0</v>
      </c>
      <c r="G352" s="54">
        <f>'COG-M'!P2650</f>
        <v>0</v>
      </c>
      <c r="H352" s="54">
        <f>'COG-M'!P2651</f>
        <v>0</v>
      </c>
      <c r="I352" s="54">
        <f>'COG-M'!P2652</f>
        <v>0</v>
      </c>
      <c r="J352" s="54">
        <f>'COG-M'!P2653</f>
        <v>0</v>
      </c>
      <c r="K352" s="54">
        <f>'COG-M'!P2654</f>
        <v>0</v>
      </c>
      <c r="L352" s="54">
        <f>'COG-M'!P2655</f>
        <v>0</v>
      </c>
      <c r="M352" s="55">
        <f t="shared" si="83"/>
        <v>0</v>
      </c>
    </row>
    <row r="353" spans="1:13" x14ac:dyDescent="0.3">
      <c r="A353" s="115">
        <v>733</v>
      </c>
      <c r="B353" s="88" t="s">
        <v>352</v>
      </c>
      <c r="C353" s="116">
        <f>'COG-M'!P2656</f>
        <v>0</v>
      </c>
      <c r="D353" s="54">
        <f>'COG-M'!P2657</f>
        <v>0</v>
      </c>
      <c r="E353" s="54">
        <f>'COG-M'!P2658</f>
        <v>0</v>
      </c>
      <c r="F353" s="54">
        <f>'COG-M'!P2659</f>
        <v>0</v>
      </c>
      <c r="G353" s="54">
        <f>'COG-M'!P2660</f>
        <v>0</v>
      </c>
      <c r="H353" s="54">
        <f>'COG-M'!P2661</f>
        <v>0</v>
      </c>
      <c r="I353" s="54">
        <f>'COG-M'!P2662</f>
        <v>0</v>
      </c>
      <c r="J353" s="54">
        <f>'COG-M'!P2663</f>
        <v>0</v>
      </c>
      <c r="K353" s="54">
        <f>'COG-M'!P2664</f>
        <v>0</v>
      </c>
      <c r="L353" s="54">
        <f>'COG-M'!P2665</f>
        <v>0</v>
      </c>
      <c r="M353" s="55">
        <f t="shared" si="83"/>
        <v>0</v>
      </c>
    </row>
    <row r="354" spans="1:13" x14ac:dyDescent="0.3">
      <c r="A354" s="115">
        <v>734</v>
      </c>
      <c r="B354" s="88" t="s">
        <v>353</v>
      </c>
      <c r="C354" s="116">
        <f>'COG-M'!P2666</f>
        <v>0</v>
      </c>
      <c r="D354" s="54">
        <f>'COG-M'!P2667</f>
        <v>0</v>
      </c>
      <c r="E354" s="54">
        <f>'COG-M'!P2668</f>
        <v>0</v>
      </c>
      <c r="F354" s="54">
        <f>'COG-M'!P2669</f>
        <v>0</v>
      </c>
      <c r="G354" s="54">
        <f>'COG-M'!P2670</f>
        <v>0</v>
      </c>
      <c r="H354" s="54">
        <f>'COG-M'!P2671</f>
        <v>0</v>
      </c>
      <c r="I354" s="54">
        <f>'COG-M'!P2672</f>
        <v>0</v>
      </c>
      <c r="J354" s="54">
        <f>'COG-M'!P2673</f>
        <v>0</v>
      </c>
      <c r="K354" s="54">
        <f>'COG-M'!P2674</f>
        <v>0</v>
      </c>
      <c r="L354" s="54">
        <f>'COG-M'!P2675</f>
        <v>0</v>
      </c>
      <c r="M354" s="55">
        <f t="shared" si="83"/>
        <v>0</v>
      </c>
    </row>
    <row r="355" spans="1:13" x14ac:dyDescent="0.3">
      <c r="A355" s="115">
        <v>735</v>
      </c>
      <c r="B355" s="88" t="s">
        <v>354</v>
      </c>
      <c r="C355" s="116">
        <f>'COG-M'!P2676</f>
        <v>0</v>
      </c>
      <c r="D355" s="54">
        <f>'COG-M'!P2677</f>
        <v>0</v>
      </c>
      <c r="E355" s="54">
        <f>'COG-M'!P2678</f>
        <v>0</v>
      </c>
      <c r="F355" s="54">
        <f>'COG-M'!P2679</f>
        <v>0</v>
      </c>
      <c r="G355" s="54">
        <f>'COG-M'!P2680</f>
        <v>0</v>
      </c>
      <c r="H355" s="54">
        <f>'COG-M'!P2681</f>
        <v>0</v>
      </c>
      <c r="I355" s="54">
        <f>'COG-M'!P2682</f>
        <v>0</v>
      </c>
      <c r="J355" s="54">
        <f>'COG-M'!P2683</f>
        <v>0</v>
      </c>
      <c r="K355" s="54">
        <f>'COG-M'!P2684</f>
        <v>0</v>
      </c>
      <c r="L355" s="54">
        <f>'COG-M'!P2685</f>
        <v>0</v>
      </c>
      <c r="M355" s="55">
        <f t="shared" si="83"/>
        <v>0</v>
      </c>
    </row>
    <row r="356" spans="1:13" x14ac:dyDescent="0.3">
      <c r="A356" s="115">
        <v>739</v>
      </c>
      <c r="B356" s="88" t="s">
        <v>355</v>
      </c>
      <c r="C356" s="116">
        <f>'COG-M'!P2686</f>
        <v>0</v>
      </c>
      <c r="D356" s="54">
        <f>'COG-M'!P2687</f>
        <v>0</v>
      </c>
      <c r="E356" s="54">
        <f>'COG-M'!P2688</f>
        <v>0</v>
      </c>
      <c r="F356" s="54">
        <f>'COG-M'!P2689</f>
        <v>0</v>
      </c>
      <c r="G356" s="54">
        <f>'COG-M'!P2690</f>
        <v>0</v>
      </c>
      <c r="H356" s="54">
        <f>'COG-M'!P2691</f>
        <v>0</v>
      </c>
      <c r="I356" s="54">
        <f>'COG-M'!P2692</f>
        <v>0</v>
      </c>
      <c r="J356" s="54">
        <f>'COG-M'!P2693</f>
        <v>0</v>
      </c>
      <c r="K356" s="54">
        <f>'COG-M'!P2694</f>
        <v>0</v>
      </c>
      <c r="L356" s="54">
        <f>'COG-M'!P2695</f>
        <v>0</v>
      </c>
      <c r="M356" s="55">
        <f t="shared" si="83"/>
        <v>0</v>
      </c>
    </row>
    <row r="357" spans="1:13" x14ac:dyDescent="0.3">
      <c r="A357" s="121">
        <v>7400</v>
      </c>
      <c r="B357" s="122" t="s">
        <v>2458</v>
      </c>
      <c r="C357" s="72">
        <f>SUM(C358:C366)</f>
        <v>0</v>
      </c>
      <c r="D357" s="73">
        <f t="shared" ref="D357:M357" si="84">SUM(D358:D366)</f>
        <v>0</v>
      </c>
      <c r="E357" s="73">
        <f t="shared" si="84"/>
        <v>0</v>
      </c>
      <c r="F357" s="73">
        <f t="shared" si="84"/>
        <v>0</v>
      </c>
      <c r="G357" s="73">
        <f t="shared" si="84"/>
        <v>0</v>
      </c>
      <c r="H357" s="73">
        <f t="shared" si="84"/>
        <v>0</v>
      </c>
      <c r="I357" s="73">
        <f t="shared" si="84"/>
        <v>0</v>
      </c>
      <c r="J357" s="73">
        <f t="shared" si="84"/>
        <v>0</v>
      </c>
      <c r="K357" s="73">
        <f t="shared" si="84"/>
        <v>0</v>
      </c>
      <c r="L357" s="73">
        <f t="shared" si="84"/>
        <v>0</v>
      </c>
      <c r="M357" s="73">
        <f t="shared" si="84"/>
        <v>0</v>
      </c>
    </row>
    <row r="358" spans="1:13" ht="28.8" x14ac:dyDescent="0.3">
      <c r="A358" s="115">
        <v>741</v>
      </c>
      <c r="B358" s="88" t="s">
        <v>357</v>
      </c>
      <c r="C358" s="116">
        <f>'COG-M'!P2697</f>
        <v>0</v>
      </c>
      <c r="D358" s="54">
        <f>'COG-M'!P2698</f>
        <v>0</v>
      </c>
      <c r="E358" s="54">
        <f>'COG-M'!P2699</f>
        <v>0</v>
      </c>
      <c r="F358" s="54">
        <f>'COG-M'!P2700</f>
        <v>0</v>
      </c>
      <c r="G358" s="54">
        <f>'COG-M'!P2701</f>
        <v>0</v>
      </c>
      <c r="H358" s="54">
        <f>'COG-M'!P2702</f>
        <v>0</v>
      </c>
      <c r="I358" s="54">
        <f>'COG-M'!P2703</f>
        <v>0</v>
      </c>
      <c r="J358" s="54">
        <f>'COG-M'!P2704</f>
        <v>0</v>
      </c>
      <c r="K358" s="54">
        <f>'COG-M'!P2705</f>
        <v>0</v>
      </c>
      <c r="L358" s="54">
        <f>'COG-M'!P2706</f>
        <v>0</v>
      </c>
      <c r="M358" s="55">
        <f t="shared" ref="M358:M366" si="85">SUM(C358:L358)</f>
        <v>0</v>
      </c>
    </row>
    <row r="359" spans="1:13" ht="28.8" x14ac:dyDescent="0.3">
      <c r="A359" s="115">
        <v>742</v>
      </c>
      <c r="B359" s="88" t="s">
        <v>358</v>
      </c>
      <c r="C359" s="116"/>
      <c r="D359" s="54"/>
      <c r="E359" s="54"/>
      <c r="F359" s="54"/>
      <c r="G359" s="54"/>
      <c r="H359" s="54"/>
      <c r="I359" s="54"/>
      <c r="J359" s="54"/>
      <c r="K359" s="54"/>
      <c r="L359" s="54"/>
      <c r="M359" s="55">
        <f t="shared" si="85"/>
        <v>0</v>
      </c>
    </row>
    <row r="360" spans="1:13" ht="28.8" x14ac:dyDescent="0.3">
      <c r="A360" s="115">
        <v>743</v>
      </c>
      <c r="B360" s="88" t="s">
        <v>359</v>
      </c>
      <c r="C360" s="116"/>
      <c r="D360" s="54"/>
      <c r="E360" s="54"/>
      <c r="F360" s="54"/>
      <c r="G360" s="54"/>
      <c r="H360" s="54"/>
      <c r="I360" s="54"/>
      <c r="J360" s="54"/>
      <c r="K360" s="54"/>
      <c r="L360" s="54"/>
      <c r="M360" s="55">
        <f t="shared" si="85"/>
        <v>0</v>
      </c>
    </row>
    <row r="361" spans="1:13" ht="28.8" x14ac:dyDescent="0.3">
      <c r="A361" s="115">
        <v>744</v>
      </c>
      <c r="B361" s="88" t="s">
        <v>360</v>
      </c>
      <c r="C361" s="116"/>
      <c r="D361" s="54"/>
      <c r="E361" s="54"/>
      <c r="F361" s="54"/>
      <c r="G361" s="54"/>
      <c r="H361" s="54"/>
      <c r="I361" s="54"/>
      <c r="J361" s="54"/>
      <c r="K361" s="54"/>
      <c r="L361" s="54"/>
      <c r="M361" s="55">
        <f t="shared" si="85"/>
        <v>0</v>
      </c>
    </row>
    <row r="362" spans="1:13" x14ac:dyDescent="0.3">
      <c r="A362" s="115">
        <v>745</v>
      </c>
      <c r="B362" s="88" t="s">
        <v>361</v>
      </c>
      <c r="C362" s="116">
        <f>'COG-M'!P2710</f>
        <v>0</v>
      </c>
      <c r="D362" s="54">
        <f>'COG-M'!P2711</f>
        <v>0</v>
      </c>
      <c r="E362" s="54">
        <f>'COG-M'!P2712</f>
        <v>0</v>
      </c>
      <c r="F362" s="54">
        <f>'COG-M'!P2713</f>
        <v>0</v>
      </c>
      <c r="G362" s="54">
        <f>'COG-M'!P2714</f>
        <v>0</v>
      </c>
      <c r="H362" s="54">
        <f>'COG-M'!P2715</f>
        <v>0</v>
      </c>
      <c r="I362" s="54">
        <f>'COG-M'!P2716</f>
        <v>0</v>
      </c>
      <c r="J362" s="54">
        <f>'COG-M'!P2717</f>
        <v>0</v>
      </c>
      <c r="K362" s="54">
        <f>'COG-M'!P2718</f>
        <v>0</v>
      </c>
      <c r="L362" s="54">
        <f>'COG-M'!P2719</f>
        <v>0</v>
      </c>
      <c r="M362" s="55">
        <f t="shared" si="85"/>
        <v>0</v>
      </c>
    </row>
    <row r="363" spans="1:13" x14ac:dyDescent="0.3">
      <c r="A363" s="115">
        <v>746</v>
      </c>
      <c r="B363" s="88" t="s">
        <v>362</v>
      </c>
      <c r="C363" s="116">
        <f>'COG-M'!P2720</f>
        <v>0</v>
      </c>
      <c r="D363" s="54">
        <f>'COG-M'!P2721</f>
        <v>0</v>
      </c>
      <c r="E363" s="54">
        <f>'COG-M'!P2722</f>
        <v>0</v>
      </c>
      <c r="F363" s="54">
        <f>'COG-M'!P2723</f>
        <v>0</v>
      </c>
      <c r="G363" s="54">
        <f>'COG-M'!P2724</f>
        <v>0</v>
      </c>
      <c r="H363" s="54">
        <f>'COG-M'!P2725</f>
        <v>0</v>
      </c>
      <c r="I363" s="54">
        <f>'COG-M'!P2726</f>
        <v>0</v>
      </c>
      <c r="J363" s="54">
        <f>'COG-M'!P2727</f>
        <v>0</v>
      </c>
      <c r="K363" s="54">
        <f>'COG-M'!P2728</f>
        <v>0</v>
      </c>
      <c r="L363" s="54">
        <f>'COG-M'!P2729</f>
        <v>0</v>
      </c>
      <c r="M363" s="55">
        <f t="shared" si="85"/>
        <v>0</v>
      </c>
    </row>
    <row r="364" spans="1:13" x14ac:dyDescent="0.3">
      <c r="A364" s="115">
        <v>747</v>
      </c>
      <c r="B364" s="88" t="s">
        <v>363</v>
      </c>
      <c r="C364" s="116">
        <f>'COG-M'!P2730</f>
        <v>0</v>
      </c>
      <c r="D364" s="54">
        <f>'COG-M'!P2731</f>
        <v>0</v>
      </c>
      <c r="E364" s="54">
        <f>'COG-M'!P2732</f>
        <v>0</v>
      </c>
      <c r="F364" s="54">
        <f>'COG-M'!P2733</f>
        <v>0</v>
      </c>
      <c r="G364" s="54">
        <f>'COG-M'!P2734</f>
        <v>0</v>
      </c>
      <c r="H364" s="54">
        <f>'COG-M'!P2735</f>
        <v>0</v>
      </c>
      <c r="I364" s="54">
        <f>'COG-M'!P2736</f>
        <v>0</v>
      </c>
      <c r="J364" s="54">
        <f>'COG-M'!P2737</f>
        <v>0</v>
      </c>
      <c r="K364" s="54">
        <f>'COG-M'!P2738</f>
        <v>0</v>
      </c>
      <c r="L364" s="54">
        <f>'COG-M'!P2739</f>
        <v>0</v>
      </c>
      <c r="M364" s="55">
        <f t="shared" si="85"/>
        <v>0</v>
      </c>
    </row>
    <row r="365" spans="1:13" x14ac:dyDescent="0.3">
      <c r="A365" s="115">
        <v>748</v>
      </c>
      <c r="B365" s="88" t="s">
        <v>364</v>
      </c>
      <c r="C365" s="116">
        <f>'COG-M'!P2740</f>
        <v>0</v>
      </c>
      <c r="D365" s="54">
        <f>'COG-M'!P2741</f>
        <v>0</v>
      </c>
      <c r="E365" s="54">
        <f>'COG-M'!P2742</f>
        <v>0</v>
      </c>
      <c r="F365" s="54">
        <f>'COG-M'!P2743</f>
        <v>0</v>
      </c>
      <c r="G365" s="54">
        <f>'COG-M'!P2744</f>
        <v>0</v>
      </c>
      <c r="H365" s="54">
        <f>'COG-M'!P2745</f>
        <v>0</v>
      </c>
      <c r="I365" s="54">
        <f>'COG-M'!P2746</f>
        <v>0</v>
      </c>
      <c r="J365" s="54">
        <f>'COG-M'!P2747</f>
        <v>0</v>
      </c>
      <c r="K365" s="54">
        <f>'COG-M'!P2748</f>
        <v>0</v>
      </c>
      <c r="L365" s="54">
        <f>'COG-M'!P2749</f>
        <v>0</v>
      </c>
      <c r="M365" s="55">
        <f t="shared" si="85"/>
        <v>0</v>
      </c>
    </row>
    <row r="366" spans="1:13" x14ac:dyDescent="0.3">
      <c r="A366" s="115">
        <v>749</v>
      </c>
      <c r="B366" s="88" t="s">
        <v>365</v>
      </c>
      <c r="C366" s="116">
        <f>'COG-M'!P2750</f>
        <v>0</v>
      </c>
      <c r="D366" s="54">
        <f>'COG-M'!P2751</f>
        <v>0</v>
      </c>
      <c r="E366" s="54">
        <f>'COG-M'!P2752</f>
        <v>0</v>
      </c>
      <c r="F366" s="54">
        <f>'COG-M'!P2753</f>
        <v>0</v>
      </c>
      <c r="G366" s="54">
        <f>'COG-M'!P2754</f>
        <v>0</v>
      </c>
      <c r="H366" s="54">
        <f>'COG-M'!P2755</f>
        <v>0</v>
      </c>
      <c r="I366" s="54">
        <f>'COG-M'!P2756</f>
        <v>0</v>
      </c>
      <c r="J366" s="54">
        <f>'COG-M'!P2757</f>
        <v>0</v>
      </c>
      <c r="K366" s="54">
        <f>'COG-M'!P2758</f>
        <v>0</v>
      </c>
      <c r="L366" s="54">
        <f>'COG-M'!P2759</f>
        <v>0</v>
      </c>
      <c r="M366" s="55">
        <f t="shared" si="85"/>
        <v>0</v>
      </c>
    </row>
    <row r="367" spans="1:13" x14ac:dyDescent="0.3">
      <c r="A367" s="121">
        <v>7500</v>
      </c>
      <c r="B367" s="122" t="s">
        <v>2459</v>
      </c>
      <c r="C367" s="72">
        <f>SUM(C368:C376)</f>
        <v>0</v>
      </c>
      <c r="D367" s="73">
        <f t="shared" ref="D367:M367" si="86">SUM(D368:D376)</f>
        <v>0</v>
      </c>
      <c r="E367" s="73">
        <f t="shared" si="86"/>
        <v>0</v>
      </c>
      <c r="F367" s="73">
        <f t="shared" si="86"/>
        <v>0</v>
      </c>
      <c r="G367" s="73">
        <f t="shared" si="86"/>
        <v>0</v>
      </c>
      <c r="H367" s="73">
        <f t="shared" si="86"/>
        <v>0</v>
      </c>
      <c r="I367" s="73">
        <f t="shared" si="86"/>
        <v>0</v>
      </c>
      <c r="J367" s="73">
        <f t="shared" si="86"/>
        <v>0</v>
      </c>
      <c r="K367" s="73">
        <f t="shared" si="86"/>
        <v>0</v>
      </c>
      <c r="L367" s="73">
        <f t="shared" si="86"/>
        <v>0</v>
      </c>
      <c r="M367" s="73">
        <f t="shared" si="86"/>
        <v>0</v>
      </c>
    </row>
    <row r="368" spans="1:13" x14ac:dyDescent="0.3">
      <c r="A368" s="115">
        <v>751</v>
      </c>
      <c r="B368" s="88" t="s">
        <v>367</v>
      </c>
      <c r="C368" s="116">
        <f>'COG-M'!P2761</f>
        <v>0</v>
      </c>
      <c r="D368" s="54">
        <f>'COG-M'!P2762</f>
        <v>0</v>
      </c>
      <c r="E368" s="54">
        <f>'COG-M'!P2763</f>
        <v>0</v>
      </c>
      <c r="F368" s="54">
        <f>'COG-M'!P2764</f>
        <v>0</v>
      </c>
      <c r="G368" s="54">
        <f>'COG-M'!P2765</f>
        <v>0</v>
      </c>
      <c r="H368" s="54">
        <f>'COG-M'!P2766</f>
        <v>0</v>
      </c>
      <c r="I368" s="54">
        <f>'COG-M'!P2767</f>
        <v>0</v>
      </c>
      <c r="J368" s="54">
        <f>'COG-M'!P2768</f>
        <v>0</v>
      </c>
      <c r="K368" s="54">
        <f>'COG-M'!P2769</f>
        <v>0</v>
      </c>
      <c r="L368" s="54">
        <f>'COG-M'!P2770</f>
        <v>0</v>
      </c>
      <c r="M368" s="55">
        <f t="shared" ref="M368:M376" si="87">SUM(C368:L368)</f>
        <v>0</v>
      </c>
    </row>
    <row r="369" spans="1:13" x14ac:dyDescent="0.3">
      <c r="A369" s="115">
        <v>752</v>
      </c>
      <c r="B369" s="88" t="s">
        <v>368</v>
      </c>
      <c r="C369" s="116"/>
      <c r="D369" s="54"/>
      <c r="E369" s="54"/>
      <c r="F369" s="54"/>
      <c r="G369" s="54"/>
      <c r="H369" s="54"/>
      <c r="I369" s="54"/>
      <c r="J369" s="54"/>
      <c r="K369" s="54"/>
      <c r="L369" s="54"/>
      <c r="M369" s="55">
        <f t="shared" si="87"/>
        <v>0</v>
      </c>
    </row>
    <row r="370" spans="1:13" x14ac:dyDescent="0.3">
      <c r="A370" s="115">
        <v>753</v>
      </c>
      <c r="B370" s="88" t="s">
        <v>369</v>
      </c>
      <c r="C370" s="116"/>
      <c r="D370" s="54"/>
      <c r="E370" s="54"/>
      <c r="F370" s="54"/>
      <c r="G370" s="54"/>
      <c r="H370" s="54"/>
      <c r="I370" s="54"/>
      <c r="J370" s="54"/>
      <c r="K370" s="54"/>
      <c r="L370" s="54"/>
      <c r="M370" s="55">
        <f t="shared" si="87"/>
        <v>0</v>
      </c>
    </row>
    <row r="371" spans="1:13" x14ac:dyDescent="0.3">
      <c r="A371" s="115">
        <v>754</v>
      </c>
      <c r="B371" s="88" t="s">
        <v>370</v>
      </c>
      <c r="C371" s="116">
        <f>'COG-M'!P2773</f>
        <v>0</v>
      </c>
      <c r="D371" s="54">
        <f>'COG-M'!P2774</f>
        <v>0</v>
      </c>
      <c r="E371" s="54">
        <f>'COG-M'!P2775</f>
        <v>0</v>
      </c>
      <c r="F371" s="54">
        <f>'COG-M'!P2776</f>
        <v>0</v>
      </c>
      <c r="G371" s="54">
        <f>'COG-M'!P2777</f>
        <v>0</v>
      </c>
      <c r="H371" s="54">
        <f>'COG-M'!P2778</f>
        <v>0</v>
      </c>
      <c r="I371" s="54">
        <f>'COG-M'!P2779</f>
        <v>0</v>
      </c>
      <c r="J371" s="54">
        <f>'COG-M'!P2780</f>
        <v>0</v>
      </c>
      <c r="K371" s="54">
        <f>'COG-M'!P2781</f>
        <v>0</v>
      </c>
      <c r="L371" s="54">
        <f>'COG-M'!P2782</f>
        <v>0</v>
      </c>
      <c r="M371" s="55">
        <f t="shared" si="87"/>
        <v>0</v>
      </c>
    </row>
    <row r="372" spans="1:13" x14ac:dyDescent="0.3">
      <c r="A372" s="115">
        <v>755</v>
      </c>
      <c r="B372" s="88" t="s">
        <v>371</v>
      </c>
      <c r="C372" s="116"/>
      <c r="D372" s="54"/>
      <c r="E372" s="54"/>
      <c r="F372" s="54"/>
      <c r="G372" s="54"/>
      <c r="H372" s="54"/>
      <c r="I372" s="54"/>
      <c r="J372" s="54"/>
      <c r="K372" s="54"/>
      <c r="L372" s="54"/>
      <c r="M372" s="55">
        <f t="shared" si="87"/>
        <v>0</v>
      </c>
    </row>
    <row r="373" spans="1:13" x14ac:dyDescent="0.3">
      <c r="A373" s="115">
        <v>756</v>
      </c>
      <c r="B373" s="88" t="s">
        <v>2338</v>
      </c>
      <c r="C373" s="116"/>
      <c r="D373" s="54"/>
      <c r="E373" s="54"/>
      <c r="F373" s="54"/>
      <c r="G373" s="54"/>
      <c r="H373" s="54"/>
      <c r="I373" s="54"/>
      <c r="J373" s="54"/>
      <c r="K373" s="54"/>
      <c r="L373" s="54"/>
      <c r="M373" s="55">
        <f t="shared" si="87"/>
        <v>0</v>
      </c>
    </row>
    <row r="374" spans="1:13" x14ac:dyDescent="0.3">
      <c r="A374" s="115">
        <v>757</v>
      </c>
      <c r="B374" s="88" t="s">
        <v>373</v>
      </c>
      <c r="C374" s="116">
        <f>'COG-M'!P2785</f>
        <v>0</v>
      </c>
      <c r="D374" s="54">
        <f>'COG-M'!P2786</f>
        <v>0</v>
      </c>
      <c r="E374" s="54">
        <f>'COG-M'!P2787</f>
        <v>0</v>
      </c>
      <c r="F374" s="54">
        <f>'COG-M'!P2788</f>
        <v>0</v>
      </c>
      <c r="G374" s="54">
        <f>'COG-M'!P2789</f>
        <v>0</v>
      </c>
      <c r="H374" s="54">
        <f>'COG-M'!P2790</f>
        <v>0</v>
      </c>
      <c r="I374" s="54">
        <f>'COG-M'!P2791</f>
        <v>0</v>
      </c>
      <c r="J374" s="54">
        <f>'COG-M'!P2792</f>
        <v>0</v>
      </c>
      <c r="K374" s="54">
        <f>'COG-M'!P2793</f>
        <v>0</v>
      </c>
      <c r="L374" s="54">
        <f>'COG-M'!P2794</f>
        <v>0</v>
      </c>
      <c r="M374" s="55">
        <f t="shared" si="87"/>
        <v>0</v>
      </c>
    </row>
    <row r="375" spans="1:13" x14ac:dyDescent="0.3">
      <c r="A375" s="115">
        <v>758</v>
      </c>
      <c r="B375" s="88" t="s">
        <v>374</v>
      </c>
      <c r="C375" s="116"/>
      <c r="D375" s="54"/>
      <c r="E375" s="54"/>
      <c r="F375" s="54"/>
      <c r="G375" s="54"/>
      <c r="H375" s="54"/>
      <c r="I375" s="54"/>
      <c r="J375" s="54"/>
      <c r="K375" s="54"/>
      <c r="L375" s="54"/>
      <c r="M375" s="55">
        <f t="shared" si="87"/>
        <v>0</v>
      </c>
    </row>
    <row r="376" spans="1:13" x14ac:dyDescent="0.3">
      <c r="A376" s="115">
        <v>759</v>
      </c>
      <c r="B376" s="88" t="s">
        <v>623</v>
      </c>
      <c r="C376" s="116">
        <f>'COG-M'!P2796</f>
        <v>0</v>
      </c>
      <c r="D376" s="54">
        <f>'COG-M'!P2797</f>
        <v>0</v>
      </c>
      <c r="E376" s="54">
        <f>'COG-M'!P2798</f>
        <v>0</v>
      </c>
      <c r="F376" s="54">
        <f>'COG-M'!P2799</f>
        <v>0</v>
      </c>
      <c r="G376" s="54">
        <f>'COG-M'!P2800</f>
        <v>0</v>
      </c>
      <c r="H376" s="54">
        <f>'COG-M'!P2801</f>
        <v>0</v>
      </c>
      <c r="I376" s="54">
        <f>'COG-M'!P2802</f>
        <v>0</v>
      </c>
      <c r="J376" s="54">
        <f>'COG-M'!P2803</f>
        <v>0</v>
      </c>
      <c r="K376" s="54">
        <f>'COG-M'!P2804</f>
        <v>0</v>
      </c>
      <c r="L376" s="54">
        <f>'COG-M'!P2805</f>
        <v>0</v>
      </c>
      <c r="M376" s="55">
        <f t="shared" si="87"/>
        <v>0</v>
      </c>
    </row>
    <row r="377" spans="1:13" x14ac:dyDescent="0.3">
      <c r="A377" s="121">
        <v>7600</v>
      </c>
      <c r="B377" s="122" t="s">
        <v>2339</v>
      </c>
      <c r="C377" s="72">
        <f>SUM(C378:C379)</f>
        <v>0</v>
      </c>
      <c r="D377" s="73">
        <f t="shared" ref="D377:M377" si="88">SUM(D378:D379)</f>
        <v>0</v>
      </c>
      <c r="E377" s="73">
        <f t="shared" si="88"/>
        <v>0</v>
      </c>
      <c r="F377" s="73">
        <f t="shared" si="88"/>
        <v>0</v>
      </c>
      <c r="G377" s="73">
        <f t="shared" si="88"/>
        <v>0</v>
      </c>
      <c r="H377" s="73">
        <f t="shared" si="88"/>
        <v>0</v>
      </c>
      <c r="I377" s="73">
        <f t="shared" si="88"/>
        <v>0</v>
      </c>
      <c r="J377" s="73">
        <f t="shared" si="88"/>
        <v>0</v>
      </c>
      <c r="K377" s="73">
        <f t="shared" si="88"/>
        <v>0</v>
      </c>
      <c r="L377" s="73">
        <f t="shared" si="88"/>
        <v>0</v>
      </c>
      <c r="M377" s="73">
        <f t="shared" si="88"/>
        <v>0</v>
      </c>
    </row>
    <row r="378" spans="1:13" x14ac:dyDescent="0.3">
      <c r="A378" s="115">
        <v>761</v>
      </c>
      <c r="B378" s="88" t="s">
        <v>376</v>
      </c>
      <c r="C378" s="116">
        <f>'COG-M'!P2807</f>
        <v>0</v>
      </c>
      <c r="D378" s="54">
        <f>'COG-M'!P2808</f>
        <v>0</v>
      </c>
      <c r="E378" s="54">
        <f>'COG-M'!P2809</f>
        <v>0</v>
      </c>
      <c r="F378" s="54">
        <f>'COG-M'!P2810</f>
        <v>0</v>
      </c>
      <c r="G378" s="54">
        <f>'COG-M'!P2811</f>
        <v>0</v>
      </c>
      <c r="H378" s="54">
        <f>'COG-M'!P2812</f>
        <v>0</v>
      </c>
      <c r="I378" s="54">
        <f>'COG-M'!P2813</f>
        <v>0</v>
      </c>
      <c r="J378" s="54">
        <f>'COG-M'!P2814</f>
        <v>0</v>
      </c>
      <c r="K378" s="54">
        <f>'COG-M'!P2815</f>
        <v>0</v>
      </c>
      <c r="L378" s="54">
        <f>'COG-M'!P2816</f>
        <v>0</v>
      </c>
      <c r="M378" s="55">
        <f>SUM(C378:L378)</f>
        <v>0</v>
      </c>
    </row>
    <row r="379" spans="1:13" x14ac:dyDescent="0.3">
      <c r="A379" s="115">
        <v>762</v>
      </c>
      <c r="B379" s="88" t="s">
        <v>377</v>
      </c>
      <c r="C379" s="116">
        <f>'COG-M'!P2817</f>
        <v>0</v>
      </c>
      <c r="D379" s="54">
        <f>'COG-M'!P2818</f>
        <v>0</v>
      </c>
      <c r="E379" s="54">
        <f>'COG-M'!P2819</f>
        <v>0</v>
      </c>
      <c r="F379" s="54">
        <f>'COG-M'!P2820</f>
        <v>0</v>
      </c>
      <c r="G379" s="54">
        <f>'COG-M'!P2821</f>
        <v>0</v>
      </c>
      <c r="H379" s="54">
        <f>'COG-M'!P2822</f>
        <v>0</v>
      </c>
      <c r="I379" s="54">
        <f>'COG-M'!P2823</f>
        <v>0</v>
      </c>
      <c r="J379" s="54">
        <f>'COG-M'!P2824</f>
        <v>0</v>
      </c>
      <c r="K379" s="54">
        <f>'COG-M'!P2825</f>
        <v>0</v>
      </c>
      <c r="L379" s="54">
        <f>'COG-M'!P2826</f>
        <v>0</v>
      </c>
      <c r="M379" s="55">
        <f>SUM(C379:L379)</f>
        <v>0</v>
      </c>
    </row>
    <row r="380" spans="1:13" x14ac:dyDescent="0.3">
      <c r="A380" s="121">
        <v>7900</v>
      </c>
      <c r="B380" s="122" t="s">
        <v>2460</v>
      </c>
      <c r="C380" s="72">
        <f>SUM(C381:C383)</f>
        <v>0</v>
      </c>
      <c r="D380" s="73">
        <f t="shared" ref="D380:M380" si="89">SUM(D381:D383)</f>
        <v>0</v>
      </c>
      <c r="E380" s="73">
        <f t="shared" si="89"/>
        <v>0</v>
      </c>
      <c r="F380" s="73">
        <f t="shared" si="89"/>
        <v>0</v>
      </c>
      <c r="G380" s="73">
        <f t="shared" si="89"/>
        <v>0</v>
      </c>
      <c r="H380" s="73">
        <f t="shared" si="89"/>
        <v>0</v>
      </c>
      <c r="I380" s="73">
        <f t="shared" si="89"/>
        <v>0</v>
      </c>
      <c r="J380" s="73">
        <f t="shared" si="89"/>
        <v>0</v>
      </c>
      <c r="K380" s="73">
        <f t="shared" si="89"/>
        <v>0</v>
      </c>
      <c r="L380" s="73">
        <f t="shared" si="89"/>
        <v>0</v>
      </c>
      <c r="M380" s="73">
        <f t="shared" si="89"/>
        <v>0</v>
      </c>
    </row>
    <row r="381" spans="1:13" x14ac:dyDescent="0.3">
      <c r="A381" s="115">
        <v>791</v>
      </c>
      <c r="B381" s="88" t="s">
        <v>624</v>
      </c>
      <c r="C381" s="116">
        <f>'COG-M'!P2828</f>
        <v>0</v>
      </c>
      <c r="D381" s="54">
        <f>'COG-M'!P2829</f>
        <v>0</v>
      </c>
      <c r="E381" s="54">
        <f>'COG-M'!P2830</f>
        <v>0</v>
      </c>
      <c r="F381" s="54">
        <f>'COG-M'!P2831</f>
        <v>0</v>
      </c>
      <c r="G381" s="54">
        <f>'COG-M'!P2832</f>
        <v>0</v>
      </c>
      <c r="H381" s="54">
        <f>'COG-M'!P2833</f>
        <v>0</v>
      </c>
      <c r="I381" s="54">
        <f>'COG-M'!P2834</f>
        <v>0</v>
      </c>
      <c r="J381" s="54">
        <f>'COG-M'!P2835</f>
        <v>0</v>
      </c>
      <c r="K381" s="54">
        <f>'COG-M'!P2836</f>
        <v>0</v>
      </c>
      <c r="L381" s="54">
        <f>'COG-M'!P2837</f>
        <v>0</v>
      </c>
      <c r="M381" s="55">
        <f>SUM(C381:L381)</f>
        <v>0</v>
      </c>
    </row>
    <row r="382" spans="1:13" x14ac:dyDescent="0.3">
      <c r="A382" s="115">
        <v>792</v>
      </c>
      <c r="B382" s="88" t="s">
        <v>379</v>
      </c>
      <c r="C382" s="116">
        <f>'COG-M'!P2838</f>
        <v>0</v>
      </c>
      <c r="D382" s="54">
        <f>'COG-M'!P2839</f>
        <v>0</v>
      </c>
      <c r="E382" s="54">
        <f>'COG-M'!P2840</f>
        <v>0</v>
      </c>
      <c r="F382" s="54">
        <f>'COG-M'!P2841</f>
        <v>0</v>
      </c>
      <c r="G382" s="54">
        <f>'COG-M'!P2842</f>
        <v>0</v>
      </c>
      <c r="H382" s="54">
        <f>'COG-M'!P2843</f>
        <v>0</v>
      </c>
      <c r="I382" s="54">
        <f>'COG-M'!P2844</f>
        <v>0</v>
      </c>
      <c r="J382" s="54">
        <f>'COG-M'!P2845</f>
        <v>0</v>
      </c>
      <c r="K382" s="54">
        <f>'COG-M'!P2846</f>
        <v>0</v>
      </c>
      <c r="L382" s="54">
        <f>'COG-M'!P2847</f>
        <v>0</v>
      </c>
      <c r="M382" s="55">
        <f>SUM(C382:L382)</f>
        <v>0</v>
      </c>
    </row>
    <row r="383" spans="1:13" x14ac:dyDescent="0.3">
      <c r="A383" s="115">
        <v>799</v>
      </c>
      <c r="B383" s="88" t="s">
        <v>380</v>
      </c>
      <c r="C383" s="116">
        <f>'COG-M'!P2848</f>
        <v>0</v>
      </c>
      <c r="D383" s="54">
        <f>'COG-M'!P2849</f>
        <v>0</v>
      </c>
      <c r="E383" s="54">
        <f>'COG-M'!P2850</f>
        <v>0</v>
      </c>
      <c r="F383" s="54">
        <f>'COG-M'!P2851</f>
        <v>0</v>
      </c>
      <c r="G383" s="54">
        <f>'COG-M'!P2852</f>
        <v>0</v>
      </c>
      <c r="H383" s="54">
        <f>'COG-M'!P2853</f>
        <v>0</v>
      </c>
      <c r="I383" s="54">
        <f>'COG-M'!P2854</f>
        <v>0</v>
      </c>
      <c r="J383" s="54">
        <f>'COG-M'!P2855</f>
        <v>0</v>
      </c>
      <c r="K383" s="54">
        <f>'COG-M'!P2856</f>
        <v>0</v>
      </c>
      <c r="L383" s="54">
        <f>'COG-M'!P2857</f>
        <v>0</v>
      </c>
      <c r="M383" s="55">
        <f>SUM(C383:L383)</f>
        <v>0</v>
      </c>
    </row>
    <row r="384" spans="1:13" x14ac:dyDescent="0.3">
      <c r="A384" s="123">
        <v>8000</v>
      </c>
      <c r="B384" s="112" t="s">
        <v>2341</v>
      </c>
      <c r="C384" s="76">
        <f>C385+C392+C398</f>
        <v>0</v>
      </c>
      <c r="D384" s="77">
        <f t="shared" ref="D384:M384" si="90">D385+D392+D398</f>
        <v>0</v>
      </c>
      <c r="E384" s="77">
        <f t="shared" si="90"/>
        <v>0</v>
      </c>
      <c r="F384" s="77">
        <f t="shared" si="90"/>
        <v>0</v>
      </c>
      <c r="G384" s="77">
        <f t="shared" si="90"/>
        <v>0</v>
      </c>
      <c r="H384" s="77">
        <f t="shared" si="90"/>
        <v>0</v>
      </c>
      <c r="I384" s="77">
        <f t="shared" si="90"/>
        <v>0</v>
      </c>
      <c r="J384" s="77">
        <f t="shared" si="90"/>
        <v>0</v>
      </c>
      <c r="K384" s="77">
        <f t="shared" si="90"/>
        <v>0</v>
      </c>
      <c r="L384" s="77">
        <f t="shared" si="90"/>
        <v>0</v>
      </c>
      <c r="M384" s="77">
        <f t="shared" si="90"/>
        <v>0</v>
      </c>
    </row>
    <row r="385" spans="1:13" x14ac:dyDescent="0.3">
      <c r="A385" s="121">
        <v>8100</v>
      </c>
      <c r="B385" s="122" t="s">
        <v>2461</v>
      </c>
      <c r="C385" s="72">
        <f>SUM(C386:C391)</f>
        <v>0</v>
      </c>
      <c r="D385" s="73">
        <f t="shared" ref="D385:M385" si="91">SUM(D386:D391)</f>
        <v>0</v>
      </c>
      <c r="E385" s="73">
        <f t="shared" si="91"/>
        <v>0</v>
      </c>
      <c r="F385" s="73">
        <f t="shared" si="91"/>
        <v>0</v>
      </c>
      <c r="G385" s="73">
        <f t="shared" si="91"/>
        <v>0</v>
      </c>
      <c r="H385" s="73">
        <f t="shared" si="91"/>
        <v>0</v>
      </c>
      <c r="I385" s="73">
        <f t="shared" si="91"/>
        <v>0</v>
      </c>
      <c r="J385" s="73">
        <f t="shared" si="91"/>
        <v>0</v>
      </c>
      <c r="K385" s="73">
        <f t="shared" si="91"/>
        <v>0</v>
      </c>
      <c r="L385" s="73">
        <f t="shared" si="91"/>
        <v>0</v>
      </c>
      <c r="M385" s="73">
        <f t="shared" si="91"/>
        <v>0</v>
      </c>
    </row>
    <row r="386" spans="1:13" x14ac:dyDescent="0.3">
      <c r="A386" s="115">
        <v>811</v>
      </c>
      <c r="B386" s="88" t="s">
        <v>383</v>
      </c>
      <c r="C386" s="116"/>
      <c r="D386" s="54"/>
      <c r="E386" s="54"/>
      <c r="F386" s="54"/>
      <c r="G386" s="54"/>
      <c r="H386" s="54"/>
      <c r="I386" s="54"/>
      <c r="J386" s="54"/>
      <c r="K386" s="54"/>
      <c r="L386" s="54"/>
      <c r="M386" s="55">
        <f t="shared" ref="M386:M391" si="92">SUM(C386:L386)</f>
        <v>0</v>
      </c>
    </row>
    <row r="387" spans="1:13" x14ac:dyDescent="0.3">
      <c r="A387" s="115">
        <v>812</v>
      </c>
      <c r="B387" s="88" t="s">
        <v>384</v>
      </c>
      <c r="C387" s="116"/>
      <c r="D387" s="54"/>
      <c r="E387" s="54"/>
      <c r="F387" s="54"/>
      <c r="G387" s="54"/>
      <c r="H387" s="54"/>
      <c r="I387" s="54"/>
      <c r="J387" s="54"/>
      <c r="K387" s="54"/>
      <c r="L387" s="54"/>
      <c r="M387" s="55">
        <f t="shared" si="92"/>
        <v>0</v>
      </c>
    </row>
    <row r="388" spans="1:13" x14ac:dyDescent="0.3">
      <c r="A388" s="115">
        <v>813</v>
      </c>
      <c r="B388" s="88" t="s">
        <v>385</v>
      </c>
      <c r="C388" s="116"/>
      <c r="D388" s="54"/>
      <c r="E388" s="54"/>
      <c r="F388" s="54"/>
      <c r="G388" s="54"/>
      <c r="H388" s="54"/>
      <c r="I388" s="54"/>
      <c r="J388" s="54"/>
      <c r="K388" s="54"/>
      <c r="L388" s="54"/>
      <c r="M388" s="55">
        <f t="shared" si="92"/>
        <v>0</v>
      </c>
    </row>
    <row r="389" spans="1:13" x14ac:dyDescent="0.3">
      <c r="A389" s="115">
        <v>814</v>
      </c>
      <c r="B389" s="88" t="s">
        <v>386</v>
      </c>
      <c r="C389" s="116"/>
      <c r="D389" s="54"/>
      <c r="E389" s="54"/>
      <c r="F389" s="54"/>
      <c r="G389" s="54"/>
      <c r="H389" s="54"/>
      <c r="I389" s="54"/>
      <c r="J389" s="54"/>
      <c r="K389" s="54"/>
      <c r="L389" s="54"/>
      <c r="M389" s="55">
        <f t="shared" si="92"/>
        <v>0</v>
      </c>
    </row>
    <row r="390" spans="1:13" x14ac:dyDescent="0.3">
      <c r="A390" s="115">
        <v>815</v>
      </c>
      <c r="B390" s="88" t="s">
        <v>387</v>
      </c>
      <c r="C390" s="116"/>
      <c r="D390" s="54"/>
      <c r="E390" s="54"/>
      <c r="F390" s="54"/>
      <c r="G390" s="54"/>
      <c r="H390" s="54"/>
      <c r="I390" s="54"/>
      <c r="J390" s="54"/>
      <c r="K390" s="54"/>
      <c r="L390" s="54"/>
      <c r="M390" s="55">
        <f t="shared" si="92"/>
        <v>0</v>
      </c>
    </row>
    <row r="391" spans="1:13" x14ac:dyDescent="0.3">
      <c r="A391" s="115">
        <v>816</v>
      </c>
      <c r="B391" s="88" t="s">
        <v>388</v>
      </c>
      <c r="C391" s="116">
        <f>'COG-M'!P2865</f>
        <v>0</v>
      </c>
      <c r="D391" s="54">
        <f>'COG-M'!P2866</f>
        <v>0</v>
      </c>
      <c r="E391" s="54">
        <f>'COG-M'!P2867</f>
        <v>0</v>
      </c>
      <c r="F391" s="54">
        <f>'COG-M'!P2868</f>
        <v>0</v>
      </c>
      <c r="G391" s="54">
        <f>'COG-M'!P2869</f>
        <v>0</v>
      </c>
      <c r="H391" s="54">
        <f>'COG-M'!P2870</f>
        <v>0</v>
      </c>
      <c r="I391" s="54">
        <f>'COG-M'!P2871</f>
        <v>0</v>
      </c>
      <c r="J391" s="54">
        <f>'COG-M'!P2872</f>
        <v>0</v>
      </c>
      <c r="K391" s="54">
        <f>'COG-M'!P2873</f>
        <v>0</v>
      </c>
      <c r="L391" s="54">
        <f>'COG-M'!P2874</f>
        <v>0</v>
      </c>
      <c r="M391" s="55">
        <f t="shared" si="92"/>
        <v>0</v>
      </c>
    </row>
    <row r="392" spans="1:13" x14ac:dyDescent="0.3">
      <c r="A392" s="121">
        <v>8300</v>
      </c>
      <c r="B392" s="122" t="s">
        <v>581</v>
      </c>
      <c r="C392" s="72">
        <f>SUM(C393:C397)</f>
        <v>0</v>
      </c>
      <c r="D392" s="73">
        <f t="shared" ref="D392:M392" si="93">SUM(D393:D397)</f>
        <v>0</v>
      </c>
      <c r="E392" s="73">
        <f t="shared" si="93"/>
        <v>0</v>
      </c>
      <c r="F392" s="73">
        <f t="shared" si="93"/>
        <v>0</v>
      </c>
      <c r="G392" s="73">
        <f t="shared" si="93"/>
        <v>0</v>
      </c>
      <c r="H392" s="73">
        <f t="shared" si="93"/>
        <v>0</v>
      </c>
      <c r="I392" s="73">
        <f t="shared" si="93"/>
        <v>0</v>
      </c>
      <c r="J392" s="73">
        <f t="shared" si="93"/>
        <v>0</v>
      </c>
      <c r="K392" s="73">
        <f t="shared" si="93"/>
        <v>0</v>
      </c>
      <c r="L392" s="73">
        <f t="shared" si="93"/>
        <v>0</v>
      </c>
      <c r="M392" s="73">
        <f t="shared" si="93"/>
        <v>0</v>
      </c>
    </row>
    <row r="393" spans="1:13" x14ac:dyDescent="0.3">
      <c r="A393" s="115">
        <v>831</v>
      </c>
      <c r="B393" s="88" t="s">
        <v>390</v>
      </c>
      <c r="C393" s="116"/>
      <c r="D393" s="54"/>
      <c r="E393" s="54"/>
      <c r="F393" s="54"/>
      <c r="G393" s="54"/>
      <c r="H393" s="54"/>
      <c r="I393" s="54"/>
      <c r="J393" s="54"/>
      <c r="K393" s="54"/>
      <c r="L393" s="54"/>
      <c r="M393" s="55">
        <f>SUM(C393:L393)</f>
        <v>0</v>
      </c>
    </row>
    <row r="394" spans="1:13" x14ac:dyDescent="0.3">
      <c r="A394" s="115">
        <v>832</v>
      </c>
      <c r="B394" s="88" t="s">
        <v>391</v>
      </c>
      <c r="C394" s="116"/>
      <c r="D394" s="54"/>
      <c r="E394" s="54"/>
      <c r="F394" s="54"/>
      <c r="G394" s="54"/>
      <c r="H394" s="54"/>
      <c r="I394" s="54"/>
      <c r="J394" s="54"/>
      <c r="K394" s="54"/>
      <c r="L394" s="54"/>
      <c r="M394" s="55">
        <f>SUM(C394:L394)</f>
        <v>0</v>
      </c>
    </row>
    <row r="395" spans="1:13" x14ac:dyDescent="0.3">
      <c r="A395" s="115">
        <v>833</v>
      </c>
      <c r="B395" s="88" t="s">
        <v>392</v>
      </c>
      <c r="C395" s="116"/>
      <c r="D395" s="54"/>
      <c r="E395" s="54"/>
      <c r="F395" s="54"/>
      <c r="G395" s="54"/>
      <c r="H395" s="54"/>
      <c r="I395" s="54"/>
      <c r="J395" s="54"/>
      <c r="K395" s="54"/>
      <c r="L395" s="54"/>
      <c r="M395" s="55">
        <f>SUM(C395:L395)</f>
        <v>0</v>
      </c>
    </row>
    <row r="396" spans="1:13" ht="15" customHeight="1" x14ac:dyDescent="0.3">
      <c r="A396" s="115">
        <v>834</v>
      </c>
      <c r="B396" s="88" t="s">
        <v>393</v>
      </c>
      <c r="C396" s="116"/>
      <c r="D396" s="54"/>
      <c r="E396" s="54"/>
      <c r="F396" s="54"/>
      <c r="G396" s="54"/>
      <c r="H396" s="54"/>
      <c r="I396" s="54"/>
      <c r="J396" s="54"/>
      <c r="K396" s="54"/>
      <c r="L396" s="54"/>
      <c r="M396" s="55">
        <f>SUM(C396:L396)</f>
        <v>0</v>
      </c>
    </row>
    <row r="397" spans="1:13" ht="28.8" x14ac:dyDescent="0.3">
      <c r="A397" s="115">
        <v>835</v>
      </c>
      <c r="B397" s="88" t="s">
        <v>394</v>
      </c>
      <c r="C397" s="116"/>
      <c r="D397" s="54"/>
      <c r="E397" s="54"/>
      <c r="F397" s="54"/>
      <c r="G397" s="54"/>
      <c r="H397" s="54"/>
      <c r="I397" s="54"/>
      <c r="J397" s="54"/>
      <c r="K397" s="54"/>
      <c r="L397" s="54"/>
      <c r="M397" s="55">
        <f>SUM(C397:L397)</f>
        <v>0</v>
      </c>
    </row>
    <row r="398" spans="1:13" x14ac:dyDescent="0.3">
      <c r="A398" s="121">
        <v>8500</v>
      </c>
      <c r="B398" s="122" t="s">
        <v>584</v>
      </c>
      <c r="C398" s="72">
        <f>SUM(C399:C401)</f>
        <v>0</v>
      </c>
      <c r="D398" s="73">
        <f t="shared" ref="D398:M398" si="94">SUM(D399:D401)</f>
        <v>0</v>
      </c>
      <c r="E398" s="73">
        <f t="shared" si="94"/>
        <v>0</v>
      </c>
      <c r="F398" s="73">
        <f t="shared" si="94"/>
        <v>0</v>
      </c>
      <c r="G398" s="73">
        <f t="shared" si="94"/>
        <v>0</v>
      </c>
      <c r="H398" s="73">
        <f t="shared" si="94"/>
        <v>0</v>
      </c>
      <c r="I398" s="73">
        <f t="shared" si="94"/>
        <v>0</v>
      </c>
      <c r="J398" s="73">
        <f t="shared" si="94"/>
        <v>0</v>
      </c>
      <c r="K398" s="73">
        <f t="shared" si="94"/>
        <v>0</v>
      </c>
      <c r="L398" s="73">
        <f t="shared" si="94"/>
        <v>0</v>
      </c>
      <c r="M398" s="73">
        <f t="shared" si="94"/>
        <v>0</v>
      </c>
    </row>
    <row r="399" spans="1:13" x14ac:dyDescent="0.3">
      <c r="A399" s="115">
        <v>851</v>
      </c>
      <c r="B399" s="88" t="s">
        <v>396</v>
      </c>
      <c r="C399" s="116">
        <f>'COG-M'!P2882</f>
        <v>0</v>
      </c>
      <c r="D399" s="54">
        <f>'COG-M'!P2883</f>
        <v>0</v>
      </c>
      <c r="E399" s="54">
        <f>'COG-M'!P2884</f>
        <v>0</v>
      </c>
      <c r="F399" s="54">
        <f>'COG-M'!P2885</f>
        <v>0</v>
      </c>
      <c r="G399" s="54">
        <f>'COG-M'!P2886</f>
        <v>0</v>
      </c>
      <c r="H399" s="54">
        <f>'COG-M'!P2887</f>
        <v>0</v>
      </c>
      <c r="I399" s="54">
        <f>'COG-M'!P2888</f>
        <v>0</v>
      </c>
      <c r="J399" s="54">
        <f>'COG-M'!P2889</f>
        <v>0</v>
      </c>
      <c r="K399" s="54">
        <f>'COG-M'!P2890</f>
        <v>0</v>
      </c>
      <c r="L399" s="54">
        <f>'COG-M'!P2891</f>
        <v>0</v>
      </c>
      <c r="M399" s="55">
        <f>SUM(C399:L399)</f>
        <v>0</v>
      </c>
    </row>
    <row r="400" spans="1:13" x14ac:dyDescent="0.3">
      <c r="A400" s="115">
        <v>852</v>
      </c>
      <c r="B400" s="88" t="s">
        <v>397</v>
      </c>
      <c r="C400" s="116">
        <f>'COG-M'!P2892</f>
        <v>0</v>
      </c>
      <c r="D400" s="54">
        <f>'COG-M'!P2893</f>
        <v>0</v>
      </c>
      <c r="E400" s="54">
        <f>'COG-M'!P2894</f>
        <v>0</v>
      </c>
      <c r="F400" s="54">
        <f>'COG-M'!P2895</f>
        <v>0</v>
      </c>
      <c r="G400" s="54">
        <f>'COG-M'!P2896</f>
        <v>0</v>
      </c>
      <c r="H400" s="54">
        <f>'COG-M'!P2897</f>
        <v>0</v>
      </c>
      <c r="I400" s="54">
        <f>'COG-M'!P2898</f>
        <v>0</v>
      </c>
      <c r="J400" s="54">
        <f>'COG-M'!P2899</f>
        <v>0</v>
      </c>
      <c r="K400" s="54">
        <f>'COG-M'!P2900</f>
        <v>0</v>
      </c>
      <c r="L400" s="54">
        <f>'COG-M'!P2901</f>
        <v>0</v>
      </c>
      <c r="M400" s="55">
        <f>SUM(C400:L400)</f>
        <v>0</v>
      </c>
    </row>
    <row r="401" spans="1:13" x14ac:dyDescent="0.3">
      <c r="A401" s="115">
        <v>853</v>
      </c>
      <c r="B401" s="88" t="s">
        <v>398</v>
      </c>
      <c r="C401" s="116">
        <f>'COG-M'!P2902</f>
        <v>0</v>
      </c>
      <c r="D401" s="54">
        <f>'COG-M'!P2903</f>
        <v>0</v>
      </c>
      <c r="E401" s="54">
        <f>'COG-M'!P2904</f>
        <v>0</v>
      </c>
      <c r="F401" s="54">
        <f>'COG-M'!P2905</f>
        <v>0</v>
      </c>
      <c r="G401" s="54">
        <f>'COG-M'!P2906</f>
        <v>0</v>
      </c>
      <c r="H401" s="54">
        <f>'COG-M'!P2907</f>
        <v>0</v>
      </c>
      <c r="I401" s="54">
        <f>'COG-M'!P2908</f>
        <v>0</v>
      </c>
      <c r="J401" s="54">
        <f>'COG-M'!P2909</f>
        <v>0</v>
      </c>
      <c r="K401" s="54">
        <f>'COG-M'!P2910</f>
        <v>0</v>
      </c>
      <c r="L401" s="54">
        <f>'COG-M'!P2911</f>
        <v>0</v>
      </c>
      <c r="M401" s="55">
        <f>SUM(C401:L401)</f>
        <v>0</v>
      </c>
    </row>
    <row r="402" spans="1:13" x14ac:dyDescent="0.3">
      <c r="A402" s="123">
        <v>9000</v>
      </c>
      <c r="B402" s="112" t="s">
        <v>2342</v>
      </c>
      <c r="C402" s="76">
        <f>C403+C412+C421+C424+C427+C429+C432</f>
        <v>0</v>
      </c>
      <c r="D402" s="77">
        <f t="shared" ref="D402:M402" si="95">D403+D412+D421+D424+D427+D429+D432</f>
        <v>0</v>
      </c>
      <c r="E402" s="77">
        <f t="shared" si="95"/>
        <v>0</v>
      </c>
      <c r="F402" s="77">
        <f t="shared" si="95"/>
        <v>0</v>
      </c>
      <c r="G402" s="77">
        <f t="shared" si="95"/>
        <v>0</v>
      </c>
      <c r="H402" s="77">
        <f t="shared" si="95"/>
        <v>0</v>
      </c>
      <c r="I402" s="77">
        <f t="shared" si="95"/>
        <v>0</v>
      </c>
      <c r="J402" s="77">
        <f t="shared" si="95"/>
        <v>0</v>
      </c>
      <c r="K402" s="77">
        <f t="shared" si="95"/>
        <v>0</v>
      </c>
      <c r="L402" s="77">
        <f t="shared" si="95"/>
        <v>0</v>
      </c>
      <c r="M402" s="77">
        <f t="shared" si="95"/>
        <v>0</v>
      </c>
    </row>
    <row r="403" spans="1:13" x14ac:dyDescent="0.3">
      <c r="A403" s="121">
        <v>9100</v>
      </c>
      <c r="B403" s="122" t="s">
        <v>2462</v>
      </c>
      <c r="C403" s="72">
        <f>SUM(C404:C411)</f>
        <v>0</v>
      </c>
      <c r="D403" s="73">
        <f t="shared" ref="D403:M403" si="96">SUM(D404:D411)</f>
        <v>0</v>
      </c>
      <c r="E403" s="73">
        <f t="shared" si="96"/>
        <v>0</v>
      </c>
      <c r="F403" s="73">
        <f t="shared" si="96"/>
        <v>0</v>
      </c>
      <c r="G403" s="73">
        <f t="shared" si="96"/>
        <v>0</v>
      </c>
      <c r="H403" s="73">
        <f t="shared" si="96"/>
        <v>0</v>
      </c>
      <c r="I403" s="73">
        <f t="shared" si="96"/>
        <v>0</v>
      </c>
      <c r="J403" s="73">
        <f t="shared" si="96"/>
        <v>0</v>
      </c>
      <c r="K403" s="73">
        <f t="shared" si="96"/>
        <v>0</v>
      </c>
      <c r="L403" s="73">
        <f t="shared" si="96"/>
        <v>0</v>
      </c>
      <c r="M403" s="73">
        <f t="shared" si="96"/>
        <v>0</v>
      </c>
    </row>
    <row r="404" spans="1:13" x14ac:dyDescent="0.3">
      <c r="A404" s="115">
        <v>911</v>
      </c>
      <c r="B404" s="88" t="s">
        <v>401</v>
      </c>
      <c r="C404" s="116">
        <f>'COG-M'!P2914</f>
        <v>0</v>
      </c>
      <c r="D404" s="54">
        <f>'COG-M'!P2915</f>
        <v>0</v>
      </c>
      <c r="E404" s="54">
        <f>'COG-M'!P2916</f>
        <v>0</v>
      </c>
      <c r="F404" s="54">
        <f>'COG-M'!P2917</f>
        <v>0</v>
      </c>
      <c r="G404" s="54">
        <f>'COG-M'!P2918</f>
        <v>0</v>
      </c>
      <c r="H404" s="54">
        <f>'COG-M'!P2919</f>
        <v>0</v>
      </c>
      <c r="I404" s="54">
        <f>'COG-M'!P2920</f>
        <v>0</v>
      </c>
      <c r="J404" s="54">
        <f>'COG-M'!P2921</f>
        <v>0</v>
      </c>
      <c r="K404" s="54">
        <f>'COG-M'!P2922</f>
        <v>0</v>
      </c>
      <c r="L404" s="54">
        <f>'COG-M'!P2923</f>
        <v>0</v>
      </c>
      <c r="M404" s="55">
        <f t="shared" ref="M404:M411" si="97">SUM(C404:L404)</f>
        <v>0</v>
      </c>
    </row>
    <row r="405" spans="1:13" x14ac:dyDescent="0.3">
      <c r="A405" s="115">
        <v>912</v>
      </c>
      <c r="B405" s="88" t="s">
        <v>402</v>
      </c>
      <c r="C405" s="116">
        <f>'COG-M'!P2924</f>
        <v>0</v>
      </c>
      <c r="D405" s="54">
        <f>'COG-M'!P2925</f>
        <v>0</v>
      </c>
      <c r="E405" s="54">
        <f>'COG-M'!P2926</f>
        <v>0</v>
      </c>
      <c r="F405" s="54">
        <f>'COG-M'!P2927</f>
        <v>0</v>
      </c>
      <c r="G405" s="54">
        <f>'COG-M'!P2928</f>
        <v>0</v>
      </c>
      <c r="H405" s="54">
        <f>'COG-M'!P2929</f>
        <v>0</v>
      </c>
      <c r="I405" s="54">
        <f>'COG-M'!P2930</f>
        <v>0</v>
      </c>
      <c r="J405" s="54">
        <f>'COG-M'!P2931</f>
        <v>0</v>
      </c>
      <c r="K405" s="54">
        <f>'COG-M'!P2932</f>
        <v>0</v>
      </c>
      <c r="L405" s="54">
        <f>'COG-M'!P2933</f>
        <v>0</v>
      </c>
      <c r="M405" s="55">
        <f t="shared" si="97"/>
        <v>0</v>
      </c>
    </row>
    <row r="406" spans="1:13" x14ac:dyDescent="0.3">
      <c r="A406" s="115">
        <v>913</v>
      </c>
      <c r="B406" s="88" t="s">
        <v>403</v>
      </c>
      <c r="C406" s="116">
        <f>'COG-M'!P2934</f>
        <v>0</v>
      </c>
      <c r="D406" s="54">
        <f>'COG-M'!P2935</f>
        <v>0</v>
      </c>
      <c r="E406" s="54">
        <f>'COG-M'!P2936</f>
        <v>0</v>
      </c>
      <c r="F406" s="54">
        <f>'COG-M'!P2937</f>
        <v>0</v>
      </c>
      <c r="G406" s="54">
        <f>'COG-M'!P2938</f>
        <v>0</v>
      </c>
      <c r="H406" s="54">
        <f>'COG-M'!P2939</f>
        <v>0</v>
      </c>
      <c r="I406" s="54">
        <f>'COG-M'!P2940</f>
        <v>0</v>
      </c>
      <c r="J406" s="54">
        <f>'COG-M'!P2941</f>
        <v>0</v>
      </c>
      <c r="K406" s="54">
        <f>'COG-M'!P2942</f>
        <v>0</v>
      </c>
      <c r="L406" s="54">
        <f>'COG-M'!P2943</f>
        <v>0</v>
      </c>
      <c r="M406" s="55">
        <f t="shared" si="97"/>
        <v>0</v>
      </c>
    </row>
    <row r="407" spans="1:13" x14ac:dyDescent="0.3">
      <c r="A407" s="115">
        <v>914</v>
      </c>
      <c r="B407" s="88" t="s">
        <v>2344</v>
      </c>
      <c r="C407" s="116"/>
      <c r="D407" s="54"/>
      <c r="E407" s="54"/>
      <c r="F407" s="54"/>
      <c r="G407" s="54"/>
      <c r="H407" s="54"/>
      <c r="I407" s="54"/>
      <c r="J407" s="54"/>
      <c r="K407" s="54"/>
      <c r="L407" s="54"/>
      <c r="M407" s="55">
        <f t="shared" si="97"/>
        <v>0</v>
      </c>
    </row>
    <row r="408" spans="1:13" ht="15" customHeight="1" x14ac:dyDescent="0.3">
      <c r="A408" s="115">
        <v>915</v>
      </c>
      <c r="B408" s="88" t="s">
        <v>405</v>
      </c>
      <c r="C408" s="116"/>
      <c r="D408" s="54"/>
      <c r="E408" s="54"/>
      <c r="F408" s="54"/>
      <c r="G408" s="54"/>
      <c r="H408" s="54"/>
      <c r="I408" s="54"/>
      <c r="J408" s="54"/>
      <c r="K408" s="54"/>
      <c r="L408" s="54"/>
      <c r="M408" s="55">
        <f t="shared" si="97"/>
        <v>0</v>
      </c>
    </row>
    <row r="409" spans="1:13" x14ac:dyDescent="0.3">
      <c r="A409" s="115">
        <v>916</v>
      </c>
      <c r="B409" s="88" t="s">
        <v>406</v>
      </c>
      <c r="C409" s="116"/>
      <c r="D409" s="54"/>
      <c r="E409" s="54"/>
      <c r="F409" s="54"/>
      <c r="G409" s="54"/>
      <c r="H409" s="54"/>
      <c r="I409" s="54"/>
      <c r="J409" s="54"/>
      <c r="K409" s="54"/>
      <c r="L409" s="54"/>
      <c r="M409" s="55">
        <f t="shared" si="97"/>
        <v>0</v>
      </c>
    </row>
    <row r="410" spans="1:13" x14ac:dyDescent="0.3">
      <c r="A410" s="115">
        <v>917</v>
      </c>
      <c r="B410" s="88" t="s">
        <v>407</v>
      </c>
      <c r="C410" s="116"/>
      <c r="D410" s="54"/>
      <c r="E410" s="54"/>
      <c r="F410" s="54"/>
      <c r="G410" s="54"/>
      <c r="H410" s="54"/>
      <c r="I410" s="54"/>
      <c r="J410" s="54"/>
      <c r="K410" s="54"/>
      <c r="L410" s="54"/>
      <c r="M410" s="55">
        <f t="shared" si="97"/>
        <v>0</v>
      </c>
    </row>
    <row r="411" spans="1:13" x14ac:dyDescent="0.3">
      <c r="A411" s="115">
        <v>918</v>
      </c>
      <c r="B411" s="88" t="s">
        <v>408</v>
      </c>
      <c r="C411" s="116"/>
      <c r="D411" s="54"/>
      <c r="E411" s="54"/>
      <c r="F411" s="54"/>
      <c r="G411" s="54"/>
      <c r="H411" s="54"/>
      <c r="I411" s="54"/>
      <c r="J411" s="54"/>
      <c r="K411" s="54"/>
      <c r="L411" s="54"/>
      <c r="M411" s="55">
        <f t="shared" si="97"/>
        <v>0</v>
      </c>
    </row>
    <row r="412" spans="1:13" x14ac:dyDescent="0.3">
      <c r="A412" s="121">
        <v>9200</v>
      </c>
      <c r="B412" s="122" t="s">
        <v>2345</v>
      </c>
      <c r="C412" s="72">
        <f>SUM(C413:C420)</f>
        <v>0</v>
      </c>
      <c r="D412" s="73">
        <f t="shared" ref="D412:M412" si="98">SUM(D413:D420)</f>
        <v>0</v>
      </c>
      <c r="E412" s="73">
        <f t="shared" si="98"/>
        <v>0</v>
      </c>
      <c r="F412" s="73">
        <f t="shared" si="98"/>
        <v>0</v>
      </c>
      <c r="G412" s="73">
        <f t="shared" si="98"/>
        <v>0</v>
      </c>
      <c r="H412" s="73">
        <f t="shared" si="98"/>
        <v>0</v>
      </c>
      <c r="I412" s="73">
        <f t="shared" si="98"/>
        <v>0</v>
      </c>
      <c r="J412" s="73">
        <f t="shared" si="98"/>
        <v>0</v>
      </c>
      <c r="K412" s="73">
        <f t="shared" si="98"/>
        <v>0</v>
      </c>
      <c r="L412" s="73">
        <f t="shared" si="98"/>
        <v>0</v>
      </c>
      <c r="M412" s="73">
        <f t="shared" si="98"/>
        <v>0</v>
      </c>
    </row>
    <row r="413" spans="1:13" x14ac:dyDescent="0.3">
      <c r="A413" s="115">
        <v>921</v>
      </c>
      <c r="B413" s="88" t="s">
        <v>625</v>
      </c>
      <c r="C413" s="116">
        <f>'COG-M'!P2950</f>
        <v>0</v>
      </c>
      <c r="D413" s="54">
        <f>'COG-M'!P2951</f>
        <v>0</v>
      </c>
      <c r="E413" s="54">
        <f>'COG-M'!P2952</f>
        <v>0</v>
      </c>
      <c r="F413" s="54">
        <f>'COG-M'!P2953</f>
        <v>0</v>
      </c>
      <c r="G413" s="54">
        <f>'COG-M'!P2954</f>
        <v>0</v>
      </c>
      <c r="H413" s="54">
        <f>'COG-M'!P2955</f>
        <v>0</v>
      </c>
      <c r="I413" s="54">
        <f>'COG-M'!P2956</f>
        <v>0</v>
      </c>
      <c r="J413" s="54">
        <f>'COG-M'!P2957</f>
        <v>0</v>
      </c>
      <c r="K413" s="54">
        <f>'COG-M'!P2958</f>
        <v>0</v>
      </c>
      <c r="L413" s="54">
        <f>'COG-M'!P2959</f>
        <v>0</v>
      </c>
      <c r="M413" s="55">
        <f t="shared" ref="M413:M420" si="99">SUM(C413:L413)</f>
        <v>0</v>
      </c>
    </row>
    <row r="414" spans="1:13" x14ac:dyDescent="0.3">
      <c r="A414" s="115">
        <v>922</v>
      </c>
      <c r="B414" s="88" t="s">
        <v>410</v>
      </c>
      <c r="C414" s="116">
        <f>'COG-M'!P2960</f>
        <v>0</v>
      </c>
      <c r="D414" s="54">
        <f>'COG-M'!P2961</f>
        <v>0</v>
      </c>
      <c r="E414" s="54">
        <f>'COG-M'!P2962</f>
        <v>0</v>
      </c>
      <c r="F414" s="54">
        <f>'COG-M'!P2963</f>
        <v>0</v>
      </c>
      <c r="G414" s="54">
        <f>'COG-M'!P2964</f>
        <v>0</v>
      </c>
      <c r="H414" s="54">
        <f>'COG-M'!P2965</f>
        <v>0</v>
      </c>
      <c r="I414" s="54">
        <f>'COG-M'!P2966</f>
        <v>0</v>
      </c>
      <c r="J414" s="54">
        <f>'COG-M'!P2967</f>
        <v>0</v>
      </c>
      <c r="K414" s="54">
        <f>'COG-M'!P2968</f>
        <v>0</v>
      </c>
      <c r="L414" s="54">
        <f>'COG-M'!P2969</f>
        <v>0</v>
      </c>
      <c r="M414" s="55">
        <f t="shared" si="99"/>
        <v>0</v>
      </c>
    </row>
    <row r="415" spans="1:13" x14ac:dyDescent="0.3">
      <c r="A415" s="115">
        <v>923</v>
      </c>
      <c r="B415" s="88" t="s">
        <v>411</v>
      </c>
      <c r="C415" s="116">
        <f>'COG-M'!P2970</f>
        <v>0</v>
      </c>
      <c r="D415" s="54">
        <f>'COG-M'!P2971</f>
        <v>0</v>
      </c>
      <c r="E415" s="54">
        <f>'COG-M'!P2972</f>
        <v>0</v>
      </c>
      <c r="F415" s="54">
        <f>'COG-M'!P2973</f>
        <v>0</v>
      </c>
      <c r="G415" s="54">
        <f>'COG-M'!P2974</f>
        <v>0</v>
      </c>
      <c r="H415" s="54">
        <f>'COG-M'!P2975</f>
        <v>0</v>
      </c>
      <c r="I415" s="54">
        <f>'COG-M'!P2976</f>
        <v>0</v>
      </c>
      <c r="J415" s="54">
        <f>'COG-M'!P2977</f>
        <v>0</v>
      </c>
      <c r="K415" s="54">
        <f>'COG-M'!P2978</f>
        <v>0</v>
      </c>
      <c r="L415" s="54">
        <f>'COG-M'!P2979</f>
        <v>0</v>
      </c>
      <c r="M415" s="55">
        <f t="shared" si="99"/>
        <v>0</v>
      </c>
    </row>
    <row r="416" spans="1:13" x14ac:dyDescent="0.3">
      <c r="A416" s="115">
        <v>924</v>
      </c>
      <c r="B416" s="88" t="s">
        <v>2346</v>
      </c>
      <c r="C416" s="116"/>
      <c r="D416" s="54"/>
      <c r="E416" s="54"/>
      <c r="F416" s="54"/>
      <c r="G416" s="54"/>
      <c r="H416" s="54"/>
      <c r="I416" s="54"/>
      <c r="J416" s="54"/>
      <c r="K416" s="54"/>
      <c r="L416" s="54"/>
      <c r="M416" s="55">
        <f t="shared" si="99"/>
        <v>0</v>
      </c>
    </row>
    <row r="417" spans="1:13" x14ac:dyDescent="0.3">
      <c r="A417" s="115">
        <v>925</v>
      </c>
      <c r="B417" s="88" t="s">
        <v>413</v>
      </c>
      <c r="C417" s="116"/>
      <c r="D417" s="54"/>
      <c r="E417" s="54"/>
      <c r="F417" s="54"/>
      <c r="G417" s="54"/>
      <c r="H417" s="54"/>
      <c r="I417" s="54"/>
      <c r="J417" s="54"/>
      <c r="K417" s="54"/>
      <c r="L417" s="54"/>
      <c r="M417" s="55">
        <f t="shared" si="99"/>
        <v>0</v>
      </c>
    </row>
    <row r="418" spans="1:13" x14ac:dyDescent="0.3">
      <c r="A418" s="115">
        <v>926</v>
      </c>
      <c r="B418" s="88" t="s">
        <v>2347</v>
      </c>
      <c r="C418" s="116"/>
      <c r="D418" s="54"/>
      <c r="E418" s="54"/>
      <c r="F418" s="54"/>
      <c r="G418" s="54"/>
      <c r="H418" s="54"/>
      <c r="I418" s="54"/>
      <c r="J418" s="54"/>
      <c r="K418" s="54"/>
      <c r="L418" s="54"/>
      <c r="M418" s="55">
        <f t="shared" si="99"/>
        <v>0</v>
      </c>
    </row>
    <row r="419" spans="1:13" x14ac:dyDescent="0.3">
      <c r="A419" s="115">
        <v>927</v>
      </c>
      <c r="B419" s="88" t="s">
        <v>415</v>
      </c>
      <c r="C419" s="116"/>
      <c r="D419" s="54"/>
      <c r="E419" s="54"/>
      <c r="F419" s="54"/>
      <c r="G419" s="54"/>
      <c r="H419" s="54"/>
      <c r="I419" s="54"/>
      <c r="J419" s="54"/>
      <c r="K419" s="54"/>
      <c r="L419" s="54"/>
      <c r="M419" s="55">
        <f t="shared" si="99"/>
        <v>0</v>
      </c>
    </row>
    <row r="420" spans="1:13" x14ac:dyDescent="0.3">
      <c r="A420" s="115">
        <v>928</v>
      </c>
      <c r="B420" s="88" t="s">
        <v>416</v>
      </c>
      <c r="C420" s="116"/>
      <c r="D420" s="54"/>
      <c r="E420" s="54"/>
      <c r="F420" s="54"/>
      <c r="G420" s="54"/>
      <c r="H420" s="54"/>
      <c r="I420" s="54"/>
      <c r="J420" s="54"/>
      <c r="K420" s="54"/>
      <c r="L420" s="54"/>
      <c r="M420" s="55">
        <f t="shared" si="99"/>
        <v>0</v>
      </c>
    </row>
    <row r="421" spans="1:13" x14ac:dyDescent="0.3">
      <c r="A421" s="121">
        <v>9300</v>
      </c>
      <c r="B421" s="122" t="s">
        <v>2463</v>
      </c>
      <c r="C421" s="72">
        <f>SUM(C422:C423)</f>
        <v>0</v>
      </c>
      <c r="D421" s="73">
        <f t="shared" ref="D421:M421" si="100">SUM(D422:D423)</f>
        <v>0</v>
      </c>
      <c r="E421" s="73">
        <f t="shared" si="100"/>
        <v>0</v>
      </c>
      <c r="F421" s="73">
        <f t="shared" si="100"/>
        <v>0</v>
      </c>
      <c r="G421" s="73">
        <f t="shared" si="100"/>
        <v>0</v>
      </c>
      <c r="H421" s="73">
        <f t="shared" si="100"/>
        <v>0</v>
      </c>
      <c r="I421" s="73">
        <f t="shared" si="100"/>
        <v>0</v>
      </c>
      <c r="J421" s="73">
        <f t="shared" si="100"/>
        <v>0</v>
      </c>
      <c r="K421" s="73">
        <f t="shared" si="100"/>
        <v>0</v>
      </c>
      <c r="L421" s="73">
        <f t="shared" si="100"/>
        <v>0</v>
      </c>
      <c r="M421" s="73">
        <f t="shared" si="100"/>
        <v>0</v>
      </c>
    </row>
    <row r="422" spans="1:13" x14ac:dyDescent="0.3">
      <c r="A422" s="115">
        <v>931</v>
      </c>
      <c r="B422" s="88" t="s">
        <v>418</v>
      </c>
      <c r="C422" s="116">
        <f>'COG-M'!P2986</f>
        <v>0</v>
      </c>
      <c r="D422" s="54">
        <f>'COG-M'!P2987</f>
        <v>0</v>
      </c>
      <c r="E422" s="54">
        <f>'COG-M'!P2988</f>
        <v>0</v>
      </c>
      <c r="F422" s="54">
        <f>'COG-M'!P2989</f>
        <v>0</v>
      </c>
      <c r="G422" s="54">
        <f>'COG-M'!P2990</f>
        <v>0</v>
      </c>
      <c r="H422" s="54">
        <f>'COG-M'!P2991</f>
        <v>0</v>
      </c>
      <c r="I422" s="54">
        <f>'COG-M'!P2992</f>
        <v>0</v>
      </c>
      <c r="J422" s="54">
        <f>'COG-M'!P2993</f>
        <v>0</v>
      </c>
      <c r="K422" s="54">
        <f>'COG-M'!P2994</f>
        <v>0</v>
      </c>
      <c r="L422" s="54">
        <f>'COG-M'!P2995</f>
        <v>0</v>
      </c>
      <c r="M422" s="55">
        <f>SUM(C422:L422)</f>
        <v>0</v>
      </c>
    </row>
    <row r="423" spans="1:13" x14ac:dyDescent="0.3">
      <c r="A423" s="115">
        <v>932</v>
      </c>
      <c r="B423" s="88" t="s">
        <v>419</v>
      </c>
      <c r="C423" s="116"/>
      <c r="D423" s="54"/>
      <c r="E423" s="54"/>
      <c r="F423" s="54"/>
      <c r="G423" s="54"/>
      <c r="H423" s="54"/>
      <c r="I423" s="54"/>
      <c r="J423" s="54"/>
      <c r="K423" s="54"/>
      <c r="L423" s="54"/>
      <c r="M423" s="55">
        <f>SUM(C423:L423)</f>
        <v>0</v>
      </c>
    </row>
    <row r="424" spans="1:13" x14ac:dyDescent="0.3">
      <c r="A424" s="121">
        <v>9400</v>
      </c>
      <c r="B424" s="122" t="s">
        <v>2464</v>
      </c>
      <c r="C424" s="72">
        <f>SUM(C425:C426)</f>
        <v>0</v>
      </c>
      <c r="D424" s="73">
        <f t="shared" ref="D424:L424" si="101">SUM(D425:D426)</f>
        <v>0</v>
      </c>
      <c r="E424" s="73">
        <f t="shared" si="101"/>
        <v>0</v>
      </c>
      <c r="F424" s="73">
        <f t="shared" si="101"/>
        <v>0</v>
      </c>
      <c r="G424" s="73">
        <f t="shared" si="101"/>
        <v>0</v>
      </c>
      <c r="H424" s="73">
        <f t="shared" si="101"/>
        <v>0</v>
      </c>
      <c r="I424" s="73">
        <f t="shared" si="101"/>
        <v>0</v>
      </c>
      <c r="J424" s="73">
        <f t="shared" si="101"/>
        <v>0</v>
      </c>
      <c r="K424" s="73">
        <f t="shared" si="101"/>
        <v>0</v>
      </c>
      <c r="L424" s="73">
        <f t="shared" si="101"/>
        <v>0</v>
      </c>
      <c r="M424" s="73">
        <f>SUM(M425:M426)</f>
        <v>0</v>
      </c>
    </row>
    <row r="425" spans="1:13" x14ac:dyDescent="0.3">
      <c r="A425" s="115">
        <v>941</v>
      </c>
      <c r="B425" s="88" t="s">
        <v>421</v>
      </c>
      <c r="C425" s="116">
        <f>'COG-M'!P2998</f>
        <v>0</v>
      </c>
      <c r="D425" s="54">
        <f>'COG-M'!P2999</f>
        <v>0</v>
      </c>
      <c r="E425" s="54">
        <f>'COG-M'!P3000</f>
        <v>0</v>
      </c>
      <c r="F425" s="54">
        <f>'COG-M'!P3001</f>
        <v>0</v>
      </c>
      <c r="G425" s="54">
        <f>'COG-M'!P3002</f>
        <v>0</v>
      </c>
      <c r="H425" s="54">
        <f>'COG-M'!P3003</f>
        <v>0</v>
      </c>
      <c r="I425" s="54">
        <f>'COG-M'!P3004</f>
        <v>0</v>
      </c>
      <c r="J425" s="54">
        <f>'COG-M'!P3005</f>
        <v>0</v>
      </c>
      <c r="K425" s="54">
        <f>'COG-M'!P3006</f>
        <v>0</v>
      </c>
      <c r="L425" s="54">
        <f>'COG-M'!P3007</f>
        <v>0</v>
      </c>
      <c r="M425" s="55">
        <f>SUM(C425:L425)</f>
        <v>0</v>
      </c>
    </row>
    <row r="426" spans="1:13" x14ac:dyDescent="0.3">
      <c r="A426" s="115">
        <v>942</v>
      </c>
      <c r="B426" s="88" t="s">
        <v>422</v>
      </c>
      <c r="C426" s="116"/>
      <c r="D426" s="54"/>
      <c r="E426" s="54"/>
      <c r="F426" s="54"/>
      <c r="G426" s="54"/>
      <c r="H426" s="54"/>
      <c r="I426" s="54"/>
      <c r="J426" s="54"/>
      <c r="K426" s="54"/>
      <c r="L426" s="54"/>
      <c r="M426" s="55">
        <f>SUM(C426:L426)</f>
        <v>0</v>
      </c>
    </row>
    <row r="427" spans="1:13" x14ac:dyDescent="0.3">
      <c r="A427" s="121">
        <v>9500</v>
      </c>
      <c r="B427" s="122" t="s">
        <v>2465</v>
      </c>
      <c r="C427" s="72">
        <f>SUM(C428)</f>
        <v>0</v>
      </c>
      <c r="D427" s="73">
        <f t="shared" ref="D427:M427" si="102">SUM(D428)</f>
        <v>0</v>
      </c>
      <c r="E427" s="73">
        <f t="shared" si="102"/>
        <v>0</v>
      </c>
      <c r="F427" s="73">
        <f t="shared" si="102"/>
        <v>0</v>
      </c>
      <c r="G427" s="73">
        <f t="shared" si="102"/>
        <v>0</v>
      </c>
      <c r="H427" s="73">
        <f t="shared" si="102"/>
        <v>0</v>
      </c>
      <c r="I427" s="73">
        <f t="shared" si="102"/>
        <v>0</v>
      </c>
      <c r="J427" s="73">
        <f t="shared" si="102"/>
        <v>0</v>
      </c>
      <c r="K427" s="73">
        <f t="shared" si="102"/>
        <v>0</v>
      </c>
      <c r="L427" s="73">
        <f t="shared" si="102"/>
        <v>0</v>
      </c>
      <c r="M427" s="73">
        <f t="shared" si="102"/>
        <v>0</v>
      </c>
    </row>
    <row r="428" spans="1:13" x14ac:dyDescent="0.3">
      <c r="A428" s="115">
        <v>951</v>
      </c>
      <c r="B428" s="88" t="s">
        <v>424</v>
      </c>
      <c r="C428" s="116">
        <f>'COG-M'!P3010</f>
        <v>0</v>
      </c>
      <c r="D428" s="54">
        <f>'COG-M'!P3011</f>
        <v>0</v>
      </c>
      <c r="E428" s="54">
        <f>'COG-M'!P3012</f>
        <v>0</v>
      </c>
      <c r="F428" s="54">
        <f>'COG-M'!P3013</f>
        <v>0</v>
      </c>
      <c r="G428" s="54">
        <f>'COG-M'!P3014</f>
        <v>0</v>
      </c>
      <c r="H428" s="54">
        <f>'COG-M'!P3015</f>
        <v>0</v>
      </c>
      <c r="I428" s="54">
        <f>'COG-M'!P3016</f>
        <v>0</v>
      </c>
      <c r="J428" s="54">
        <f>'COG-M'!P3017</f>
        <v>0</v>
      </c>
      <c r="K428" s="54">
        <f>'COG-M'!P3018</f>
        <v>0</v>
      </c>
      <c r="L428" s="54">
        <f>'COG-M'!P3019</f>
        <v>0</v>
      </c>
      <c r="M428" s="55">
        <f>SUM(C428:L428)</f>
        <v>0</v>
      </c>
    </row>
    <row r="429" spans="1:13" x14ac:dyDescent="0.3">
      <c r="A429" s="121">
        <v>9600</v>
      </c>
      <c r="B429" s="122" t="s">
        <v>2466</v>
      </c>
      <c r="C429" s="72">
        <f>SUM(C430:C431)</f>
        <v>0</v>
      </c>
      <c r="D429" s="73">
        <f t="shared" ref="D429:M429" si="103">SUM(D430:D431)</f>
        <v>0</v>
      </c>
      <c r="E429" s="73">
        <f t="shared" si="103"/>
        <v>0</v>
      </c>
      <c r="F429" s="73">
        <f t="shared" si="103"/>
        <v>0</v>
      </c>
      <c r="G429" s="73">
        <f t="shared" si="103"/>
        <v>0</v>
      </c>
      <c r="H429" s="73">
        <f t="shared" si="103"/>
        <v>0</v>
      </c>
      <c r="I429" s="73">
        <f t="shared" si="103"/>
        <v>0</v>
      </c>
      <c r="J429" s="73">
        <f t="shared" si="103"/>
        <v>0</v>
      </c>
      <c r="K429" s="73">
        <f t="shared" si="103"/>
        <v>0</v>
      </c>
      <c r="L429" s="73">
        <f t="shared" si="103"/>
        <v>0</v>
      </c>
      <c r="M429" s="73">
        <f t="shared" si="103"/>
        <v>0</v>
      </c>
    </row>
    <row r="430" spans="1:13" x14ac:dyDescent="0.3">
      <c r="A430" s="115">
        <v>961</v>
      </c>
      <c r="B430" s="88" t="s">
        <v>426</v>
      </c>
      <c r="C430" s="116"/>
      <c r="D430" s="54"/>
      <c r="E430" s="54"/>
      <c r="F430" s="54"/>
      <c r="G430" s="54"/>
      <c r="H430" s="54"/>
      <c r="I430" s="54"/>
      <c r="J430" s="54"/>
      <c r="K430" s="54"/>
      <c r="L430" s="54"/>
      <c r="M430" s="55">
        <f>SUM(C430:L430)</f>
        <v>0</v>
      </c>
    </row>
    <row r="431" spans="1:13" x14ac:dyDescent="0.3">
      <c r="A431" s="115">
        <v>962</v>
      </c>
      <c r="B431" s="88" t="s">
        <v>427</v>
      </c>
      <c r="C431" s="116"/>
      <c r="D431" s="54"/>
      <c r="E431" s="54"/>
      <c r="F431" s="54"/>
      <c r="G431" s="54"/>
      <c r="H431" s="54"/>
      <c r="I431" s="54"/>
      <c r="J431" s="54"/>
      <c r="K431" s="54"/>
      <c r="L431" s="54"/>
      <c r="M431" s="55">
        <f>SUM(C431:L431)</f>
        <v>0</v>
      </c>
    </row>
    <row r="432" spans="1:13" x14ac:dyDescent="0.3">
      <c r="A432" s="121">
        <v>9900</v>
      </c>
      <c r="B432" s="122" t="s">
        <v>2467</v>
      </c>
      <c r="C432" s="72">
        <f>SUM(C433)</f>
        <v>0</v>
      </c>
      <c r="D432" s="73">
        <f t="shared" ref="D432:M432" si="104">SUM(D433)</f>
        <v>0</v>
      </c>
      <c r="E432" s="73">
        <f t="shared" si="104"/>
        <v>0</v>
      </c>
      <c r="F432" s="73">
        <f t="shared" si="104"/>
        <v>0</v>
      </c>
      <c r="G432" s="73">
        <f t="shared" si="104"/>
        <v>0</v>
      </c>
      <c r="H432" s="73">
        <f t="shared" si="104"/>
        <v>0</v>
      </c>
      <c r="I432" s="73">
        <f t="shared" si="104"/>
        <v>0</v>
      </c>
      <c r="J432" s="73">
        <f t="shared" si="104"/>
        <v>0</v>
      </c>
      <c r="K432" s="73">
        <f t="shared" si="104"/>
        <v>0</v>
      </c>
      <c r="L432" s="73">
        <f t="shared" si="104"/>
        <v>0</v>
      </c>
      <c r="M432" s="73">
        <f t="shared" si="104"/>
        <v>0</v>
      </c>
    </row>
    <row r="433" spans="1:13" x14ac:dyDescent="0.3">
      <c r="A433" s="115">
        <v>991</v>
      </c>
      <c r="B433" s="88" t="s">
        <v>429</v>
      </c>
      <c r="C433" s="116">
        <f>'COG-M'!P3024</f>
        <v>0</v>
      </c>
      <c r="D433" s="54">
        <f>'COG-M'!P3025</f>
        <v>0</v>
      </c>
      <c r="E433" s="54">
        <f>'COG-M'!P3026</f>
        <v>0</v>
      </c>
      <c r="F433" s="54">
        <f>'COG-M'!P3027</f>
        <v>0</v>
      </c>
      <c r="G433" s="54">
        <f>'COG-M'!P3028</f>
        <v>0</v>
      </c>
      <c r="H433" s="54">
        <f>'COG-M'!P3029</f>
        <v>0</v>
      </c>
      <c r="I433" s="54">
        <f>'COG-M'!P3030</f>
        <v>0</v>
      </c>
      <c r="J433" s="54">
        <f>'COG-M'!P3031</f>
        <v>0</v>
      </c>
      <c r="K433" s="54">
        <f>'COG-M'!P3032</f>
        <v>0</v>
      </c>
      <c r="L433" s="54">
        <f>'COG-M'!P3033</f>
        <v>0</v>
      </c>
      <c r="M433" s="55">
        <f>SUM(C433:L433)</f>
        <v>0</v>
      </c>
    </row>
    <row r="434" spans="1:13" x14ac:dyDescent="0.3">
      <c r="B434" s="90" t="s">
        <v>2170</v>
      </c>
      <c r="C434" s="33">
        <f t="shared" ref="C434:J434" si="105">C8+C45+C110+C195+C255+C314+C336+C384+C402</f>
        <v>0</v>
      </c>
      <c r="D434" s="33">
        <f t="shared" si="105"/>
        <v>0</v>
      </c>
      <c r="E434" s="33">
        <f t="shared" si="105"/>
        <v>0</v>
      </c>
      <c r="F434" s="33">
        <f t="shared" si="105"/>
        <v>0</v>
      </c>
      <c r="G434" s="33">
        <f t="shared" si="105"/>
        <v>0</v>
      </c>
      <c r="H434" s="33">
        <f t="shared" si="105"/>
        <v>0</v>
      </c>
      <c r="I434" s="33">
        <f t="shared" si="105"/>
        <v>5940000</v>
      </c>
      <c r="J434" s="33">
        <f t="shared" si="105"/>
        <v>0</v>
      </c>
      <c r="K434" s="33">
        <f>K8+K45+K110+K195+K255+K314+K336+K384+K402</f>
        <v>0</v>
      </c>
      <c r="L434" s="33">
        <f>L8+L45+L110+L195+L255+L314+L336+L384+L402</f>
        <v>0</v>
      </c>
      <c r="M434" s="33">
        <f>M8+M45+M110+M195+M255+M314+M336+M384+M402</f>
        <v>5940000</v>
      </c>
    </row>
    <row r="435" spans="1:13" x14ac:dyDescent="0.3"/>
  </sheetData>
  <sheetProtection algorithmName="SHA-512" hashValue="Jy9ev8JJYDnaiKN6b934gOLD03mXJ5QKL8zdF7xWomqDKCxcPo9oihNj+XhjVsGft+gFvE4U/wFvX8+qj+B4OQ==" saltValue="QFAkGaDOuIysZoK6uoG8mQ==" spinCount="100000" sheet="1" selectLockedCells="1"/>
  <mergeCells count="5">
    <mergeCell ref="A6:A7"/>
    <mergeCell ref="B6:B7"/>
    <mergeCell ref="C6:I6"/>
    <mergeCell ref="J6:L6"/>
    <mergeCell ref="M6:M7"/>
  </mergeCells>
  <printOptions horizontalCentered="1"/>
  <pageMargins left="0.70866141732283472" right="0.70866141732283472" top="0.74803149606299213" bottom="0.6692913385826772" header="0" footer="0.31496062992125984"/>
  <pageSetup paperSize="5" scale="60" orientation="landscape" horizontalDpi="4294967295" verticalDpi="4294967295" r:id="rId1"/>
  <headerFooter>
    <oddFooter>&amp;RPágina &amp;P de &amp;N</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9">
    <tabColor theme="0" tint="-0.34998626667073579"/>
  </sheetPr>
  <dimension ref="A2:M24"/>
  <sheetViews>
    <sheetView showGridLines="0" zoomScaleNormal="100" workbookViewId="0"/>
  </sheetViews>
  <sheetFormatPr baseColWidth="10" defaultColWidth="10.77734375" defaultRowHeight="15" customHeight="1" x14ac:dyDescent="0.3"/>
  <cols>
    <col min="1" max="1" width="5" style="34" bestFit="1" customWidth="1"/>
    <col min="2" max="2" width="67.109375" style="34" customWidth="1"/>
    <col min="3" max="13" width="17.44140625" customWidth="1"/>
  </cols>
  <sheetData>
    <row r="2" spans="1:13" ht="21" x14ac:dyDescent="0.4">
      <c r="A2" s="300" t="s">
        <v>2542</v>
      </c>
    </row>
    <row r="3" spans="1:13" ht="21" x14ac:dyDescent="0.4">
      <c r="A3" s="300" t="str">
        <f>Inconsistencias!$B$6&amp;IF(LOOKUP(Inconsistencias!$B$6,EF!$C$2:$C$1001,EF!$I$2:I$1001)="Dependencia",", Jalisco","")</f>
        <v>Sistema para el Desarrollo Integral de la Familia del municipio de Jilotlán de los Dolores</v>
      </c>
    </row>
    <row r="4" spans="1:13" ht="18" x14ac:dyDescent="0.35">
      <c r="A4" s="301" t="str">
        <f>"Ejercicio Fiscal "&amp;Inconsistencias!U2</f>
        <v>Ejercicio Fiscal 2025</v>
      </c>
    </row>
    <row r="6" spans="1:13" ht="15.75" customHeight="1" x14ac:dyDescent="0.3">
      <c r="A6" s="600" t="s">
        <v>627</v>
      </c>
      <c r="B6" s="609" t="s">
        <v>2167</v>
      </c>
      <c r="C6" s="604" t="s">
        <v>2426</v>
      </c>
      <c r="D6" s="605"/>
      <c r="E6" s="605"/>
      <c r="F6" s="605"/>
      <c r="G6" s="605"/>
      <c r="H6" s="605"/>
      <c r="I6" s="605"/>
      <c r="J6" s="606" t="s">
        <v>2427</v>
      </c>
      <c r="K6" s="606"/>
      <c r="L6" s="606"/>
      <c r="M6" s="607" t="s">
        <v>2243</v>
      </c>
    </row>
    <row r="7" spans="1:13" ht="69" x14ac:dyDescent="0.3">
      <c r="A7" s="601"/>
      <c r="B7" s="610"/>
      <c r="C7" s="260" t="s">
        <v>2256</v>
      </c>
      <c r="D7" s="84" t="s">
        <v>2257</v>
      </c>
      <c r="E7" s="85" t="s">
        <v>2258</v>
      </c>
      <c r="F7" s="85" t="s">
        <v>2259</v>
      </c>
      <c r="G7" s="85" t="s">
        <v>2260</v>
      </c>
      <c r="H7" s="85" t="s">
        <v>2261</v>
      </c>
      <c r="I7" s="85" t="s">
        <v>2262</v>
      </c>
      <c r="J7" s="86" t="s">
        <v>2263</v>
      </c>
      <c r="K7" s="86" t="s">
        <v>2264</v>
      </c>
      <c r="L7" s="86" t="s">
        <v>2468</v>
      </c>
      <c r="M7" s="608"/>
    </row>
    <row r="8" spans="1:13" ht="15" customHeight="1" x14ac:dyDescent="0.3">
      <c r="A8" s="87">
        <v>1</v>
      </c>
      <c r="B8" s="88" t="s">
        <v>2469</v>
      </c>
      <c r="C8" s="54">
        <f>'COG-FF'!C8+'COG-FF'!C45+'COG-FF'!C110+'COG-FF'!C195-'COG-FF'!C231+'COG-FF'!C392+'COG-FF'!C398+'COG-FF'!C412+'COG-FF'!C421+'COG-FF'!C424+'COG-FF'!C427+'COG-FF'!C429</f>
        <v>0</v>
      </c>
      <c r="D8" s="54">
        <f>'COG-FF'!D8+'COG-FF'!D45+'COG-FF'!D110+'COG-FF'!D195-'COG-FF'!D231+'COG-FF'!D392+'COG-FF'!D398+'COG-FF'!D412+'COG-FF'!D421+'COG-FF'!D424+'COG-FF'!D427+'COG-FF'!D429</f>
        <v>0</v>
      </c>
      <c r="E8" s="54">
        <f>'COG-FF'!E8+'COG-FF'!E45+'COG-FF'!E110+'COG-FF'!E195-'COG-FF'!E231+'COG-FF'!E392+'COG-FF'!E398+'COG-FF'!E412+'COG-FF'!E421+'COG-FF'!E424+'COG-FF'!E427+'COG-FF'!E429</f>
        <v>0</v>
      </c>
      <c r="F8" s="54">
        <f>'COG-FF'!F8+'COG-FF'!F45+'COG-FF'!F110+'COG-FF'!F195-'COG-FF'!F231+'COG-FF'!F392+'COG-FF'!F398+'COG-FF'!F412+'COG-FF'!F421+'COG-FF'!F424+'COG-FF'!F427+'COG-FF'!F429</f>
        <v>0</v>
      </c>
      <c r="G8" s="54">
        <f>'COG-FF'!G8+'COG-FF'!G45+'COG-FF'!G110+'COG-FF'!G195-'COG-FF'!G231+'COG-FF'!G392+'COG-FF'!G398+'COG-FF'!G412+'COG-FF'!G421+'COG-FF'!G424+'COG-FF'!G427+'COG-FF'!G429</f>
        <v>0</v>
      </c>
      <c r="H8" s="54">
        <f>'COG-FF'!H8+'COG-FF'!H45+'COG-FF'!H110+'COG-FF'!H195-'COG-FF'!H231+'COG-FF'!H392+'COG-FF'!H398+'COG-FF'!H412+'COG-FF'!H421+'COG-FF'!H424+'COG-FF'!H427+'COG-FF'!H429</f>
        <v>0</v>
      </c>
      <c r="I8" s="54">
        <f>'COG-FF'!I8+'COG-FF'!I45+'COG-FF'!I110+'COG-FF'!I195-'COG-FF'!I231+'COG-FF'!I392+'COG-FF'!I398+'COG-FF'!I412+'COG-FF'!I421+'COG-FF'!I424+'COG-FF'!I427+'COG-FF'!I429</f>
        <v>5863000</v>
      </c>
      <c r="J8" s="54">
        <f>'COG-FF'!J8+'COG-FF'!J45+'COG-FF'!J110+'COG-FF'!J195-'COG-FF'!J231+'COG-FF'!J392+'COG-FF'!J398+'COG-FF'!J412+'COG-FF'!J421+'COG-FF'!J424+'COG-FF'!J427+'COG-FF'!J429</f>
        <v>0</v>
      </c>
      <c r="K8" s="54">
        <f>'COG-FF'!K8+'COG-FF'!K45+'COG-FF'!K110+'COG-FF'!K195-'COG-FF'!K231+'COG-FF'!K392+'COG-FF'!K398+'COG-FF'!K412+'COG-FF'!K421+'COG-FF'!K424+'COG-FF'!K427+'COG-FF'!K429</f>
        <v>0</v>
      </c>
      <c r="L8" s="54">
        <f>'COG-FF'!L8+'COG-FF'!L45+'COG-FF'!L110+'COG-FF'!L195-'COG-FF'!L231+'COG-FF'!L392+'COG-FF'!L398+'COG-FF'!L412+'COG-FF'!L421+'COG-FF'!L424+'COG-FF'!L427+'COG-FF'!L429</f>
        <v>0</v>
      </c>
      <c r="M8" s="54">
        <f>SUM(C8:L8)</f>
        <v>5863000</v>
      </c>
    </row>
    <row r="9" spans="1:13" ht="15" customHeight="1" x14ac:dyDescent="0.3">
      <c r="A9" s="87">
        <v>2</v>
      </c>
      <c r="B9" s="88" t="s">
        <v>2470</v>
      </c>
      <c r="C9" s="54">
        <f>SUM('COG-FF'!C255+'COG-FF'!C314+'COG-FF'!C336)</f>
        <v>0</v>
      </c>
      <c r="D9" s="54">
        <f>SUM('COG-FF'!D255+'COG-FF'!D314+'COG-FF'!D336)</f>
        <v>0</v>
      </c>
      <c r="E9" s="54">
        <f>SUM('COG-FF'!E255+'COG-FF'!E314+'COG-FF'!E336)</f>
        <v>0</v>
      </c>
      <c r="F9" s="54">
        <f>SUM('COG-FF'!F255+'COG-FF'!F314+'COG-FF'!F336)</f>
        <v>0</v>
      </c>
      <c r="G9" s="54">
        <f>SUM('COG-FF'!G255+'COG-FF'!G314+'COG-FF'!G336)</f>
        <v>0</v>
      </c>
      <c r="H9" s="54">
        <f>SUM('COG-FF'!H255+'COG-FF'!H314+'COG-FF'!H336)</f>
        <v>0</v>
      </c>
      <c r="I9" s="54">
        <f>SUM('COG-FF'!I255+'COG-FF'!I314+'COG-FF'!I336)</f>
        <v>77000</v>
      </c>
      <c r="J9" s="54">
        <f>SUM('COG-FF'!J255+'COG-FF'!J314+'COG-FF'!J336)</f>
        <v>0</v>
      </c>
      <c r="K9" s="54">
        <f>SUM('COG-FF'!K255+'COG-FF'!K314+'COG-FF'!K336)</f>
        <v>0</v>
      </c>
      <c r="L9" s="54">
        <f>SUM('COG-FF'!L255+'COG-FF'!L314+'COG-FF'!L336)</f>
        <v>0</v>
      </c>
      <c r="M9" s="54">
        <f>SUM(C9:L9)</f>
        <v>77000</v>
      </c>
    </row>
    <row r="10" spans="1:13" ht="15" customHeight="1" x14ac:dyDescent="0.3">
      <c r="A10" s="87">
        <v>3</v>
      </c>
      <c r="B10" s="88" t="s">
        <v>2471</v>
      </c>
      <c r="C10" s="54">
        <f>'COG-FF'!C403+'COG-FF'!C432</f>
        <v>0</v>
      </c>
      <c r="D10" s="54">
        <f>'COG-FF'!D403+'COG-FF'!D432</f>
        <v>0</v>
      </c>
      <c r="E10" s="54">
        <f>'COG-FF'!E403+'COG-FF'!E432</f>
        <v>0</v>
      </c>
      <c r="F10" s="54">
        <f>'COG-FF'!F403+'COG-FF'!F432</f>
        <v>0</v>
      </c>
      <c r="G10" s="54">
        <f>'COG-FF'!G403+'COG-FF'!G432</f>
        <v>0</v>
      </c>
      <c r="H10" s="54">
        <f>'COG-FF'!H403+'COG-FF'!H432</f>
        <v>0</v>
      </c>
      <c r="I10" s="54">
        <f>'COG-FF'!I403+'COG-FF'!I432</f>
        <v>0</v>
      </c>
      <c r="J10" s="54">
        <f>'COG-FF'!J403+'COG-FF'!J432</f>
        <v>0</v>
      </c>
      <c r="K10" s="54">
        <f>'COG-FF'!K403+'COG-FF'!K432</f>
        <v>0</v>
      </c>
      <c r="L10" s="54">
        <f>'COG-FF'!L403+'COG-FF'!L432</f>
        <v>0</v>
      </c>
      <c r="M10" s="54">
        <f>SUM(C10:L10)</f>
        <v>0</v>
      </c>
    </row>
    <row r="11" spans="1:13" ht="14.4" x14ac:dyDescent="0.3">
      <c r="A11" s="87">
        <v>4</v>
      </c>
      <c r="B11" s="88" t="s">
        <v>601</v>
      </c>
      <c r="C11" s="54">
        <f>SUM('COG-FF'!C231)</f>
        <v>0</v>
      </c>
      <c r="D11" s="54">
        <f>SUM('COG-FF'!D231)</f>
        <v>0</v>
      </c>
      <c r="E11" s="54">
        <f>SUM('COG-FF'!E231)</f>
        <v>0</v>
      </c>
      <c r="F11" s="54">
        <f>SUM('COG-FF'!F231)</f>
        <v>0</v>
      </c>
      <c r="G11" s="54">
        <f>SUM('COG-FF'!G231)</f>
        <v>0</v>
      </c>
      <c r="H11" s="54">
        <f>SUM('COG-FF'!H231)</f>
        <v>0</v>
      </c>
      <c r="I11" s="54">
        <f>SUM('COG-FF'!I231)</f>
        <v>0</v>
      </c>
      <c r="J11" s="54">
        <f>SUM('COG-FF'!J231)</f>
        <v>0</v>
      </c>
      <c r="K11" s="54">
        <f>SUM('COG-FF'!K231)</f>
        <v>0</v>
      </c>
      <c r="L11" s="54">
        <f>SUM('COG-FF'!L231)</f>
        <v>0</v>
      </c>
      <c r="M11" s="54">
        <f>SUM(C11:L11)</f>
        <v>0</v>
      </c>
    </row>
    <row r="12" spans="1:13" ht="14.4" x14ac:dyDescent="0.3">
      <c r="A12" s="87">
        <v>5</v>
      </c>
      <c r="B12" s="88" t="s">
        <v>568</v>
      </c>
      <c r="C12" s="54">
        <f>SUM('COG-FF'!C385)</f>
        <v>0</v>
      </c>
      <c r="D12" s="54">
        <f>SUM('COG-FF'!D385)</f>
        <v>0</v>
      </c>
      <c r="E12" s="54">
        <f>SUM('COG-FF'!E385)</f>
        <v>0</v>
      </c>
      <c r="F12" s="54">
        <f>SUM('COG-FF'!F385)</f>
        <v>0</v>
      </c>
      <c r="G12" s="54">
        <f>SUM('COG-FF'!G385)</f>
        <v>0</v>
      </c>
      <c r="H12" s="54">
        <f>SUM('COG-FF'!H385)</f>
        <v>0</v>
      </c>
      <c r="I12" s="54">
        <f>SUM('COG-FF'!I385)</f>
        <v>0</v>
      </c>
      <c r="J12" s="54">
        <f>SUM('COG-FF'!J385)</f>
        <v>0</v>
      </c>
      <c r="K12" s="54">
        <f>SUM('COG-FF'!K385)</f>
        <v>0</v>
      </c>
      <c r="L12" s="54">
        <f>SUM('COG-FF'!L385)</f>
        <v>0</v>
      </c>
      <c r="M12" s="54">
        <f>SUM(C12:L12)</f>
        <v>0</v>
      </c>
    </row>
    <row r="13" spans="1:13" ht="14.4" x14ac:dyDescent="0.3">
      <c r="A13" s="89"/>
      <c r="B13" s="90" t="s">
        <v>2170</v>
      </c>
      <c r="C13" s="33">
        <f>SUM(C8:C12)</f>
        <v>0</v>
      </c>
      <c r="D13" s="33">
        <f>SUM(D8:D12)</f>
        <v>0</v>
      </c>
      <c r="E13" s="33">
        <f>SUM(E8:E12)</f>
        <v>0</v>
      </c>
      <c r="F13" s="33">
        <f t="shared" ref="F13:M13" si="0">SUM(F8:F12)</f>
        <v>0</v>
      </c>
      <c r="G13" s="33">
        <f t="shared" si="0"/>
        <v>0</v>
      </c>
      <c r="H13" s="33">
        <f t="shared" si="0"/>
        <v>0</v>
      </c>
      <c r="I13" s="33">
        <f t="shared" si="0"/>
        <v>5940000</v>
      </c>
      <c r="J13" s="33">
        <f t="shared" si="0"/>
        <v>0</v>
      </c>
      <c r="K13" s="33">
        <f t="shared" si="0"/>
        <v>0</v>
      </c>
      <c r="L13" s="33">
        <f t="shared" si="0"/>
        <v>0</v>
      </c>
      <c r="M13" s="33">
        <f t="shared" si="0"/>
        <v>5940000</v>
      </c>
    </row>
    <row r="14" spans="1:13" ht="14.4" x14ac:dyDescent="0.3">
      <c r="A14" s="89"/>
      <c r="B14" s="90"/>
      <c r="C14" s="91"/>
      <c r="D14" s="91"/>
      <c r="E14" s="91"/>
      <c r="F14" s="91"/>
      <c r="G14" s="91"/>
      <c r="H14" s="91"/>
      <c r="I14" s="91"/>
      <c r="J14" s="91"/>
      <c r="K14" s="91"/>
      <c r="L14" s="91"/>
      <c r="M14" s="91"/>
    </row>
    <row r="15" spans="1:13" ht="14.4" x14ac:dyDescent="0.3">
      <c r="A15" s="89"/>
      <c r="B15" s="90"/>
      <c r="C15" s="91"/>
      <c r="D15" s="91"/>
      <c r="E15" s="91"/>
      <c r="F15" s="91"/>
      <c r="G15" s="91"/>
      <c r="H15" s="91"/>
      <c r="I15" s="91"/>
      <c r="J15" s="91"/>
      <c r="K15" s="91"/>
      <c r="L15" s="91"/>
      <c r="M15" s="91"/>
    </row>
    <row r="16" spans="1:13" ht="14.4" x14ac:dyDescent="0.3">
      <c r="A16" s="89"/>
      <c r="B16" s="89"/>
      <c r="C16" s="92"/>
      <c r="D16" s="92"/>
      <c r="E16" s="92"/>
      <c r="F16" s="92"/>
      <c r="G16" s="92"/>
      <c r="H16" s="92"/>
      <c r="I16" s="92"/>
      <c r="J16" s="92"/>
      <c r="K16" s="92"/>
      <c r="L16" s="92"/>
      <c r="M16" s="92"/>
    </row>
    <row r="17" spans="1:13" ht="14.4" x14ac:dyDescent="0.3">
      <c r="A17" s="89"/>
      <c r="B17" s="89"/>
      <c r="C17" s="92"/>
      <c r="D17" s="92"/>
      <c r="E17" s="92"/>
      <c r="F17" s="92"/>
      <c r="G17" s="92"/>
      <c r="H17" s="92"/>
      <c r="I17" s="92"/>
      <c r="J17" s="92"/>
      <c r="K17" s="92"/>
      <c r="L17" s="92"/>
      <c r="M17" s="92"/>
    </row>
    <row r="18" spans="1:13" ht="63.75" customHeight="1" x14ac:dyDescent="0.3">
      <c r="A18" s="93" t="s">
        <v>616</v>
      </c>
      <c r="B18" s="261" t="s">
        <v>2167</v>
      </c>
      <c r="C18" s="260" t="s">
        <v>2266</v>
      </c>
      <c r="D18" s="84" t="s">
        <v>2267</v>
      </c>
      <c r="E18" s="85" t="s">
        <v>2268</v>
      </c>
      <c r="F18" s="85" t="s">
        <v>2269</v>
      </c>
      <c r="G18" s="85" t="s">
        <v>2270</v>
      </c>
      <c r="H18" s="85" t="s">
        <v>2271</v>
      </c>
      <c r="I18" s="85" t="s">
        <v>2272</v>
      </c>
      <c r="J18" s="86" t="s">
        <v>2273</v>
      </c>
      <c r="K18" s="86" t="s">
        <v>2274</v>
      </c>
      <c r="L18" s="94" t="s">
        <v>2243</v>
      </c>
      <c r="M18" s="92"/>
    </row>
    <row r="19" spans="1:13" ht="14.4" x14ac:dyDescent="0.3">
      <c r="A19" s="87">
        <v>1</v>
      </c>
      <c r="B19" s="88" t="s">
        <v>2469</v>
      </c>
      <c r="C19" s="54">
        <f>'COG-FF'!M8</f>
        <v>2600500</v>
      </c>
      <c r="D19" s="54">
        <f>'COG-FF'!M45</f>
        <v>480000</v>
      </c>
      <c r="E19" s="54">
        <f>'COG-FF'!M110</f>
        <v>366000</v>
      </c>
      <c r="F19" s="54">
        <f>SUM('COG-FF'!M195-'COG-FF'!M231)</f>
        <v>2416500</v>
      </c>
      <c r="G19" s="54"/>
      <c r="H19" s="54"/>
      <c r="I19" s="54"/>
      <c r="J19" s="54">
        <f>'COG-FF'!M392+'COG-FF'!M398</f>
        <v>0</v>
      </c>
      <c r="K19" s="54">
        <f>'COG-FF'!M412+'COG-FF'!M421+'COG-FF'!M424+'COG-FF'!M427+'COG-FF'!M429</f>
        <v>0</v>
      </c>
      <c r="L19" s="54">
        <f>SUM(C19:K19)</f>
        <v>5863000</v>
      </c>
      <c r="M19" s="92"/>
    </row>
    <row r="20" spans="1:13" ht="14.4" x14ac:dyDescent="0.3">
      <c r="A20" s="87">
        <v>2</v>
      </c>
      <c r="B20" s="88" t="s">
        <v>2470</v>
      </c>
      <c r="C20" s="54"/>
      <c r="D20" s="54"/>
      <c r="E20" s="54"/>
      <c r="F20" s="54"/>
      <c r="G20" s="54">
        <f>'COG-FF'!M255</f>
        <v>77000</v>
      </c>
      <c r="H20" s="54">
        <f>'COG-FF'!M314</f>
        <v>0</v>
      </c>
      <c r="I20" s="54">
        <f>'COG-FF'!M336</f>
        <v>0</v>
      </c>
      <c r="J20" s="54"/>
      <c r="K20" s="54"/>
      <c r="L20" s="54">
        <f>SUM(C20:K20)</f>
        <v>77000</v>
      </c>
      <c r="M20" s="92"/>
    </row>
    <row r="21" spans="1:13" ht="14.4" x14ac:dyDescent="0.3">
      <c r="A21" s="87">
        <v>3</v>
      </c>
      <c r="B21" s="88" t="s">
        <v>2471</v>
      </c>
      <c r="C21" s="54"/>
      <c r="D21" s="54"/>
      <c r="E21" s="54"/>
      <c r="F21" s="54"/>
      <c r="G21" s="54"/>
      <c r="H21" s="54"/>
      <c r="I21" s="54"/>
      <c r="J21" s="54"/>
      <c r="K21" s="54">
        <f>'COG-FF'!M403+'COG-FF'!M432</f>
        <v>0</v>
      </c>
      <c r="L21" s="54">
        <f>SUM(C21:K21)</f>
        <v>0</v>
      </c>
      <c r="M21" s="92"/>
    </row>
    <row r="22" spans="1:13" ht="14.4" x14ac:dyDescent="0.3">
      <c r="A22" s="87">
        <v>4</v>
      </c>
      <c r="B22" s="88" t="s">
        <v>601</v>
      </c>
      <c r="C22" s="54"/>
      <c r="D22" s="54"/>
      <c r="E22" s="54"/>
      <c r="F22" s="54">
        <f>'COG-FF'!M231</f>
        <v>0</v>
      </c>
      <c r="G22" s="54"/>
      <c r="H22" s="54"/>
      <c r="I22" s="54"/>
      <c r="J22" s="54"/>
      <c r="K22" s="54"/>
      <c r="L22" s="54">
        <f>SUM(C22:K22)</f>
        <v>0</v>
      </c>
      <c r="M22" s="92"/>
    </row>
    <row r="23" spans="1:13" ht="14.4" x14ac:dyDescent="0.3">
      <c r="A23" s="87">
        <v>5</v>
      </c>
      <c r="B23" s="88" t="s">
        <v>568</v>
      </c>
      <c r="C23" s="54"/>
      <c r="D23" s="54"/>
      <c r="E23" s="54"/>
      <c r="F23" s="54"/>
      <c r="G23" s="54"/>
      <c r="H23" s="54"/>
      <c r="I23" s="54"/>
      <c r="J23" s="54">
        <f>'COG-FF'!M385</f>
        <v>0</v>
      </c>
      <c r="K23" s="54"/>
      <c r="L23" s="54">
        <f>SUM(C23:K23)</f>
        <v>0</v>
      </c>
      <c r="M23" s="92"/>
    </row>
    <row r="24" spans="1:13" ht="14.4" x14ac:dyDescent="0.3">
      <c r="A24" s="89"/>
      <c r="B24" s="90" t="s">
        <v>2170</v>
      </c>
      <c r="C24" s="33">
        <f t="shared" ref="C24:L24" si="1">SUM(C19:C23)</f>
        <v>2600500</v>
      </c>
      <c r="D24" s="33">
        <f t="shared" si="1"/>
        <v>480000</v>
      </c>
      <c r="E24" s="33">
        <f t="shared" si="1"/>
        <v>366000</v>
      </c>
      <c r="F24" s="33">
        <f t="shared" si="1"/>
        <v>2416500</v>
      </c>
      <c r="G24" s="33">
        <f t="shared" si="1"/>
        <v>77000</v>
      </c>
      <c r="H24" s="33">
        <f t="shared" si="1"/>
        <v>0</v>
      </c>
      <c r="I24" s="33">
        <f t="shared" si="1"/>
        <v>0</v>
      </c>
      <c r="J24" s="33">
        <f t="shared" si="1"/>
        <v>0</v>
      </c>
      <c r="K24" s="33">
        <f t="shared" si="1"/>
        <v>0</v>
      </c>
      <c r="L24" s="33">
        <f t="shared" si="1"/>
        <v>5940000</v>
      </c>
      <c r="M24" s="92"/>
    </row>
  </sheetData>
  <sheetProtection algorithmName="SHA-512" hashValue="r9zlsxGnUl55n1Ooxbjj1QmM8ng+v8kYDR3Zs6wEUV6nYxISJqgN+RaDNdKncpv8kVeQ3yrGWydjpJG5TEbVaQ==" saltValue="hpp51q6SWNj+s+78CssYzg==" spinCount="100000" sheet="1" selectLockedCells="1"/>
  <mergeCells count="5">
    <mergeCell ref="A6:A7"/>
    <mergeCell ref="B6:B7"/>
    <mergeCell ref="C6:I6"/>
    <mergeCell ref="J6:L6"/>
    <mergeCell ref="M6:M7"/>
  </mergeCells>
  <conditionalFormatting sqref="C19:F19">
    <cfRule type="containsBlanks" dxfId="33" priority="1">
      <formula>LEN(TRIM(C19))=0</formula>
    </cfRule>
  </conditionalFormatting>
  <conditionalFormatting sqref="C8:M12">
    <cfRule type="containsBlanks" dxfId="32" priority="11">
      <formula>LEN(TRIM(C8))=0</formula>
    </cfRule>
  </conditionalFormatting>
  <conditionalFormatting sqref="F22">
    <cfRule type="containsBlanks" dxfId="31" priority="2">
      <formula>LEN(TRIM(F22))=0</formula>
    </cfRule>
  </conditionalFormatting>
  <conditionalFormatting sqref="G20:I20">
    <cfRule type="containsBlanks" dxfId="30" priority="5">
      <formula>LEN(TRIM(G20))=0</formula>
    </cfRule>
  </conditionalFormatting>
  <conditionalFormatting sqref="K21 J23">
    <cfRule type="containsBlanks" dxfId="29" priority="4">
      <formula>LEN(TRIM(J21))=0</formula>
    </cfRule>
  </conditionalFormatting>
  <conditionalFormatting sqref="L19:L23">
    <cfRule type="containsBlanks" dxfId="28" priority="3">
      <formula>LEN(TRIM(L19))=0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9:L23 C8:M12" xr:uid="{00000000-0002-0000-1100-000000000000}">
      <formula1>0</formula1>
    </dataValidation>
  </dataValidations>
  <printOptions horizontalCentered="1"/>
  <pageMargins left="0.70866141732283472" right="0.70866141732283472" top="0.74803149606299213" bottom="0.74803149606299213" header="0" footer="0.31496062992125984"/>
  <pageSetup paperSize="5" scale="60" orientation="landscape" horizontalDpi="4294967295" verticalDpi="4294967295" r:id="rId1"/>
  <headerFooter>
    <oddFooter>&amp;RPágina &amp;P de &amp;N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
    <tabColor theme="0" tint="-0.34998626667073579"/>
  </sheetPr>
  <dimension ref="A1:E152"/>
  <sheetViews>
    <sheetView showGridLines="0" zoomScaleNormal="100" workbookViewId="0"/>
  </sheetViews>
  <sheetFormatPr baseColWidth="10" defaultColWidth="0" defaultRowHeight="14.4" zeroHeight="1" x14ac:dyDescent="0.3"/>
  <cols>
    <col min="1" max="1" width="5" style="89" bestFit="1" customWidth="1"/>
    <col min="2" max="2" width="67.109375" style="89" customWidth="1"/>
    <col min="3" max="3" width="17.44140625" style="92" customWidth="1"/>
    <col min="4" max="4" width="0.88671875" style="92" customWidth="1"/>
    <col min="5" max="16384" width="11.44140625" style="92" hidden="1"/>
  </cols>
  <sheetData>
    <row r="1" spans="1:5" x14ac:dyDescent="0.3"/>
    <row r="2" spans="1:5" ht="21" x14ac:dyDescent="0.4">
      <c r="A2" s="569" t="s">
        <v>2543</v>
      </c>
      <c r="B2" s="569"/>
      <c r="C2" s="569"/>
    </row>
    <row r="3" spans="1:5" ht="57" customHeight="1" x14ac:dyDescent="0.3">
      <c r="A3" s="578" t="str">
        <f>Inconsistencias!$B$6&amp;IF(LOOKUP(Inconsistencias!$B$6,EF!$C$2:$C$1001,EF!$I$2:I$1001)="Dependencia",", Jalisco","")</f>
        <v>Sistema para el Desarrollo Integral de la Familia del municipio de Jilotlán de los Dolores</v>
      </c>
      <c r="B3" s="578"/>
      <c r="C3" s="578"/>
    </row>
    <row r="4" spans="1:5" ht="18" x14ac:dyDescent="0.35">
      <c r="A4" s="570" t="str">
        <f>"Ejercicio Fiscal "&amp;Inconsistencias!U2</f>
        <v>Ejercicio Fiscal 2025</v>
      </c>
      <c r="B4" s="570"/>
      <c r="C4" s="570"/>
    </row>
    <row r="5" spans="1:5" x14ac:dyDescent="0.3"/>
    <row r="6" spans="1:5" ht="15.75" customHeight="1" x14ac:dyDescent="0.3">
      <c r="A6" s="611" t="s">
        <v>628</v>
      </c>
      <c r="B6" s="609" t="s">
        <v>2167</v>
      </c>
      <c r="C6" s="613" t="s">
        <v>2243</v>
      </c>
    </row>
    <row r="7" spans="1:5" x14ac:dyDescent="0.3">
      <c r="A7" s="612"/>
      <c r="B7" s="610"/>
      <c r="C7" s="614"/>
    </row>
    <row r="8" spans="1:5" ht="15" customHeight="1" x14ac:dyDescent="0.3">
      <c r="A8" s="112">
        <v>1</v>
      </c>
      <c r="B8" s="112" t="s">
        <v>993</v>
      </c>
      <c r="C8" s="52">
        <f>C9+C12+C17+C27+C29+C32+C36+C41</f>
        <v>0</v>
      </c>
    </row>
    <row r="9" spans="1:5" ht="15" customHeight="1" x14ac:dyDescent="0.3">
      <c r="A9" s="114">
        <v>11</v>
      </c>
      <c r="B9" s="114" t="s">
        <v>448</v>
      </c>
      <c r="C9" s="38">
        <f>SUM(C10:C11)</f>
        <v>0</v>
      </c>
      <c r="E9" s="92" t="s">
        <v>1551</v>
      </c>
    </row>
    <row r="10" spans="1:5" ht="15" customHeight="1" x14ac:dyDescent="0.3">
      <c r="A10" s="88">
        <v>111</v>
      </c>
      <c r="B10" s="88" t="s">
        <v>448</v>
      </c>
      <c r="C10" s="54">
        <f>SUMIF('MIR-IG'!$F$8:$F$207,CF!E10,'MIR-IG'!$AC$8:$AC$207)</f>
        <v>0</v>
      </c>
      <c r="E10" s="92" t="s">
        <v>1555</v>
      </c>
    </row>
    <row r="11" spans="1:5" ht="15" customHeight="1" x14ac:dyDescent="0.3">
      <c r="A11" s="88">
        <v>112</v>
      </c>
      <c r="B11" s="88" t="s">
        <v>449</v>
      </c>
      <c r="C11" s="54">
        <f>SUMIF('MIR-IG'!$F$8:$F$207,CF!E11,'MIR-IG'!$AC$8:$AC$207)</f>
        <v>0</v>
      </c>
      <c r="E11" s="92" t="s">
        <v>1556</v>
      </c>
    </row>
    <row r="12" spans="1:5" x14ac:dyDescent="0.3">
      <c r="A12" s="114">
        <v>12</v>
      </c>
      <c r="B12" s="114" t="s">
        <v>2472</v>
      </c>
      <c r="C12" s="38">
        <f>SUM(C13:C16)</f>
        <v>0</v>
      </c>
    </row>
    <row r="13" spans="1:5" x14ac:dyDescent="0.3">
      <c r="A13" s="88">
        <v>121</v>
      </c>
      <c r="B13" s="88" t="s">
        <v>629</v>
      </c>
      <c r="C13" s="54">
        <f>SUMIF('MIR-IG'!$F$8:$F$207,CF!E13,'MIR-IG'!$AC$8:$AC$207)</f>
        <v>0</v>
      </c>
      <c r="E13" s="92" t="s">
        <v>1588</v>
      </c>
    </row>
    <row r="14" spans="1:5" x14ac:dyDescent="0.3">
      <c r="A14" s="88">
        <v>122</v>
      </c>
      <c r="B14" s="88" t="s">
        <v>630</v>
      </c>
      <c r="C14" s="54">
        <f>SUMIF('MIR-IG'!$F$8:$F$207,CF!E14,'MIR-IG'!$AC$8:$AC$207)</f>
        <v>0</v>
      </c>
      <c r="E14" s="92" t="s">
        <v>1589</v>
      </c>
    </row>
    <row r="15" spans="1:5" x14ac:dyDescent="0.3">
      <c r="A15" s="88">
        <v>123</v>
      </c>
      <c r="B15" s="88" t="s">
        <v>631</v>
      </c>
      <c r="C15" s="54">
        <f>SUMIF('MIR-IG'!$F$8:$F$207,CF!E15,'MIR-IG'!$AC$8:$AC$207)</f>
        <v>0</v>
      </c>
      <c r="E15" s="92" t="s">
        <v>1590</v>
      </c>
    </row>
    <row r="16" spans="1:5" x14ac:dyDescent="0.3">
      <c r="A16" s="88">
        <v>124</v>
      </c>
      <c r="B16" s="88" t="s">
        <v>632</v>
      </c>
      <c r="C16" s="54">
        <f>SUMIF('MIR-IG'!$F$8:$F$207,CF!E16,'MIR-IG'!$AC$8:$AC$207)</f>
        <v>0</v>
      </c>
      <c r="E16" s="92" t="s">
        <v>1591</v>
      </c>
    </row>
    <row r="17" spans="1:5" x14ac:dyDescent="0.3">
      <c r="A17" s="114">
        <v>13</v>
      </c>
      <c r="B17" s="114" t="s">
        <v>2473</v>
      </c>
      <c r="C17" s="38">
        <f>SUM(C18:C26)</f>
        <v>0</v>
      </c>
    </row>
    <row r="18" spans="1:5" x14ac:dyDescent="0.3">
      <c r="A18" s="88">
        <v>131</v>
      </c>
      <c r="B18" s="88" t="s">
        <v>452</v>
      </c>
      <c r="C18" s="54">
        <f>SUMIF('MIR-IG'!$F$8:$F$207,CF!E18,'MIR-IG'!$AC$8:$AC$207)</f>
        <v>0</v>
      </c>
      <c r="E18" s="92" t="s">
        <v>1558</v>
      </c>
    </row>
    <row r="19" spans="1:5" x14ac:dyDescent="0.3">
      <c r="A19" s="88">
        <v>132</v>
      </c>
      <c r="B19" s="88" t="s">
        <v>633</v>
      </c>
      <c r="C19" s="54">
        <f>SUMIF('MIR-IG'!$F$8:$F$207,CF!E19,'MIR-IG'!$AC$8:$AC$207)</f>
        <v>0</v>
      </c>
      <c r="E19" s="92" t="s">
        <v>1592</v>
      </c>
    </row>
    <row r="20" spans="1:5" x14ac:dyDescent="0.3">
      <c r="A20" s="88">
        <v>133</v>
      </c>
      <c r="B20" s="88" t="s">
        <v>634</v>
      </c>
      <c r="C20" s="54">
        <f>SUMIF('MIR-IG'!$F$8:$F$207,CF!E20,'MIR-IG'!$AC$8:$AC$207)</f>
        <v>0</v>
      </c>
      <c r="E20" s="92" t="s">
        <v>1593</v>
      </c>
    </row>
    <row r="21" spans="1:5" x14ac:dyDescent="0.3">
      <c r="A21" s="88">
        <v>134</v>
      </c>
      <c r="B21" s="88" t="s">
        <v>635</v>
      </c>
      <c r="C21" s="54">
        <f>SUMIF('MIR-IG'!$F$8:$F$207,CF!E21,'MIR-IG'!$AC$8:$AC$207)</f>
        <v>0</v>
      </c>
      <c r="E21" s="92" t="s">
        <v>1594</v>
      </c>
    </row>
    <row r="22" spans="1:5" x14ac:dyDescent="0.3">
      <c r="A22" s="88">
        <v>135</v>
      </c>
      <c r="B22" s="88" t="s">
        <v>636</v>
      </c>
      <c r="C22" s="54">
        <f>SUMIF('MIR-IG'!$F$8:$F$207,CF!E22,'MIR-IG'!$AC$8:$AC$207)</f>
        <v>0</v>
      </c>
      <c r="E22" s="92" t="s">
        <v>1595</v>
      </c>
    </row>
    <row r="23" spans="1:5" x14ac:dyDescent="0.3">
      <c r="A23" s="88">
        <v>136</v>
      </c>
      <c r="B23" s="88" t="s">
        <v>637</v>
      </c>
      <c r="C23" s="54">
        <f>SUMIF('MIR-IG'!$F$8:$F$207,CF!E23,'MIR-IG'!$AC$8:$AC$207)</f>
        <v>0</v>
      </c>
      <c r="E23" s="92" t="s">
        <v>1596</v>
      </c>
    </row>
    <row r="24" spans="1:5" x14ac:dyDescent="0.3">
      <c r="A24" s="88">
        <v>137</v>
      </c>
      <c r="B24" s="88" t="s">
        <v>453</v>
      </c>
      <c r="C24" s="54">
        <f>SUMIF('MIR-IG'!$F$8:$F$207,CF!E24,'MIR-IG'!$AC$8:$AC$207)</f>
        <v>0</v>
      </c>
      <c r="E24" s="92" t="s">
        <v>1559</v>
      </c>
    </row>
    <row r="25" spans="1:5" x14ac:dyDescent="0.3">
      <c r="A25" s="88">
        <v>138</v>
      </c>
      <c r="B25" s="88" t="s">
        <v>454</v>
      </c>
      <c r="C25" s="54">
        <f>SUMIF('MIR-IG'!$F$8:$F$207,CF!E25,'MIR-IG'!$AC$8:$AC$207)</f>
        <v>0</v>
      </c>
      <c r="E25" s="92" t="s">
        <v>1560</v>
      </c>
    </row>
    <row r="26" spans="1:5" x14ac:dyDescent="0.3">
      <c r="A26" s="88">
        <v>139</v>
      </c>
      <c r="B26" s="88" t="s">
        <v>14</v>
      </c>
      <c r="C26" s="54">
        <f>SUMIF('MIR-IG'!$F$8:$F$207,CF!E26,'MIR-IG'!$AC$8:$AC$207)</f>
        <v>0</v>
      </c>
      <c r="E26" s="92" t="s">
        <v>1607</v>
      </c>
    </row>
    <row r="27" spans="1:5" x14ac:dyDescent="0.3">
      <c r="A27" s="114">
        <v>14</v>
      </c>
      <c r="B27" s="114" t="s">
        <v>638</v>
      </c>
      <c r="C27" s="38">
        <f>SUM(C28:C28)</f>
        <v>0</v>
      </c>
    </row>
    <row r="28" spans="1:5" x14ac:dyDescent="0.3">
      <c r="A28" s="88">
        <v>141</v>
      </c>
      <c r="B28" s="88" t="s">
        <v>638</v>
      </c>
      <c r="C28" s="54">
        <f>SUMIF('MIR-IG'!$F$8:$F$207,CF!E28,'MIR-IG'!$AC$8:$AC$207)</f>
        <v>0</v>
      </c>
      <c r="E28" s="92" t="s">
        <v>1597</v>
      </c>
    </row>
    <row r="29" spans="1:5" x14ac:dyDescent="0.3">
      <c r="A29" s="114">
        <v>15</v>
      </c>
      <c r="B29" s="114" t="s">
        <v>2474</v>
      </c>
      <c r="C29" s="38">
        <f>SUM(C30:C31)</f>
        <v>0</v>
      </c>
    </row>
    <row r="30" spans="1:5" x14ac:dyDescent="0.3">
      <c r="A30" s="88">
        <v>151</v>
      </c>
      <c r="B30" s="88" t="s">
        <v>2475</v>
      </c>
      <c r="C30" s="54">
        <f>SUMIF('MIR-IG'!$F$8:$F$207,CF!E30,'MIR-IG'!$AC$8:$AC$207)</f>
        <v>0</v>
      </c>
      <c r="E30" s="92" t="s">
        <v>1598</v>
      </c>
    </row>
    <row r="31" spans="1:5" x14ac:dyDescent="0.3">
      <c r="A31" s="88">
        <v>152</v>
      </c>
      <c r="B31" s="88" t="s">
        <v>640</v>
      </c>
      <c r="C31" s="54">
        <f>SUMIF('MIR-IG'!$F$8:$F$207,CF!E31,'MIR-IG'!$AC$8:$AC$207)</f>
        <v>0</v>
      </c>
      <c r="E31" s="92" t="s">
        <v>1599</v>
      </c>
    </row>
    <row r="32" spans="1:5" x14ac:dyDescent="0.3">
      <c r="A32" s="114">
        <v>16</v>
      </c>
      <c r="B32" s="114" t="s">
        <v>2476</v>
      </c>
      <c r="C32" s="38">
        <f>SUM(C33:C35)</f>
        <v>0</v>
      </c>
    </row>
    <row r="33" spans="1:5" x14ac:dyDescent="0.3">
      <c r="A33" s="88">
        <v>161</v>
      </c>
      <c r="B33" s="88" t="s">
        <v>458</v>
      </c>
      <c r="C33" s="54">
        <f>SUMIF('MIR-IG'!$F$8:$F$207,CF!E33,'MIR-IG'!$AC$8:$AC$207)</f>
        <v>0</v>
      </c>
      <c r="E33" s="92" t="s">
        <v>1609</v>
      </c>
    </row>
    <row r="34" spans="1:5" x14ac:dyDescent="0.3">
      <c r="A34" s="88">
        <v>162</v>
      </c>
      <c r="B34" s="88" t="s">
        <v>459</v>
      </c>
      <c r="C34" s="54">
        <f>SUMIF('MIR-IG'!$F$8:$F$207,CF!E34,'MIR-IG'!$AC$8:$AC$207)</f>
        <v>0</v>
      </c>
      <c r="E34" s="92" t="s">
        <v>1610</v>
      </c>
    </row>
    <row r="35" spans="1:5" x14ac:dyDescent="0.3">
      <c r="A35" s="88">
        <v>163</v>
      </c>
      <c r="B35" s="88" t="s">
        <v>641</v>
      </c>
      <c r="C35" s="54">
        <f>SUMIF('MIR-IG'!$F$8:$F$207,CF!E35,'MIR-IG'!$AC$8:$AC$207)</f>
        <v>0</v>
      </c>
      <c r="E35" s="92" t="s">
        <v>1611</v>
      </c>
    </row>
    <row r="36" spans="1:5" x14ac:dyDescent="0.3">
      <c r="A36" s="114">
        <v>17</v>
      </c>
      <c r="B36" s="114" t="s">
        <v>2477</v>
      </c>
      <c r="C36" s="38">
        <f>SUM(C37:C40)</f>
        <v>0</v>
      </c>
    </row>
    <row r="37" spans="1:5" x14ac:dyDescent="0.3">
      <c r="A37" s="88">
        <v>171</v>
      </c>
      <c r="B37" s="88" t="s">
        <v>461</v>
      </c>
      <c r="C37" s="54">
        <f>SUMIF('MIR-IG'!$F$8:$F$207,CF!E37,'MIR-IG'!$AC$8:$AC$207)</f>
        <v>0</v>
      </c>
      <c r="E37" s="92" t="s">
        <v>1561</v>
      </c>
    </row>
    <row r="38" spans="1:5" x14ac:dyDescent="0.3">
      <c r="A38" s="88">
        <v>172</v>
      </c>
      <c r="B38" s="88" t="s">
        <v>642</v>
      </c>
      <c r="C38" s="54">
        <f>SUMIF('MIR-IG'!$F$8:$F$207,CF!E38,'MIR-IG'!$AC$8:$AC$207)</f>
        <v>0</v>
      </c>
      <c r="E38" s="92" t="s">
        <v>1600</v>
      </c>
    </row>
    <row r="39" spans="1:5" x14ac:dyDescent="0.3">
      <c r="A39" s="88">
        <v>173</v>
      </c>
      <c r="B39" s="88" t="s">
        <v>643</v>
      </c>
      <c r="C39" s="54">
        <f>SUMIF('MIR-IG'!$F$8:$F$207,CF!E39,'MIR-IG'!$AC$8:$AC$207)</f>
        <v>0</v>
      </c>
      <c r="E39" s="92" t="s">
        <v>1601</v>
      </c>
    </row>
    <row r="40" spans="1:5" x14ac:dyDescent="0.3">
      <c r="A40" s="88">
        <v>174</v>
      </c>
      <c r="B40" s="88" t="s">
        <v>644</v>
      </c>
      <c r="C40" s="54">
        <f>SUMIF('MIR-IG'!$F$8:$F$207,CF!E40,'MIR-IG'!$AC$8:$AC$207)</f>
        <v>0</v>
      </c>
      <c r="E40" s="92" t="s">
        <v>1602</v>
      </c>
    </row>
    <row r="41" spans="1:5" x14ac:dyDescent="0.3">
      <c r="A41" s="114">
        <v>18</v>
      </c>
      <c r="B41" s="114" t="s">
        <v>203</v>
      </c>
      <c r="C41" s="38">
        <f>SUM(C42:C46)</f>
        <v>0</v>
      </c>
    </row>
    <row r="42" spans="1:5" x14ac:dyDescent="0.3">
      <c r="A42" s="88">
        <v>181</v>
      </c>
      <c r="B42" s="88" t="s">
        <v>645</v>
      </c>
      <c r="C42" s="54">
        <f>SUMIF('MIR-IG'!$F$8:$F$207,CF!E42,'MIR-IG'!$AC$8:$AC$207)</f>
        <v>0</v>
      </c>
      <c r="E42" s="92" t="s">
        <v>1603</v>
      </c>
    </row>
    <row r="43" spans="1:5" x14ac:dyDescent="0.3">
      <c r="A43" s="88">
        <v>182</v>
      </c>
      <c r="B43" s="88" t="s">
        <v>646</v>
      </c>
      <c r="C43" s="54">
        <f>SUMIF('MIR-IG'!$F$8:$F$207,CF!E43,'MIR-IG'!$AC$8:$AC$207)</f>
        <v>0</v>
      </c>
      <c r="E43" s="92" t="s">
        <v>1604</v>
      </c>
    </row>
    <row r="44" spans="1:5" x14ac:dyDescent="0.3">
      <c r="A44" s="88">
        <v>183</v>
      </c>
      <c r="B44" s="88" t="s">
        <v>647</v>
      </c>
      <c r="C44" s="54">
        <f>SUMIF('MIR-IG'!$F$8:$F$207,CF!E44,'MIR-IG'!$AC$8:$AC$207)</f>
        <v>0</v>
      </c>
      <c r="E44" s="92" t="s">
        <v>1605</v>
      </c>
    </row>
    <row r="45" spans="1:5" x14ac:dyDescent="0.3">
      <c r="A45" s="88">
        <v>184</v>
      </c>
      <c r="B45" s="88" t="s">
        <v>648</v>
      </c>
      <c r="C45" s="54">
        <f>SUMIF('MIR-IG'!$F$8:$F$207,CF!E45,'MIR-IG'!$AC$8:$AC$207)</f>
        <v>0</v>
      </c>
      <c r="E45" s="92" t="s">
        <v>1606</v>
      </c>
    </row>
    <row r="46" spans="1:5" x14ac:dyDescent="0.3">
      <c r="A46" s="88">
        <v>185</v>
      </c>
      <c r="B46" s="88" t="s">
        <v>14</v>
      </c>
      <c r="C46" s="54">
        <f>SUMIF('MIR-IG'!$F$8:$F$207,CF!E46,'MIR-IG'!$AC$8:$AC$207)</f>
        <v>0</v>
      </c>
      <c r="E46" s="92" t="s">
        <v>1562</v>
      </c>
    </row>
    <row r="47" spans="1:5" x14ac:dyDescent="0.3">
      <c r="A47" s="118">
        <v>2</v>
      </c>
      <c r="B47" s="118" t="s">
        <v>2478</v>
      </c>
      <c r="C47" s="69">
        <f>C48+C55+C63+C69+C74+C81+C91</f>
        <v>0</v>
      </c>
    </row>
    <row r="48" spans="1:5" x14ac:dyDescent="0.3">
      <c r="A48" s="114">
        <v>21</v>
      </c>
      <c r="B48" s="114" t="s">
        <v>2479</v>
      </c>
      <c r="C48" s="71">
        <f>SUM(C49:C54)</f>
        <v>0</v>
      </c>
    </row>
    <row r="49" spans="1:5" x14ac:dyDescent="0.3">
      <c r="A49" s="88">
        <v>211</v>
      </c>
      <c r="B49" s="88" t="s">
        <v>650</v>
      </c>
      <c r="C49" s="54">
        <f>SUMIF('MIR-IG'!$F$8:$F$207,CF!E49,'MIR-IG'!$AC$8:$AC$207)</f>
        <v>0</v>
      </c>
      <c r="E49" s="92" t="s">
        <v>1613</v>
      </c>
    </row>
    <row r="50" spans="1:5" x14ac:dyDescent="0.3">
      <c r="A50" s="88">
        <v>212</v>
      </c>
      <c r="B50" s="88" t="s">
        <v>651</v>
      </c>
      <c r="C50" s="54">
        <f>SUMIF('MIR-IG'!$F$8:$F$207,CF!E50,'MIR-IG'!$AC$8:$AC$207)</f>
        <v>0</v>
      </c>
      <c r="E50" s="92" t="s">
        <v>1614</v>
      </c>
    </row>
    <row r="51" spans="1:5" x14ac:dyDescent="0.3">
      <c r="A51" s="88">
        <v>213</v>
      </c>
      <c r="B51" s="88" t="s">
        <v>652</v>
      </c>
      <c r="C51" s="54">
        <f>SUMIF('MIR-IG'!$F$8:$F$207,CF!E51,'MIR-IG'!$AC$8:$AC$207)</f>
        <v>0</v>
      </c>
      <c r="E51" s="92" t="s">
        <v>1615</v>
      </c>
    </row>
    <row r="52" spans="1:5" x14ac:dyDescent="0.3">
      <c r="A52" s="88">
        <v>214</v>
      </c>
      <c r="B52" s="88" t="s">
        <v>653</v>
      </c>
      <c r="C52" s="54">
        <f>SUMIF('MIR-IG'!$F$8:$F$207,CF!E52,'MIR-IG'!$AC$8:$AC$207)</f>
        <v>0</v>
      </c>
      <c r="E52" s="92" t="s">
        <v>1616</v>
      </c>
    </row>
    <row r="53" spans="1:5" x14ac:dyDescent="0.3">
      <c r="A53" s="88">
        <v>215</v>
      </c>
      <c r="B53" s="88" t="s">
        <v>654</v>
      </c>
      <c r="C53" s="54">
        <f>SUMIF('MIR-IG'!$F$8:$F$207,CF!E53,'MIR-IG'!$AC$8:$AC$207)</f>
        <v>0</v>
      </c>
      <c r="E53" s="92" t="s">
        <v>1617</v>
      </c>
    </row>
    <row r="54" spans="1:5" x14ac:dyDescent="0.3">
      <c r="A54" s="88">
        <v>216</v>
      </c>
      <c r="B54" s="88" t="s">
        <v>655</v>
      </c>
      <c r="C54" s="54">
        <f>SUMIF('MIR-IG'!$F$8:$F$207,CF!E54,'MIR-IG'!$AC$8:$AC$207)</f>
        <v>0</v>
      </c>
      <c r="E54" s="92" t="s">
        <v>1618</v>
      </c>
    </row>
    <row r="55" spans="1:5" x14ac:dyDescent="0.3">
      <c r="A55" s="114">
        <v>22</v>
      </c>
      <c r="B55" s="114" t="s">
        <v>2480</v>
      </c>
      <c r="C55" s="73">
        <f>SUM(C56:C62)</f>
        <v>0</v>
      </c>
    </row>
    <row r="56" spans="1:5" x14ac:dyDescent="0.3">
      <c r="A56" s="88">
        <v>221</v>
      </c>
      <c r="B56" s="88" t="s">
        <v>656</v>
      </c>
      <c r="C56" s="54">
        <f>SUMIF('MIR-IG'!$F$8:$F$207,CF!E56,'MIR-IG'!$AC$8:$AC$207)</f>
        <v>0</v>
      </c>
      <c r="E56" s="92" t="s">
        <v>1563</v>
      </c>
    </row>
    <row r="57" spans="1:5" x14ac:dyDescent="0.3">
      <c r="A57" s="88">
        <v>222</v>
      </c>
      <c r="B57" s="88" t="s">
        <v>657</v>
      </c>
      <c r="C57" s="54">
        <f>SUMIF('MIR-IG'!$F$8:$F$207,CF!E57,'MIR-IG'!$AC$8:$AC$207)</f>
        <v>0</v>
      </c>
      <c r="E57" s="92" t="s">
        <v>1620</v>
      </c>
    </row>
    <row r="58" spans="1:5" x14ac:dyDescent="0.3">
      <c r="A58" s="88">
        <v>223</v>
      </c>
      <c r="B58" s="88" t="s">
        <v>658</v>
      </c>
      <c r="C58" s="54">
        <f>SUMIF('MIR-IG'!$F$8:$F$207,CF!E58,'MIR-IG'!$AC$8:$AC$207)</f>
        <v>0</v>
      </c>
      <c r="E58" s="92" t="s">
        <v>1621</v>
      </c>
    </row>
    <row r="59" spans="1:5" x14ac:dyDescent="0.3">
      <c r="A59" s="88">
        <v>224</v>
      </c>
      <c r="B59" s="88" t="s">
        <v>659</v>
      </c>
      <c r="C59" s="54">
        <f>SUMIF('MIR-IG'!$F$8:$F$207,CF!E59,'MIR-IG'!$AC$8:$AC$207)</f>
        <v>0</v>
      </c>
      <c r="E59" s="92" t="s">
        <v>1622</v>
      </c>
    </row>
    <row r="60" spans="1:5" x14ac:dyDescent="0.3">
      <c r="A60" s="88">
        <v>225</v>
      </c>
      <c r="B60" s="88" t="s">
        <v>464</v>
      </c>
      <c r="C60" s="54">
        <f>SUMIF('MIR-IG'!$F$8:$F$207,CF!E60,'MIR-IG'!$AC$8:$AC$207)</f>
        <v>0</v>
      </c>
      <c r="E60" s="92" t="s">
        <v>1564</v>
      </c>
    </row>
    <row r="61" spans="1:5" x14ac:dyDescent="0.3">
      <c r="A61" s="88">
        <v>226</v>
      </c>
      <c r="B61" s="88" t="s">
        <v>660</v>
      </c>
      <c r="C61" s="54">
        <f>SUMIF('MIR-IG'!$F$8:$F$207,CF!E61,'MIR-IG'!$AC$8:$AC$207)</f>
        <v>0</v>
      </c>
      <c r="E61" s="92" t="s">
        <v>1623</v>
      </c>
    </row>
    <row r="62" spans="1:5" x14ac:dyDescent="0.3">
      <c r="A62" s="88">
        <v>227</v>
      </c>
      <c r="B62" s="88" t="s">
        <v>661</v>
      </c>
      <c r="C62" s="54">
        <f>SUMIF('MIR-IG'!$F$8:$F$207,CF!E62,'MIR-IG'!$AC$8:$AC$207)</f>
        <v>0</v>
      </c>
      <c r="E62" s="92" t="s">
        <v>1624</v>
      </c>
    </row>
    <row r="63" spans="1:5" x14ac:dyDescent="0.3">
      <c r="A63" s="114">
        <v>23</v>
      </c>
      <c r="B63" s="114" t="s">
        <v>496</v>
      </c>
      <c r="C63" s="73">
        <f>SUM(C64:C68)</f>
        <v>0</v>
      </c>
    </row>
    <row r="64" spans="1:5" x14ac:dyDescent="0.3">
      <c r="A64" s="88">
        <v>231</v>
      </c>
      <c r="B64" s="88" t="s">
        <v>662</v>
      </c>
      <c r="C64" s="54">
        <f>SUMIF('MIR-IG'!$F$8:$F$207,CF!E64,'MIR-IG'!$AC$8:$AC$207)</f>
        <v>0</v>
      </c>
      <c r="E64" s="92" t="s">
        <v>1626</v>
      </c>
    </row>
    <row r="65" spans="1:5" x14ac:dyDescent="0.3">
      <c r="A65" s="88">
        <v>232</v>
      </c>
      <c r="B65" s="88" t="s">
        <v>663</v>
      </c>
      <c r="C65" s="54">
        <f>SUMIF('MIR-IG'!$F$8:$F$207,CF!E65,'MIR-IG'!$AC$8:$AC$207)</f>
        <v>0</v>
      </c>
      <c r="E65" s="92" t="s">
        <v>1627</v>
      </c>
    </row>
    <row r="66" spans="1:5" x14ac:dyDescent="0.3">
      <c r="A66" s="88">
        <v>233</v>
      </c>
      <c r="B66" s="88" t="s">
        <v>664</v>
      </c>
      <c r="C66" s="54">
        <f>SUMIF('MIR-IG'!$F$8:$F$207,CF!E66,'MIR-IG'!$AC$8:$AC$207)</f>
        <v>0</v>
      </c>
      <c r="E66" s="92" t="s">
        <v>1628</v>
      </c>
    </row>
    <row r="67" spans="1:5" x14ac:dyDescent="0.3">
      <c r="A67" s="88">
        <v>234</v>
      </c>
      <c r="B67" s="88" t="s">
        <v>665</v>
      </c>
      <c r="C67" s="54">
        <f>SUMIF('MIR-IG'!$F$8:$F$207,CF!E67,'MIR-IG'!$AC$8:$AC$207)</f>
        <v>0</v>
      </c>
      <c r="E67" s="92" t="s">
        <v>1629</v>
      </c>
    </row>
    <row r="68" spans="1:5" x14ac:dyDescent="0.3">
      <c r="A68" s="88">
        <v>235</v>
      </c>
      <c r="B68" s="88" t="s">
        <v>666</v>
      </c>
      <c r="C68" s="54">
        <f>SUMIF('MIR-IG'!$F$8:$F$207,CF!E68,'MIR-IG'!$AC$8:$AC$207)</f>
        <v>0</v>
      </c>
      <c r="E68" s="92" t="s">
        <v>1630</v>
      </c>
    </row>
    <row r="69" spans="1:5" x14ac:dyDescent="0.3">
      <c r="A69" s="122">
        <v>24</v>
      </c>
      <c r="B69" s="122" t="s">
        <v>2481</v>
      </c>
      <c r="C69" s="73">
        <f>SUM(C70:C73)</f>
        <v>0</v>
      </c>
    </row>
    <row r="70" spans="1:5" x14ac:dyDescent="0.3">
      <c r="A70" s="88">
        <v>241</v>
      </c>
      <c r="B70" s="88" t="s">
        <v>667</v>
      </c>
      <c r="C70" s="54">
        <f>SUMIF('MIR-IG'!$F$8:$F$207,CF!E70,'MIR-IG'!$AC$8:$AC$207)</f>
        <v>0</v>
      </c>
      <c r="E70" s="92" t="s">
        <v>1632</v>
      </c>
    </row>
    <row r="71" spans="1:5" x14ac:dyDescent="0.3">
      <c r="A71" s="88">
        <v>242</v>
      </c>
      <c r="B71" s="88" t="s">
        <v>467</v>
      </c>
      <c r="C71" s="54">
        <f>SUMIF('MIR-IG'!$F$8:$F$207,CF!E71,'MIR-IG'!$AC$8:$AC$207)</f>
        <v>0</v>
      </c>
      <c r="E71" s="92" t="s">
        <v>1565</v>
      </c>
    </row>
    <row r="72" spans="1:5" x14ac:dyDescent="0.3">
      <c r="A72" s="88">
        <v>243</v>
      </c>
      <c r="B72" s="88" t="s">
        <v>668</v>
      </c>
      <c r="C72" s="54">
        <f>SUMIF('MIR-IG'!$F$8:$F$207,CF!E72,'MIR-IG'!$AC$8:$AC$207)</f>
        <v>0</v>
      </c>
      <c r="E72" s="92" t="s">
        <v>1633</v>
      </c>
    </row>
    <row r="73" spans="1:5" x14ac:dyDescent="0.3">
      <c r="A73" s="88">
        <v>244</v>
      </c>
      <c r="B73" s="88" t="s">
        <v>669</v>
      </c>
      <c r="C73" s="54">
        <f>SUMIF('MIR-IG'!$F$8:$F$207,CF!E73,'MIR-IG'!$AC$8:$AC$207)</f>
        <v>0</v>
      </c>
      <c r="E73" s="92" t="s">
        <v>1634</v>
      </c>
    </row>
    <row r="74" spans="1:5" x14ac:dyDescent="0.3">
      <c r="A74" s="122">
        <v>25</v>
      </c>
      <c r="B74" s="122" t="s">
        <v>2482</v>
      </c>
      <c r="C74" s="73">
        <f>SUM(C75:C80)</f>
        <v>0</v>
      </c>
    </row>
    <row r="75" spans="1:5" x14ac:dyDescent="0.3">
      <c r="A75" s="88">
        <v>251</v>
      </c>
      <c r="B75" s="88" t="s">
        <v>670</v>
      </c>
      <c r="C75" s="54">
        <f>SUMIF('MIR-IG'!$F$8:$F$207,CF!E75,'MIR-IG'!$AC$8:$AC$207)</f>
        <v>0</v>
      </c>
      <c r="E75" s="92" t="s">
        <v>1636</v>
      </c>
    </row>
    <row r="76" spans="1:5" x14ac:dyDescent="0.3">
      <c r="A76" s="88">
        <v>252</v>
      </c>
      <c r="B76" s="88" t="s">
        <v>671</v>
      </c>
      <c r="C76" s="54">
        <f>SUMIF('MIR-IG'!$F$8:$F$207,CF!E76,'MIR-IG'!$AC$8:$AC$207)</f>
        <v>0</v>
      </c>
      <c r="E76" s="92" t="s">
        <v>1637</v>
      </c>
    </row>
    <row r="77" spans="1:5" x14ac:dyDescent="0.3">
      <c r="A77" s="88">
        <v>253</v>
      </c>
      <c r="B77" s="88" t="s">
        <v>672</v>
      </c>
      <c r="C77" s="54">
        <f>SUMIF('MIR-IG'!$F$8:$F$207,CF!E77,'MIR-IG'!$AC$8:$AC$207)</f>
        <v>0</v>
      </c>
      <c r="E77" s="92" t="s">
        <v>1638</v>
      </c>
    </row>
    <row r="78" spans="1:5" x14ac:dyDescent="0.3">
      <c r="A78" s="88">
        <v>254</v>
      </c>
      <c r="B78" s="88" t="s">
        <v>469</v>
      </c>
      <c r="C78" s="54">
        <f>SUMIF('MIR-IG'!$F$8:$F$207,CF!E78,'MIR-IG'!$AC$8:$AC$207)</f>
        <v>0</v>
      </c>
      <c r="E78" s="92" t="s">
        <v>1566</v>
      </c>
    </row>
    <row r="79" spans="1:5" x14ac:dyDescent="0.3">
      <c r="A79" s="88">
        <v>255</v>
      </c>
      <c r="B79" s="88" t="s">
        <v>673</v>
      </c>
      <c r="C79" s="54">
        <f>SUMIF('MIR-IG'!$F$8:$F$207,CF!E79,'MIR-IG'!$AC$8:$AC$207)</f>
        <v>0</v>
      </c>
      <c r="E79" s="92" t="s">
        <v>1639</v>
      </c>
    </row>
    <row r="80" spans="1:5" x14ac:dyDescent="0.3">
      <c r="A80" s="88">
        <v>256</v>
      </c>
      <c r="B80" s="88" t="s">
        <v>674</v>
      </c>
      <c r="C80" s="54">
        <f>SUMIF('MIR-IG'!$F$8:$F$207,CF!E80,'MIR-IG'!$AC$8:$AC$207)</f>
        <v>0</v>
      </c>
      <c r="E80" s="92" t="s">
        <v>1640</v>
      </c>
    </row>
    <row r="81" spans="1:5" x14ac:dyDescent="0.3">
      <c r="A81" s="122">
        <v>26</v>
      </c>
      <c r="B81" s="122" t="s">
        <v>2483</v>
      </c>
      <c r="C81" s="73">
        <f>SUM(C82:C90)</f>
        <v>0</v>
      </c>
    </row>
    <row r="82" spans="1:5" x14ac:dyDescent="0.3">
      <c r="A82" s="88">
        <v>261</v>
      </c>
      <c r="B82" s="88" t="s">
        <v>676</v>
      </c>
      <c r="C82" s="54">
        <f>SUMIF('MIR-IG'!$F$8:$F$207,CF!E82,'MIR-IG'!$AC$8:$AC$207)</f>
        <v>0</v>
      </c>
      <c r="E82" s="92" t="s">
        <v>1642</v>
      </c>
    </row>
    <row r="83" spans="1:5" x14ac:dyDescent="0.3">
      <c r="A83" s="88">
        <v>262</v>
      </c>
      <c r="B83" s="88" t="s">
        <v>677</v>
      </c>
      <c r="C83" s="54">
        <f>SUMIF('MIR-IG'!$F$8:$F$207,CF!E83,'MIR-IG'!$AC$8:$AC$207)</f>
        <v>0</v>
      </c>
      <c r="E83" s="92" t="s">
        <v>1643</v>
      </c>
    </row>
    <row r="84" spans="1:5" x14ac:dyDescent="0.3">
      <c r="A84" s="88">
        <v>263</v>
      </c>
      <c r="B84" s="88" t="s">
        <v>678</v>
      </c>
      <c r="C84" s="54">
        <f>SUMIF('MIR-IG'!$F$8:$F$207,CF!E84,'MIR-IG'!$AC$8:$AC$207)</f>
        <v>0</v>
      </c>
      <c r="E84" s="92" t="s">
        <v>1644</v>
      </c>
    </row>
    <row r="85" spans="1:5" x14ac:dyDescent="0.3">
      <c r="A85" s="88">
        <v>264</v>
      </c>
      <c r="B85" s="88" t="s">
        <v>470</v>
      </c>
      <c r="C85" s="54">
        <f>SUMIF('MIR-IG'!$F$8:$F$207,CF!E85,'MIR-IG'!$AC$8:$AC$207)</f>
        <v>0</v>
      </c>
      <c r="E85" s="92" t="s">
        <v>1567</v>
      </c>
    </row>
    <row r="86" spans="1:5" x14ac:dyDescent="0.3">
      <c r="A86" s="88">
        <v>265</v>
      </c>
      <c r="B86" s="88" t="s">
        <v>679</v>
      </c>
      <c r="C86" s="54">
        <f>SUMIF('MIR-IG'!$F$8:$F$207,CF!E86,'MIR-IG'!$AC$8:$AC$207)</f>
        <v>0</v>
      </c>
      <c r="E86" s="92" t="s">
        <v>1645</v>
      </c>
    </row>
    <row r="87" spans="1:5" x14ac:dyDescent="0.3">
      <c r="A87" s="88">
        <v>266</v>
      </c>
      <c r="B87" s="88" t="s">
        <v>680</v>
      </c>
      <c r="C87" s="54">
        <f>SUMIF('MIR-IG'!$F$8:$F$207,CF!E87,'MIR-IG'!$AC$8:$AC$207)</f>
        <v>0</v>
      </c>
      <c r="E87" s="92" t="s">
        <v>1646</v>
      </c>
    </row>
    <row r="88" spans="1:5" x14ac:dyDescent="0.3">
      <c r="A88" s="88">
        <v>267</v>
      </c>
      <c r="B88" s="88" t="s">
        <v>471</v>
      </c>
      <c r="C88" s="54">
        <f>SUMIF('MIR-IG'!$F$8:$F$207,CF!E88,'MIR-IG'!$AC$8:$AC$207)</f>
        <v>0</v>
      </c>
      <c r="E88" s="92" t="s">
        <v>1568</v>
      </c>
    </row>
    <row r="89" spans="1:5" x14ac:dyDescent="0.3">
      <c r="A89" s="88">
        <v>268</v>
      </c>
      <c r="B89" s="88" t="s">
        <v>681</v>
      </c>
      <c r="C89" s="54">
        <f>SUMIF('MIR-IG'!$F$8:$F$207,CF!E89,'MIR-IG'!$AC$8:$AC$207)</f>
        <v>0</v>
      </c>
      <c r="E89" s="92" t="s">
        <v>1647</v>
      </c>
    </row>
    <row r="90" spans="1:5" x14ac:dyDescent="0.3">
      <c r="A90" s="88">
        <v>269</v>
      </c>
      <c r="B90" s="88" t="s">
        <v>682</v>
      </c>
      <c r="C90" s="54">
        <f>SUMIF('MIR-IG'!$F$8:$F$207,CF!E90,'MIR-IG'!$AC$8:$AC$207)</f>
        <v>0</v>
      </c>
      <c r="E90" s="92" t="s">
        <v>1648</v>
      </c>
    </row>
    <row r="91" spans="1:5" x14ac:dyDescent="0.3">
      <c r="A91" s="122">
        <v>27</v>
      </c>
      <c r="B91" s="122" t="s">
        <v>472</v>
      </c>
      <c r="C91" s="73">
        <f>SUM(C92:C92)</f>
        <v>0</v>
      </c>
    </row>
    <row r="92" spans="1:5" x14ac:dyDescent="0.3">
      <c r="A92" s="88">
        <v>271</v>
      </c>
      <c r="B92" s="88" t="s">
        <v>683</v>
      </c>
      <c r="C92" s="54">
        <f>SUMIF('MIR-IG'!$F$8:$F$207,CF!E92,'MIR-IG'!$AC$8:$AC$207)</f>
        <v>0</v>
      </c>
      <c r="E92" s="92" t="s">
        <v>1649</v>
      </c>
    </row>
    <row r="93" spans="1:5" x14ac:dyDescent="0.3">
      <c r="A93" s="112">
        <v>3</v>
      </c>
      <c r="B93" s="112" t="s">
        <v>2484</v>
      </c>
      <c r="C93" s="77">
        <f>C94+C97+C104+C111+C115+C122+C124+C127+C132</f>
        <v>0</v>
      </c>
    </row>
    <row r="94" spans="1:5" x14ac:dyDescent="0.3">
      <c r="A94" s="122">
        <v>31</v>
      </c>
      <c r="B94" s="122" t="s">
        <v>2485</v>
      </c>
      <c r="C94" s="73">
        <f>SUM(C95:C96)</f>
        <v>0</v>
      </c>
    </row>
    <row r="95" spans="1:5" x14ac:dyDescent="0.3">
      <c r="A95" s="88">
        <v>311</v>
      </c>
      <c r="B95" s="88" t="s">
        <v>684</v>
      </c>
      <c r="C95" s="54">
        <f>SUMIF('MIR-IG'!$F$8:$F$207,CF!E95,'MIR-IG'!$AC$8:$AC$207)</f>
        <v>0</v>
      </c>
      <c r="E95" s="92" t="s">
        <v>1650</v>
      </c>
    </row>
    <row r="96" spans="1:5" x14ac:dyDescent="0.3">
      <c r="A96" s="88">
        <v>312</v>
      </c>
      <c r="B96" s="88" t="s">
        <v>685</v>
      </c>
      <c r="C96" s="54">
        <f>SUMIF('MIR-IG'!$F$8:$F$207,CF!E96,'MIR-IG'!$AC$8:$AC$207)</f>
        <v>0</v>
      </c>
      <c r="E96" s="92" t="s">
        <v>1651</v>
      </c>
    </row>
    <row r="97" spans="1:5" x14ac:dyDescent="0.3">
      <c r="A97" s="122">
        <v>32</v>
      </c>
      <c r="B97" s="122" t="s">
        <v>2486</v>
      </c>
      <c r="C97" s="73">
        <f>SUM(C98:C103)</f>
        <v>0</v>
      </c>
    </row>
    <row r="98" spans="1:5" x14ac:dyDescent="0.3">
      <c r="A98" s="88">
        <v>321</v>
      </c>
      <c r="B98" s="88" t="s">
        <v>475</v>
      </c>
      <c r="C98" s="54">
        <f>SUMIF('MIR-IG'!$F$8:$F$207,CF!E98,'MIR-IG'!$AC$8:$AC$207)</f>
        <v>0</v>
      </c>
      <c r="E98" s="92" t="s">
        <v>1569</v>
      </c>
    </row>
    <row r="99" spans="1:5" x14ac:dyDescent="0.3">
      <c r="A99" s="88">
        <v>322</v>
      </c>
      <c r="B99" s="88" t="s">
        <v>476</v>
      </c>
      <c r="C99" s="54">
        <f>SUMIF('MIR-IG'!$F$8:$F$207,CF!E99,'MIR-IG'!$AC$8:$AC$207)</f>
        <v>0</v>
      </c>
      <c r="E99" s="92" t="s">
        <v>1570</v>
      </c>
    </row>
    <row r="100" spans="1:5" x14ac:dyDescent="0.3">
      <c r="A100" s="88">
        <v>323</v>
      </c>
      <c r="B100" s="88" t="s">
        <v>687</v>
      </c>
      <c r="C100" s="54">
        <f>SUMIF('MIR-IG'!$F$8:$F$207,CF!E100,'MIR-IG'!$AC$8:$AC$207)</f>
        <v>0</v>
      </c>
      <c r="E100" s="92" t="s">
        <v>1654</v>
      </c>
    </row>
    <row r="101" spans="1:5" x14ac:dyDescent="0.3">
      <c r="A101" s="88">
        <v>324</v>
      </c>
      <c r="B101" s="88" t="s">
        <v>477</v>
      </c>
      <c r="C101" s="54">
        <f>SUMIF('MIR-IG'!$F$8:$F$207,CF!E101,'MIR-IG'!$AC$8:$AC$207)</f>
        <v>0</v>
      </c>
      <c r="E101" s="92" t="s">
        <v>1571</v>
      </c>
    </row>
    <row r="102" spans="1:5" x14ac:dyDescent="0.3">
      <c r="A102" s="88">
        <v>325</v>
      </c>
      <c r="B102" s="88" t="s">
        <v>478</v>
      </c>
      <c r="C102" s="54">
        <f>SUMIF('MIR-IG'!$F$8:$F$207,CF!E102,'MIR-IG'!$AC$8:$AC$207)</f>
        <v>0</v>
      </c>
      <c r="E102" s="92" t="s">
        <v>1572</v>
      </c>
    </row>
    <row r="103" spans="1:5" x14ac:dyDescent="0.3">
      <c r="A103" s="88">
        <v>326</v>
      </c>
      <c r="B103" s="88" t="s">
        <v>688</v>
      </c>
      <c r="C103" s="54">
        <f>SUMIF('MIR-IG'!$F$8:$F$207,CF!E103,'MIR-IG'!$AC$8:$AC$207)</f>
        <v>0</v>
      </c>
      <c r="E103" s="92" t="s">
        <v>1655</v>
      </c>
    </row>
    <row r="104" spans="1:5" x14ac:dyDescent="0.3">
      <c r="A104" s="122">
        <v>33</v>
      </c>
      <c r="B104" s="122" t="s">
        <v>2487</v>
      </c>
      <c r="C104" s="73">
        <f>SUM(C105:C110)</f>
        <v>0</v>
      </c>
    </row>
    <row r="105" spans="1:5" x14ac:dyDescent="0.3">
      <c r="A105" s="88">
        <v>331</v>
      </c>
      <c r="B105" s="88" t="s">
        <v>690</v>
      </c>
      <c r="C105" s="54">
        <f>SUMIF('MIR-IG'!$F$8:$F$207,CF!E105,'MIR-IG'!$AC$8:$AC$207)</f>
        <v>0</v>
      </c>
      <c r="E105" s="92" t="s">
        <v>1658</v>
      </c>
    </row>
    <row r="106" spans="1:5" x14ac:dyDescent="0.3">
      <c r="A106" s="88">
        <v>332</v>
      </c>
      <c r="B106" s="88" t="s">
        <v>2488</v>
      </c>
      <c r="C106" s="54">
        <f>SUMIF('MIR-IG'!$F$8:$F$207,CF!E106,'MIR-IG'!$AC$8:$AC$207)</f>
        <v>0</v>
      </c>
      <c r="E106" s="92" t="s">
        <v>1659</v>
      </c>
    </row>
    <row r="107" spans="1:5" x14ac:dyDescent="0.3">
      <c r="A107" s="88">
        <v>333</v>
      </c>
      <c r="B107" s="88" t="s">
        <v>2489</v>
      </c>
      <c r="C107" s="54">
        <f>SUMIF('MIR-IG'!$F$8:$F$207,CF!E107,'MIR-IG'!$AC$8:$AC$207)</f>
        <v>0</v>
      </c>
      <c r="E107" s="92" t="s">
        <v>1660</v>
      </c>
    </row>
    <row r="108" spans="1:5" x14ac:dyDescent="0.3">
      <c r="A108" s="88">
        <v>334</v>
      </c>
      <c r="B108" s="88" t="s">
        <v>692</v>
      </c>
      <c r="C108" s="54">
        <f>SUMIF('MIR-IG'!$F$8:$F$207,CF!E108,'MIR-IG'!$AC$8:$AC$207)</f>
        <v>0</v>
      </c>
      <c r="E108" s="92" t="s">
        <v>1661</v>
      </c>
    </row>
    <row r="109" spans="1:5" x14ac:dyDescent="0.3">
      <c r="A109" s="88">
        <v>335</v>
      </c>
      <c r="B109" s="88" t="s">
        <v>480</v>
      </c>
      <c r="C109" s="54">
        <f>SUMIF('MIR-IG'!$F$8:$F$207,CF!E109,'MIR-IG'!$AC$8:$AC$207)</f>
        <v>0</v>
      </c>
      <c r="E109" s="92" t="s">
        <v>1573</v>
      </c>
    </row>
    <row r="110" spans="1:5" x14ac:dyDescent="0.3">
      <c r="A110" s="88">
        <v>336</v>
      </c>
      <c r="B110" s="88" t="s">
        <v>2490</v>
      </c>
      <c r="C110" s="54">
        <f>SUMIF('MIR-IG'!$F$8:$F$207,CF!E110,'MIR-IG'!$AC$8:$AC$207)</f>
        <v>0</v>
      </c>
      <c r="E110" s="92" t="s">
        <v>1662</v>
      </c>
    </row>
    <row r="111" spans="1:5" x14ac:dyDescent="0.3">
      <c r="A111" s="122">
        <v>34</v>
      </c>
      <c r="B111" s="122" t="s">
        <v>2491</v>
      </c>
      <c r="C111" s="73">
        <f>SUM(C112:C114)</f>
        <v>0</v>
      </c>
    </row>
    <row r="112" spans="1:5" x14ac:dyDescent="0.3">
      <c r="A112" s="88">
        <v>341</v>
      </c>
      <c r="B112" s="88" t="s">
        <v>693</v>
      </c>
      <c r="C112" s="54">
        <f>SUMIF('MIR-IG'!$F$8:$F$207,CF!E112,'MIR-IG'!$AC$8:$AC$207)</f>
        <v>0</v>
      </c>
      <c r="E112" s="92" t="s">
        <v>1664</v>
      </c>
    </row>
    <row r="113" spans="1:5" x14ac:dyDescent="0.3">
      <c r="A113" s="88">
        <v>342</v>
      </c>
      <c r="B113" s="88" t="s">
        <v>483</v>
      </c>
      <c r="C113" s="54">
        <f>SUMIF('MIR-IG'!$F$8:$F$207,CF!E113,'MIR-IG'!$AC$8:$AC$207)</f>
        <v>0</v>
      </c>
      <c r="E113" s="92" t="s">
        <v>1574</v>
      </c>
    </row>
    <row r="114" spans="1:5" x14ac:dyDescent="0.3">
      <c r="A114" s="88">
        <v>343</v>
      </c>
      <c r="B114" s="88" t="s">
        <v>484</v>
      </c>
      <c r="C114" s="54">
        <f>SUMIF('MIR-IG'!$F$8:$F$207,CF!E114,'MIR-IG'!$AC$8:$AC$207)</f>
        <v>0</v>
      </c>
      <c r="E114" s="92" t="s">
        <v>1575</v>
      </c>
    </row>
    <row r="115" spans="1:5" x14ac:dyDescent="0.3">
      <c r="A115" s="122">
        <v>35</v>
      </c>
      <c r="B115" s="122" t="s">
        <v>2492</v>
      </c>
      <c r="C115" s="73">
        <f>SUM(C116:C121)</f>
        <v>0</v>
      </c>
    </row>
    <row r="116" spans="1:5" x14ac:dyDescent="0.3">
      <c r="A116" s="88">
        <v>351</v>
      </c>
      <c r="B116" s="88" t="s">
        <v>694</v>
      </c>
      <c r="C116" s="54">
        <f>SUMIF('MIR-IG'!$F$8:$F$207,CF!E116,'MIR-IG'!$AC$8:$AC$207)</f>
        <v>0</v>
      </c>
      <c r="E116" s="92" t="s">
        <v>1666</v>
      </c>
    </row>
    <row r="117" spans="1:5" x14ac:dyDescent="0.3">
      <c r="A117" s="88">
        <v>352</v>
      </c>
      <c r="B117" s="88" t="s">
        <v>695</v>
      </c>
      <c r="C117" s="54">
        <f>SUMIF('MIR-IG'!$F$8:$F$207,CF!E117,'MIR-IG'!$AC$8:$AC$207)</f>
        <v>0</v>
      </c>
      <c r="E117" s="92" t="s">
        <v>1667</v>
      </c>
    </row>
    <row r="118" spans="1:5" x14ac:dyDescent="0.3">
      <c r="A118" s="88">
        <v>353</v>
      </c>
      <c r="B118" s="88" t="s">
        <v>696</v>
      </c>
      <c r="C118" s="54">
        <f>SUMIF('MIR-IG'!$F$8:$F$207,CF!E118,'MIR-IG'!$AC$8:$AC$207)</f>
        <v>0</v>
      </c>
      <c r="E118" s="92" t="s">
        <v>1668</v>
      </c>
    </row>
    <row r="119" spans="1:5" x14ac:dyDescent="0.3">
      <c r="A119" s="88">
        <v>354</v>
      </c>
      <c r="B119" s="88" t="s">
        <v>697</v>
      </c>
      <c r="C119" s="54">
        <f>SUMIF('MIR-IG'!$F$8:$F$207,CF!E119,'MIR-IG'!$AC$8:$AC$207)</f>
        <v>0</v>
      </c>
      <c r="E119" s="92" t="s">
        <v>1669</v>
      </c>
    </row>
    <row r="120" spans="1:5" x14ac:dyDescent="0.3">
      <c r="A120" s="88">
        <v>355</v>
      </c>
      <c r="B120" s="88" t="s">
        <v>698</v>
      </c>
      <c r="C120" s="54">
        <f>SUMIF('MIR-IG'!$F$8:$F$207,CF!E120,'MIR-IG'!$AC$8:$AC$207)</f>
        <v>0</v>
      </c>
      <c r="E120" s="92" t="s">
        <v>1670</v>
      </c>
    </row>
    <row r="121" spans="1:5" x14ac:dyDescent="0.3">
      <c r="A121" s="88">
        <v>356</v>
      </c>
      <c r="B121" s="88" t="s">
        <v>699</v>
      </c>
      <c r="C121" s="54">
        <f>SUMIF('MIR-IG'!$F$8:$F$207,CF!E121,'MIR-IG'!$AC$8:$AC$207)</f>
        <v>0</v>
      </c>
      <c r="E121" s="92" t="s">
        <v>1671</v>
      </c>
    </row>
    <row r="122" spans="1:5" x14ac:dyDescent="0.3">
      <c r="A122" s="122">
        <v>36</v>
      </c>
      <c r="B122" s="122" t="s">
        <v>486</v>
      </c>
      <c r="C122" s="73">
        <f>SUM(C123:C123)</f>
        <v>0</v>
      </c>
    </row>
    <row r="123" spans="1:5" x14ac:dyDescent="0.3">
      <c r="A123" s="88">
        <v>361</v>
      </c>
      <c r="B123" s="88" t="s">
        <v>486</v>
      </c>
      <c r="C123" s="54">
        <f>SUMIF('MIR-IG'!$F$8:$F$207,CF!E123,'MIR-IG'!$AC$8:$AC$207)</f>
        <v>0</v>
      </c>
      <c r="E123" s="92" t="s">
        <v>1576</v>
      </c>
    </row>
    <row r="124" spans="1:5" x14ac:dyDescent="0.3">
      <c r="A124" s="122">
        <v>37</v>
      </c>
      <c r="B124" s="122" t="s">
        <v>488</v>
      </c>
      <c r="C124" s="73">
        <f>SUM(C125:C126)</f>
        <v>0</v>
      </c>
    </row>
    <row r="125" spans="1:5" x14ac:dyDescent="0.3">
      <c r="A125" s="88">
        <v>371</v>
      </c>
      <c r="B125" s="88" t="s">
        <v>488</v>
      </c>
      <c r="C125" s="54">
        <f>SUMIF('MIR-IG'!$F$8:$F$207,CF!E125,'MIR-IG'!$AC$8:$AC$207)</f>
        <v>0</v>
      </c>
      <c r="E125" s="92" t="s">
        <v>1577</v>
      </c>
    </row>
    <row r="126" spans="1:5" x14ac:dyDescent="0.3">
      <c r="A126" s="88">
        <v>372</v>
      </c>
      <c r="B126" s="88" t="s">
        <v>701</v>
      </c>
      <c r="C126" s="54">
        <f>SUMIF('MIR-IG'!$F$8:$F$207,CF!E126,'MIR-IG'!$AC$8:$AC$207)</f>
        <v>0</v>
      </c>
      <c r="E126" s="92" t="s">
        <v>1674</v>
      </c>
    </row>
    <row r="127" spans="1:5" x14ac:dyDescent="0.3">
      <c r="A127" s="122">
        <v>38</v>
      </c>
      <c r="B127" s="122" t="s">
        <v>2493</v>
      </c>
      <c r="C127" s="73">
        <f>SUM(C128:C131)</f>
        <v>0</v>
      </c>
    </row>
    <row r="128" spans="1:5" x14ac:dyDescent="0.3">
      <c r="A128" s="88">
        <v>381</v>
      </c>
      <c r="B128" s="88" t="s">
        <v>702</v>
      </c>
      <c r="C128" s="54">
        <f>SUMIF('MIR-IG'!$F$8:$F$207,CF!E128,'MIR-IG'!$AC$8:$AC$207)</f>
        <v>0</v>
      </c>
      <c r="E128" s="92" t="s">
        <v>1676</v>
      </c>
    </row>
    <row r="129" spans="1:5" x14ac:dyDescent="0.3">
      <c r="A129" s="88">
        <v>382</v>
      </c>
      <c r="B129" s="88" t="s">
        <v>703</v>
      </c>
      <c r="C129" s="54">
        <f>SUMIF('MIR-IG'!$F$8:$F$207,CF!E129,'MIR-IG'!$AC$8:$AC$207)</f>
        <v>0</v>
      </c>
      <c r="E129" s="92" t="s">
        <v>1677</v>
      </c>
    </row>
    <row r="130" spans="1:5" x14ac:dyDescent="0.3">
      <c r="A130" s="88">
        <v>383</v>
      </c>
      <c r="B130" s="88" t="s">
        <v>704</v>
      </c>
      <c r="C130" s="54">
        <f>SUMIF('MIR-IG'!$F$8:$F$207,CF!E130,'MIR-IG'!$AC$8:$AC$207)</f>
        <v>0</v>
      </c>
      <c r="E130" s="92" t="s">
        <v>1678</v>
      </c>
    </row>
    <row r="131" spans="1:5" x14ac:dyDescent="0.3">
      <c r="A131" s="88">
        <v>384</v>
      </c>
      <c r="B131" s="88" t="s">
        <v>490</v>
      </c>
      <c r="C131" s="54">
        <f>SUMIF('MIR-IG'!$F$8:$F$207,CF!E131,'MIR-IG'!$AC$8:$AC$207)</f>
        <v>0</v>
      </c>
      <c r="E131" s="92" t="s">
        <v>1578</v>
      </c>
    </row>
    <row r="132" spans="1:5" x14ac:dyDescent="0.3">
      <c r="A132" s="122">
        <v>39</v>
      </c>
      <c r="B132" s="122" t="s">
        <v>2494</v>
      </c>
      <c r="C132" s="73">
        <f>SUM(C133:C135)</f>
        <v>0</v>
      </c>
    </row>
    <row r="133" spans="1:5" x14ac:dyDescent="0.3">
      <c r="A133" s="88">
        <v>391</v>
      </c>
      <c r="B133" s="88" t="s">
        <v>705</v>
      </c>
      <c r="C133" s="54">
        <f>SUMIF('MIR-IG'!$F$8:$F$207,CF!E133,'MIR-IG'!$AC$8:$AC$207)</f>
        <v>0</v>
      </c>
      <c r="E133" s="92" t="s">
        <v>1680</v>
      </c>
    </row>
    <row r="134" spans="1:5" x14ac:dyDescent="0.3">
      <c r="A134" s="88">
        <v>392</v>
      </c>
      <c r="B134" s="88" t="s">
        <v>2495</v>
      </c>
      <c r="C134" s="54">
        <f>SUMIF('MIR-IG'!$F$8:$F$207,CF!E134,'MIR-IG'!$AC$8:$AC$207)</f>
        <v>0</v>
      </c>
      <c r="E134" s="92" t="s">
        <v>1681</v>
      </c>
    </row>
    <row r="135" spans="1:5" x14ac:dyDescent="0.3">
      <c r="A135" s="88">
        <v>393</v>
      </c>
      <c r="B135" s="88" t="s">
        <v>707</v>
      </c>
      <c r="C135" s="54">
        <f>SUMIF('MIR-IG'!$F$8:$F$207,CF!E135,'MIR-IG'!$AC$8:$AC$207)</f>
        <v>0</v>
      </c>
      <c r="E135" s="92" t="s">
        <v>1682</v>
      </c>
    </row>
    <row r="136" spans="1:5" x14ac:dyDescent="0.3">
      <c r="A136" s="112">
        <v>4</v>
      </c>
      <c r="B136" s="112" t="s">
        <v>2496</v>
      </c>
      <c r="C136" s="77">
        <f>C137+C140+C144+C149</f>
        <v>0</v>
      </c>
    </row>
    <row r="137" spans="1:5" x14ac:dyDescent="0.3">
      <c r="A137" s="122">
        <v>41</v>
      </c>
      <c r="B137" s="122" t="s">
        <v>2497</v>
      </c>
      <c r="C137" s="73">
        <f>SUM(C138:C139)</f>
        <v>0</v>
      </c>
    </row>
    <row r="138" spans="1:5" x14ac:dyDescent="0.3">
      <c r="A138" s="88">
        <v>411</v>
      </c>
      <c r="B138" s="88" t="s">
        <v>708</v>
      </c>
      <c r="C138" s="54">
        <f>SUMIF('MIR-IG'!$F$8:$F$207,CF!E138,'MIR-IG'!$AC$8:$AC$207)</f>
        <v>0</v>
      </c>
      <c r="E138" s="92" t="s">
        <v>1685</v>
      </c>
    </row>
    <row r="139" spans="1:5" x14ac:dyDescent="0.3">
      <c r="A139" s="88">
        <v>412</v>
      </c>
      <c r="B139" s="88" t="s">
        <v>709</v>
      </c>
      <c r="C139" s="54">
        <f>SUMIF('MIR-IG'!$F$8:$F$207,CF!E139,'MIR-IG'!$AC$8:$AC$207)</f>
        <v>0</v>
      </c>
      <c r="E139" s="92" t="s">
        <v>1686</v>
      </c>
    </row>
    <row r="140" spans="1:5" ht="28.8" x14ac:dyDescent="0.3">
      <c r="A140" s="122">
        <v>42</v>
      </c>
      <c r="B140" s="122" t="s">
        <v>2498</v>
      </c>
      <c r="C140" s="73">
        <f>SUM(C141:C143)</f>
        <v>0</v>
      </c>
    </row>
    <row r="141" spans="1:5" x14ac:dyDescent="0.3">
      <c r="A141" s="88">
        <v>421</v>
      </c>
      <c r="B141" s="88" t="s">
        <v>711</v>
      </c>
      <c r="C141" s="54">
        <f>SUMIF('MIR-IG'!$F$8:$F$207,CF!E141,'MIR-IG'!$AC$8:$AC$207)</f>
        <v>0</v>
      </c>
      <c r="E141" s="92" t="s">
        <v>1688</v>
      </c>
    </row>
    <row r="142" spans="1:5" x14ac:dyDescent="0.3">
      <c r="A142" s="88">
        <v>422</v>
      </c>
      <c r="B142" s="88" t="s">
        <v>712</v>
      </c>
      <c r="C142" s="54">
        <f>SUMIF('MIR-IG'!$F$8:$F$207,CF!E142,'MIR-IG'!$AC$8:$AC$207)</f>
        <v>0</v>
      </c>
      <c r="E142" s="92" t="s">
        <v>1689</v>
      </c>
    </row>
    <row r="143" spans="1:5" x14ac:dyDescent="0.3">
      <c r="A143" s="88">
        <v>423</v>
      </c>
      <c r="B143" s="88" t="s">
        <v>713</v>
      </c>
      <c r="C143" s="54">
        <f>SUMIF('MIR-IG'!$F$8:$F$207,CF!E143,'MIR-IG'!$AC$8:$AC$207)</f>
        <v>0</v>
      </c>
      <c r="E143" s="92" t="s">
        <v>1690</v>
      </c>
    </row>
    <row r="144" spans="1:5" x14ac:dyDescent="0.3">
      <c r="A144" s="122">
        <v>43</v>
      </c>
      <c r="B144" s="122" t="s">
        <v>714</v>
      </c>
      <c r="C144" s="73">
        <f>SUM(C145:C148)</f>
        <v>0</v>
      </c>
    </row>
    <row r="145" spans="1:5" x14ac:dyDescent="0.3">
      <c r="A145" s="88">
        <v>431</v>
      </c>
      <c r="B145" s="88" t="s">
        <v>714</v>
      </c>
      <c r="C145" s="54">
        <f>SUMIF('MIR-IG'!$F$8:$F$207,CF!E145,'MIR-IG'!$AC$8:$AC$207)</f>
        <v>0</v>
      </c>
      <c r="E145" s="92" t="s">
        <v>1692</v>
      </c>
    </row>
    <row r="146" spans="1:5" x14ac:dyDescent="0.3">
      <c r="A146" s="88">
        <v>432</v>
      </c>
      <c r="B146" s="88" t="s">
        <v>495</v>
      </c>
      <c r="C146" s="54">
        <f>SUMIF('MIR-IG'!$F$8:$F$207,CF!E146,'MIR-IG'!$AC$8:$AC$207)</f>
        <v>0</v>
      </c>
      <c r="E146" s="92" t="s">
        <v>1579</v>
      </c>
    </row>
    <row r="147" spans="1:5" x14ac:dyDescent="0.3">
      <c r="A147" s="88">
        <v>433</v>
      </c>
      <c r="B147" s="88" t="s">
        <v>715</v>
      </c>
      <c r="C147" s="54">
        <f>SUMIF('MIR-IG'!$F$8:$F$207,CF!E147,'MIR-IG'!$AC$8:$AC$207)</f>
        <v>0</v>
      </c>
      <c r="E147" s="92" t="s">
        <v>1693</v>
      </c>
    </row>
    <row r="148" spans="1:5" x14ac:dyDescent="0.3">
      <c r="A148" s="88">
        <v>434</v>
      </c>
      <c r="B148" s="88" t="s">
        <v>716</v>
      </c>
      <c r="C148" s="54">
        <f>SUMIF('MIR-IG'!$F$8:$F$207,CF!E148,'MIR-IG'!$AC$8:$AC$207)</f>
        <v>0</v>
      </c>
      <c r="E148" s="92" t="s">
        <v>1580</v>
      </c>
    </row>
    <row r="149" spans="1:5" x14ac:dyDescent="0.3">
      <c r="A149" s="122">
        <v>44</v>
      </c>
      <c r="B149" s="122" t="s">
        <v>2499</v>
      </c>
      <c r="C149" s="73">
        <f>SUM(C150:C150)</f>
        <v>0</v>
      </c>
    </row>
    <row r="150" spans="1:5" x14ac:dyDescent="0.3">
      <c r="A150" s="88">
        <v>441</v>
      </c>
      <c r="B150" s="88" t="s">
        <v>2500</v>
      </c>
      <c r="C150" s="54">
        <f>SUMIF('MIR-IG'!$F$8:$F$207,CF!E150,'MIR-IG'!$AC$8:$AC$207)</f>
        <v>0</v>
      </c>
      <c r="E150" s="92" t="s">
        <v>1695</v>
      </c>
    </row>
    <row r="151" spans="1:5" x14ac:dyDescent="0.3">
      <c r="B151" s="90" t="s">
        <v>2170</v>
      </c>
      <c r="C151" s="33">
        <f>C8+C47+C93+C136</f>
        <v>0</v>
      </c>
    </row>
    <row r="152" spans="1:5" x14ac:dyDescent="0.3"/>
  </sheetData>
  <sheetProtection algorithmName="SHA-512" hashValue="U5/LmbzsOfE3fowM9w0SNA3HxKe0iyL8gcrepmufp2k13Mle6bTt8XoadL3bVXMVCXQL5ogZVflp83j9O/nbqA==" saltValue="OEM81a+44Gh+JYL5QvM5Kw==" spinCount="100000" sheet="1" selectLockedCells="1" selectUnlockedCells="1"/>
  <mergeCells count="6">
    <mergeCell ref="A6:A7"/>
    <mergeCell ref="B6:B7"/>
    <mergeCell ref="C6:C7"/>
    <mergeCell ref="A2:C2"/>
    <mergeCell ref="A3:C3"/>
    <mergeCell ref="A4:C4"/>
  </mergeCells>
  <conditionalFormatting sqref="C10:C11">
    <cfRule type="containsBlanks" dxfId="27" priority="48">
      <formula>LEN(TRIM(C10))=0</formula>
    </cfRule>
  </conditionalFormatting>
  <conditionalFormatting sqref="C13:C16">
    <cfRule type="containsBlanks" dxfId="26" priority="28">
      <formula>LEN(TRIM(C13))=0</formula>
    </cfRule>
  </conditionalFormatting>
  <conditionalFormatting sqref="C18:C26">
    <cfRule type="containsBlanks" dxfId="25" priority="27">
      <formula>LEN(TRIM(C18))=0</formula>
    </cfRule>
  </conditionalFormatting>
  <conditionalFormatting sqref="C28">
    <cfRule type="containsBlanks" dxfId="24" priority="26">
      <formula>LEN(TRIM(C28))=0</formula>
    </cfRule>
  </conditionalFormatting>
  <conditionalFormatting sqref="C30:C31">
    <cfRule type="containsBlanks" dxfId="23" priority="25">
      <formula>LEN(TRIM(C30))=0</formula>
    </cfRule>
  </conditionalFormatting>
  <conditionalFormatting sqref="C33:C35">
    <cfRule type="containsBlanks" dxfId="22" priority="24">
      <formula>LEN(TRIM(C33))=0</formula>
    </cfRule>
  </conditionalFormatting>
  <conditionalFormatting sqref="C37:C40">
    <cfRule type="containsBlanks" dxfId="21" priority="23">
      <formula>LEN(TRIM(C37))=0</formula>
    </cfRule>
  </conditionalFormatting>
  <conditionalFormatting sqref="C42:C46">
    <cfRule type="containsBlanks" dxfId="20" priority="22">
      <formula>LEN(TRIM(C42))=0</formula>
    </cfRule>
  </conditionalFormatting>
  <conditionalFormatting sqref="C49:C54">
    <cfRule type="containsBlanks" dxfId="19" priority="21">
      <formula>LEN(TRIM(C49))=0</formula>
    </cfRule>
  </conditionalFormatting>
  <conditionalFormatting sqref="C56:C62">
    <cfRule type="containsBlanks" dxfId="18" priority="20">
      <formula>LEN(TRIM(C56))=0</formula>
    </cfRule>
  </conditionalFormatting>
  <conditionalFormatting sqref="C64:C68">
    <cfRule type="containsBlanks" dxfId="17" priority="19">
      <formula>LEN(TRIM(C64))=0</formula>
    </cfRule>
  </conditionalFormatting>
  <conditionalFormatting sqref="C70:C73">
    <cfRule type="containsBlanks" dxfId="16" priority="18">
      <formula>LEN(TRIM(C70))=0</formula>
    </cfRule>
  </conditionalFormatting>
  <conditionalFormatting sqref="C75:C80">
    <cfRule type="containsBlanks" dxfId="15" priority="17">
      <formula>LEN(TRIM(C75))=0</formula>
    </cfRule>
  </conditionalFormatting>
  <conditionalFormatting sqref="C82:C90">
    <cfRule type="containsBlanks" dxfId="14" priority="16">
      <formula>LEN(TRIM(C82))=0</formula>
    </cfRule>
  </conditionalFormatting>
  <conditionalFormatting sqref="C92">
    <cfRule type="containsBlanks" dxfId="13" priority="15">
      <formula>LEN(TRIM(C92))=0</formula>
    </cfRule>
  </conditionalFormatting>
  <conditionalFormatting sqref="C95:C96">
    <cfRule type="containsBlanks" dxfId="12" priority="14">
      <formula>LEN(TRIM(C95))=0</formula>
    </cfRule>
  </conditionalFormatting>
  <conditionalFormatting sqref="C98:C103">
    <cfRule type="containsBlanks" dxfId="11" priority="13">
      <formula>LEN(TRIM(C98))=0</formula>
    </cfRule>
  </conditionalFormatting>
  <conditionalFormatting sqref="C105:C110">
    <cfRule type="containsBlanks" dxfId="10" priority="12">
      <formula>LEN(TRIM(C105))=0</formula>
    </cfRule>
  </conditionalFormatting>
  <conditionalFormatting sqref="C112:C114">
    <cfRule type="containsBlanks" dxfId="9" priority="11">
      <formula>LEN(TRIM(C112))=0</formula>
    </cfRule>
  </conditionalFormatting>
  <conditionalFormatting sqref="C116:C121">
    <cfRule type="containsBlanks" dxfId="8" priority="10">
      <formula>LEN(TRIM(C116))=0</formula>
    </cfRule>
  </conditionalFormatting>
  <conditionalFormatting sqref="C123">
    <cfRule type="containsBlanks" dxfId="7" priority="9">
      <formula>LEN(TRIM(C123))=0</formula>
    </cfRule>
  </conditionalFormatting>
  <conditionalFormatting sqref="C125:C126">
    <cfRule type="containsBlanks" dxfId="6" priority="8">
      <formula>LEN(TRIM(C125))=0</formula>
    </cfRule>
  </conditionalFormatting>
  <conditionalFormatting sqref="C128:C131">
    <cfRule type="containsBlanks" dxfId="5" priority="7">
      <formula>LEN(TRIM(C128))=0</formula>
    </cfRule>
  </conditionalFormatting>
  <conditionalFormatting sqref="C133:C135">
    <cfRule type="containsBlanks" dxfId="4" priority="5">
      <formula>LEN(TRIM(C133))=0</formula>
    </cfRule>
  </conditionalFormatting>
  <conditionalFormatting sqref="C138:C139">
    <cfRule type="containsBlanks" dxfId="3" priority="4">
      <formula>LEN(TRIM(C138))=0</formula>
    </cfRule>
  </conditionalFormatting>
  <conditionalFormatting sqref="C141:C143">
    <cfRule type="containsBlanks" dxfId="2" priority="3">
      <formula>LEN(TRIM(C141))=0</formula>
    </cfRule>
  </conditionalFormatting>
  <conditionalFormatting sqref="C145:C148">
    <cfRule type="containsBlanks" dxfId="1" priority="2">
      <formula>LEN(TRIM(C145))=0</formula>
    </cfRule>
  </conditionalFormatting>
  <conditionalFormatting sqref="C150">
    <cfRule type="containsBlanks" dxfId="0" priority="1">
      <formula>LEN(TRIM(C150))=0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45:C148 C37:C40 C30:C31 C141:C143 C10:C11 C18:C26 C28 C13:C16 C33:C35 C42:C46 C49:C54 C56:C62 C64:C68 C70:C73 C82:C90 C92 C75:C80 C95:C96 C98:C103 C105:C110 C116:C121 C112:C114 C123 C128:C131 C125:C126 C133:C135 C138:C139 C150" xr:uid="{00000000-0002-0000-1200-000000000000}">
      <formula1>0</formula1>
    </dataValidation>
  </dataValidations>
  <printOptions horizontalCentered="1"/>
  <pageMargins left="0.70866141732283472" right="0.70866141732283472" top="0.74803149606299213" bottom="0.74803149606299213" header="0" footer="0.31496062992125984"/>
  <pageSetup scale="90" orientation="portrait" horizontalDpi="4294967295" verticalDpi="4294967295" r:id="rId1"/>
  <headerFooter>
    <oddFooter>&amp;RPágina &amp;P de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R127"/>
  <sheetViews>
    <sheetView workbookViewId="0">
      <selection activeCell="A2" sqref="A2"/>
    </sheetView>
  </sheetViews>
  <sheetFormatPr baseColWidth="10" defaultColWidth="11.44140625" defaultRowHeight="13.2" x14ac:dyDescent="0.25"/>
  <cols>
    <col min="1" max="1" width="4" style="191" bestFit="1" customWidth="1"/>
    <col min="2" max="2" width="26.109375" style="191" bestFit="1" customWidth="1"/>
    <col min="3" max="3" width="20.88671875" style="191" bestFit="1" customWidth="1"/>
    <col min="4" max="5" width="14.5546875" style="208" bestFit="1" customWidth="1"/>
    <col min="6" max="6" width="11.44140625" style="191"/>
    <col min="7" max="7" width="6" style="237" bestFit="1" customWidth="1"/>
    <col min="8" max="17" width="11.44140625" style="191"/>
    <col min="18" max="18" width="12.33203125" style="191" bestFit="1" customWidth="1"/>
    <col min="19" max="16384" width="11.44140625" style="191"/>
  </cols>
  <sheetData>
    <row r="1" spans="1:18" s="200" customFormat="1" x14ac:dyDescent="0.25">
      <c r="A1" s="200" t="s">
        <v>1</v>
      </c>
      <c r="B1" s="200" t="s">
        <v>1012</v>
      </c>
      <c r="C1" s="200" t="s">
        <v>1013</v>
      </c>
      <c r="D1" s="206" t="s">
        <v>1210</v>
      </c>
      <c r="E1" s="206" t="s">
        <v>1211</v>
      </c>
      <c r="G1" s="236" t="s">
        <v>1208</v>
      </c>
      <c r="H1" s="200" t="s">
        <v>1077</v>
      </c>
      <c r="I1" s="200" t="s">
        <v>1552</v>
      </c>
      <c r="J1" s="200" t="s">
        <v>1550</v>
      </c>
      <c r="K1" s="200" t="s">
        <v>1551</v>
      </c>
      <c r="L1" s="200" t="s">
        <v>1700</v>
      </c>
      <c r="M1" s="200" t="s">
        <v>988</v>
      </c>
      <c r="N1" s="200" t="s">
        <v>1705</v>
      </c>
      <c r="O1" s="200" t="s">
        <v>1714</v>
      </c>
      <c r="P1" s="200" t="s">
        <v>1703</v>
      </c>
      <c r="Q1" s="200" t="s">
        <v>1708</v>
      </c>
      <c r="R1" s="200" t="s">
        <v>1146</v>
      </c>
    </row>
    <row r="2" spans="1:18" x14ac:dyDescent="0.25">
      <c r="A2" s="207" t="s">
        <v>1806</v>
      </c>
      <c r="B2" s="191" t="s">
        <v>754</v>
      </c>
      <c r="C2" s="191" t="s">
        <v>808</v>
      </c>
      <c r="D2" s="208">
        <v>21530</v>
      </c>
      <c r="E2" s="208">
        <v>23175</v>
      </c>
      <c r="G2" s="237" t="s">
        <v>1126</v>
      </c>
      <c r="H2" s="191" t="s">
        <v>1176</v>
      </c>
      <c r="I2" s="191" t="s">
        <v>1553</v>
      </c>
      <c r="J2" s="191" t="s">
        <v>1554</v>
      </c>
      <c r="K2" s="191" t="s">
        <v>1555</v>
      </c>
      <c r="L2" s="191" t="s">
        <v>1697</v>
      </c>
      <c r="M2" s="191" t="s">
        <v>1702</v>
      </c>
      <c r="N2" s="191" t="s">
        <v>1172</v>
      </c>
      <c r="O2" s="191" t="s">
        <v>1715</v>
      </c>
      <c r="P2" s="191" t="s">
        <v>1725</v>
      </c>
      <c r="Q2" s="191" t="s">
        <v>1709</v>
      </c>
      <c r="R2" s="191" t="s">
        <v>1959</v>
      </c>
    </row>
    <row r="3" spans="1:18" x14ac:dyDescent="0.25">
      <c r="A3" s="207" t="s">
        <v>1807</v>
      </c>
      <c r="B3" s="191" t="s">
        <v>755</v>
      </c>
      <c r="C3" s="191" t="s">
        <v>756</v>
      </c>
      <c r="D3" s="208">
        <v>22261</v>
      </c>
      <c r="E3" s="208">
        <v>25250</v>
      </c>
      <c r="G3" s="237" t="s">
        <v>1127</v>
      </c>
      <c r="H3" s="191" t="s">
        <v>1015</v>
      </c>
      <c r="I3" s="191" t="s">
        <v>1553</v>
      </c>
      <c r="J3" s="191" t="s">
        <v>1554</v>
      </c>
      <c r="K3" s="191" t="s">
        <v>1556</v>
      </c>
      <c r="L3" s="191" t="s">
        <v>1696</v>
      </c>
      <c r="M3" s="191" t="s">
        <v>1701</v>
      </c>
      <c r="N3" s="191" t="s">
        <v>1707</v>
      </c>
      <c r="O3" s="191" t="s">
        <v>1720</v>
      </c>
      <c r="P3" s="191" t="s">
        <v>1722</v>
      </c>
      <c r="Q3" s="191" t="s">
        <v>1710</v>
      </c>
      <c r="R3" s="191" t="s">
        <v>1957</v>
      </c>
    </row>
    <row r="4" spans="1:18" x14ac:dyDescent="0.25">
      <c r="A4" s="207" t="s">
        <v>1808</v>
      </c>
      <c r="B4" s="191" t="s">
        <v>760</v>
      </c>
      <c r="C4" s="191" t="s">
        <v>761</v>
      </c>
      <c r="D4" s="208">
        <v>23362</v>
      </c>
      <c r="E4" s="208">
        <v>23630</v>
      </c>
      <c r="G4" s="237" t="s">
        <v>1128</v>
      </c>
      <c r="H4" s="191" t="s">
        <v>1016</v>
      </c>
      <c r="I4" s="191" t="s">
        <v>1553</v>
      </c>
      <c r="J4" s="191" t="s">
        <v>1557</v>
      </c>
      <c r="K4" s="191" t="s">
        <v>1588</v>
      </c>
      <c r="L4" s="191" t="s">
        <v>1699</v>
      </c>
      <c r="O4" s="191" t="s">
        <v>1716</v>
      </c>
      <c r="P4" s="191" t="s">
        <v>1723</v>
      </c>
      <c r="Q4" s="191" t="s">
        <v>1711</v>
      </c>
      <c r="R4" s="191" t="s">
        <v>2162</v>
      </c>
    </row>
    <row r="5" spans="1:18" x14ac:dyDescent="0.25">
      <c r="A5" s="207" t="s">
        <v>1809</v>
      </c>
      <c r="B5" s="191" t="s">
        <v>762</v>
      </c>
      <c r="C5" s="191" t="s">
        <v>756</v>
      </c>
      <c r="D5" s="208">
        <v>5385</v>
      </c>
      <c r="E5" s="208">
        <v>5743</v>
      </c>
      <c r="G5" s="237" t="s">
        <v>1018</v>
      </c>
      <c r="H5" s="191" t="s">
        <v>1017</v>
      </c>
      <c r="I5" s="191" t="s">
        <v>1553</v>
      </c>
      <c r="J5" s="191" t="s">
        <v>1557</v>
      </c>
      <c r="K5" s="191" t="s">
        <v>1589</v>
      </c>
      <c r="L5" s="191" t="s">
        <v>1698</v>
      </c>
      <c r="O5" s="191" t="s">
        <v>1721</v>
      </c>
      <c r="P5" s="191" t="s">
        <v>497</v>
      </c>
      <c r="Q5" s="191" t="s">
        <v>1712</v>
      </c>
      <c r="R5" s="191" t="s">
        <v>2161</v>
      </c>
    </row>
    <row r="6" spans="1:18" x14ac:dyDescent="0.25">
      <c r="A6" s="207" t="s">
        <v>1810</v>
      </c>
      <c r="B6" s="191" t="s">
        <v>763</v>
      </c>
      <c r="C6" s="191" t="s">
        <v>761</v>
      </c>
      <c r="D6" s="208">
        <v>15344</v>
      </c>
      <c r="E6" s="208">
        <v>16490</v>
      </c>
      <c r="G6" s="237" t="s">
        <v>1019</v>
      </c>
      <c r="H6" s="191" t="s">
        <v>1020</v>
      </c>
      <c r="I6" s="191" t="s">
        <v>1553</v>
      </c>
      <c r="J6" s="191" t="s">
        <v>1557</v>
      </c>
      <c r="K6" s="191" t="s">
        <v>1590</v>
      </c>
      <c r="O6" s="191" t="s">
        <v>1717</v>
      </c>
      <c r="P6" s="191" t="s">
        <v>1724</v>
      </c>
      <c r="Q6" s="191" t="s">
        <v>1713</v>
      </c>
      <c r="R6" s="191" t="s">
        <v>1956</v>
      </c>
    </row>
    <row r="7" spans="1:18" x14ac:dyDescent="0.25">
      <c r="A7" s="207" t="s">
        <v>1811</v>
      </c>
      <c r="B7" s="191" t="s">
        <v>764</v>
      </c>
      <c r="C7" s="191" t="s">
        <v>761</v>
      </c>
      <c r="D7" s="208">
        <v>60951</v>
      </c>
      <c r="E7" s="208">
        <v>60386</v>
      </c>
      <c r="G7" s="237" t="s">
        <v>1049</v>
      </c>
      <c r="H7" s="191" t="s">
        <v>1021</v>
      </c>
      <c r="I7" s="191" t="s">
        <v>1553</v>
      </c>
      <c r="J7" s="191" t="s">
        <v>1557</v>
      </c>
      <c r="K7" s="191" t="s">
        <v>1591</v>
      </c>
      <c r="O7" s="191" t="s">
        <v>1718</v>
      </c>
      <c r="R7" s="191" t="s">
        <v>1958</v>
      </c>
    </row>
    <row r="8" spans="1:18" x14ac:dyDescent="0.25">
      <c r="A8" s="207" t="s">
        <v>1812</v>
      </c>
      <c r="B8" s="191" t="s">
        <v>893</v>
      </c>
      <c r="C8" s="191" t="s">
        <v>761</v>
      </c>
      <c r="D8" s="208">
        <v>9420</v>
      </c>
      <c r="E8" s="208">
        <v>9433</v>
      </c>
      <c r="G8" s="237" t="s">
        <v>1050</v>
      </c>
      <c r="H8" s="191" t="s">
        <v>1022</v>
      </c>
      <c r="I8" s="191" t="s">
        <v>1553</v>
      </c>
      <c r="J8" s="191" t="s">
        <v>1587</v>
      </c>
      <c r="K8" s="191" t="s">
        <v>1558</v>
      </c>
      <c r="O8" s="191" t="s">
        <v>1719</v>
      </c>
    </row>
    <row r="9" spans="1:18" x14ac:dyDescent="0.25">
      <c r="A9" s="207" t="s">
        <v>1813</v>
      </c>
      <c r="B9" s="191" t="s">
        <v>765</v>
      </c>
      <c r="C9" s="191" t="s">
        <v>808</v>
      </c>
      <c r="D9" s="208">
        <v>77116</v>
      </c>
      <c r="E9" s="208">
        <v>80609</v>
      </c>
      <c r="G9" s="237" t="s">
        <v>1051</v>
      </c>
      <c r="H9" s="191" t="s">
        <v>1023</v>
      </c>
      <c r="I9" s="191" t="s">
        <v>1553</v>
      </c>
      <c r="J9" s="191" t="s">
        <v>1587</v>
      </c>
      <c r="K9" s="191" t="s">
        <v>1592</v>
      </c>
    </row>
    <row r="10" spans="1:18" x14ac:dyDescent="0.25">
      <c r="A10" s="207" t="s">
        <v>1814</v>
      </c>
      <c r="B10" s="191" t="s">
        <v>813</v>
      </c>
      <c r="C10" s="191" t="s">
        <v>761</v>
      </c>
      <c r="D10" s="208">
        <v>19900</v>
      </c>
      <c r="E10" s="208">
        <v>21115</v>
      </c>
      <c r="G10" s="237" t="s">
        <v>1052</v>
      </c>
      <c r="H10" s="191" t="s">
        <v>1024</v>
      </c>
      <c r="I10" s="191" t="s">
        <v>1553</v>
      </c>
      <c r="J10" s="191" t="s">
        <v>1587</v>
      </c>
      <c r="K10" s="191" t="s">
        <v>1593</v>
      </c>
    </row>
    <row r="11" spans="1:18" x14ac:dyDescent="0.25">
      <c r="A11" s="207" t="s">
        <v>1815</v>
      </c>
      <c r="B11" s="191" t="s">
        <v>768</v>
      </c>
      <c r="C11" s="191" t="s">
        <v>756</v>
      </c>
      <c r="D11" s="208">
        <v>6717</v>
      </c>
      <c r="E11" s="208">
        <v>7758</v>
      </c>
      <c r="G11" s="237" t="s">
        <v>1053</v>
      </c>
      <c r="H11" s="191" t="s">
        <v>1025</v>
      </c>
      <c r="I11" s="191" t="s">
        <v>1553</v>
      </c>
      <c r="J11" s="191" t="s">
        <v>1587</v>
      </c>
      <c r="K11" s="191" t="s">
        <v>1594</v>
      </c>
    </row>
    <row r="12" spans="1:18" x14ac:dyDescent="0.25">
      <c r="A12" s="207" t="s">
        <v>1816</v>
      </c>
      <c r="B12" s="191" t="s">
        <v>769</v>
      </c>
      <c r="C12" s="191" t="s">
        <v>770</v>
      </c>
      <c r="D12" s="208">
        <v>5475</v>
      </c>
      <c r="E12" s="208">
        <v>5599</v>
      </c>
      <c r="G12" s="237" t="s">
        <v>1054</v>
      </c>
      <c r="H12" s="191" t="s">
        <v>1026</v>
      </c>
      <c r="I12" s="191" t="s">
        <v>1553</v>
      </c>
      <c r="J12" s="191" t="s">
        <v>1587</v>
      </c>
      <c r="K12" s="191" t="s">
        <v>1595</v>
      </c>
    </row>
    <row r="13" spans="1:18" x14ac:dyDescent="0.25">
      <c r="A13" s="207" t="s">
        <v>1817</v>
      </c>
      <c r="B13" s="191" t="s">
        <v>771</v>
      </c>
      <c r="C13" s="191" t="s">
        <v>809</v>
      </c>
      <c r="D13" s="208">
        <v>3899</v>
      </c>
      <c r="E13" s="208">
        <v>4176</v>
      </c>
      <c r="G13" s="237" t="s">
        <v>1055</v>
      </c>
      <c r="H13" s="191" t="s">
        <v>1027</v>
      </c>
      <c r="I13" s="191" t="s">
        <v>1553</v>
      </c>
      <c r="J13" s="191" t="s">
        <v>1587</v>
      </c>
      <c r="K13" s="191" t="s">
        <v>1596</v>
      </c>
    </row>
    <row r="14" spans="1:18" x14ac:dyDescent="0.25">
      <c r="A14" s="207" t="s">
        <v>1818</v>
      </c>
      <c r="B14" s="191" t="s">
        <v>773</v>
      </c>
      <c r="C14" s="191" t="s">
        <v>810</v>
      </c>
      <c r="D14" s="208">
        <v>60480</v>
      </c>
      <c r="E14" s="208">
        <v>64009</v>
      </c>
      <c r="G14" s="237" t="s">
        <v>1056</v>
      </c>
      <c r="H14" s="191" t="s">
        <v>1028</v>
      </c>
      <c r="I14" s="191" t="s">
        <v>1553</v>
      </c>
      <c r="J14" s="191" t="s">
        <v>1587</v>
      </c>
      <c r="K14" s="191" t="s">
        <v>1559</v>
      </c>
    </row>
    <row r="15" spans="1:18" x14ac:dyDescent="0.25">
      <c r="A15" s="207" t="s">
        <v>1819</v>
      </c>
      <c r="B15" s="191" t="s">
        <v>774</v>
      </c>
      <c r="C15" s="191" t="s">
        <v>756</v>
      </c>
      <c r="D15" s="208">
        <v>8264</v>
      </c>
      <c r="E15" s="208">
        <v>8689</v>
      </c>
      <c r="G15" s="237" t="s">
        <v>1057</v>
      </c>
      <c r="H15" s="191" t="s">
        <v>1029</v>
      </c>
      <c r="I15" s="191" t="s">
        <v>1553</v>
      </c>
      <c r="J15" s="191" t="s">
        <v>1587</v>
      </c>
      <c r="K15" s="191" t="s">
        <v>1560</v>
      </c>
    </row>
    <row r="16" spans="1:18" x14ac:dyDescent="0.25">
      <c r="A16" s="207" t="s">
        <v>1820</v>
      </c>
      <c r="B16" s="191" t="s">
        <v>775</v>
      </c>
      <c r="C16" s="191" t="s">
        <v>770</v>
      </c>
      <c r="D16" s="208">
        <v>60572</v>
      </c>
      <c r="E16" s="208">
        <v>64931</v>
      </c>
      <c r="G16" s="237" t="s">
        <v>1058</v>
      </c>
      <c r="H16" s="191" t="s">
        <v>1030</v>
      </c>
      <c r="I16" s="191" t="s">
        <v>1553</v>
      </c>
      <c r="J16" s="191" t="s">
        <v>1587</v>
      </c>
      <c r="K16" s="191" t="s">
        <v>1607</v>
      </c>
    </row>
    <row r="17" spans="1:11" x14ac:dyDescent="0.25">
      <c r="A17" s="207" t="s">
        <v>1821</v>
      </c>
      <c r="B17" s="191" t="s">
        <v>776</v>
      </c>
      <c r="C17" s="191" t="s">
        <v>767</v>
      </c>
      <c r="D17" s="208">
        <v>37963</v>
      </c>
      <c r="E17" s="208">
        <v>41552</v>
      </c>
      <c r="G17" s="237" t="s">
        <v>1059</v>
      </c>
      <c r="H17" s="191" t="s">
        <v>1031</v>
      </c>
      <c r="I17" s="191" t="s">
        <v>1553</v>
      </c>
      <c r="J17" s="191" t="s">
        <v>1583</v>
      </c>
      <c r="K17" s="191" t="s">
        <v>1597</v>
      </c>
    </row>
    <row r="18" spans="1:11" x14ac:dyDescent="0.25">
      <c r="A18" s="207" t="s">
        <v>1822</v>
      </c>
      <c r="B18" s="191" t="s">
        <v>777</v>
      </c>
      <c r="C18" s="191" t="s">
        <v>770</v>
      </c>
      <c r="D18" s="208">
        <v>12453</v>
      </c>
      <c r="E18" s="208">
        <v>12880</v>
      </c>
      <c r="G18" s="237" t="s">
        <v>1060</v>
      </c>
      <c r="H18" s="191" t="s">
        <v>1032</v>
      </c>
      <c r="I18" s="191" t="s">
        <v>1553</v>
      </c>
      <c r="J18" s="191" t="s">
        <v>1584</v>
      </c>
      <c r="K18" s="191" t="s">
        <v>1598</v>
      </c>
    </row>
    <row r="19" spans="1:11" x14ac:dyDescent="0.25">
      <c r="A19" s="207" t="s">
        <v>1823</v>
      </c>
      <c r="B19" s="191" t="s">
        <v>867</v>
      </c>
      <c r="C19" s="191" t="s">
        <v>767</v>
      </c>
      <c r="D19" s="208">
        <v>65055</v>
      </c>
      <c r="E19" s="208">
        <v>67937</v>
      </c>
      <c r="G19" s="237" t="s">
        <v>1061</v>
      </c>
      <c r="H19" s="191" t="s">
        <v>1033</v>
      </c>
      <c r="I19" s="191" t="s">
        <v>1553</v>
      </c>
      <c r="J19" s="191" t="s">
        <v>1584</v>
      </c>
      <c r="K19" s="191" t="s">
        <v>1599</v>
      </c>
    </row>
    <row r="20" spans="1:11" x14ac:dyDescent="0.25">
      <c r="A20" s="207" t="s">
        <v>1824</v>
      </c>
      <c r="B20" s="191" t="s">
        <v>778</v>
      </c>
      <c r="C20" s="191" t="s">
        <v>779</v>
      </c>
      <c r="D20" s="208">
        <v>7341</v>
      </c>
      <c r="E20" s="208">
        <v>7043</v>
      </c>
      <c r="G20" s="237" t="s">
        <v>1062</v>
      </c>
      <c r="H20" s="191" t="s">
        <v>1034</v>
      </c>
      <c r="I20" s="191" t="s">
        <v>1553</v>
      </c>
      <c r="J20" s="191" t="s">
        <v>1608</v>
      </c>
      <c r="K20" s="191" t="s">
        <v>1609</v>
      </c>
    </row>
    <row r="21" spans="1:11" x14ac:dyDescent="0.25">
      <c r="A21" s="207" t="s">
        <v>1825</v>
      </c>
      <c r="B21" s="191" t="s">
        <v>780</v>
      </c>
      <c r="C21" s="191" t="s">
        <v>809</v>
      </c>
      <c r="D21" s="208">
        <v>10303</v>
      </c>
      <c r="E21" s="208">
        <v>10940</v>
      </c>
      <c r="G21" s="237" t="s">
        <v>1063</v>
      </c>
      <c r="H21" s="191" t="s">
        <v>1035</v>
      </c>
      <c r="I21" s="191" t="s">
        <v>1553</v>
      </c>
      <c r="J21" s="191" t="s">
        <v>1608</v>
      </c>
      <c r="K21" s="191" t="s">
        <v>1610</v>
      </c>
    </row>
    <row r="22" spans="1:11" x14ac:dyDescent="0.25">
      <c r="A22" s="207" t="s">
        <v>1826</v>
      </c>
      <c r="B22" s="191" t="s">
        <v>782</v>
      </c>
      <c r="C22" s="191" t="s">
        <v>804</v>
      </c>
      <c r="D22" s="208">
        <v>21584</v>
      </c>
      <c r="E22" s="208">
        <v>20548</v>
      </c>
      <c r="G22" s="237" t="s">
        <v>1064</v>
      </c>
      <c r="H22" s="191" t="s">
        <v>1036</v>
      </c>
      <c r="I22" s="191" t="s">
        <v>1553</v>
      </c>
      <c r="J22" s="191" t="s">
        <v>1608</v>
      </c>
      <c r="K22" s="191" t="s">
        <v>1611</v>
      </c>
    </row>
    <row r="23" spans="1:11" x14ac:dyDescent="0.25">
      <c r="A23" s="207" t="s">
        <v>1827</v>
      </c>
      <c r="B23" s="191" t="s">
        <v>788</v>
      </c>
      <c r="C23" s="191" t="s">
        <v>804</v>
      </c>
      <c r="D23" s="208">
        <v>41300</v>
      </c>
      <c r="E23" s="208">
        <v>40139</v>
      </c>
      <c r="G23" s="237" t="s">
        <v>1065</v>
      </c>
      <c r="H23" s="191" t="s">
        <v>1037</v>
      </c>
      <c r="I23" s="191" t="s">
        <v>1553</v>
      </c>
      <c r="J23" s="191" t="s">
        <v>1585</v>
      </c>
      <c r="K23" s="191" t="s">
        <v>1561</v>
      </c>
    </row>
    <row r="24" spans="1:11" x14ac:dyDescent="0.25">
      <c r="A24" s="207" t="s">
        <v>1828</v>
      </c>
      <c r="B24" s="191" t="s">
        <v>957</v>
      </c>
      <c r="C24" s="191" t="s">
        <v>758</v>
      </c>
      <c r="D24" s="208">
        <v>105423</v>
      </c>
      <c r="E24" s="208">
        <v>115141</v>
      </c>
      <c r="G24" s="237" t="s">
        <v>1066</v>
      </c>
      <c r="H24" s="191" t="s">
        <v>1038</v>
      </c>
      <c r="I24" s="191" t="s">
        <v>1553</v>
      </c>
      <c r="J24" s="191" t="s">
        <v>1585</v>
      </c>
      <c r="K24" s="191" t="s">
        <v>1600</v>
      </c>
    </row>
    <row r="25" spans="1:11" x14ac:dyDescent="0.25">
      <c r="A25" s="207" t="s">
        <v>1829</v>
      </c>
      <c r="B25" s="191" t="s">
        <v>789</v>
      </c>
      <c r="C25" s="191" t="s">
        <v>756</v>
      </c>
      <c r="D25" s="208">
        <v>26687</v>
      </c>
      <c r="E25" s="208">
        <v>29267</v>
      </c>
      <c r="G25" s="237" t="s">
        <v>1067</v>
      </c>
      <c r="H25" s="191" t="s">
        <v>1039</v>
      </c>
      <c r="I25" s="191" t="s">
        <v>1553</v>
      </c>
      <c r="J25" s="191" t="s">
        <v>1585</v>
      </c>
      <c r="K25" s="191" t="s">
        <v>1601</v>
      </c>
    </row>
    <row r="26" spans="1:11" x14ac:dyDescent="0.25">
      <c r="A26" s="207" t="s">
        <v>1830</v>
      </c>
      <c r="B26" s="191" t="s">
        <v>790</v>
      </c>
      <c r="C26" s="191" t="s">
        <v>779</v>
      </c>
      <c r="D26" s="208">
        <v>17865</v>
      </c>
      <c r="E26" s="208">
        <v>19689</v>
      </c>
      <c r="G26" s="237" t="s">
        <v>1068</v>
      </c>
      <c r="H26" s="191" t="s">
        <v>1040</v>
      </c>
      <c r="I26" s="191" t="s">
        <v>1553</v>
      </c>
      <c r="J26" s="191" t="s">
        <v>1585</v>
      </c>
      <c r="K26" s="191" t="s">
        <v>1602</v>
      </c>
    </row>
    <row r="27" spans="1:11" x14ac:dyDescent="0.25">
      <c r="A27" s="207" t="s">
        <v>1831</v>
      </c>
      <c r="B27" s="191" t="s">
        <v>791</v>
      </c>
      <c r="C27" s="191" t="s">
        <v>785</v>
      </c>
      <c r="D27" s="208">
        <v>5933</v>
      </c>
      <c r="E27" s="208">
        <v>6334</v>
      </c>
      <c r="G27" s="237" t="s">
        <v>1069</v>
      </c>
      <c r="H27" s="191" t="s">
        <v>1041</v>
      </c>
      <c r="I27" s="191" t="s">
        <v>1553</v>
      </c>
      <c r="J27" s="191" t="s">
        <v>1586</v>
      </c>
      <c r="K27" s="191" t="s">
        <v>1603</v>
      </c>
    </row>
    <row r="28" spans="1:11" x14ac:dyDescent="0.25">
      <c r="A28" s="207" t="s">
        <v>1832</v>
      </c>
      <c r="B28" s="191" t="s">
        <v>803</v>
      </c>
      <c r="C28" s="191" t="s">
        <v>804</v>
      </c>
      <c r="D28" s="208">
        <v>18138</v>
      </c>
      <c r="E28" s="208">
        <v>18370</v>
      </c>
      <c r="G28" s="237" t="s">
        <v>1070</v>
      </c>
      <c r="H28" s="191" t="s">
        <v>1042</v>
      </c>
      <c r="I28" s="191" t="s">
        <v>1553</v>
      </c>
      <c r="J28" s="191" t="s">
        <v>1586</v>
      </c>
      <c r="K28" s="191" t="s">
        <v>1604</v>
      </c>
    </row>
    <row r="29" spans="1:11" x14ac:dyDescent="0.25">
      <c r="A29" s="207" t="s">
        <v>1833</v>
      </c>
      <c r="B29" s="191" t="s">
        <v>805</v>
      </c>
      <c r="C29" s="191" t="s">
        <v>770</v>
      </c>
      <c r="D29" s="208">
        <v>2120</v>
      </c>
      <c r="E29" s="208">
        <v>2166</v>
      </c>
      <c r="G29" s="237" t="s">
        <v>1071</v>
      </c>
      <c r="H29" s="191" t="s">
        <v>1043</v>
      </c>
      <c r="I29" s="191" t="s">
        <v>1553</v>
      </c>
      <c r="J29" s="191" t="s">
        <v>1586</v>
      </c>
      <c r="K29" s="191" t="s">
        <v>1605</v>
      </c>
    </row>
    <row r="30" spans="1:11" x14ac:dyDescent="0.25">
      <c r="A30" s="207" t="s">
        <v>1834</v>
      </c>
      <c r="B30" s="191" t="s">
        <v>806</v>
      </c>
      <c r="C30" s="191" t="s">
        <v>759</v>
      </c>
      <c r="D30" s="208">
        <v>17980</v>
      </c>
      <c r="E30" s="208">
        <v>17820</v>
      </c>
      <c r="G30" s="237" t="s">
        <v>1072</v>
      </c>
      <c r="H30" s="191" t="s">
        <v>1044</v>
      </c>
      <c r="I30" s="191" t="s">
        <v>1553</v>
      </c>
      <c r="J30" s="191" t="s">
        <v>1586</v>
      </c>
      <c r="K30" s="191" t="s">
        <v>1606</v>
      </c>
    </row>
    <row r="31" spans="1:11" x14ac:dyDescent="0.25">
      <c r="A31" s="207" t="s">
        <v>1835</v>
      </c>
      <c r="B31" s="191" t="s">
        <v>784</v>
      </c>
      <c r="C31" s="191" t="s">
        <v>785</v>
      </c>
      <c r="D31" s="208">
        <v>50738</v>
      </c>
      <c r="E31" s="208">
        <v>55196</v>
      </c>
      <c r="G31" s="237" t="s">
        <v>1073</v>
      </c>
      <c r="H31" s="191" t="s">
        <v>1045</v>
      </c>
      <c r="I31" s="191" t="s">
        <v>1553</v>
      </c>
      <c r="J31" s="191" t="s">
        <v>1586</v>
      </c>
      <c r="K31" s="191" t="s">
        <v>1562</v>
      </c>
    </row>
    <row r="32" spans="1:11" x14ac:dyDescent="0.25">
      <c r="A32" s="207" t="s">
        <v>1836</v>
      </c>
      <c r="B32" s="191" t="s">
        <v>786</v>
      </c>
      <c r="C32" s="191" t="s">
        <v>779</v>
      </c>
      <c r="D32" s="208">
        <v>3383</v>
      </c>
      <c r="E32" s="208">
        <v>3270</v>
      </c>
      <c r="G32" s="237" t="s">
        <v>1074</v>
      </c>
      <c r="H32" s="191" t="s">
        <v>1046</v>
      </c>
      <c r="I32" s="191" t="s">
        <v>1581</v>
      </c>
      <c r="J32" s="191" t="s">
        <v>1612</v>
      </c>
      <c r="K32" s="191" t="s">
        <v>1613</v>
      </c>
    </row>
    <row r="33" spans="1:11" x14ac:dyDescent="0.25">
      <c r="A33" s="207" t="s">
        <v>1837</v>
      </c>
      <c r="B33" s="191" t="s">
        <v>787</v>
      </c>
      <c r="C33" s="191" t="s">
        <v>770</v>
      </c>
      <c r="D33" s="208">
        <v>6102</v>
      </c>
      <c r="E33" s="208">
        <v>5983</v>
      </c>
      <c r="G33" s="237" t="s">
        <v>1075</v>
      </c>
      <c r="H33" s="191" t="s">
        <v>1047</v>
      </c>
      <c r="I33" s="191" t="s">
        <v>1581</v>
      </c>
      <c r="J33" s="191" t="s">
        <v>1612</v>
      </c>
      <c r="K33" s="191" t="s">
        <v>1614</v>
      </c>
    </row>
    <row r="34" spans="1:11" x14ac:dyDescent="0.25">
      <c r="A34" s="207" t="s">
        <v>1838</v>
      </c>
      <c r="B34" s="191" t="s">
        <v>807</v>
      </c>
      <c r="C34" s="191" t="s">
        <v>767</v>
      </c>
      <c r="D34" s="208">
        <v>21479</v>
      </c>
      <c r="E34" s="208">
        <v>21226</v>
      </c>
      <c r="G34" s="237" t="s">
        <v>1076</v>
      </c>
      <c r="H34" s="191" t="s">
        <v>1048</v>
      </c>
      <c r="I34" s="191" t="s">
        <v>1581</v>
      </c>
      <c r="J34" s="191" t="s">
        <v>1612</v>
      </c>
      <c r="K34" s="191" t="s">
        <v>1615</v>
      </c>
    </row>
    <row r="35" spans="1:11" x14ac:dyDescent="0.25">
      <c r="A35" s="207" t="s">
        <v>1839</v>
      </c>
      <c r="B35" s="191" t="s">
        <v>812</v>
      </c>
      <c r="C35" s="191" t="s">
        <v>770</v>
      </c>
      <c r="D35" s="208">
        <v>2082</v>
      </c>
      <c r="E35" s="208">
        <v>1981</v>
      </c>
      <c r="G35" s="237" t="s">
        <v>1129</v>
      </c>
      <c r="H35" s="191" t="s">
        <v>1177</v>
      </c>
      <c r="I35" s="191" t="s">
        <v>1581</v>
      </c>
      <c r="J35" s="191" t="s">
        <v>1612</v>
      </c>
      <c r="K35" s="191" t="s">
        <v>1616</v>
      </c>
    </row>
    <row r="36" spans="1:11" x14ac:dyDescent="0.25">
      <c r="A36" s="207" t="s">
        <v>1840</v>
      </c>
      <c r="B36" s="191" t="s">
        <v>817</v>
      </c>
      <c r="C36" s="191" t="s">
        <v>1014</v>
      </c>
      <c r="D36" s="208">
        <v>53555</v>
      </c>
      <c r="E36" s="208">
        <v>53039</v>
      </c>
      <c r="G36" s="237" t="s">
        <v>1130</v>
      </c>
      <c r="H36" s="191" t="s">
        <v>1078</v>
      </c>
      <c r="I36" s="191" t="s">
        <v>1581</v>
      </c>
      <c r="J36" s="191" t="s">
        <v>1612</v>
      </c>
      <c r="K36" s="191" t="s">
        <v>1617</v>
      </c>
    </row>
    <row r="37" spans="1:11" x14ac:dyDescent="0.25">
      <c r="A37" s="207" t="s">
        <v>1841</v>
      </c>
      <c r="B37" s="191" t="s">
        <v>818</v>
      </c>
      <c r="C37" s="191" t="s">
        <v>761</v>
      </c>
      <c r="D37" s="208">
        <v>19847</v>
      </c>
      <c r="E37" s="208">
        <v>20011</v>
      </c>
      <c r="G37" s="237" t="s">
        <v>1131</v>
      </c>
      <c r="H37" s="191" t="s">
        <v>1079</v>
      </c>
      <c r="I37" s="191" t="s">
        <v>1581</v>
      </c>
      <c r="J37" s="191" t="s">
        <v>1612</v>
      </c>
      <c r="K37" s="191" t="s">
        <v>1618</v>
      </c>
    </row>
    <row r="38" spans="1:11" x14ac:dyDescent="0.25">
      <c r="A38" s="207" t="s">
        <v>1842</v>
      </c>
      <c r="B38" s="191" t="s">
        <v>814</v>
      </c>
      <c r="C38" s="191" t="s">
        <v>770</v>
      </c>
      <c r="D38" s="208">
        <v>23845</v>
      </c>
      <c r="E38" s="208">
        <v>25920</v>
      </c>
      <c r="G38" s="237" t="s">
        <v>1080</v>
      </c>
      <c r="H38" s="191" t="s">
        <v>1178</v>
      </c>
      <c r="I38" s="191" t="s">
        <v>1581</v>
      </c>
      <c r="J38" s="191" t="s">
        <v>1619</v>
      </c>
      <c r="K38" s="191" t="s">
        <v>1563</v>
      </c>
    </row>
    <row r="39" spans="1:11" x14ac:dyDescent="0.25">
      <c r="A39" s="207" t="s">
        <v>1843</v>
      </c>
      <c r="B39" s="191" t="s">
        <v>825</v>
      </c>
      <c r="C39" s="191" t="s">
        <v>772</v>
      </c>
      <c r="D39" s="208">
        <v>4184</v>
      </c>
      <c r="E39" s="208">
        <v>4199</v>
      </c>
      <c r="G39" s="237" t="s">
        <v>1081</v>
      </c>
      <c r="H39" s="191" t="s">
        <v>1179</v>
      </c>
      <c r="I39" s="191" t="s">
        <v>1581</v>
      </c>
      <c r="J39" s="191" t="s">
        <v>1619</v>
      </c>
      <c r="K39" s="191" t="s">
        <v>1620</v>
      </c>
    </row>
    <row r="40" spans="1:11" x14ac:dyDescent="0.25">
      <c r="A40" s="207" t="s">
        <v>1844</v>
      </c>
      <c r="B40" s="191" t="s">
        <v>826</v>
      </c>
      <c r="C40" s="191" t="s">
        <v>759</v>
      </c>
      <c r="D40" s="208">
        <v>1460148</v>
      </c>
      <c r="E40" s="208">
        <v>1385629</v>
      </c>
      <c r="G40" s="237" t="s">
        <v>1082</v>
      </c>
      <c r="H40" s="191" t="s">
        <v>1180</v>
      </c>
      <c r="I40" s="191" t="s">
        <v>1581</v>
      </c>
      <c r="J40" s="191" t="s">
        <v>1619</v>
      </c>
      <c r="K40" s="191" t="s">
        <v>1621</v>
      </c>
    </row>
    <row r="41" spans="1:11" x14ac:dyDescent="0.25">
      <c r="A41" s="207" t="s">
        <v>1845</v>
      </c>
      <c r="B41" s="191" t="s">
        <v>827</v>
      </c>
      <c r="C41" s="191" t="s">
        <v>761</v>
      </c>
      <c r="D41" s="208">
        <v>9761</v>
      </c>
      <c r="E41" s="208">
        <v>8732</v>
      </c>
      <c r="G41" s="237" t="s">
        <v>1083</v>
      </c>
      <c r="H41" s="191" t="s">
        <v>1181</v>
      </c>
      <c r="I41" s="191" t="s">
        <v>1581</v>
      </c>
      <c r="J41" s="191" t="s">
        <v>1619</v>
      </c>
      <c r="K41" s="191" t="s">
        <v>1622</v>
      </c>
    </row>
    <row r="42" spans="1:11" x14ac:dyDescent="0.25">
      <c r="A42" s="207" t="s">
        <v>1846</v>
      </c>
      <c r="B42" s="191" t="s">
        <v>828</v>
      </c>
      <c r="C42" s="191" t="s">
        <v>779</v>
      </c>
      <c r="D42" s="208">
        <v>5633</v>
      </c>
      <c r="E42" s="208">
        <v>5920</v>
      </c>
      <c r="G42" s="237" t="s">
        <v>1084</v>
      </c>
      <c r="H42" s="191" t="s">
        <v>1182</v>
      </c>
      <c r="I42" s="191" t="s">
        <v>1581</v>
      </c>
      <c r="J42" s="191" t="s">
        <v>1619</v>
      </c>
      <c r="K42" s="191" t="s">
        <v>1564</v>
      </c>
    </row>
    <row r="43" spans="1:11" x14ac:dyDescent="0.25">
      <c r="A43" s="207" t="s">
        <v>1847</v>
      </c>
      <c r="B43" s="191" t="s">
        <v>829</v>
      </c>
      <c r="C43" s="191" t="s">
        <v>779</v>
      </c>
      <c r="D43" s="208">
        <v>8787</v>
      </c>
      <c r="E43" s="208">
        <v>10015</v>
      </c>
      <c r="G43" s="237" t="s">
        <v>1085</v>
      </c>
      <c r="H43" s="191" t="s">
        <v>1183</v>
      </c>
      <c r="I43" s="191" t="s">
        <v>1581</v>
      </c>
      <c r="J43" s="191" t="s">
        <v>1619</v>
      </c>
      <c r="K43" s="191" t="s">
        <v>1623</v>
      </c>
    </row>
    <row r="44" spans="1:11" x14ac:dyDescent="0.25">
      <c r="A44" s="207" t="s">
        <v>1848</v>
      </c>
      <c r="B44" s="191" t="s">
        <v>868</v>
      </c>
      <c r="C44" s="191" t="s">
        <v>804</v>
      </c>
      <c r="D44" s="208">
        <v>24563</v>
      </c>
      <c r="E44" s="208">
        <v>23258</v>
      </c>
      <c r="G44" s="237" t="s">
        <v>1086</v>
      </c>
      <c r="H44" s="191" t="s">
        <v>1184</v>
      </c>
      <c r="I44" s="191" t="s">
        <v>1581</v>
      </c>
      <c r="J44" s="191" t="s">
        <v>1619</v>
      </c>
      <c r="K44" s="191" t="s">
        <v>1624</v>
      </c>
    </row>
    <row r="45" spans="1:11" x14ac:dyDescent="0.25">
      <c r="A45" s="207" t="s">
        <v>1849</v>
      </c>
      <c r="B45" s="191" t="s">
        <v>855</v>
      </c>
      <c r="C45" s="191" t="s">
        <v>759</v>
      </c>
      <c r="D45" s="208">
        <v>53045</v>
      </c>
      <c r="E45" s="208">
        <v>67969</v>
      </c>
      <c r="G45" s="237" t="s">
        <v>1087</v>
      </c>
      <c r="H45" s="191" t="s">
        <v>1185</v>
      </c>
      <c r="I45" s="191" t="s">
        <v>1581</v>
      </c>
      <c r="J45" s="191" t="s">
        <v>1625</v>
      </c>
      <c r="K45" s="191" t="s">
        <v>1626</v>
      </c>
    </row>
    <row r="46" spans="1:11" x14ac:dyDescent="0.25">
      <c r="A46" s="207" t="s">
        <v>1850</v>
      </c>
      <c r="B46" s="191" t="s">
        <v>856</v>
      </c>
      <c r="C46" s="191" t="s">
        <v>759</v>
      </c>
      <c r="D46" s="208">
        <v>19070</v>
      </c>
      <c r="E46" s="208">
        <v>20465</v>
      </c>
      <c r="G46" s="237" t="s">
        <v>1088</v>
      </c>
      <c r="H46" s="191" t="s">
        <v>1186</v>
      </c>
      <c r="I46" s="191" t="s">
        <v>1581</v>
      </c>
      <c r="J46" s="191" t="s">
        <v>1625</v>
      </c>
      <c r="K46" s="191" t="s">
        <v>1627</v>
      </c>
    </row>
    <row r="47" spans="1:11" x14ac:dyDescent="0.25">
      <c r="A47" s="207" t="s">
        <v>1851</v>
      </c>
      <c r="B47" s="191" t="s">
        <v>857</v>
      </c>
      <c r="C47" s="191" t="s">
        <v>808</v>
      </c>
      <c r="D47" s="208">
        <v>33777</v>
      </c>
      <c r="E47" s="208">
        <v>32678</v>
      </c>
      <c r="G47" s="237" t="s">
        <v>1089</v>
      </c>
      <c r="H47" s="191" t="s">
        <v>1187</v>
      </c>
      <c r="I47" s="191" t="s">
        <v>1581</v>
      </c>
      <c r="J47" s="191" t="s">
        <v>1625</v>
      </c>
      <c r="K47" s="191" t="s">
        <v>1628</v>
      </c>
    </row>
    <row r="48" spans="1:11" x14ac:dyDescent="0.25">
      <c r="A48" s="207" t="s">
        <v>1852</v>
      </c>
      <c r="B48" s="191" t="s">
        <v>858</v>
      </c>
      <c r="C48" s="191" t="s">
        <v>767</v>
      </c>
      <c r="D48" s="208">
        <v>24753</v>
      </c>
      <c r="E48" s="208">
        <v>24894</v>
      </c>
      <c r="G48" s="237" t="s">
        <v>1090</v>
      </c>
      <c r="H48" s="191" t="s">
        <v>1188</v>
      </c>
      <c r="I48" s="191" t="s">
        <v>1581</v>
      </c>
      <c r="J48" s="191" t="s">
        <v>1625</v>
      </c>
      <c r="K48" s="191" t="s">
        <v>1629</v>
      </c>
    </row>
    <row r="49" spans="1:11" x14ac:dyDescent="0.25">
      <c r="A49" s="207" t="s">
        <v>1853</v>
      </c>
      <c r="B49" s="191" t="s">
        <v>859</v>
      </c>
      <c r="C49" s="191" t="s">
        <v>808</v>
      </c>
      <c r="D49" s="208">
        <v>19469</v>
      </c>
      <c r="E49" s="208">
        <v>18982</v>
      </c>
      <c r="G49" s="237" t="s">
        <v>1091</v>
      </c>
      <c r="H49" s="191" t="s">
        <v>1189</v>
      </c>
      <c r="I49" s="191" t="s">
        <v>1581</v>
      </c>
      <c r="J49" s="191" t="s">
        <v>1625</v>
      </c>
      <c r="K49" s="191" t="s">
        <v>1630</v>
      </c>
    </row>
    <row r="50" spans="1:11" x14ac:dyDescent="0.25">
      <c r="A50" s="207" t="s">
        <v>1854</v>
      </c>
      <c r="B50" s="191" t="s">
        <v>860</v>
      </c>
      <c r="C50" s="191" t="s">
        <v>758</v>
      </c>
      <c r="D50" s="208">
        <v>9917</v>
      </c>
      <c r="E50" s="208">
        <v>9425</v>
      </c>
      <c r="G50" s="237" t="s">
        <v>1092</v>
      </c>
      <c r="H50" s="191" t="s">
        <v>1190</v>
      </c>
      <c r="I50" s="191" t="s">
        <v>1581</v>
      </c>
      <c r="J50" s="191" t="s">
        <v>1631</v>
      </c>
      <c r="K50" s="191" t="s">
        <v>1632</v>
      </c>
    </row>
    <row r="51" spans="1:11" x14ac:dyDescent="0.25">
      <c r="A51" s="207" t="s">
        <v>1855</v>
      </c>
      <c r="B51" s="191" t="s">
        <v>861</v>
      </c>
      <c r="C51" s="191" t="s">
        <v>785</v>
      </c>
      <c r="D51" s="208">
        <v>46521</v>
      </c>
      <c r="E51" s="208">
        <v>47105</v>
      </c>
      <c r="G51" s="237" t="s">
        <v>1093</v>
      </c>
      <c r="H51" s="191" t="s">
        <v>1191</v>
      </c>
      <c r="I51" s="191" t="s">
        <v>1581</v>
      </c>
      <c r="J51" s="191" t="s">
        <v>1631</v>
      </c>
      <c r="K51" s="191" t="s">
        <v>1565</v>
      </c>
    </row>
    <row r="52" spans="1:11" x14ac:dyDescent="0.25">
      <c r="A52" s="207" t="s">
        <v>1856</v>
      </c>
      <c r="B52" s="191" t="s">
        <v>862</v>
      </c>
      <c r="C52" s="191" t="s">
        <v>759</v>
      </c>
      <c r="D52" s="208">
        <v>17955</v>
      </c>
      <c r="E52" s="208">
        <v>30855</v>
      </c>
      <c r="G52" s="237" t="s">
        <v>1094</v>
      </c>
      <c r="H52" s="191" t="s">
        <v>1192</v>
      </c>
      <c r="I52" s="191" t="s">
        <v>1581</v>
      </c>
      <c r="J52" s="191" t="s">
        <v>1631</v>
      </c>
      <c r="K52" s="191" t="s">
        <v>1633</v>
      </c>
    </row>
    <row r="53" spans="1:11" x14ac:dyDescent="0.25">
      <c r="A53" s="207" t="s">
        <v>1857</v>
      </c>
      <c r="B53" s="191" t="s">
        <v>863</v>
      </c>
      <c r="C53" s="191" t="s">
        <v>770</v>
      </c>
      <c r="D53" s="208">
        <v>5638</v>
      </c>
      <c r="E53" s="208">
        <v>5534</v>
      </c>
      <c r="G53" s="237" t="s">
        <v>1095</v>
      </c>
      <c r="H53" s="191" t="s">
        <v>1193</v>
      </c>
      <c r="I53" s="191" t="s">
        <v>1581</v>
      </c>
      <c r="J53" s="191" t="s">
        <v>1631</v>
      </c>
      <c r="K53" s="191" t="s">
        <v>1634</v>
      </c>
    </row>
    <row r="54" spans="1:11" x14ac:dyDescent="0.25">
      <c r="A54" s="207" t="s">
        <v>1858</v>
      </c>
      <c r="B54" s="191" t="s">
        <v>870</v>
      </c>
      <c r="C54" s="191" t="s">
        <v>1014</v>
      </c>
      <c r="D54" s="208">
        <v>164981</v>
      </c>
      <c r="E54" s="208">
        <v>172403</v>
      </c>
      <c r="G54" s="237" t="s">
        <v>1096</v>
      </c>
      <c r="H54" s="191" t="s">
        <v>1194</v>
      </c>
      <c r="I54" s="191" t="s">
        <v>1581</v>
      </c>
      <c r="J54" s="191" t="s">
        <v>1635</v>
      </c>
      <c r="K54" s="191" t="s">
        <v>1636</v>
      </c>
    </row>
    <row r="55" spans="1:11" x14ac:dyDescent="0.25">
      <c r="A55" s="207" t="s">
        <v>1859</v>
      </c>
      <c r="B55" s="191" t="s">
        <v>815</v>
      </c>
      <c r="C55" s="191" t="s">
        <v>770</v>
      </c>
      <c r="D55" s="208">
        <v>5379</v>
      </c>
      <c r="E55" s="208">
        <v>5368</v>
      </c>
      <c r="G55" s="237" t="s">
        <v>1097</v>
      </c>
      <c r="H55" s="191" t="s">
        <v>1195</v>
      </c>
      <c r="I55" s="191" t="s">
        <v>1581</v>
      </c>
      <c r="J55" s="191" t="s">
        <v>1635</v>
      </c>
      <c r="K55" s="191" t="s">
        <v>1637</v>
      </c>
    </row>
    <row r="56" spans="1:11" x14ac:dyDescent="0.25">
      <c r="A56" s="207" t="s">
        <v>1860</v>
      </c>
      <c r="B56" s="191" t="s">
        <v>871</v>
      </c>
      <c r="C56" s="191" t="s">
        <v>761</v>
      </c>
      <c r="D56" s="208">
        <v>22643</v>
      </c>
      <c r="E56" s="208">
        <v>21781</v>
      </c>
      <c r="G56" s="237" t="s">
        <v>1098</v>
      </c>
      <c r="H56" s="191" t="s">
        <v>1196</v>
      </c>
      <c r="I56" s="191" t="s">
        <v>1581</v>
      </c>
      <c r="J56" s="191" t="s">
        <v>1635</v>
      </c>
      <c r="K56" s="191" t="s">
        <v>1638</v>
      </c>
    </row>
    <row r="57" spans="1:11" x14ac:dyDescent="0.25">
      <c r="A57" s="207" t="s">
        <v>1861</v>
      </c>
      <c r="B57" s="191" t="s">
        <v>902</v>
      </c>
      <c r="C57" s="191" t="s">
        <v>785</v>
      </c>
      <c r="D57" s="208">
        <v>2028</v>
      </c>
      <c r="E57" s="208">
        <v>1815</v>
      </c>
      <c r="G57" s="237" t="s">
        <v>1099</v>
      </c>
      <c r="H57" s="191" t="s">
        <v>1197</v>
      </c>
      <c r="I57" s="191" t="s">
        <v>1581</v>
      </c>
      <c r="J57" s="191" t="s">
        <v>1635</v>
      </c>
      <c r="K57" s="191" t="s">
        <v>1566</v>
      </c>
    </row>
    <row r="58" spans="1:11" x14ac:dyDescent="0.25">
      <c r="A58" s="207" t="s">
        <v>1862</v>
      </c>
      <c r="B58" s="191" t="s">
        <v>869</v>
      </c>
      <c r="C58" s="191" t="s">
        <v>785</v>
      </c>
      <c r="D58" s="208">
        <v>3688</v>
      </c>
      <c r="E58" s="208">
        <v>4099</v>
      </c>
      <c r="G58" s="237" t="s">
        <v>1100</v>
      </c>
      <c r="H58" s="191" t="s">
        <v>1198</v>
      </c>
      <c r="I58" s="191" t="s">
        <v>1581</v>
      </c>
      <c r="J58" s="191" t="s">
        <v>1635</v>
      </c>
      <c r="K58" s="191" t="s">
        <v>1639</v>
      </c>
    </row>
    <row r="59" spans="1:11" x14ac:dyDescent="0.25">
      <c r="A59" s="207" t="s">
        <v>1863</v>
      </c>
      <c r="B59" s="191" t="s">
        <v>872</v>
      </c>
      <c r="C59" s="191" t="s">
        <v>809</v>
      </c>
      <c r="D59" s="208">
        <v>14477</v>
      </c>
      <c r="E59" s="208">
        <v>14451</v>
      </c>
      <c r="G59" s="237" t="s">
        <v>1101</v>
      </c>
      <c r="H59" s="191" t="s">
        <v>1199</v>
      </c>
      <c r="I59" s="191" t="s">
        <v>1581</v>
      </c>
      <c r="J59" s="191" t="s">
        <v>1635</v>
      </c>
      <c r="K59" s="191" t="s">
        <v>1640</v>
      </c>
    </row>
    <row r="60" spans="1:11" x14ac:dyDescent="0.25">
      <c r="A60" s="207" t="s">
        <v>1864</v>
      </c>
      <c r="B60" s="191" t="s">
        <v>873</v>
      </c>
      <c r="C60" s="191" t="s">
        <v>785</v>
      </c>
      <c r="D60" s="208">
        <v>13799</v>
      </c>
      <c r="E60" s="208">
        <v>14043</v>
      </c>
      <c r="G60" s="237" t="s">
        <v>1102</v>
      </c>
      <c r="H60" s="191" t="s">
        <v>1200</v>
      </c>
      <c r="I60" s="191" t="s">
        <v>1581</v>
      </c>
      <c r="J60" s="191" t="s">
        <v>1641</v>
      </c>
      <c r="K60" s="191" t="s">
        <v>1642</v>
      </c>
    </row>
    <row r="61" spans="1:11" x14ac:dyDescent="0.25">
      <c r="A61" s="207" t="s">
        <v>1865</v>
      </c>
      <c r="B61" s="191" t="s">
        <v>874</v>
      </c>
      <c r="C61" s="191" t="s">
        <v>808</v>
      </c>
      <c r="D61" s="208">
        <v>5088</v>
      </c>
      <c r="E61" s="208">
        <v>5307</v>
      </c>
      <c r="G61" s="237" t="s">
        <v>1103</v>
      </c>
      <c r="H61" s="191" t="s">
        <v>1201</v>
      </c>
      <c r="I61" s="191" t="s">
        <v>1581</v>
      </c>
      <c r="J61" s="191" t="s">
        <v>1641</v>
      </c>
      <c r="K61" s="191" t="s">
        <v>1643</v>
      </c>
    </row>
    <row r="62" spans="1:11" x14ac:dyDescent="0.25">
      <c r="A62" s="207" t="s">
        <v>1866</v>
      </c>
      <c r="B62" s="191" t="s">
        <v>875</v>
      </c>
      <c r="C62" s="191" t="s">
        <v>779</v>
      </c>
      <c r="D62" s="208">
        <v>19452</v>
      </c>
      <c r="E62" s="208">
        <v>22083</v>
      </c>
      <c r="G62" s="237" t="s">
        <v>1104</v>
      </c>
      <c r="H62" s="191" t="s">
        <v>1202</v>
      </c>
      <c r="I62" s="191" t="s">
        <v>1581</v>
      </c>
      <c r="J62" s="191" t="s">
        <v>1641</v>
      </c>
      <c r="K62" s="191" t="s">
        <v>1644</v>
      </c>
    </row>
    <row r="63" spans="1:11" x14ac:dyDescent="0.25">
      <c r="A63" s="207" t="s">
        <v>1867</v>
      </c>
      <c r="B63" s="191" t="s">
        <v>876</v>
      </c>
      <c r="C63" s="191" t="s">
        <v>809</v>
      </c>
      <c r="D63" s="208">
        <v>3526</v>
      </c>
      <c r="E63" s="208">
        <v>3638</v>
      </c>
      <c r="G63" s="237" t="s">
        <v>1105</v>
      </c>
      <c r="H63" s="191" t="s">
        <v>1203</v>
      </c>
      <c r="I63" s="191" t="s">
        <v>1581</v>
      </c>
      <c r="J63" s="191" t="s">
        <v>1641</v>
      </c>
      <c r="K63" s="191" t="s">
        <v>1567</v>
      </c>
    </row>
    <row r="64" spans="1:11" x14ac:dyDescent="0.25">
      <c r="A64" s="207" t="s">
        <v>1868</v>
      </c>
      <c r="B64" s="191" t="s">
        <v>877</v>
      </c>
      <c r="C64" s="191" t="s">
        <v>767</v>
      </c>
      <c r="D64" s="208">
        <v>99461</v>
      </c>
      <c r="E64" s="208">
        <v>106050</v>
      </c>
      <c r="G64" s="237" t="s">
        <v>1106</v>
      </c>
      <c r="H64" s="191" t="s">
        <v>1204</v>
      </c>
      <c r="I64" s="191" t="s">
        <v>1581</v>
      </c>
      <c r="J64" s="191" t="s">
        <v>1641</v>
      </c>
      <c r="K64" s="191" t="s">
        <v>1645</v>
      </c>
    </row>
    <row r="65" spans="1:11" x14ac:dyDescent="0.25">
      <c r="A65" s="207" t="s">
        <v>1869</v>
      </c>
      <c r="B65" s="191" t="s">
        <v>878</v>
      </c>
      <c r="C65" s="191" t="s">
        <v>811</v>
      </c>
      <c r="D65" s="208">
        <v>32357</v>
      </c>
      <c r="E65" s="208">
        <v>33588</v>
      </c>
      <c r="G65" s="237" t="s">
        <v>1107</v>
      </c>
      <c r="H65" s="191" t="s">
        <v>1205</v>
      </c>
      <c r="I65" s="191" t="s">
        <v>1581</v>
      </c>
      <c r="J65" s="191" t="s">
        <v>1641</v>
      </c>
      <c r="K65" s="191" t="s">
        <v>1646</v>
      </c>
    </row>
    <row r="66" spans="1:11" x14ac:dyDescent="0.25">
      <c r="A66" s="207" t="s">
        <v>1870</v>
      </c>
      <c r="B66" s="191" t="s">
        <v>884</v>
      </c>
      <c r="C66" s="191" t="s">
        <v>758</v>
      </c>
      <c r="D66" s="208">
        <v>11192</v>
      </c>
      <c r="E66" s="208">
        <v>11386</v>
      </c>
      <c r="G66" s="237" t="s">
        <v>1108</v>
      </c>
      <c r="H66" s="191" t="s">
        <v>1206</v>
      </c>
      <c r="I66" s="191" t="s">
        <v>1581</v>
      </c>
      <c r="J66" s="191" t="s">
        <v>1641</v>
      </c>
      <c r="K66" s="191" t="s">
        <v>1568</v>
      </c>
    </row>
    <row r="67" spans="1:11" x14ac:dyDescent="0.25">
      <c r="A67" s="207" t="s">
        <v>1871</v>
      </c>
      <c r="B67" s="191" t="s">
        <v>885</v>
      </c>
      <c r="C67" s="191" t="s">
        <v>767</v>
      </c>
      <c r="D67" s="208">
        <v>51944</v>
      </c>
      <c r="E67" s="208">
        <v>53659</v>
      </c>
      <c r="G67" s="237" t="s">
        <v>1109</v>
      </c>
      <c r="H67" s="191" t="s">
        <v>1207</v>
      </c>
      <c r="I67" s="191" t="s">
        <v>1581</v>
      </c>
      <c r="J67" s="191" t="s">
        <v>1641</v>
      </c>
      <c r="K67" s="191" t="s">
        <v>1647</v>
      </c>
    </row>
    <row r="68" spans="1:11" x14ac:dyDescent="0.25">
      <c r="A68" s="207" t="s">
        <v>1872</v>
      </c>
      <c r="B68" s="191" t="s">
        <v>886</v>
      </c>
      <c r="C68" s="191" t="s">
        <v>809</v>
      </c>
      <c r="D68" s="208">
        <v>275640</v>
      </c>
      <c r="E68" s="208">
        <v>291839</v>
      </c>
      <c r="G68" s="237" t="s">
        <v>1112</v>
      </c>
      <c r="H68" s="191" t="s">
        <v>1115</v>
      </c>
      <c r="I68" s="191" t="s">
        <v>1581</v>
      </c>
      <c r="J68" s="191" t="s">
        <v>1641</v>
      </c>
      <c r="K68" s="191" t="s">
        <v>1648</v>
      </c>
    </row>
    <row r="69" spans="1:11" x14ac:dyDescent="0.25">
      <c r="A69" s="207" t="s">
        <v>1873</v>
      </c>
      <c r="B69" s="191" t="s">
        <v>950</v>
      </c>
      <c r="C69" s="191" t="s">
        <v>804</v>
      </c>
      <c r="D69" s="208">
        <v>10704</v>
      </c>
      <c r="E69" s="208">
        <v>11303</v>
      </c>
      <c r="G69" s="237" t="s">
        <v>1111</v>
      </c>
      <c r="H69" s="191" t="s">
        <v>1116</v>
      </c>
      <c r="I69" s="191" t="s">
        <v>1581</v>
      </c>
      <c r="J69" s="191" t="s">
        <v>1652</v>
      </c>
      <c r="K69" s="191" t="s">
        <v>1649</v>
      </c>
    </row>
    <row r="70" spans="1:11" x14ac:dyDescent="0.25">
      <c r="A70" s="207" t="s">
        <v>1874</v>
      </c>
      <c r="B70" s="191" t="s">
        <v>887</v>
      </c>
      <c r="C70" s="191" t="s">
        <v>785</v>
      </c>
      <c r="D70" s="208">
        <v>8379</v>
      </c>
      <c r="E70" s="208">
        <v>7734</v>
      </c>
      <c r="G70" s="237" t="s">
        <v>1110</v>
      </c>
      <c r="H70" s="191" t="s">
        <v>1117</v>
      </c>
      <c r="I70" s="191" t="s">
        <v>1582</v>
      </c>
      <c r="J70" s="191" t="s">
        <v>1653</v>
      </c>
      <c r="K70" s="191" t="s">
        <v>1650</v>
      </c>
    </row>
    <row r="71" spans="1:11" x14ac:dyDescent="0.25">
      <c r="A71" s="207" t="s">
        <v>1875</v>
      </c>
      <c r="B71" s="191" t="s">
        <v>816</v>
      </c>
      <c r="C71" s="191" t="s">
        <v>759</v>
      </c>
      <c r="D71" s="208">
        <v>183437</v>
      </c>
      <c r="E71" s="208">
        <v>232852</v>
      </c>
      <c r="G71" s="237" t="s">
        <v>1113</v>
      </c>
      <c r="H71" s="191" t="s">
        <v>1118</v>
      </c>
      <c r="I71" s="191" t="s">
        <v>1582</v>
      </c>
      <c r="J71" s="191" t="s">
        <v>1653</v>
      </c>
      <c r="K71" s="191" t="s">
        <v>1651</v>
      </c>
    </row>
    <row r="72" spans="1:11" x14ac:dyDescent="0.25">
      <c r="A72" s="207" t="s">
        <v>1876</v>
      </c>
      <c r="B72" s="191" t="s">
        <v>888</v>
      </c>
      <c r="C72" s="191" t="s">
        <v>759</v>
      </c>
      <c r="D72" s="208">
        <v>3117</v>
      </c>
      <c r="E72" s="208">
        <v>2924</v>
      </c>
      <c r="G72" s="237" t="s">
        <v>1120</v>
      </c>
      <c r="H72" s="191" t="s">
        <v>1119</v>
      </c>
      <c r="I72" s="191" t="s">
        <v>1582</v>
      </c>
      <c r="J72" s="191" t="s">
        <v>1656</v>
      </c>
      <c r="K72" s="191" t="s">
        <v>1569</v>
      </c>
    </row>
    <row r="73" spans="1:11" x14ac:dyDescent="0.25">
      <c r="A73" s="207" t="s">
        <v>1877</v>
      </c>
      <c r="B73" s="191" t="s">
        <v>889</v>
      </c>
      <c r="C73" s="191" t="s">
        <v>1014</v>
      </c>
      <c r="D73" s="208">
        <v>7349</v>
      </c>
      <c r="E73" s="208">
        <v>7609</v>
      </c>
      <c r="G73" s="237" t="s">
        <v>1122</v>
      </c>
      <c r="H73" s="191" t="s">
        <v>1123</v>
      </c>
      <c r="I73" s="191" t="s">
        <v>1582</v>
      </c>
      <c r="J73" s="191" t="s">
        <v>1656</v>
      </c>
      <c r="K73" s="191" t="s">
        <v>1570</v>
      </c>
    </row>
    <row r="74" spans="1:11" x14ac:dyDescent="0.25">
      <c r="A74" s="207" t="s">
        <v>1878</v>
      </c>
      <c r="B74" s="191" t="s">
        <v>892</v>
      </c>
      <c r="C74" s="191" t="s">
        <v>1014</v>
      </c>
      <c r="D74" s="208">
        <v>69725</v>
      </c>
      <c r="E74" s="208">
        <v>72230</v>
      </c>
      <c r="G74" s="237" t="s">
        <v>1114</v>
      </c>
      <c r="H74" s="191" t="s">
        <v>1121</v>
      </c>
      <c r="I74" s="191" t="s">
        <v>1582</v>
      </c>
      <c r="J74" s="191" t="s">
        <v>1656</v>
      </c>
      <c r="K74" s="191" t="s">
        <v>1654</v>
      </c>
    </row>
    <row r="75" spans="1:11" x14ac:dyDescent="0.25">
      <c r="A75" s="207" t="s">
        <v>1879</v>
      </c>
      <c r="B75" s="191" t="s">
        <v>894</v>
      </c>
      <c r="C75" s="191" t="s">
        <v>808</v>
      </c>
      <c r="D75" s="208">
        <v>15890</v>
      </c>
      <c r="E75" s="208">
        <v>16792</v>
      </c>
      <c r="G75" s="237" t="s">
        <v>1124</v>
      </c>
      <c r="H75" s="191" t="s">
        <v>1125</v>
      </c>
      <c r="I75" s="191" t="s">
        <v>1582</v>
      </c>
      <c r="J75" s="191" t="s">
        <v>1656</v>
      </c>
      <c r="K75" s="191" t="s">
        <v>1571</v>
      </c>
    </row>
    <row r="76" spans="1:11" x14ac:dyDescent="0.25">
      <c r="A76" s="207" t="s">
        <v>1880</v>
      </c>
      <c r="B76" s="191" t="s">
        <v>895</v>
      </c>
      <c r="C76" s="191" t="s">
        <v>761</v>
      </c>
      <c r="D76" s="208">
        <v>3783</v>
      </c>
      <c r="E76" s="208">
        <v>3791</v>
      </c>
      <c r="I76" s="191" t="s">
        <v>1582</v>
      </c>
      <c r="J76" s="191" t="s">
        <v>1656</v>
      </c>
      <c r="K76" s="191" t="s">
        <v>1572</v>
      </c>
    </row>
    <row r="77" spans="1:11" x14ac:dyDescent="0.25">
      <c r="A77" s="207" t="s">
        <v>1881</v>
      </c>
      <c r="B77" s="191" t="s">
        <v>896</v>
      </c>
      <c r="C77" s="191" t="s">
        <v>779</v>
      </c>
      <c r="D77" s="208">
        <v>3122</v>
      </c>
      <c r="E77" s="208">
        <v>3095</v>
      </c>
      <c r="I77" s="191" t="s">
        <v>1582</v>
      </c>
      <c r="J77" s="191" t="s">
        <v>1656</v>
      </c>
      <c r="K77" s="191" t="s">
        <v>1655</v>
      </c>
    </row>
    <row r="78" spans="1:11" x14ac:dyDescent="0.25">
      <c r="A78" s="207" t="s">
        <v>1882</v>
      </c>
      <c r="B78" s="191" t="s">
        <v>897</v>
      </c>
      <c r="C78" s="191" t="s">
        <v>756</v>
      </c>
      <c r="D78" s="208">
        <v>27777</v>
      </c>
      <c r="E78" s="208">
        <v>28102</v>
      </c>
      <c r="I78" s="191" t="s">
        <v>1582</v>
      </c>
      <c r="J78" s="191" t="s">
        <v>1657</v>
      </c>
      <c r="K78" s="191" t="s">
        <v>1658</v>
      </c>
    </row>
    <row r="79" spans="1:11" x14ac:dyDescent="0.25">
      <c r="A79" s="207" t="s">
        <v>1883</v>
      </c>
      <c r="B79" s="191" t="s">
        <v>898</v>
      </c>
      <c r="C79" s="191" t="s">
        <v>808</v>
      </c>
      <c r="D79" s="208">
        <v>32960</v>
      </c>
      <c r="E79" s="208">
        <v>31965</v>
      </c>
      <c r="I79" s="191" t="s">
        <v>1582</v>
      </c>
      <c r="J79" s="191" t="s">
        <v>1657</v>
      </c>
      <c r="K79" s="191" t="s">
        <v>1659</v>
      </c>
    </row>
    <row r="80" spans="1:11" x14ac:dyDescent="0.25">
      <c r="A80" s="207" t="s">
        <v>1884</v>
      </c>
      <c r="B80" s="191" t="s">
        <v>824</v>
      </c>
      <c r="C80" s="191" t="s">
        <v>758</v>
      </c>
      <c r="D80" s="208">
        <v>14278</v>
      </c>
      <c r="E80" s="208">
        <v>16431</v>
      </c>
      <c r="I80" s="191" t="s">
        <v>1582</v>
      </c>
      <c r="J80" s="191" t="s">
        <v>1657</v>
      </c>
      <c r="K80" s="191" t="s">
        <v>1660</v>
      </c>
    </row>
    <row r="81" spans="1:11" x14ac:dyDescent="0.25">
      <c r="A81" s="207" t="s">
        <v>1885</v>
      </c>
      <c r="B81" s="191" t="s">
        <v>900</v>
      </c>
      <c r="C81" s="191" t="s">
        <v>809</v>
      </c>
      <c r="D81" s="208">
        <v>5643</v>
      </c>
      <c r="E81" s="208">
        <v>5086</v>
      </c>
      <c r="I81" s="191" t="s">
        <v>1582</v>
      </c>
      <c r="J81" s="191" t="s">
        <v>1657</v>
      </c>
      <c r="K81" s="191" t="s">
        <v>1661</v>
      </c>
    </row>
    <row r="82" spans="1:11" x14ac:dyDescent="0.25">
      <c r="A82" s="207" t="s">
        <v>1886</v>
      </c>
      <c r="B82" s="191" t="s">
        <v>901</v>
      </c>
      <c r="C82" s="191" t="s">
        <v>779</v>
      </c>
      <c r="D82" s="208">
        <v>3033</v>
      </c>
      <c r="E82" s="208">
        <v>3515</v>
      </c>
      <c r="I82" s="191" t="s">
        <v>1582</v>
      </c>
      <c r="J82" s="191" t="s">
        <v>1657</v>
      </c>
      <c r="K82" s="191" t="s">
        <v>1573</v>
      </c>
    </row>
    <row r="83" spans="1:11" x14ac:dyDescent="0.25">
      <c r="A83" s="207" t="s">
        <v>1887</v>
      </c>
      <c r="B83" s="191" t="s">
        <v>903</v>
      </c>
      <c r="C83" s="191" t="s">
        <v>756</v>
      </c>
      <c r="D83" s="208">
        <v>36778</v>
      </c>
      <c r="E83" s="208">
        <v>37186</v>
      </c>
      <c r="I83" s="191" t="s">
        <v>1582</v>
      </c>
      <c r="J83" s="191" t="s">
        <v>1657</v>
      </c>
      <c r="K83" s="191" t="s">
        <v>1662</v>
      </c>
    </row>
    <row r="84" spans="1:11" x14ac:dyDescent="0.25">
      <c r="A84" s="207" t="s">
        <v>1888</v>
      </c>
      <c r="B84" s="191" t="s">
        <v>918</v>
      </c>
      <c r="C84" s="191" t="s">
        <v>761</v>
      </c>
      <c r="D84" s="208">
        <v>80365</v>
      </c>
      <c r="E84" s="208">
        <v>87690</v>
      </c>
      <c r="I84" s="191" t="s">
        <v>1582</v>
      </c>
      <c r="J84" s="191" t="s">
        <v>1663</v>
      </c>
      <c r="K84" s="191" t="s">
        <v>1664</v>
      </c>
    </row>
    <row r="85" spans="1:11" x14ac:dyDescent="0.25">
      <c r="A85" s="207" t="s">
        <v>1889</v>
      </c>
      <c r="B85" s="191" t="s">
        <v>919</v>
      </c>
      <c r="C85" s="191" t="s">
        <v>809</v>
      </c>
      <c r="D85" s="208">
        <v>15126</v>
      </c>
      <c r="E85" s="208">
        <v>14997</v>
      </c>
      <c r="I85" s="191" t="s">
        <v>1582</v>
      </c>
      <c r="J85" s="191" t="s">
        <v>1663</v>
      </c>
      <c r="K85" s="191" t="s">
        <v>1574</v>
      </c>
    </row>
    <row r="86" spans="1:11" x14ac:dyDescent="0.25">
      <c r="A86" s="207" t="s">
        <v>1890</v>
      </c>
      <c r="B86" s="191" t="s">
        <v>920</v>
      </c>
      <c r="C86" s="191" t="s">
        <v>758</v>
      </c>
      <c r="D86" s="208">
        <v>38396</v>
      </c>
      <c r="E86" s="208">
        <v>38955</v>
      </c>
      <c r="I86" s="191" t="s">
        <v>1582</v>
      </c>
      <c r="J86" s="191" t="s">
        <v>1663</v>
      </c>
      <c r="K86" s="191" t="s">
        <v>1575</v>
      </c>
    </row>
    <row r="87" spans="1:11" x14ac:dyDescent="0.25">
      <c r="A87" s="207" t="s">
        <v>1891</v>
      </c>
      <c r="B87" s="191" t="s">
        <v>921</v>
      </c>
      <c r="C87" s="191" t="s">
        <v>756</v>
      </c>
      <c r="D87" s="208">
        <v>19506</v>
      </c>
      <c r="E87" s="208">
        <v>21245</v>
      </c>
      <c r="I87" s="191" t="s">
        <v>1582</v>
      </c>
      <c r="J87" s="191" t="s">
        <v>1665</v>
      </c>
      <c r="K87" s="191" t="s">
        <v>1666</v>
      </c>
    </row>
    <row r="88" spans="1:11" x14ac:dyDescent="0.25">
      <c r="A88" s="207" t="s">
        <v>1892</v>
      </c>
      <c r="B88" s="191" t="s">
        <v>922</v>
      </c>
      <c r="C88" s="191" t="s">
        <v>758</v>
      </c>
      <c r="D88" s="208">
        <v>16579</v>
      </c>
      <c r="E88" s="208">
        <v>16705</v>
      </c>
      <c r="I88" s="191" t="s">
        <v>1582</v>
      </c>
      <c r="J88" s="191" t="s">
        <v>1665</v>
      </c>
      <c r="K88" s="191" t="s">
        <v>1667</v>
      </c>
    </row>
    <row r="89" spans="1:11" x14ac:dyDescent="0.25">
      <c r="A89" s="207" t="s">
        <v>1893</v>
      </c>
      <c r="B89" s="191" t="s">
        <v>924</v>
      </c>
      <c r="C89" s="191" t="s">
        <v>770</v>
      </c>
      <c r="D89" s="208">
        <v>17257</v>
      </c>
      <c r="E89" s="208">
        <v>16603</v>
      </c>
      <c r="I89" s="191" t="s">
        <v>1582</v>
      </c>
      <c r="J89" s="191" t="s">
        <v>1665</v>
      </c>
      <c r="K89" s="191" t="s">
        <v>1668</v>
      </c>
    </row>
    <row r="90" spans="1:11" x14ac:dyDescent="0.25">
      <c r="A90" s="207" t="s">
        <v>1894</v>
      </c>
      <c r="B90" s="191" t="s">
        <v>923</v>
      </c>
      <c r="C90" s="191" t="s">
        <v>756</v>
      </c>
      <c r="D90" s="208">
        <v>3703</v>
      </c>
      <c r="E90" s="208">
        <v>4072</v>
      </c>
      <c r="I90" s="191" t="s">
        <v>1582</v>
      </c>
      <c r="J90" s="191" t="s">
        <v>1665</v>
      </c>
      <c r="K90" s="191" t="s">
        <v>1669</v>
      </c>
    </row>
    <row r="91" spans="1:11" x14ac:dyDescent="0.25">
      <c r="A91" s="207" t="s">
        <v>1895</v>
      </c>
      <c r="B91" s="191" t="s">
        <v>925</v>
      </c>
      <c r="C91" s="191" t="s">
        <v>770</v>
      </c>
      <c r="D91" s="208">
        <v>7005</v>
      </c>
      <c r="E91" s="208">
        <v>7302</v>
      </c>
      <c r="I91" s="191" t="s">
        <v>1582</v>
      </c>
      <c r="J91" s="191" t="s">
        <v>1665</v>
      </c>
      <c r="K91" s="191" t="s">
        <v>1670</v>
      </c>
    </row>
    <row r="92" spans="1:11" x14ac:dyDescent="0.25">
      <c r="A92" s="207" t="s">
        <v>1896</v>
      </c>
      <c r="B92" s="191" t="s">
        <v>926</v>
      </c>
      <c r="C92" s="191" t="s">
        <v>811</v>
      </c>
      <c r="D92" s="208">
        <v>41278</v>
      </c>
      <c r="E92" s="208">
        <v>39839</v>
      </c>
      <c r="I92" s="191" t="s">
        <v>1582</v>
      </c>
      <c r="J92" s="191" t="s">
        <v>1665</v>
      </c>
      <c r="K92" s="191" t="s">
        <v>1671</v>
      </c>
    </row>
    <row r="93" spans="1:11" x14ac:dyDescent="0.25">
      <c r="A93" s="207" t="s">
        <v>1897</v>
      </c>
      <c r="B93" s="191" t="s">
        <v>927</v>
      </c>
      <c r="C93" s="191" t="s">
        <v>756</v>
      </c>
      <c r="D93" s="208">
        <v>10317</v>
      </c>
      <c r="E93" s="208">
        <v>11039</v>
      </c>
      <c r="I93" s="191" t="s">
        <v>1582</v>
      </c>
      <c r="J93" s="191" t="s">
        <v>1672</v>
      </c>
      <c r="K93" s="191" t="s">
        <v>1576</v>
      </c>
    </row>
    <row r="94" spans="1:11" x14ac:dyDescent="0.25">
      <c r="A94" s="207" t="s">
        <v>1898</v>
      </c>
      <c r="B94" s="191" t="s">
        <v>928</v>
      </c>
      <c r="C94" s="191" t="s">
        <v>808</v>
      </c>
      <c r="D94" s="208">
        <v>141322</v>
      </c>
      <c r="E94" s="208">
        <v>150190</v>
      </c>
      <c r="I94" s="191" t="s">
        <v>1582</v>
      </c>
      <c r="J94" s="191" t="s">
        <v>1673</v>
      </c>
      <c r="K94" s="191" t="s">
        <v>1577</v>
      </c>
    </row>
    <row r="95" spans="1:11" x14ac:dyDescent="0.25">
      <c r="A95" s="207" t="s">
        <v>1899</v>
      </c>
      <c r="B95" s="191" t="s">
        <v>929</v>
      </c>
      <c r="C95" s="191" t="s">
        <v>761</v>
      </c>
      <c r="D95" s="208">
        <v>42009</v>
      </c>
      <c r="E95" s="208">
        <v>44353</v>
      </c>
      <c r="I95" s="191" t="s">
        <v>1582</v>
      </c>
      <c r="J95" s="191" t="s">
        <v>1673</v>
      </c>
      <c r="K95" s="191" t="s">
        <v>1674</v>
      </c>
    </row>
    <row r="96" spans="1:11" x14ac:dyDescent="0.25">
      <c r="A96" s="207" t="s">
        <v>1900</v>
      </c>
      <c r="B96" s="191" t="s">
        <v>930</v>
      </c>
      <c r="C96" s="191" t="s">
        <v>761</v>
      </c>
      <c r="D96" s="208">
        <v>9608</v>
      </c>
      <c r="E96" s="208">
        <v>9647</v>
      </c>
      <c r="I96" s="191" t="s">
        <v>1582</v>
      </c>
      <c r="J96" s="191" t="s">
        <v>1675</v>
      </c>
      <c r="K96" s="191" t="s">
        <v>1676</v>
      </c>
    </row>
    <row r="97" spans="1:11" x14ac:dyDescent="0.25">
      <c r="A97" s="207" t="s">
        <v>1901</v>
      </c>
      <c r="B97" s="191" t="s">
        <v>931</v>
      </c>
      <c r="C97" s="191" t="s">
        <v>785</v>
      </c>
      <c r="D97" s="208">
        <v>20961</v>
      </c>
      <c r="E97" s="208">
        <v>22758</v>
      </c>
      <c r="I97" s="191" t="s">
        <v>1582</v>
      </c>
      <c r="J97" s="191" t="s">
        <v>1675</v>
      </c>
      <c r="K97" s="191" t="s">
        <v>1677</v>
      </c>
    </row>
    <row r="98" spans="1:11" x14ac:dyDescent="0.25">
      <c r="A98" s="207" t="s">
        <v>1902</v>
      </c>
      <c r="B98" s="191" t="s">
        <v>932</v>
      </c>
      <c r="C98" s="191" t="s">
        <v>759</v>
      </c>
      <c r="D98" s="208">
        <v>549442</v>
      </c>
      <c r="E98" s="208">
        <v>727750</v>
      </c>
      <c r="I98" s="191" t="s">
        <v>1582</v>
      </c>
      <c r="J98" s="191" t="s">
        <v>1675</v>
      </c>
      <c r="K98" s="191" t="s">
        <v>1678</v>
      </c>
    </row>
    <row r="99" spans="1:11" x14ac:dyDescent="0.25">
      <c r="A99" s="207" t="s">
        <v>1903</v>
      </c>
      <c r="B99" s="191" t="s">
        <v>899</v>
      </c>
      <c r="C99" s="191" t="s">
        <v>759</v>
      </c>
      <c r="D99" s="208">
        <v>664193</v>
      </c>
      <c r="E99" s="208">
        <v>687127</v>
      </c>
      <c r="I99" s="191" t="s">
        <v>1582</v>
      </c>
      <c r="J99" s="191" t="s">
        <v>1675</v>
      </c>
      <c r="K99" s="191" t="s">
        <v>1578</v>
      </c>
    </row>
    <row r="100" spans="1:11" x14ac:dyDescent="0.25">
      <c r="A100" s="207" t="s">
        <v>1904</v>
      </c>
      <c r="B100" s="191" t="s">
        <v>933</v>
      </c>
      <c r="C100" s="191" t="s">
        <v>758</v>
      </c>
      <c r="D100" s="208">
        <v>10310</v>
      </c>
      <c r="E100" s="208">
        <v>11219</v>
      </c>
      <c r="I100" s="191" t="s">
        <v>1582</v>
      </c>
      <c r="J100" s="191" t="s">
        <v>1679</v>
      </c>
      <c r="K100" s="191" t="s">
        <v>1680</v>
      </c>
    </row>
    <row r="101" spans="1:11" x14ac:dyDescent="0.25">
      <c r="A101" s="207" t="s">
        <v>1905</v>
      </c>
      <c r="B101" s="191" t="s">
        <v>934</v>
      </c>
      <c r="C101" s="191" t="s">
        <v>804</v>
      </c>
      <c r="D101" s="208">
        <v>35824</v>
      </c>
      <c r="E101" s="208">
        <v>36316</v>
      </c>
      <c r="I101" s="191" t="s">
        <v>1582</v>
      </c>
      <c r="J101" s="191" t="s">
        <v>1679</v>
      </c>
      <c r="K101" s="191" t="s">
        <v>1681</v>
      </c>
    </row>
    <row r="102" spans="1:11" x14ac:dyDescent="0.25">
      <c r="A102" s="207" t="s">
        <v>1906</v>
      </c>
      <c r="B102" s="191" t="s">
        <v>935</v>
      </c>
      <c r="C102" s="191" t="s">
        <v>759</v>
      </c>
      <c r="D102" s="208">
        <v>536111</v>
      </c>
      <c r="E102" s="208">
        <v>569913</v>
      </c>
      <c r="I102" s="191" t="s">
        <v>1582</v>
      </c>
      <c r="J102" s="191" t="s">
        <v>1679</v>
      </c>
      <c r="K102" s="191" t="s">
        <v>1682</v>
      </c>
    </row>
    <row r="103" spans="1:11" x14ac:dyDescent="0.25">
      <c r="A103" s="207" t="s">
        <v>1907</v>
      </c>
      <c r="B103" s="191" t="s">
        <v>936</v>
      </c>
      <c r="C103" s="191" t="s">
        <v>770</v>
      </c>
      <c r="D103" s="208">
        <v>5960</v>
      </c>
      <c r="E103" s="208">
        <v>5961</v>
      </c>
      <c r="I103" s="191" t="s">
        <v>1683</v>
      </c>
      <c r="J103" s="191" t="s">
        <v>1684</v>
      </c>
      <c r="K103" s="191" t="s">
        <v>1685</v>
      </c>
    </row>
    <row r="104" spans="1:11" x14ac:dyDescent="0.25">
      <c r="A104" s="207" t="s">
        <v>1908</v>
      </c>
      <c r="B104" s="191" t="s">
        <v>937</v>
      </c>
      <c r="C104" s="191" t="s">
        <v>758</v>
      </c>
      <c r="D104" s="208">
        <v>7256</v>
      </c>
      <c r="E104" s="208">
        <v>7565</v>
      </c>
      <c r="I104" s="191" t="s">
        <v>1683</v>
      </c>
      <c r="J104" s="191" t="s">
        <v>1684</v>
      </c>
      <c r="K104" s="191" t="s">
        <v>1686</v>
      </c>
    </row>
    <row r="105" spans="1:11" x14ac:dyDescent="0.25">
      <c r="A105" s="207" t="s">
        <v>1909</v>
      </c>
      <c r="B105" s="191" t="s">
        <v>938</v>
      </c>
      <c r="C105" s="191" t="s">
        <v>779</v>
      </c>
      <c r="D105" s="208">
        <v>4412</v>
      </c>
      <c r="E105" s="208">
        <v>4180</v>
      </c>
      <c r="I105" s="191" t="s">
        <v>1683</v>
      </c>
      <c r="J105" s="191" t="s">
        <v>1687</v>
      </c>
      <c r="K105" s="191" t="s">
        <v>1688</v>
      </c>
    </row>
    <row r="106" spans="1:11" x14ac:dyDescent="0.25">
      <c r="A106" s="207" t="s">
        <v>1910</v>
      </c>
      <c r="B106" s="191" t="s">
        <v>939</v>
      </c>
      <c r="C106" s="191" t="s">
        <v>767</v>
      </c>
      <c r="D106" s="208">
        <v>23171</v>
      </c>
      <c r="E106" s="208">
        <v>23573</v>
      </c>
      <c r="I106" s="191" t="s">
        <v>1683</v>
      </c>
      <c r="J106" s="191" t="s">
        <v>1687</v>
      </c>
      <c r="K106" s="191" t="s">
        <v>1689</v>
      </c>
    </row>
    <row r="107" spans="1:11" x14ac:dyDescent="0.25">
      <c r="A107" s="207" t="s">
        <v>1911</v>
      </c>
      <c r="B107" s="191" t="s">
        <v>940</v>
      </c>
      <c r="C107" s="191" t="s">
        <v>770</v>
      </c>
      <c r="D107" s="208">
        <v>4229</v>
      </c>
      <c r="E107" s="208">
        <v>5482</v>
      </c>
      <c r="I107" s="191" t="s">
        <v>1683</v>
      </c>
      <c r="J107" s="191" t="s">
        <v>1687</v>
      </c>
      <c r="K107" s="191" t="s">
        <v>1690</v>
      </c>
    </row>
    <row r="108" spans="1:11" x14ac:dyDescent="0.25">
      <c r="A108" s="207" t="s">
        <v>1912</v>
      </c>
      <c r="B108" s="191" t="s">
        <v>941</v>
      </c>
      <c r="C108" s="191" t="s">
        <v>785</v>
      </c>
      <c r="D108" s="208">
        <v>6156</v>
      </c>
      <c r="E108" s="208">
        <v>6702</v>
      </c>
      <c r="I108" s="191" t="s">
        <v>1683</v>
      </c>
      <c r="J108" s="191" t="s">
        <v>1691</v>
      </c>
      <c r="K108" s="191" t="s">
        <v>1692</v>
      </c>
    </row>
    <row r="109" spans="1:11" x14ac:dyDescent="0.25">
      <c r="A109" s="207" t="s">
        <v>1913</v>
      </c>
      <c r="B109" s="191" t="s">
        <v>942</v>
      </c>
      <c r="C109" s="191" t="s">
        <v>758</v>
      </c>
      <c r="D109" s="208">
        <v>34182</v>
      </c>
      <c r="E109" s="208">
        <v>37518</v>
      </c>
      <c r="I109" s="191" t="s">
        <v>1683</v>
      </c>
      <c r="J109" s="191" t="s">
        <v>1691</v>
      </c>
      <c r="K109" s="191" t="s">
        <v>1579</v>
      </c>
    </row>
    <row r="110" spans="1:11" x14ac:dyDescent="0.25">
      <c r="A110" s="207" t="s">
        <v>1914</v>
      </c>
      <c r="B110" s="191" t="s">
        <v>943</v>
      </c>
      <c r="C110" s="191" t="s">
        <v>811</v>
      </c>
      <c r="D110" s="208">
        <v>17325</v>
      </c>
      <c r="E110" s="208">
        <v>19069</v>
      </c>
      <c r="I110" s="191" t="s">
        <v>1683</v>
      </c>
      <c r="J110" s="191" t="s">
        <v>1691</v>
      </c>
      <c r="K110" s="191" t="s">
        <v>1693</v>
      </c>
    </row>
    <row r="111" spans="1:11" x14ac:dyDescent="0.25">
      <c r="A111" s="207" t="s">
        <v>1915</v>
      </c>
      <c r="B111" s="191" t="s">
        <v>944</v>
      </c>
      <c r="C111" s="191" t="s">
        <v>770</v>
      </c>
      <c r="D111" s="208">
        <v>13446</v>
      </c>
      <c r="E111" s="208">
        <v>13799</v>
      </c>
      <c r="I111" s="191" t="s">
        <v>1683</v>
      </c>
      <c r="J111" s="191" t="s">
        <v>1691</v>
      </c>
      <c r="K111" s="191" t="s">
        <v>1580</v>
      </c>
    </row>
    <row r="112" spans="1:11" x14ac:dyDescent="0.25">
      <c r="A112" s="207" t="s">
        <v>1916</v>
      </c>
      <c r="B112" s="191" t="s">
        <v>945</v>
      </c>
      <c r="C112" s="191" t="s">
        <v>808</v>
      </c>
      <c r="D112" s="208">
        <v>6924</v>
      </c>
      <c r="E112" s="208">
        <v>6627</v>
      </c>
      <c r="I112" s="191" t="s">
        <v>1683</v>
      </c>
      <c r="J112" s="191" t="s">
        <v>1694</v>
      </c>
      <c r="K112" s="191" t="s">
        <v>1695</v>
      </c>
    </row>
    <row r="113" spans="1:5" x14ac:dyDescent="0.25">
      <c r="A113" s="207" t="s">
        <v>1917</v>
      </c>
      <c r="B113" s="191" t="s">
        <v>946</v>
      </c>
      <c r="C113" s="191" t="s">
        <v>785</v>
      </c>
      <c r="D113" s="208">
        <v>5389</v>
      </c>
      <c r="E113" s="208">
        <v>6151</v>
      </c>
    </row>
    <row r="114" spans="1:5" x14ac:dyDescent="0.25">
      <c r="A114" s="207" t="s">
        <v>1918</v>
      </c>
      <c r="B114" s="191" t="s">
        <v>890</v>
      </c>
      <c r="C114" s="191" t="s">
        <v>758</v>
      </c>
      <c r="D114" s="208">
        <v>16105</v>
      </c>
      <c r="E114" s="208">
        <v>16548</v>
      </c>
    </row>
    <row r="115" spans="1:5" x14ac:dyDescent="0.25">
      <c r="A115" s="207" t="s">
        <v>1919</v>
      </c>
      <c r="B115" s="191" t="s">
        <v>947</v>
      </c>
      <c r="C115" s="191" t="s">
        <v>756</v>
      </c>
      <c r="D115" s="208">
        <v>17824</v>
      </c>
      <c r="E115" s="208">
        <v>19063</v>
      </c>
    </row>
    <row r="116" spans="1:5" x14ac:dyDescent="0.25">
      <c r="A116" s="207" t="s">
        <v>1920</v>
      </c>
      <c r="B116" s="191" t="s">
        <v>948</v>
      </c>
      <c r="C116" s="191" t="s">
        <v>779</v>
      </c>
      <c r="D116" s="208">
        <v>5417</v>
      </c>
      <c r="E116" s="208">
        <v>5525</v>
      </c>
    </row>
    <row r="117" spans="1:5" x14ac:dyDescent="0.25">
      <c r="A117" s="207" t="s">
        <v>1921</v>
      </c>
      <c r="B117" s="191" t="s">
        <v>949</v>
      </c>
      <c r="C117" s="191" t="s">
        <v>1014</v>
      </c>
      <c r="D117" s="208">
        <v>20257</v>
      </c>
      <c r="E117" s="208">
        <v>20088</v>
      </c>
    </row>
    <row r="118" spans="1:5" x14ac:dyDescent="0.25">
      <c r="A118" s="207" t="s">
        <v>1922</v>
      </c>
      <c r="B118" s="191" t="s">
        <v>781</v>
      </c>
      <c r="C118" s="191" t="s">
        <v>808</v>
      </c>
      <c r="D118" s="208">
        <v>4110</v>
      </c>
      <c r="E118" s="208">
        <v>4388</v>
      </c>
    </row>
    <row r="119" spans="1:5" x14ac:dyDescent="0.25">
      <c r="A119" s="207" t="s">
        <v>1923</v>
      </c>
      <c r="B119" s="191" t="s">
        <v>951</v>
      </c>
      <c r="C119" s="191" t="s">
        <v>801</v>
      </c>
      <c r="D119" s="208">
        <v>22586</v>
      </c>
      <c r="E119" s="208">
        <v>22394</v>
      </c>
    </row>
    <row r="120" spans="1:5" x14ac:dyDescent="0.25">
      <c r="A120" s="207" t="s">
        <v>1924</v>
      </c>
      <c r="B120" s="191" t="s">
        <v>952</v>
      </c>
      <c r="C120" s="191" t="s">
        <v>756</v>
      </c>
      <c r="D120" s="208">
        <v>28205</v>
      </c>
      <c r="E120" s="208">
        <v>30472</v>
      </c>
    </row>
    <row r="121" spans="1:5" x14ac:dyDescent="0.25">
      <c r="A121" s="207" t="s">
        <v>1925</v>
      </c>
      <c r="B121" s="191" t="s">
        <v>953</v>
      </c>
      <c r="C121" s="191" t="s">
        <v>759</v>
      </c>
      <c r="D121" s="208">
        <v>1332272</v>
      </c>
      <c r="E121" s="208">
        <v>1476491</v>
      </c>
    </row>
    <row r="122" spans="1:5" x14ac:dyDescent="0.25">
      <c r="A122" s="207" t="s">
        <v>1926</v>
      </c>
      <c r="B122" s="191" t="s">
        <v>954</v>
      </c>
      <c r="C122" s="191" t="s">
        <v>758</v>
      </c>
      <c r="D122" s="208">
        <v>29190</v>
      </c>
      <c r="E122" s="208">
        <v>33713</v>
      </c>
    </row>
    <row r="123" spans="1:5" x14ac:dyDescent="0.25">
      <c r="A123" s="207" t="s">
        <v>1927</v>
      </c>
      <c r="B123" s="191" t="s">
        <v>955</v>
      </c>
      <c r="C123" s="191" t="s">
        <v>758</v>
      </c>
      <c r="D123" s="208">
        <v>7027</v>
      </c>
      <c r="E123" s="208">
        <v>7466</v>
      </c>
    </row>
    <row r="124" spans="1:5" x14ac:dyDescent="0.25">
      <c r="A124" s="207" t="s">
        <v>1928</v>
      </c>
      <c r="B124" s="191" t="s">
        <v>956</v>
      </c>
      <c r="C124" s="191" t="s">
        <v>810</v>
      </c>
      <c r="D124" s="208">
        <v>17893</v>
      </c>
      <c r="E124" s="208">
        <v>19279</v>
      </c>
    </row>
    <row r="125" spans="1:5" x14ac:dyDescent="0.25">
      <c r="A125" s="207" t="s">
        <v>1929</v>
      </c>
      <c r="B125" s="191" t="s">
        <v>958</v>
      </c>
      <c r="C125" s="191" t="s">
        <v>759</v>
      </c>
      <c r="D125" s="208">
        <v>68519</v>
      </c>
      <c r="E125" s="208">
        <v>64806</v>
      </c>
    </row>
    <row r="126" spans="1:5" x14ac:dyDescent="0.25">
      <c r="A126" s="207" t="s">
        <v>1930</v>
      </c>
      <c r="B126" s="191" t="s">
        <v>891</v>
      </c>
      <c r="C126" s="191" t="s">
        <v>808</v>
      </c>
      <c r="D126" s="208">
        <v>18952</v>
      </c>
      <c r="E126" s="208">
        <v>18341</v>
      </c>
    </row>
    <row r="127" spans="1:5" x14ac:dyDescent="0.25">
      <c r="B127" s="209" t="s">
        <v>1931</v>
      </c>
      <c r="D127" s="208">
        <f>SUM(D2:D126)</f>
        <v>7842822</v>
      </c>
      <c r="E127" s="208">
        <f>SUM(E2:E126)</f>
        <v>8348151</v>
      </c>
    </row>
  </sheetData>
  <sheetProtection algorithmName="SHA-512" hashValue="E5ZO5YK4gHcc6PY007vvMXW6oeMZfi/+o0TawepU00I8WoHo8B5VRAKvQmIrKjM9/fXgSHW5HyKM2sKojdJlgw==" saltValue="G0c/qjooR2sHvba75Uo0G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6">
    <outlinePr summaryBelow="0" summaryRight="0"/>
  </sheetPr>
  <dimension ref="A1:S1016"/>
  <sheetViews>
    <sheetView workbookViewId="0">
      <pane xSplit="3" ySplit="1" topLeftCell="D2" activePane="bottomRight" state="frozen"/>
      <selection activeCell="A2" sqref="A2"/>
      <selection pane="topRight" activeCell="A2" sqref="A2"/>
      <selection pane="bottomLeft" activeCell="A2" sqref="A2"/>
      <selection pane="bottomRight" activeCell="C16" sqref="C16"/>
    </sheetView>
  </sheetViews>
  <sheetFormatPr baseColWidth="10" defaultColWidth="14.44140625" defaultRowHeight="14.4" x14ac:dyDescent="0.3"/>
  <cols>
    <col min="1" max="1" width="4" style="195" bestFit="1" customWidth="1"/>
    <col min="2" max="2" width="5" style="196" bestFit="1" customWidth="1"/>
    <col min="3" max="3" width="107.109375" style="195" customWidth="1"/>
    <col min="4" max="4" width="22.88671875" style="195" bestFit="1" customWidth="1"/>
    <col min="5" max="5" width="10.109375" style="195" bestFit="1" customWidth="1"/>
    <col min="6" max="6" width="16.44140625" style="195" bestFit="1" customWidth="1"/>
    <col min="7" max="7" width="23" style="195" bestFit="1" customWidth="1"/>
    <col min="8" max="8" width="12" style="195" bestFit="1" customWidth="1"/>
    <col min="9" max="9" width="15.44140625" style="195" bestFit="1" customWidth="1"/>
    <col min="10" max="10" width="21.33203125" style="195" bestFit="1" customWidth="1"/>
    <col min="11" max="11" width="18" style="195" bestFit="1" customWidth="1"/>
    <col min="12" max="12" width="48.5546875" style="195" customWidth="1"/>
    <col min="13" max="13" width="13" style="195" bestFit="1" customWidth="1"/>
    <col min="14" max="14" width="48.109375" style="195" bestFit="1" customWidth="1"/>
    <col min="15" max="15" width="2" style="195" bestFit="1" customWidth="1"/>
    <col min="16" max="16" width="4" style="195" bestFit="1" customWidth="1"/>
    <col min="17" max="17" width="31.5546875" style="195" bestFit="1" customWidth="1"/>
    <col min="18" max="19" width="14.44140625" style="205"/>
    <col min="20" max="16384" width="14.44140625" style="195"/>
  </cols>
  <sheetData>
    <row r="1" spans="1:19" x14ac:dyDescent="0.3">
      <c r="C1" s="197" t="s">
        <v>983</v>
      </c>
      <c r="D1" s="197" t="s">
        <v>984</v>
      </c>
      <c r="E1" s="197" t="s">
        <v>985</v>
      </c>
      <c r="F1" s="198" t="s">
        <v>986</v>
      </c>
      <c r="G1" s="197" t="s">
        <v>987</v>
      </c>
      <c r="H1" s="198" t="s">
        <v>1314</v>
      </c>
      <c r="I1" s="198" t="s">
        <v>988</v>
      </c>
      <c r="J1" s="198" t="s">
        <v>989</v>
      </c>
      <c r="K1" s="198" t="s">
        <v>990</v>
      </c>
      <c r="L1" s="198" t="s">
        <v>1803</v>
      </c>
      <c r="M1" s="198" t="s">
        <v>991</v>
      </c>
      <c r="N1" s="198" t="s">
        <v>1804</v>
      </c>
      <c r="O1" s="199"/>
      <c r="P1" s="199"/>
      <c r="Q1" s="200" t="s">
        <v>1013</v>
      </c>
      <c r="R1" s="201" t="s">
        <v>1210</v>
      </c>
      <c r="S1" s="201" t="s">
        <v>1211</v>
      </c>
    </row>
    <row r="2" spans="1:19" x14ac:dyDescent="0.3">
      <c r="A2" s="195">
        <f>COUNTIF(A!$A$2:$A$1001,"&lt;="&amp;A!A2)</f>
        <v>1</v>
      </c>
      <c r="B2" s="196">
        <v>1</v>
      </c>
      <c r="C2" s="202" t="str">
        <f>INDEX(A!$A$2:$A$1001,MATCH(EF!B2,EF!$A$2:$A$1001,0))</f>
        <v>Acatic</v>
      </c>
      <c r="D2" s="202" t="str">
        <f>INDEX(A!$B$2:$B$1001,MATCH(EF!C2,A!$A$2:$A$1001,0))</f>
        <v>Municipal</v>
      </c>
      <c r="E2" s="202" t="str">
        <f>INDEX(A!$C$2:$C$1001,MATCH(EF!C2,A!$A$2:$A$1001,0))</f>
        <v>Sí</v>
      </c>
      <c r="F2" s="202">
        <f>INDEX(A!$D$2:$D$1001,MATCH(EF!C2,A!$A$2:$A$1001,0))</f>
        <v>1</v>
      </c>
      <c r="G2" s="202" t="str">
        <f>INDEX(A!$E$2:$E$1001,MATCH(EF!C2,A!$A$2:$A$1001,0))</f>
        <v>Gobierno</v>
      </c>
      <c r="H2" s="202" t="str">
        <f>INDEX(A!$F$2:$F$1001,MATCH(EF!C2,A!$A$2:$A$1001,0))</f>
        <v>Ejecutivo</v>
      </c>
      <c r="I2" s="202" t="str">
        <f>INDEX(A!$G$2:$G$1001,MATCH(EF!C2,A!$A$2:$A$1001,0))</f>
        <v>Dependencia</v>
      </c>
      <c r="J2" s="202">
        <f>INDEX(A!$H$2:$H$1001,MATCH(EF!C2,A!$A$2:$A$1001,0))</f>
        <v>1824</v>
      </c>
      <c r="K2" s="202" t="str">
        <f>INDEX(A!$I$2:$I$1001,MATCH(EF!C2,A!$A$2:$A$1001,0))</f>
        <v>NA</v>
      </c>
      <c r="L2" s="202" t="str">
        <f>INDEX(A!$J$2:$J$1001,MATCH(EF!C2,A!$A$2:$A$1001,0))</f>
        <v>NA</v>
      </c>
      <c r="M2" s="202">
        <f>INDEX(A!$K$2:$K$1001,MATCH(EF!C2,A!$A$2:$A$1001,0))</f>
        <v>700100</v>
      </c>
      <c r="N2" s="202">
        <f>INDEX(A!$L$2:$L$1001,MATCH(EF!C2,A!$A$2:$A$1001,0))</f>
        <v>0</v>
      </c>
      <c r="O2" s="203" t="str">
        <f>MID(M2,1,1)</f>
        <v>7</v>
      </c>
      <c r="P2" s="203" t="str">
        <f>MID(M2,2,3)</f>
        <v>001</v>
      </c>
      <c r="Q2" s="203" t="str">
        <f>IF(O2="7",IF(P2="000","Sin región al ser un intermunicipal",INDEX(B!$C$2:$C$126,MATCH(EF!P2,B!$A$2:$A$126,0))),"Sin región al ser un ente Estatal")</f>
        <v>Altos Sur</v>
      </c>
      <c r="R2" s="204">
        <f>IF(O2="7",IF(P2="000","N/A",INDEX(B!$D$2:$D$126,MATCH(EF!P2,B!$A$2:$A$126,0))),B!$D$127)</f>
        <v>21530</v>
      </c>
      <c r="S2" s="204">
        <f>IF(O2="7",IF(P2="000","N/A",INDEX(B!$E$2:$E$126,MATCH(EF!P2,B!$A$2:$A$126,0))),B!$E$127)</f>
        <v>23175</v>
      </c>
    </row>
    <row r="3" spans="1:19" x14ac:dyDescent="0.3">
      <c r="A3" s="195">
        <f>COUNTIF(A!$A$2:$A$1001,"&lt;="&amp;A!A3)</f>
        <v>2</v>
      </c>
      <c r="B3" s="196">
        <v>2</v>
      </c>
      <c r="C3" s="202" t="str">
        <f>INDEX(A!$A$2:$A$1001,MATCH(EF!B3,EF!$A$2:$A$1001,0))</f>
        <v>Acatlán de Juárez</v>
      </c>
      <c r="D3" s="202" t="str">
        <f>INDEX(A!$B$2:$B$1001,MATCH(EF!C3,A!$A$2:$A$1001,0))</f>
        <v>Municipal</v>
      </c>
      <c r="E3" s="202" t="str">
        <f>INDEX(A!$C$2:$C$1001,MATCH(EF!C3,A!$A$2:$A$1001,0))</f>
        <v>Sí</v>
      </c>
      <c r="F3" s="202">
        <f>INDEX(A!$D$2:$D$1001,MATCH(EF!C3,A!$A$2:$A$1001,0))</f>
        <v>2</v>
      </c>
      <c r="G3" s="202" t="str">
        <f>INDEX(A!$E$2:$E$1001,MATCH(EF!C3,A!$A$2:$A$1001,0))</f>
        <v>Gobierno</v>
      </c>
      <c r="H3" s="202" t="str">
        <f>INDEX(A!$F$2:$F$1001,MATCH(EF!C3,A!$A$2:$A$1001,0))</f>
        <v>Ejecutivo</v>
      </c>
      <c r="I3" s="202" t="str">
        <f>INDEX(A!$G$2:$G$1001,MATCH(EF!C3,A!$A$2:$A$1001,0))</f>
        <v>Dependencia</v>
      </c>
      <c r="J3" s="202">
        <f>INDEX(A!$H$2:$H$1001,MATCH(EF!C3,A!$A$2:$A$1001,0))</f>
        <v>1891</v>
      </c>
      <c r="K3" s="202" t="str">
        <f>INDEX(A!$I$2:$I$1001,MATCH(EF!C3,A!$A$2:$A$1001,0))</f>
        <v>NA</v>
      </c>
      <c r="L3" s="202" t="str">
        <f>INDEX(A!$J$2:$J$1001,MATCH(EF!C3,A!$A$2:$A$1001,0))</f>
        <v>NA</v>
      </c>
      <c r="M3" s="202">
        <f>INDEX(A!$K$2:$K$1001,MATCH(EF!C3,A!$A$2:$A$1001,0))</f>
        <v>700200</v>
      </c>
      <c r="N3" s="202">
        <f>INDEX(A!$L$2:$L$1001,MATCH(EF!C3,A!$A$2:$A$1001,0))</f>
        <v>0</v>
      </c>
      <c r="O3" s="203" t="str">
        <f t="shared" ref="O3:O66" si="0">MID(M3,1,1)</f>
        <v>7</v>
      </c>
      <c r="P3" s="203" t="str">
        <f t="shared" ref="P3:P66" si="1">MID(M3,2,3)</f>
        <v>002</v>
      </c>
      <c r="Q3" s="203" t="str">
        <f>IF(O3="7",IF(P3="000","Sin región al ser un intermunicipal",INDEX(B!$C$2:$C$126,MATCH(EF!P3,B!$A$2:$A$126,0))),"Sin región al ser un ente Estatal")</f>
        <v>Lagunas</v>
      </c>
      <c r="R3" s="204">
        <f>IF(O3="7",IF(P3="000","N/A",INDEX(B!$D$2:$D$126,MATCH(EF!P3,B!$A$2:$A$126,0))),B!$D$127)</f>
        <v>22261</v>
      </c>
      <c r="S3" s="204">
        <f>IF(O3="7",IF(P3="000","N/A",INDEX(B!$E$2:$E$126,MATCH(EF!P3,B!$A$2:$A$126,0))),B!$E$127)</f>
        <v>25250</v>
      </c>
    </row>
    <row r="4" spans="1:19" x14ac:dyDescent="0.3">
      <c r="A4" s="195">
        <f>COUNTIF(A!$A$2:$A$1001,"&lt;="&amp;A!A4)</f>
        <v>3</v>
      </c>
      <c r="B4" s="196">
        <v>3</v>
      </c>
      <c r="C4" s="202" t="str">
        <f>INDEX(A!$A$2:$A$1001,MATCH(EF!B4,EF!$A$2:$A$1001,0))</f>
        <v>Administración de Estacionómetros para la Asistencia Social del Municipio de Zapotlán el Grande</v>
      </c>
      <c r="D4" s="202" t="str">
        <f>INDEX(A!$B$2:$B$1001,MATCH(EF!C4,A!$A$2:$A$1001,0))</f>
        <v>Municipal</v>
      </c>
      <c r="E4" s="202" t="str">
        <f>INDEX(A!$C$2:$C$1001,MATCH(EF!C4,A!$A$2:$A$1001,0))</f>
        <v>Sí</v>
      </c>
      <c r="F4" s="202">
        <f>INDEX(A!$D$2:$D$1001,MATCH(EF!C4,A!$A$2:$A$1001,0))</f>
        <v>23</v>
      </c>
      <c r="G4" s="202" t="str">
        <f>INDEX(A!$E$2:$E$1001,MATCH(EF!C4,A!$A$2:$A$1001,0))</f>
        <v>Territorio</v>
      </c>
      <c r="H4" s="202" t="str">
        <f>INDEX(A!$F$2:$F$1001,MATCH(EF!C4,A!$A$2:$A$1001,0))</f>
        <v>Ejecutivo</v>
      </c>
      <c r="I4" s="202" t="str">
        <f>INDEX(A!$G$2:$G$1001,MATCH(EF!C4,A!$A$2:$A$1001,0))</f>
        <v>OPD</v>
      </c>
      <c r="J4" s="202">
        <f>INDEX(A!$H$2:$H$1001,MATCH(EF!C4,A!$A$2:$A$1001,0))</f>
        <v>2013</v>
      </c>
      <c r="K4" s="202" t="str">
        <f>INDEX(A!$I$2:$I$1001,MATCH(EF!C4,A!$A$2:$A$1001,0))</f>
        <v>NA</v>
      </c>
      <c r="L4" s="202" t="str">
        <f>INDEX(A!$J$2:$J$1001,MATCH(EF!C4,A!$A$2:$A$1001,0))</f>
        <v>Gaceta Num. 42</v>
      </c>
      <c r="M4" s="202">
        <f>INDEX(A!$K$2:$K$1001,MATCH(EF!C4,A!$A$2:$A$1001,0))</f>
        <v>702305</v>
      </c>
      <c r="N4" s="202">
        <f>INDEX(A!$L$2:$L$1001,MATCH(EF!C4,A!$A$2:$A$1001,0))</f>
        <v>0</v>
      </c>
      <c r="O4" s="203" t="str">
        <f t="shared" si="0"/>
        <v>7</v>
      </c>
      <c r="P4" s="203" t="str">
        <f t="shared" si="1"/>
        <v>023</v>
      </c>
      <c r="Q4" s="203" t="str">
        <f>IF(O4="7",IF(P4="000","Sin región al ser un intermunicipal",INDEX(B!$C$2:$C$126,MATCH(EF!P4,B!$A$2:$A$126,0))),"Sin región al ser un ente Estatal")</f>
        <v>Sur</v>
      </c>
      <c r="R4" s="204">
        <f>IF(O4="7",IF(P4="000","N/A",INDEX(B!$D$2:$D$126,MATCH(EF!P4,B!$A$2:$A$126,0))),B!$D$127)</f>
        <v>105423</v>
      </c>
      <c r="S4" s="204">
        <f>IF(O4="7",IF(P4="000","N/A",INDEX(B!$E$2:$E$126,MATCH(EF!P4,B!$A$2:$A$126,0))),B!$E$127)</f>
        <v>115141</v>
      </c>
    </row>
    <row r="5" spans="1:19" x14ac:dyDescent="0.3">
      <c r="A5" s="195">
        <f>COUNTIF(A!$A$2:$A$1001,"&lt;="&amp;A!A5)</f>
        <v>4</v>
      </c>
      <c r="B5" s="196">
        <v>4</v>
      </c>
      <c r="C5" s="202" t="str">
        <f>INDEX(A!$A$2:$A$1001,MATCH(EF!B5,EF!$A$2:$A$1001,0))</f>
        <v xml:space="preserve">Agencia Metropolitana de Bosques Urbanos del Área Metropolitana de Guadalajara </v>
      </c>
      <c r="D5" s="202" t="str">
        <f>INDEX(A!$B$2:$B$1001,MATCH(EF!C5,A!$A$2:$A$1001,0))</f>
        <v>Municipal</v>
      </c>
      <c r="E5" s="202" t="str">
        <f>INDEX(A!$C$2:$C$1001,MATCH(EF!C5,A!$A$2:$A$1001,0))</f>
        <v>Sí</v>
      </c>
      <c r="F5" s="202">
        <f>INDEX(A!$D$2:$D$1001,MATCH(EF!C5,A!$A$2:$A$1001,0))</f>
        <v>39</v>
      </c>
      <c r="G5" s="202" t="str">
        <f>INDEX(A!$E$2:$E$1001,MATCH(EF!C5,A!$A$2:$A$1001,0))</f>
        <v>Medio ambiente</v>
      </c>
      <c r="H5" s="202" t="str">
        <f>INDEX(A!$F$2:$F$1001,MATCH(EF!C5,A!$A$2:$A$1001,0))</f>
        <v>Ejecutivo</v>
      </c>
      <c r="I5" s="202" t="str">
        <f>INDEX(A!$G$2:$G$1001,MATCH(EF!C5,A!$A$2:$A$1001,0))</f>
        <v>OPD</v>
      </c>
      <c r="J5" s="202">
        <f>INDEX(A!$H$2:$H$1001,MATCH(EF!C5,A!$A$2:$A$1001,0))</f>
        <v>2016</v>
      </c>
      <c r="K5" s="202" t="str">
        <f>INDEX(A!$I$2:$I$1001,MATCH(EF!C5,A!$A$2:$A$1001,0))</f>
        <v>NA</v>
      </c>
      <c r="L5" s="202" t="str">
        <f>INDEX(A!$J$2:$J$1001,MATCH(EF!C5,A!$A$2:$A$1001,0))</f>
        <v>Red de Bosques Urbanos de Guadalajara
Año de inicio: 2016
Agencia Metropolitana de Bosques Urbanos del Área Metropolitana de Guadalajara
Año de inicio: 2019
Número 47. Sección IV. Tomo CCCXCV</v>
      </c>
      <c r="M5" s="202">
        <f>INDEX(A!$K$2:$K$1001,MATCH(EF!C5,A!$A$2:$A$1001,0))</f>
        <v>703910</v>
      </c>
      <c r="N5" s="202">
        <f>INDEX(A!$L$2:$L$1001,MATCH(EF!C5,A!$A$2:$A$1001,0))</f>
        <v>0</v>
      </c>
      <c r="O5" s="203" t="str">
        <f t="shared" si="0"/>
        <v>7</v>
      </c>
      <c r="P5" s="203" t="str">
        <f t="shared" si="1"/>
        <v>039</v>
      </c>
      <c r="Q5" s="203" t="str">
        <f>IF(O5="7",IF(P5="000","Sin región al ser un intermunicipal",INDEX(B!$C$2:$C$126,MATCH(EF!P5,B!$A$2:$A$126,0))),"Sin región al ser un ente Estatal")</f>
        <v>Centro</v>
      </c>
      <c r="R5" s="204">
        <f>IF(O5="7",IF(P5="000","N/A",INDEX(B!$D$2:$D$126,MATCH(EF!P5,B!$A$2:$A$126,0))),B!$D$127)</f>
        <v>1460148</v>
      </c>
      <c r="S5" s="204">
        <f>IF(O5="7",IF(P5="000","N/A",INDEX(B!$E$2:$E$126,MATCH(EF!P5,B!$A$2:$A$126,0))),B!$E$127)</f>
        <v>1385629</v>
      </c>
    </row>
    <row r="6" spans="1:19" x14ac:dyDescent="0.3">
      <c r="A6" s="195">
        <f>COUNTIF(A!$A$2:$A$1001,"&lt;="&amp;A!A6)</f>
        <v>5</v>
      </c>
      <c r="B6" s="196">
        <v>5</v>
      </c>
      <c r="C6" s="202" t="str">
        <f>INDEX(A!$A$2:$A$1001,MATCH(EF!B6,EF!$A$2:$A$1001,0))</f>
        <v xml:space="preserve">Agencia Metropolitana de Servicios de Infraestructura para la Movilidad del Área Metropolitana de Guadalajara </v>
      </c>
      <c r="D6" s="202" t="str">
        <f>INDEX(A!$B$2:$B$1001,MATCH(EF!C6,A!$A$2:$A$1001,0))</f>
        <v>Intermunicipal</v>
      </c>
      <c r="E6" s="202" t="str">
        <f>INDEX(A!$C$2:$C$1001,MATCH(EF!C6,A!$A$2:$A$1001,0))</f>
        <v>Sí</v>
      </c>
      <c r="F6" s="202">
        <f>INDEX(A!$D$2:$D$1001,MATCH(EF!C6,A!$A$2:$A$1001,0))</f>
        <v>999</v>
      </c>
      <c r="G6" s="202" t="str">
        <f>INDEX(A!$E$2:$E$1001,MATCH(EF!C6,A!$A$2:$A$1001,0))</f>
        <v>Territorio</v>
      </c>
      <c r="H6" s="202" t="str">
        <f>INDEX(A!$F$2:$F$1001,MATCH(EF!C6,A!$A$2:$A$1001,0))</f>
        <v>Ejecutivo</v>
      </c>
      <c r="I6" s="202" t="str">
        <f>INDEX(A!$G$2:$G$1001,MATCH(EF!C6,A!$A$2:$A$1001,0))</f>
        <v>OPD</v>
      </c>
      <c r="J6" s="202">
        <f>INDEX(A!$H$2:$H$1001,MATCH(EF!C6,A!$A$2:$A$1001,0))</f>
        <v>2019</v>
      </c>
      <c r="K6" s="202" t="str">
        <f>INDEX(A!$I$2:$I$1001,MATCH(EF!C6,A!$A$2:$A$1001,0))</f>
        <v>NA</v>
      </c>
      <c r="L6" s="202" t="str">
        <f>INDEX(A!$J$2:$J$1001,MATCH(EF!C6,A!$A$2:$A$1001,0))</f>
        <v>Periódico Número 47. Sección IV. Tomo CCCXCV</v>
      </c>
      <c r="M6" s="202">
        <f>INDEX(A!$K$2:$K$1001,MATCH(EF!C6,A!$A$2:$A$1001,0))</f>
        <v>700016</v>
      </c>
      <c r="N6" s="202">
        <f>INDEX(A!$L$2:$L$1001,MATCH(EF!C6,A!$A$2:$A$1001,0))</f>
        <v>0</v>
      </c>
      <c r="O6" s="203" t="str">
        <f t="shared" si="0"/>
        <v>7</v>
      </c>
      <c r="P6" s="203" t="str">
        <f t="shared" si="1"/>
        <v>000</v>
      </c>
      <c r="Q6" s="203" t="str">
        <f>IF(O6="7",IF(P6="000","Sin región al ser un intermunicipal",INDEX(B!$C$2:$C$126,MATCH(EF!P6,B!$A$2:$A$126,0))),"Sin región al ser un ente Estatal")</f>
        <v>Sin región al ser un intermunicipal</v>
      </c>
      <c r="R6" s="204" t="str">
        <f>IF(O6="7",IF(P6="000","N/A",INDEX(B!$D$2:$D$126,MATCH(EF!P6,B!$A$2:$A$126,0))),B!$D$127)</f>
        <v>N/A</v>
      </c>
      <c r="S6" s="204" t="str">
        <f>IF(O6="7",IF(P6="000","N/A",INDEX(B!$E$2:$E$126,MATCH(EF!P6,B!$A$2:$A$126,0))),B!$E$127)</f>
        <v>N/A</v>
      </c>
    </row>
    <row r="7" spans="1:19" x14ac:dyDescent="0.3">
      <c r="A7" s="195">
        <f>COUNTIF(A!$A$2:$A$1001,"&lt;="&amp;A!A7)</f>
        <v>6</v>
      </c>
      <c r="B7" s="196">
        <v>6</v>
      </c>
      <c r="C7" s="202" t="str">
        <f>INDEX(A!$A$2:$A$1001,MATCH(EF!B7,EF!$A$2:$A$1001,0))</f>
        <v>Agua y Saneamiento del Municipio de Tepatitlán de Morelos, Jalisco (ASTEPA)</v>
      </c>
      <c r="D7" s="202" t="str">
        <f>INDEX(A!$B$2:$B$1001,MATCH(EF!C7,A!$A$2:$A$1001,0))</f>
        <v>Municipal</v>
      </c>
      <c r="E7" s="202" t="str">
        <f>INDEX(A!$C$2:$C$1001,MATCH(EF!C7,A!$A$2:$A$1001,0))</f>
        <v>Sí</v>
      </c>
      <c r="F7" s="202">
        <f>INDEX(A!$D$2:$D$1001,MATCH(EF!C7,A!$A$2:$A$1001,0))</f>
        <v>93</v>
      </c>
      <c r="G7" s="202" t="str">
        <f>INDEX(A!$E$2:$E$1001,MATCH(EF!C7,A!$A$2:$A$1001,0))</f>
        <v>Medio ambiente</v>
      </c>
      <c r="H7" s="202" t="str">
        <f>INDEX(A!$F$2:$F$1001,MATCH(EF!C7,A!$A$2:$A$1001,0))</f>
        <v>Ejecutivo</v>
      </c>
      <c r="I7" s="202" t="str">
        <f>INDEX(A!$G$2:$G$1001,MATCH(EF!C7,A!$A$2:$A$1001,0))</f>
        <v>OPD</v>
      </c>
      <c r="J7" s="202">
        <f>INDEX(A!$H$2:$H$1001,MATCH(EF!C7,A!$A$2:$A$1001,0))</f>
        <v>2007</v>
      </c>
      <c r="K7" s="202" t="str">
        <f>INDEX(A!$I$2:$I$1001,MATCH(EF!C7,A!$A$2:$A$1001,0))</f>
        <v>NA</v>
      </c>
      <c r="L7" s="202" t="str">
        <f>INDEX(A!$J$2:$J$1001,MATCH(EF!C7,A!$A$2:$A$1001,0))</f>
        <v>Acuerdo #294-2007/2009</v>
      </c>
      <c r="M7" s="202">
        <f>INDEX(A!$K$2:$K$1001,MATCH(EF!C7,A!$A$2:$A$1001,0))</f>
        <v>709302</v>
      </c>
      <c r="N7" s="202">
        <f>INDEX(A!$L$2:$L$1001,MATCH(EF!C7,A!$A$2:$A$1001,0))</f>
        <v>0</v>
      </c>
      <c r="O7" s="203" t="str">
        <f t="shared" si="0"/>
        <v>7</v>
      </c>
      <c r="P7" s="203" t="str">
        <f t="shared" si="1"/>
        <v>093</v>
      </c>
      <c r="Q7" s="203" t="str">
        <f>IF(O7="7",IF(P7="000","Sin región al ser un intermunicipal",INDEX(B!$C$2:$C$126,MATCH(EF!P7,B!$A$2:$A$126,0))),"Sin región al ser un ente Estatal")</f>
        <v>Altos Sur</v>
      </c>
      <c r="R7" s="204">
        <f>IF(O7="7",IF(P7="000","N/A",INDEX(B!$D$2:$D$126,MATCH(EF!P7,B!$A$2:$A$126,0))),B!$D$127)</f>
        <v>141322</v>
      </c>
      <c r="S7" s="204">
        <f>IF(O7="7",IF(P7="000","N/A",INDEX(B!$E$2:$E$126,MATCH(EF!P7,B!$A$2:$A$126,0))),B!$E$127)</f>
        <v>150190</v>
      </c>
    </row>
    <row r="8" spans="1:19" x14ac:dyDescent="0.3">
      <c r="A8" s="195">
        <f>COUNTIF(A!$A$2:$A$1001,"&lt;="&amp;A!A8)</f>
        <v>7</v>
      </c>
      <c r="B8" s="196">
        <v>7</v>
      </c>
      <c r="C8" s="202" t="str">
        <f>INDEX(A!$A$2:$A$1001,MATCH(EF!B8,EF!$A$2:$A$1001,0))</f>
        <v>Ahualulco de Mercado</v>
      </c>
      <c r="D8" s="202" t="str">
        <f>INDEX(A!$B$2:$B$1001,MATCH(EF!C8,A!$A$2:$A$1001,0))</f>
        <v>Municipal</v>
      </c>
      <c r="E8" s="202" t="str">
        <f>INDEX(A!$C$2:$C$1001,MATCH(EF!C8,A!$A$2:$A$1001,0))</f>
        <v>Sí</v>
      </c>
      <c r="F8" s="202">
        <f>INDEX(A!$D$2:$D$1001,MATCH(EF!C8,A!$A$2:$A$1001,0))</f>
        <v>3</v>
      </c>
      <c r="G8" s="202" t="str">
        <f>INDEX(A!$E$2:$E$1001,MATCH(EF!C8,A!$A$2:$A$1001,0))</f>
        <v>Gobierno</v>
      </c>
      <c r="H8" s="202" t="str">
        <f>INDEX(A!$F$2:$F$1001,MATCH(EF!C8,A!$A$2:$A$1001,0))</f>
        <v>Ejecutivo</v>
      </c>
      <c r="I8" s="202" t="str">
        <f>INDEX(A!$G$2:$G$1001,MATCH(EF!C8,A!$A$2:$A$1001,0))</f>
        <v>Dependencia</v>
      </c>
      <c r="J8" s="202">
        <f>INDEX(A!$H$2:$H$1001,MATCH(EF!C8,A!$A$2:$A$1001,0))</f>
        <v>1844</v>
      </c>
      <c r="K8" s="202" t="str">
        <f>INDEX(A!$I$2:$I$1001,MATCH(EF!C8,A!$A$2:$A$1001,0))</f>
        <v>NA</v>
      </c>
      <c r="L8" s="202" t="str">
        <f>INDEX(A!$J$2:$J$1001,MATCH(EF!C8,A!$A$2:$A$1001,0))</f>
        <v>NA</v>
      </c>
      <c r="M8" s="202">
        <f>INDEX(A!$K$2:$K$1001,MATCH(EF!C8,A!$A$2:$A$1001,0))</f>
        <v>700300</v>
      </c>
      <c r="N8" s="202">
        <f>INDEX(A!$L$2:$L$1001,MATCH(EF!C8,A!$A$2:$A$1001,0))</f>
        <v>0</v>
      </c>
      <c r="O8" s="203" t="str">
        <f t="shared" si="0"/>
        <v>7</v>
      </c>
      <c r="P8" s="203" t="str">
        <f t="shared" si="1"/>
        <v>003</v>
      </c>
      <c r="Q8" s="203" t="str">
        <f>IF(O8="7",IF(P8="000","Sin región al ser un intermunicipal",INDEX(B!$C$2:$C$126,MATCH(EF!P8,B!$A$2:$A$126,0))),"Sin región al ser un ente Estatal")</f>
        <v>Valles</v>
      </c>
      <c r="R8" s="204">
        <f>IF(O8="7",IF(P8="000","N/A",INDEX(B!$D$2:$D$126,MATCH(EF!P8,B!$A$2:$A$126,0))),B!$D$127)</f>
        <v>23362</v>
      </c>
      <c r="S8" s="204">
        <f>IF(O8="7",IF(P8="000","N/A",INDEX(B!$E$2:$E$126,MATCH(EF!P8,B!$A$2:$A$126,0))),B!$E$127)</f>
        <v>23630</v>
      </c>
    </row>
    <row r="9" spans="1:19" x14ac:dyDescent="0.3">
      <c r="A9" s="195">
        <f>COUNTIF(A!$A$2:$A$1001,"&lt;="&amp;A!A9)</f>
        <v>8</v>
      </c>
      <c r="B9" s="196">
        <v>8</v>
      </c>
      <c r="C9" s="202" t="str">
        <f>INDEX(A!$A$2:$A$1001,MATCH(EF!B9,EF!$A$2:$A$1001,0))</f>
        <v>Albergue Las Cuadritas "Fray Antonio Alcalde"</v>
      </c>
      <c r="D9" s="202" t="str">
        <f>INDEX(A!$B$2:$B$1001,MATCH(EF!C9,A!$A$2:$A$1001,0))</f>
        <v>Municipal</v>
      </c>
      <c r="E9" s="202" t="str">
        <f>INDEX(A!$C$2:$C$1001,MATCH(EF!C9,A!$A$2:$A$1001,0))</f>
        <v>Sí</v>
      </c>
      <c r="F9" s="202">
        <f>INDEX(A!$D$2:$D$1001,MATCH(EF!C9,A!$A$2:$A$1001,0))</f>
        <v>39</v>
      </c>
      <c r="G9" s="202" t="str">
        <f>INDEX(A!$E$2:$E$1001,MATCH(EF!C9,A!$A$2:$A$1001,0))</f>
        <v>Asistencia social</v>
      </c>
      <c r="H9" s="202" t="str">
        <f>INDEX(A!$F$2:$F$1001,MATCH(EF!C9,A!$A$2:$A$1001,0))</f>
        <v>Ejecutivo</v>
      </c>
      <c r="I9" s="202" t="str">
        <f>INDEX(A!$G$2:$G$1001,MATCH(EF!C9,A!$A$2:$A$1001,0))</f>
        <v>OPD</v>
      </c>
      <c r="J9" s="202">
        <f>INDEX(A!$H$2:$H$1001,MATCH(EF!C9,A!$A$2:$A$1001,0))</f>
        <v>2002</v>
      </c>
      <c r="K9" s="202" t="str">
        <f>INDEX(A!$I$2:$I$1001,MATCH(EF!C9,A!$A$2:$A$1001,0))</f>
        <v>NA</v>
      </c>
      <c r="L9" s="202" t="str">
        <f>INDEX(A!$J$2:$J$1001,MATCH(EF!C9,A!$A$2:$A$1001,0))</f>
        <v>Acuerdo</v>
      </c>
      <c r="M9" s="202">
        <f>INDEX(A!$K$2:$K$1001,MATCH(EF!C9,A!$A$2:$A$1001,0))</f>
        <v>703904</v>
      </c>
      <c r="N9" s="202">
        <f>INDEX(A!$L$2:$L$1001,MATCH(EF!C9,A!$A$2:$A$1001,0))</f>
        <v>0</v>
      </c>
      <c r="O9" s="203" t="str">
        <f t="shared" si="0"/>
        <v>7</v>
      </c>
      <c r="P9" s="203" t="str">
        <f t="shared" si="1"/>
        <v>039</v>
      </c>
      <c r="Q9" s="203" t="str">
        <f>IF(O9="7",IF(P9="000","Sin región al ser un intermunicipal",INDEX(B!$C$2:$C$126,MATCH(EF!P9,B!$A$2:$A$126,0))),"Sin región al ser un ente Estatal")</f>
        <v>Centro</v>
      </c>
      <c r="R9" s="204">
        <f>IF(O9="7",IF(P9="000","N/A",INDEX(B!$D$2:$D$126,MATCH(EF!P9,B!$A$2:$A$126,0))),B!$D$127)</f>
        <v>1460148</v>
      </c>
      <c r="S9" s="204">
        <f>IF(O9="7",IF(P9="000","N/A",INDEX(B!$E$2:$E$126,MATCH(EF!P9,B!$A$2:$A$126,0))),B!$E$127)</f>
        <v>1385629</v>
      </c>
    </row>
    <row r="10" spans="1:19" x14ac:dyDescent="0.3">
      <c r="A10" s="195">
        <f>COUNTIF(A!$A$2:$A$1001,"&lt;="&amp;A!A10)</f>
        <v>9</v>
      </c>
      <c r="B10" s="196">
        <v>9</v>
      </c>
      <c r="C10" s="202" t="str">
        <f>INDEX(A!$A$2:$A$1001,MATCH(EF!B10,EF!$A$2:$A$1001,0))</f>
        <v>Amacueca</v>
      </c>
      <c r="D10" s="202" t="str">
        <f>INDEX(A!$B$2:$B$1001,MATCH(EF!C10,A!$A$2:$A$1001,0))</f>
        <v>Municipal</v>
      </c>
      <c r="E10" s="202" t="str">
        <f>INDEX(A!$C$2:$C$1001,MATCH(EF!C10,A!$A$2:$A$1001,0))</f>
        <v>Sí</v>
      </c>
      <c r="F10" s="202">
        <f>INDEX(A!$D$2:$D$1001,MATCH(EF!C10,A!$A$2:$A$1001,0))</f>
        <v>4</v>
      </c>
      <c r="G10" s="202" t="str">
        <f>INDEX(A!$E$2:$E$1001,MATCH(EF!C10,A!$A$2:$A$1001,0))</f>
        <v>Gobierno</v>
      </c>
      <c r="H10" s="202" t="str">
        <f>INDEX(A!$F$2:$F$1001,MATCH(EF!C10,A!$A$2:$A$1001,0))</f>
        <v>Ejecutivo</v>
      </c>
      <c r="I10" s="202" t="str">
        <f>INDEX(A!$G$2:$G$1001,MATCH(EF!C10,A!$A$2:$A$1001,0))</f>
        <v>Dependencia</v>
      </c>
      <c r="J10" s="202">
        <f>INDEX(A!$H$2:$H$1001,MATCH(EF!C10,A!$A$2:$A$1001,0))</f>
        <v>1824</v>
      </c>
      <c r="K10" s="202" t="str">
        <f>INDEX(A!$I$2:$I$1001,MATCH(EF!C10,A!$A$2:$A$1001,0))</f>
        <v>NA</v>
      </c>
      <c r="L10" s="202" t="str">
        <f>INDEX(A!$J$2:$J$1001,MATCH(EF!C10,A!$A$2:$A$1001,0))</f>
        <v>NA</v>
      </c>
      <c r="M10" s="202">
        <f>INDEX(A!$K$2:$K$1001,MATCH(EF!C10,A!$A$2:$A$1001,0))</f>
        <v>700400</v>
      </c>
      <c r="N10" s="202">
        <f>INDEX(A!$L$2:$L$1001,MATCH(EF!C10,A!$A$2:$A$1001,0))</f>
        <v>0</v>
      </c>
      <c r="O10" s="203" t="str">
        <f t="shared" si="0"/>
        <v>7</v>
      </c>
      <c r="P10" s="203" t="str">
        <f t="shared" si="1"/>
        <v>004</v>
      </c>
      <c r="Q10" s="203" t="str">
        <f>IF(O10="7",IF(P10="000","Sin región al ser un intermunicipal",INDEX(B!$C$2:$C$126,MATCH(EF!P10,B!$A$2:$A$126,0))),"Sin región al ser un ente Estatal")</f>
        <v>Lagunas</v>
      </c>
      <c r="R10" s="204">
        <f>IF(O10="7",IF(P10="000","N/A",INDEX(B!$D$2:$D$126,MATCH(EF!P10,B!$A$2:$A$126,0))),B!$D$127)</f>
        <v>5385</v>
      </c>
      <c r="S10" s="204">
        <f>IF(O10="7",IF(P10="000","N/A",INDEX(B!$E$2:$E$126,MATCH(EF!P10,B!$A$2:$A$126,0))),B!$E$127)</f>
        <v>5743</v>
      </c>
    </row>
    <row r="11" spans="1:19" x14ac:dyDescent="0.3">
      <c r="A11" s="195">
        <f>COUNTIF(A!$A$2:$A$1001,"&lt;="&amp;A!A11)</f>
        <v>10</v>
      </c>
      <c r="B11" s="196">
        <v>10</v>
      </c>
      <c r="C11" s="202" t="str">
        <f>INDEX(A!$A$2:$A$1001,MATCH(EF!B11,EF!$A$2:$A$1001,0))</f>
        <v>Amatitán</v>
      </c>
      <c r="D11" s="202" t="str">
        <f>INDEX(A!$B$2:$B$1001,MATCH(EF!C11,A!$A$2:$A$1001,0))</f>
        <v>Municipal</v>
      </c>
      <c r="E11" s="202" t="str">
        <f>INDEX(A!$C$2:$C$1001,MATCH(EF!C11,A!$A$2:$A$1001,0))</f>
        <v>Sí</v>
      </c>
      <c r="F11" s="202">
        <f>INDEX(A!$D$2:$D$1001,MATCH(EF!C11,A!$A$2:$A$1001,0))</f>
        <v>5</v>
      </c>
      <c r="G11" s="202" t="str">
        <f>INDEX(A!$E$2:$E$1001,MATCH(EF!C11,A!$A$2:$A$1001,0))</f>
        <v>Gobierno</v>
      </c>
      <c r="H11" s="202" t="str">
        <f>INDEX(A!$F$2:$F$1001,MATCH(EF!C11,A!$A$2:$A$1001,0))</f>
        <v>Ejecutivo</v>
      </c>
      <c r="I11" s="202" t="str">
        <f>INDEX(A!$G$2:$G$1001,MATCH(EF!C11,A!$A$2:$A$1001,0))</f>
        <v>Dependencia</v>
      </c>
      <c r="J11" s="202">
        <f>INDEX(A!$H$2:$H$1001,MATCH(EF!C11,A!$A$2:$A$1001,0))</f>
        <v>1824</v>
      </c>
      <c r="K11" s="202" t="str">
        <f>INDEX(A!$I$2:$I$1001,MATCH(EF!C11,A!$A$2:$A$1001,0))</f>
        <v>NA</v>
      </c>
      <c r="L11" s="202" t="str">
        <f>INDEX(A!$J$2:$J$1001,MATCH(EF!C11,A!$A$2:$A$1001,0))</f>
        <v>NA</v>
      </c>
      <c r="M11" s="202">
        <f>INDEX(A!$K$2:$K$1001,MATCH(EF!C11,A!$A$2:$A$1001,0))</f>
        <v>700500</v>
      </c>
      <c r="N11" s="202">
        <f>INDEX(A!$L$2:$L$1001,MATCH(EF!C11,A!$A$2:$A$1001,0))</f>
        <v>0</v>
      </c>
      <c r="O11" s="203" t="str">
        <f t="shared" si="0"/>
        <v>7</v>
      </c>
      <c r="P11" s="203" t="str">
        <f t="shared" si="1"/>
        <v>005</v>
      </c>
      <c r="Q11" s="203" t="str">
        <f>IF(O11="7",IF(P11="000","Sin región al ser un intermunicipal",INDEX(B!$C$2:$C$126,MATCH(EF!P11,B!$A$2:$A$126,0))),"Sin región al ser un ente Estatal")</f>
        <v>Valles</v>
      </c>
      <c r="R11" s="204">
        <f>IF(O11="7",IF(P11="000","N/A",INDEX(B!$D$2:$D$126,MATCH(EF!P11,B!$A$2:$A$126,0))),B!$D$127)</f>
        <v>15344</v>
      </c>
      <c r="S11" s="204">
        <f>IF(O11="7",IF(P11="000","N/A",INDEX(B!$E$2:$E$126,MATCH(EF!P11,B!$A$2:$A$126,0))),B!$E$127)</f>
        <v>16490</v>
      </c>
    </row>
    <row r="12" spans="1:19" x14ac:dyDescent="0.3">
      <c r="A12" s="195">
        <f>COUNTIF(A!$A$2:$A$1001,"&lt;="&amp;A!A12)</f>
        <v>11</v>
      </c>
      <c r="B12" s="196">
        <v>11</v>
      </c>
      <c r="C12" s="202" t="str">
        <f>INDEX(A!$A$2:$A$1001,MATCH(EF!B12,EF!$A$2:$A$1001,0))</f>
        <v>Ameca</v>
      </c>
      <c r="D12" s="202" t="str">
        <f>INDEX(A!$B$2:$B$1001,MATCH(EF!C12,A!$A$2:$A$1001,0))</f>
        <v>Municipal</v>
      </c>
      <c r="E12" s="202" t="str">
        <f>INDEX(A!$C$2:$C$1001,MATCH(EF!C12,A!$A$2:$A$1001,0))</f>
        <v>Sí</v>
      </c>
      <c r="F12" s="202">
        <f>INDEX(A!$D$2:$D$1001,MATCH(EF!C12,A!$A$2:$A$1001,0))</f>
        <v>6</v>
      </c>
      <c r="G12" s="202" t="str">
        <f>INDEX(A!$E$2:$E$1001,MATCH(EF!C12,A!$A$2:$A$1001,0))</f>
        <v>Gobierno</v>
      </c>
      <c r="H12" s="202" t="str">
        <f>INDEX(A!$F$2:$F$1001,MATCH(EF!C12,A!$A$2:$A$1001,0))</f>
        <v>Ejecutivo</v>
      </c>
      <c r="I12" s="202" t="str">
        <f>INDEX(A!$G$2:$G$1001,MATCH(EF!C12,A!$A$2:$A$1001,0))</f>
        <v>Dependencia</v>
      </c>
      <c r="J12" s="202">
        <f>INDEX(A!$H$2:$H$1001,MATCH(EF!C12,A!$A$2:$A$1001,0))</f>
        <v>1824</v>
      </c>
      <c r="K12" s="202" t="str">
        <f>INDEX(A!$I$2:$I$1001,MATCH(EF!C12,A!$A$2:$A$1001,0))</f>
        <v>NA</v>
      </c>
      <c r="L12" s="202" t="str">
        <f>INDEX(A!$J$2:$J$1001,MATCH(EF!C12,A!$A$2:$A$1001,0))</f>
        <v>NA</v>
      </c>
      <c r="M12" s="202">
        <f>INDEX(A!$K$2:$K$1001,MATCH(EF!C12,A!$A$2:$A$1001,0))</f>
        <v>700600</v>
      </c>
      <c r="N12" s="202">
        <f>INDEX(A!$L$2:$L$1001,MATCH(EF!C12,A!$A$2:$A$1001,0))</f>
        <v>0</v>
      </c>
      <c r="O12" s="203" t="str">
        <f t="shared" si="0"/>
        <v>7</v>
      </c>
      <c r="P12" s="203" t="str">
        <f t="shared" si="1"/>
        <v>006</v>
      </c>
      <c r="Q12" s="203" t="str">
        <f>IF(O12="7",IF(P12="000","Sin región al ser un intermunicipal",INDEX(B!$C$2:$C$126,MATCH(EF!P12,B!$A$2:$A$126,0))),"Sin región al ser un ente Estatal")</f>
        <v>Valles</v>
      </c>
      <c r="R12" s="204">
        <f>IF(O12="7",IF(P12="000","N/A",INDEX(B!$D$2:$D$126,MATCH(EF!P12,B!$A$2:$A$126,0))),B!$D$127)</f>
        <v>60951</v>
      </c>
      <c r="S12" s="204">
        <f>IF(O12="7",IF(P12="000","N/A",INDEX(B!$E$2:$E$126,MATCH(EF!P12,B!$A$2:$A$126,0))),B!$E$127)</f>
        <v>60386</v>
      </c>
    </row>
    <row r="13" spans="1:19" x14ac:dyDescent="0.3">
      <c r="A13" s="195">
        <f>COUNTIF(A!$A$2:$A$1001,"&lt;="&amp;A!A13)</f>
        <v>12</v>
      </c>
      <c r="B13" s="196">
        <v>12</v>
      </c>
      <c r="C13" s="202" t="str">
        <f>INDEX(A!$A$2:$A$1001,MATCH(EF!B13,EF!$A$2:$A$1001,0))</f>
        <v>Arandas</v>
      </c>
      <c r="D13" s="202" t="str">
        <f>INDEX(A!$B$2:$B$1001,MATCH(EF!C13,A!$A$2:$A$1001,0))</f>
        <v>Municipal</v>
      </c>
      <c r="E13" s="202" t="str">
        <f>INDEX(A!$C$2:$C$1001,MATCH(EF!C13,A!$A$2:$A$1001,0))</f>
        <v>Sí</v>
      </c>
      <c r="F13" s="202">
        <f>INDEX(A!$D$2:$D$1001,MATCH(EF!C13,A!$A$2:$A$1001,0))</f>
        <v>8</v>
      </c>
      <c r="G13" s="202" t="str">
        <f>INDEX(A!$E$2:$E$1001,MATCH(EF!C13,A!$A$2:$A$1001,0))</f>
        <v>Gobierno</v>
      </c>
      <c r="H13" s="202" t="str">
        <f>INDEX(A!$F$2:$F$1001,MATCH(EF!C13,A!$A$2:$A$1001,0))</f>
        <v>Ejecutivo</v>
      </c>
      <c r="I13" s="202" t="str">
        <f>INDEX(A!$G$2:$G$1001,MATCH(EF!C13,A!$A$2:$A$1001,0))</f>
        <v>Dependencia</v>
      </c>
      <c r="J13" s="202">
        <f>INDEX(A!$H$2:$H$1001,MATCH(EF!C13,A!$A$2:$A$1001,0))</f>
        <v>1875</v>
      </c>
      <c r="K13" s="202" t="str">
        <f>INDEX(A!$I$2:$I$1001,MATCH(EF!C13,A!$A$2:$A$1001,0))</f>
        <v>NA</v>
      </c>
      <c r="L13" s="202" t="str">
        <f>INDEX(A!$J$2:$J$1001,MATCH(EF!C13,A!$A$2:$A$1001,0))</f>
        <v>NA</v>
      </c>
      <c r="M13" s="202">
        <f>INDEX(A!$K$2:$K$1001,MATCH(EF!C13,A!$A$2:$A$1001,0))</f>
        <v>700800</v>
      </c>
      <c r="N13" s="202">
        <f>INDEX(A!$L$2:$L$1001,MATCH(EF!C13,A!$A$2:$A$1001,0))</f>
        <v>0</v>
      </c>
      <c r="O13" s="203" t="str">
        <f t="shared" si="0"/>
        <v>7</v>
      </c>
      <c r="P13" s="203" t="str">
        <f t="shared" si="1"/>
        <v>008</v>
      </c>
      <c r="Q13" s="203" t="str">
        <f>IF(O13="7",IF(P13="000","Sin región al ser un intermunicipal",INDEX(B!$C$2:$C$126,MATCH(EF!P13,B!$A$2:$A$126,0))),"Sin región al ser un ente Estatal")</f>
        <v>Altos Sur</v>
      </c>
      <c r="R13" s="204">
        <f>IF(O13="7",IF(P13="000","N/A",INDEX(B!$D$2:$D$126,MATCH(EF!P13,B!$A$2:$A$126,0))),B!$D$127)</f>
        <v>77116</v>
      </c>
      <c r="S13" s="204">
        <f>IF(O13="7",IF(P13="000","N/A",INDEX(B!$E$2:$E$126,MATCH(EF!P13,B!$A$2:$A$126,0))),B!$E$127)</f>
        <v>80609</v>
      </c>
    </row>
    <row r="14" spans="1:19" x14ac:dyDescent="0.3">
      <c r="A14" s="195">
        <f>COUNTIF(A!$A$2:$A$1001,"&lt;="&amp;A!A14)</f>
        <v>13</v>
      </c>
      <c r="B14" s="196">
        <v>13</v>
      </c>
      <c r="C14" s="202" t="str">
        <f>INDEX(A!$A$2:$A$1001,MATCH(EF!B14,EF!$A$2:$A$1001,0))</f>
        <v>Asociación Intermunicipal para la Protección del Medio Ambiente y el Desarrollo Sustentable del Lago de Chapala</v>
      </c>
      <c r="D14" s="202" t="str">
        <f>INDEX(A!$B$2:$B$1001,MATCH(EF!C14,A!$A$2:$A$1001,0))</f>
        <v>Intermunicipal</v>
      </c>
      <c r="E14" s="202" t="str">
        <f>INDEX(A!$C$2:$C$1001,MATCH(EF!C14,A!$A$2:$A$1001,0))</f>
        <v>Sí</v>
      </c>
      <c r="F14" s="202">
        <f>INDEX(A!$D$2:$D$1001,MATCH(EF!C14,A!$A$2:$A$1001,0))</f>
        <v>999</v>
      </c>
      <c r="G14" s="202" t="str">
        <f>INDEX(A!$E$2:$E$1001,MATCH(EF!C14,A!$A$2:$A$1001,0))</f>
        <v>Medio ambiente</v>
      </c>
      <c r="H14" s="202" t="str">
        <f>INDEX(A!$F$2:$F$1001,MATCH(EF!C14,A!$A$2:$A$1001,0))</f>
        <v>Ejecutivo</v>
      </c>
      <c r="I14" s="202" t="str">
        <f>INDEX(A!$G$2:$G$1001,MATCH(EF!C14,A!$A$2:$A$1001,0))</f>
        <v>OPD</v>
      </c>
      <c r="J14" s="202">
        <f>INDEX(A!$H$2:$H$1001,MATCH(EF!C14,A!$A$2:$A$1001,0))</f>
        <v>2009</v>
      </c>
      <c r="K14" s="202" t="str">
        <f>INDEX(A!$I$2:$I$1001,MATCH(EF!C14,A!$A$2:$A$1001,0))</f>
        <v>NA</v>
      </c>
      <c r="L14" s="202" t="str">
        <f>INDEX(A!$J$2:$J$1001,MATCH(EF!C14,A!$A$2:$A$1001,0))</f>
        <v>Escritura pública 9522 nueve mil quinientos veintidós, tomo XIII, libro diez.
Convenio modificatorio. Periódico número 47. Sección IV Tomo CCCLXXXII</v>
      </c>
      <c r="M14" s="202">
        <f>INDEX(A!$K$2:$K$1001,MATCH(EF!C14,A!$A$2:$A$1001,0))</f>
        <v>700003</v>
      </c>
      <c r="N14" s="202">
        <f>INDEX(A!$L$2:$L$1001,MATCH(EF!C14,A!$A$2:$A$1001,0))</f>
        <v>0</v>
      </c>
      <c r="O14" s="203" t="str">
        <f t="shared" si="0"/>
        <v>7</v>
      </c>
      <c r="P14" s="203" t="str">
        <f t="shared" si="1"/>
        <v>000</v>
      </c>
      <c r="Q14" s="203" t="str">
        <f>IF(O14="7",IF(P14="000","Sin región al ser un intermunicipal",INDEX(B!$C$2:$C$126,MATCH(EF!P14,B!$A$2:$A$126,0))),"Sin región al ser un ente Estatal")</f>
        <v>Sin región al ser un intermunicipal</v>
      </c>
      <c r="R14" s="204" t="str">
        <f>IF(O14="7",IF(P14="000","N/A",INDEX(B!$D$2:$D$126,MATCH(EF!P14,B!$A$2:$A$126,0))),B!$D$127)</f>
        <v>N/A</v>
      </c>
      <c r="S14" s="204" t="str">
        <f>IF(O14="7",IF(P14="000","N/A",INDEX(B!$E$2:$E$126,MATCH(EF!P14,B!$A$2:$A$126,0))),B!$E$127)</f>
        <v>N/A</v>
      </c>
    </row>
    <row r="15" spans="1:19" x14ac:dyDescent="0.3">
      <c r="A15" s="195">
        <f>COUNTIF(A!$A$2:$A$1001,"&lt;="&amp;A!A15)</f>
        <v>14</v>
      </c>
      <c r="B15" s="196">
        <v>14</v>
      </c>
      <c r="C15" s="202" t="str">
        <f>INDEX(A!$A$2:$A$1001,MATCH(EF!B15,EF!$A$2:$A$1001,0))</f>
        <v>Atemajac de Brizuela</v>
      </c>
      <c r="D15" s="202" t="str">
        <f>INDEX(A!$B$2:$B$1001,MATCH(EF!C15,A!$A$2:$A$1001,0))</f>
        <v>Municipal</v>
      </c>
      <c r="E15" s="202" t="str">
        <f>INDEX(A!$C$2:$C$1001,MATCH(EF!C15,A!$A$2:$A$1001,0))</f>
        <v>Sí</v>
      </c>
      <c r="F15" s="202">
        <f>INDEX(A!$D$2:$D$1001,MATCH(EF!C15,A!$A$2:$A$1001,0))</f>
        <v>10</v>
      </c>
      <c r="G15" s="202" t="str">
        <f>INDEX(A!$E$2:$E$1001,MATCH(EF!C15,A!$A$2:$A$1001,0))</f>
        <v>Gobierno</v>
      </c>
      <c r="H15" s="202" t="str">
        <f>INDEX(A!$F$2:$F$1001,MATCH(EF!C15,A!$A$2:$A$1001,0))</f>
        <v>Ejecutivo</v>
      </c>
      <c r="I15" s="202" t="str">
        <f>INDEX(A!$G$2:$G$1001,MATCH(EF!C15,A!$A$2:$A$1001,0))</f>
        <v>Dependencia</v>
      </c>
      <c r="J15" s="202">
        <f>INDEX(A!$H$2:$H$1001,MATCH(EF!C15,A!$A$2:$A$1001,0))</f>
        <v>1884</v>
      </c>
      <c r="K15" s="202" t="str">
        <f>INDEX(A!$I$2:$I$1001,MATCH(EF!C15,A!$A$2:$A$1001,0))</f>
        <v>NA</v>
      </c>
      <c r="L15" s="202" t="str">
        <f>INDEX(A!$J$2:$J$1001,MATCH(EF!C15,A!$A$2:$A$1001,0))</f>
        <v>NA</v>
      </c>
      <c r="M15" s="202">
        <f>INDEX(A!$K$2:$K$1001,MATCH(EF!C15,A!$A$2:$A$1001,0))</f>
        <v>701000</v>
      </c>
      <c r="N15" s="202">
        <f>INDEX(A!$L$2:$L$1001,MATCH(EF!C15,A!$A$2:$A$1001,0))</f>
        <v>0</v>
      </c>
      <c r="O15" s="203" t="str">
        <f t="shared" si="0"/>
        <v>7</v>
      </c>
      <c r="P15" s="203" t="str">
        <f t="shared" si="1"/>
        <v>010</v>
      </c>
      <c r="Q15" s="203" t="str">
        <f>IF(O15="7",IF(P15="000","Sin región al ser un intermunicipal",INDEX(B!$C$2:$C$126,MATCH(EF!P15,B!$A$2:$A$126,0))),"Sin región al ser un ente Estatal")</f>
        <v>Lagunas</v>
      </c>
      <c r="R15" s="204">
        <f>IF(O15="7",IF(P15="000","N/A",INDEX(B!$D$2:$D$126,MATCH(EF!P15,B!$A$2:$A$126,0))),B!$D$127)</f>
        <v>6717</v>
      </c>
      <c r="S15" s="204">
        <f>IF(O15="7",IF(P15="000","N/A",INDEX(B!$E$2:$E$126,MATCH(EF!P15,B!$A$2:$A$126,0))),B!$E$127)</f>
        <v>7758</v>
      </c>
    </row>
    <row r="16" spans="1:19" x14ac:dyDescent="0.3">
      <c r="A16" s="195">
        <f>COUNTIF(A!$A$2:$A$1001,"&lt;="&amp;A!A16)</f>
        <v>15</v>
      </c>
      <c r="B16" s="196">
        <v>15</v>
      </c>
      <c r="C16" s="202" t="str">
        <f>INDEX(A!$A$2:$A$1001,MATCH(EF!B16,EF!$A$2:$A$1001,0))</f>
        <v>Atengo</v>
      </c>
      <c r="D16" s="202" t="str">
        <f>INDEX(A!$B$2:$B$1001,MATCH(EF!C16,A!$A$2:$A$1001,0))</f>
        <v>Municipal</v>
      </c>
      <c r="E16" s="202" t="str">
        <f>INDEX(A!$C$2:$C$1001,MATCH(EF!C16,A!$A$2:$A$1001,0))</f>
        <v>Sí</v>
      </c>
      <c r="F16" s="202">
        <f>INDEX(A!$D$2:$D$1001,MATCH(EF!C16,A!$A$2:$A$1001,0))</f>
        <v>11</v>
      </c>
      <c r="G16" s="202" t="str">
        <f>INDEX(A!$E$2:$E$1001,MATCH(EF!C16,A!$A$2:$A$1001,0))</f>
        <v>Gobierno</v>
      </c>
      <c r="H16" s="202" t="str">
        <f>INDEX(A!$F$2:$F$1001,MATCH(EF!C16,A!$A$2:$A$1001,0))</f>
        <v>Ejecutivo</v>
      </c>
      <c r="I16" s="202" t="str">
        <f>INDEX(A!$G$2:$G$1001,MATCH(EF!C16,A!$A$2:$A$1001,0))</f>
        <v>Dependencia</v>
      </c>
      <c r="J16" s="202">
        <f>INDEX(A!$H$2:$H$1001,MATCH(EF!C16,A!$A$2:$A$1001,0))</f>
        <v>1918</v>
      </c>
      <c r="K16" s="202" t="str">
        <f>INDEX(A!$I$2:$I$1001,MATCH(EF!C16,A!$A$2:$A$1001,0))</f>
        <v>NA</v>
      </c>
      <c r="L16" s="202" t="str">
        <f>INDEX(A!$J$2:$J$1001,MATCH(EF!C16,A!$A$2:$A$1001,0))</f>
        <v>NA</v>
      </c>
      <c r="M16" s="202">
        <f>INDEX(A!$K$2:$K$1001,MATCH(EF!C16,A!$A$2:$A$1001,0))</f>
        <v>701100</v>
      </c>
      <c r="N16" s="202">
        <f>INDEX(A!$L$2:$L$1001,MATCH(EF!C16,A!$A$2:$A$1001,0))</f>
        <v>0</v>
      </c>
      <c r="O16" s="203" t="str">
        <f t="shared" si="0"/>
        <v>7</v>
      </c>
      <c r="P16" s="203" t="str">
        <f t="shared" si="1"/>
        <v>011</v>
      </c>
      <c r="Q16" s="203" t="str">
        <f>IF(O16="7",IF(P16="000","Sin región al ser un intermunicipal",INDEX(B!$C$2:$C$126,MATCH(EF!P16,B!$A$2:$A$126,0))),"Sin región al ser un ente Estatal")</f>
        <v>Sierra de Amula</v>
      </c>
      <c r="R16" s="204">
        <f>IF(O16="7",IF(P16="000","N/A",INDEX(B!$D$2:$D$126,MATCH(EF!P16,B!$A$2:$A$126,0))),B!$D$127)</f>
        <v>5475</v>
      </c>
      <c r="S16" s="204">
        <f>IF(O16="7",IF(P16="000","N/A",INDEX(B!$E$2:$E$126,MATCH(EF!P16,B!$A$2:$A$126,0))),B!$E$127)</f>
        <v>5599</v>
      </c>
    </row>
    <row r="17" spans="1:19" x14ac:dyDescent="0.3">
      <c r="A17" s="195">
        <f>COUNTIF(A!$A$2:$A$1001,"&lt;="&amp;A!A17)</f>
        <v>16</v>
      </c>
      <c r="B17" s="196">
        <v>16</v>
      </c>
      <c r="C17" s="202" t="str">
        <f>INDEX(A!$A$2:$A$1001,MATCH(EF!B17,EF!$A$2:$A$1001,0))</f>
        <v>Atenguillo</v>
      </c>
      <c r="D17" s="202" t="str">
        <f>INDEX(A!$B$2:$B$1001,MATCH(EF!C17,A!$A$2:$A$1001,0))</f>
        <v>Municipal</v>
      </c>
      <c r="E17" s="202" t="str">
        <f>INDEX(A!$C$2:$C$1001,MATCH(EF!C17,A!$A$2:$A$1001,0))</f>
        <v>Sí</v>
      </c>
      <c r="F17" s="202">
        <f>INDEX(A!$D$2:$D$1001,MATCH(EF!C17,A!$A$2:$A$1001,0))</f>
        <v>12</v>
      </c>
      <c r="G17" s="202" t="str">
        <f>INDEX(A!$E$2:$E$1001,MATCH(EF!C17,A!$A$2:$A$1001,0))</f>
        <v>Gobierno</v>
      </c>
      <c r="H17" s="202" t="str">
        <f>INDEX(A!$F$2:$F$1001,MATCH(EF!C17,A!$A$2:$A$1001,0))</f>
        <v>Ejecutivo</v>
      </c>
      <c r="I17" s="202" t="str">
        <f>INDEX(A!$G$2:$G$1001,MATCH(EF!C17,A!$A$2:$A$1001,0))</f>
        <v>Dependencia</v>
      </c>
      <c r="J17" s="202">
        <f>INDEX(A!$H$2:$H$1001,MATCH(EF!C17,A!$A$2:$A$1001,0))</f>
        <v>1885</v>
      </c>
      <c r="K17" s="202" t="str">
        <f>INDEX(A!$I$2:$I$1001,MATCH(EF!C17,A!$A$2:$A$1001,0))</f>
        <v>NA</v>
      </c>
      <c r="L17" s="202" t="str">
        <f>INDEX(A!$J$2:$J$1001,MATCH(EF!C17,A!$A$2:$A$1001,0))</f>
        <v>NA</v>
      </c>
      <c r="M17" s="202">
        <f>INDEX(A!$K$2:$K$1001,MATCH(EF!C17,A!$A$2:$A$1001,0))</f>
        <v>701200</v>
      </c>
      <c r="N17" s="202">
        <f>INDEX(A!$L$2:$L$1001,MATCH(EF!C17,A!$A$2:$A$1001,0))</f>
        <v>0</v>
      </c>
      <c r="O17" s="203" t="str">
        <f t="shared" si="0"/>
        <v>7</v>
      </c>
      <c r="P17" s="203" t="str">
        <f t="shared" si="1"/>
        <v>012</v>
      </c>
      <c r="Q17" s="203" t="str">
        <f>IF(O17="7",IF(P17="000","Sin región al ser un intermunicipal",INDEX(B!$C$2:$C$126,MATCH(EF!P17,B!$A$2:$A$126,0))),"Sin región al ser un ente Estatal")</f>
        <v>Costa Sierra Occidental</v>
      </c>
      <c r="R17" s="204">
        <f>IF(O17="7",IF(P17="000","N/A",INDEX(B!$D$2:$D$126,MATCH(EF!P17,B!$A$2:$A$126,0))),B!$D$127)</f>
        <v>3899</v>
      </c>
      <c r="S17" s="204">
        <f>IF(O17="7",IF(P17="000","N/A",INDEX(B!$E$2:$E$126,MATCH(EF!P17,B!$A$2:$A$126,0))),B!$E$127)</f>
        <v>4176</v>
      </c>
    </row>
    <row r="18" spans="1:19" x14ac:dyDescent="0.3">
      <c r="A18" s="195">
        <f>COUNTIF(A!$A$2:$A$1001,"&lt;="&amp;A!A18)</f>
        <v>17</v>
      </c>
      <c r="B18" s="196">
        <v>17</v>
      </c>
      <c r="C18" s="202" t="str">
        <f>INDEX(A!$A$2:$A$1001,MATCH(EF!B18,EF!$A$2:$A$1001,0))</f>
        <v>Atotonilco el Alto</v>
      </c>
      <c r="D18" s="202" t="str">
        <f>INDEX(A!$B$2:$B$1001,MATCH(EF!C18,A!$A$2:$A$1001,0))</f>
        <v>Municipal</v>
      </c>
      <c r="E18" s="202" t="str">
        <f>INDEX(A!$C$2:$C$1001,MATCH(EF!C18,A!$A$2:$A$1001,0))</f>
        <v>Sí</v>
      </c>
      <c r="F18" s="202">
        <f>INDEX(A!$D$2:$D$1001,MATCH(EF!C18,A!$A$2:$A$1001,0))</f>
        <v>13</v>
      </c>
      <c r="G18" s="202" t="str">
        <f>INDEX(A!$E$2:$E$1001,MATCH(EF!C18,A!$A$2:$A$1001,0))</f>
        <v>Gobierno</v>
      </c>
      <c r="H18" s="202" t="str">
        <f>INDEX(A!$F$2:$F$1001,MATCH(EF!C18,A!$A$2:$A$1001,0))</f>
        <v>Ejecutivo</v>
      </c>
      <c r="I18" s="202" t="str">
        <f>INDEX(A!$G$2:$G$1001,MATCH(EF!C18,A!$A$2:$A$1001,0))</f>
        <v>Dependencia</v>
      </c>
      <c r="J18" s="202">
        <f>INDEX(A!$H$2:$H$1001,MATCH(EF!C18,A!$A$2:$A$1001,0))</f>
        <v>1824</v>
      </c>
      <c r="K18" s="202" t="str">
        <f>INDEX(A!$I$2:$I$1001,MATCH(EF!C18,A!$A$2:$A$1001,0))</f>
        <v>NA</v>
      </c>
      <c r="L18" s="202" t="str">
        <f>INDEX(A!$J$2:$J$1001,MATCH(EF!C18,A!$A$2:$A$1001,0))</f>
        <v>NA</v>
      </c>
      <c r="M18" s="202">
        <f>INDEX(A!$K$2:$K$1001,MATCH(EF!C18,A!$A$2:$A$1001,0))</f>
        <v>701300</v>
      </c>
      <c r="N18" s="202">
        <f>INDEX(A!$L$2:$L$1001,MATCH(EF!C18,A!$A$2:$A$1001,0))</f>
        <v>0</v>
      </c>
      <c r="O18" s="203" t="str">
        <f t="shared" si="0"/>
        <v>7</v>
      </c>
      <c r="P18" s="203" t="str">
        <f t="shared" si="1"/>
        <v>013</v>
      </c>
      <c r="Q18" s="203" t="str">
        <f>IF(O18="7",IF(P18="000","Sin región al ser un intermunicipal",INDEX(B!$C$2:$C$126,MATCH(EF!P18,B!$A$2:$A$126,0))),"Sin región al ser un ente Estatal")</f>
        <v xml:space="preserve">Ciénega </v>
      </c>
      <c r="R18" s="204">
        <f>IF(O18="7",IF(P18="000","N/A",INDEX(B!$D$2:$D$126,MATCH(EF!P18,B!$A$2:$A$126,0))),B!$D$127)</f>
        <v>60480</v>
      </c>
      <c r="S18" s="204">
        <f>IF(O18="7",IF(P18="000","N/A",INDEX(B!$E$2:$E$126,MATCH(EF!P18,B!$A$2:$A$126,0))),B!$E$127)</f>
        <v>64009</v>
      </c>
    </row>
    <row r="19" spans="1:19" x14ac:dyDescent="0.3">
      <c r="A19" s="195">
        <f>COUNTIF(A!$A$2:$A$1001,"&lt;="&amp;A!A19)</f>
        <v>18</v>
      </c>
      <c r="B19" s="196">
        <v>18</v>
      </c>
      <c r="C19" s="202" t="str">
        <f>INDEX(A!$A$2:$A$1001,MATCH(EF!B19,EF!$A$2:$A$1001,0))</f>
        <v>Atoyac</v>
      </c>
      <c r="D19" s="202" t="str">
        <f>INDEX(A!$B$2:$B$1001,MATCH(EF!C19,A!$A$2:$A$1001,0))</f>
        <v>Municipal</v>
      </c>
      <c r="E19" s="202" t="str">
        <f>INDEX(A!$C$2:$C$1001,MATCH(EF!C19,A!$A$2:$A$1001,0))</f>
        <v>Sí</v>
      </c>
      <c r="F19" s="202">
        <f>INDEX(A!$D$2:$D$1001,MATCH(EF!C19,A!$A$2:$A$1001,0))</f>
        <v>14</v>
      </c>
      <c r="G19" s="202" t="str">
        <f>INDEX(A!$E$2:$E$1001,MATCH(EF!C19,A!$A$2:$A$1001,0))</f>
        <v>Gobierno</v>
      </c>
      <c r="H19" s="202" t="str">
        <f>INDEX(A!$F$2:$F$1001,MATCH(EF!C19,A!$A$2:$A$1001,0))</f>
        <v>Ejecutivo</v>
      </c>
      <c r="I19" s="202" t="str">
        <f>INDEX(A!$G$2:$G$1001,MATCH(EF!C19,A!$A$2:$A$1001,0))</f>
        <v>Dependencia</v>
      </c>
      <c r="J19" s="202">
        <f>INDEX(A!$H$2:$H$1001,MATCH(EF!C19,A!$A$2:$A$1001,0))</f>
        <v>1824</v>
      </c>
      <c r="K19" s="202" t="str">
        <f>INDEX(A!$I$2:$I$1001,MATCH(EF!C19,A!$A$2:$A$1001,0))</f>
        <v>NA</v>
      </c>
      <c r="L19" s="202" t="str">
        <f>INDEX(A!$J$2:$J$1001,MATCH(EF!C19,A!$A$2:$A$1001,0))</f>
        <v>NA</v>
      </c>
      <c r="M19" s="202">
        <f>INDEX(A!$K$2:$K$1001,MATCH(EF!C19,A!$A$2:$A$1001,0))</f>
        <v>701400</v>
      </c>
      <c r="N19" s="202">
        <f>INDEX(A!$L$2:$L$1001,MATCH(EF!C19,A!$A$2:$A$1001,0))</f>
        <v>0</v>
      </c>
      <c r="O19" s="203" t="str">
        <f t="shared" si="0"/>
        <v>7</v>
      </c>
      <c r="P19" s="203" t="str">
        <f t="shared" si="1"/>
        <v>014</v>
      </c>
      <c r="Q19" s="203" t="str">
        <f>IF(O19="7",IF(P19="000","Sin región al ser un intermunicipal",INDEX(B!$C$2:$C$126,MATCH(EF!P19,B!$A$2:$A$126,0))),"Sin región al ser un ente Estatal")</f>
        <v>Lagunas</v>
      </c>
      <c r="R19" s="204">
        <f>IF(O19="7",IF(P19="000","N/A",INDEX(B!$D$2:$D$126,MATCH(EF!P19,B!$A$2:$A$126,0))),B!$D$127)</f>
        <v>8264</v>
      </c>
      <c r="S19" s="204">
        <f>IF(O19="7",IF(P19="000","N/A",INDEX(B!$E$2:$E$126,MATCH(EF!P19,B!$A$2:$A$126,0))),B!$E$127)</f>
        <v>8689</v>
      </c>
    </row>
    <row r="20" spans="1:19" x14ac:dyDescent="0.3">
      <c r="A20" s="195">
        <f>COUNTIF(A!$A$2:$A$1001,"&lt;="&amp;A!A20)</f>
        <v>19</v>
      </c>
      <c r="B20" s="196">
        <v>19</v>
      </c>
      <c r="C20" s="202" t="str">
        <f>INDEX(A!$A$2:$A$1001,MATCH(EF!B20,EF!$A$2:$A$1001,0))</f>
        <v>Autlán de Navarro</v>
      </c>
      <c r="D20" s="202" t="str">
        <f>INDEX(A!$B$2:$B$1001,MATCH(EF!C20,A!$A$2:$A$1001,0))</f>
        <v>Municipal</v>
      </c>
      <c r="E20" s="202" t="str">
        <f>INDEX(A!$C$2:$C$1001,MATCH(EF!C20,A!$A$2:$A$1001,0))</f>
        <v>Sí</v>
      </c>
      <c r="F20" s="202">
        <f>INDEX(A!$D$2:$D$1001,MATCH(EF!C20,A!$A$2:$A$1001,0))</f>
        <v>15</v>
      </c>
      <c r="G20" s="202" t="str">
        <f>INDEX(A!$E$2:$E$1001,MATCH(EF!C20,A!$A$2:$A$1001,0))</f>
        <v>Gobierno</v>
      </c>
      <c r="H20" s="202" t="str">
        <f>INDEX(A!$F$2:$F$1001,MATCH(EF!C20,A!$A$2:$A$1001,0))</f>
        <v>Ejecutivo</v>
      </c>
      <c r="I20" s="202" t="str">
        <f>INDEX(A!$G$2:$G$1001,MATCH(EF!C20,A!$A$2:$A$1001,0))</f>
        <v>Dependencia</v>
      </c>
      <c r="J20" s="202">
        <f>INDEX(A!$H$2:$H$1001,MATCH(EF!C20,A!$A$2:$A$1001,0))</f>
        <v>1824</v>
      </c>
      <c r="K20" s="202" t="str">
        <f>INDEX(A!$I$2:$I$1001,MATCH(EF!C20,A!$A$2:$A$1001,0))</f>
        <v>NA</v>
      </c>
      <c r="L20" s="202" t="str">
        <f>INDEX(A!$J$2:$J$1001,MATCH(EF!C20,A!$A$2:$A$1001,0))</f>
        <v>NA</v>
      </c>
      <c r="M20" s="202">
        <f>INDEX(A!$K$2:$K$1001,MATCH(EF!C20,A!$A$2:$A$1001,0))</f>
        <v>701500</v>
      </c>
      <c r="N20" s="202">
        <f>INDEX(A!$L$2:$L$1001,MATCH(EF!C20,A!$A$2:$A$1001,0))</f>
        <v>0</v>
      </c>
      <c r="O20" s="203" t="str">
        <f t="shared" si="0"/>
        <v>7</v>
      </c>
      <c r="P20" s="203" t="str">
        <f t="shared" si="1"/>
        <v>015</v>
      </c>
      <c r="Q20" s="203" t="str">
        <f>IF(O20="7",IF(P20="000","Sin región al ser un intermunicipal",INDEX(B!$C$2:$C$126,MATCH(EF!P20,B!$A$2:$A$126,0))),"Sin región al ser un ente Estatal")</f>
        <v>Sierra de Amula</v>
      </c>
      <c r="R20" s="204">
        <f>IF(O20="7",IF(P20="000","N/A",INDEX(B!$D$2:$D$126,MATCH(EF!P20,B!$A$2:$A$126,0))),B!$D$127)</f>
        <v>60572</v>
      </c>
      <c r="S20" s="204">
        <f>IF(O20="7",IF(P20="000","N/A",INDEX(B!$E$2:$E$126,MATCH(EF!P20,B!$A$2:$A$126,0))),B!$E$127)</f>
        <v>64931</v>
      </c>
    </row>
    <row r="21" spans="1:19" x14ac:dyDescent="0.3">
      <c r="A21" s="195">
        <f>COUNTIF(A!$A$2:$A$1001,"&lt;="&amp;A!A21)</f>
        <v>20</v>
      </c>
      <c r="B21" s="196">
        <v>20</v>
      </c>
      <c r="C21" s="202" t="str">
        <f>INDEX(A!$A$2:$A$1001,MATCH(EF!B21,EF!$A$2:$A$1001,0))</f>
        <v>Ayotlán</v>
      </c>
      <c r="D21" s="202" t="str">
        <f>INDEX(A!$B$2:$B$1001,MATCH(EF!C21,A!$A$2:$A$1001,0))</f>
        <v>Municipal</v>
      </c>
      <c r="E21" s="202" t="str">
        <f>INDEX(A!$C$2:$C$1001,MATCH(EF!C21,A!$A$2:$A$1001,0))</f>
        <v>Sí</v>
      </c>
      <c r="F21" s="202">
        <f>INDEX(A!$D$2:$D$1001,MATCH(EF!C21,A!$A$2:$A$1001,0))</f>
        <v>16</v>
      </c>
      <c r="G21" s="202" t="str">
        <f>INDEX(A!$E$2:$E$1001,MATCH(EF!C21,A!$A$2:$A$1001,0))</f>
        <v>Gobierno</v>
      </c>
      <c r="H21" s="202" t="str">
        <f>INDEX(A!$F$2:$F$1001,MATCH(EF!C21,A!$A$2:$A$1001,0))</f>
        <v>Ejecutivo</v>
      </c>
      <c r="I21" s="202" t="str">
        <f>INDEX(A!$G$2:$G$1001,MATCH(EF!C21,A!$A$2:$A$1001,0))</f>
        <v>Dependencia</v>
      </c>
      <c r="J21" s="202">
        <f>INDEX(A!$H$2:$H$1001,MATCH(EF!C21,A!$A$2:$A$1001,0))</f>
        <v>1824</v>
      </c>
      <c r="K21" s="202" t="str">
        <f>INDEX(A!$I$2:$I$1001,MATCH(EF!C21,A!$A$2:$A$1001,0))</f>
        <v>NA</v>
      </c>
      <c r="L21" s="202" t="str">
        <f>INDEX(A!$J$2:$J$1001,MATCH(EF!C21,A!$A$2:$A$1001,0))</f>
        <v>NA</v>
      </c>
      <c r="M21" s="202">
        <f>INDEX(A!$K$2:$K$1001,MATCH(EF!C21,A!$A$2:$A$1001,0))</f>
        <v>701600</v>
      </c>
      <c r="N21" s="202">
        <f>INDEX(A!$L$2:$L$1001,MATCH(EF!C21,A!$A$2:$A$1001,0))</f>
        <v>0</v>
      </c>
      <c r="O21" s="203" t="str">
        <f t="shared" si="0"/>
        <v>7</v>
      </c>
      <c r="P21" s="203" t="str">
        <f t="shared" si="1"/>
        <v>016</v>
      </c>
      <c r="Q21" s="203" t="str">
        <f>IF(O21="7",IF(P21="000","Sin región al ser un intermunicipal",INDEX(B!$C$2:$C$126,MATCH(EF!P21,B!$A$2:$A$126,0))),"Sin región al ser un ente Estatal")</f>
        <v>Ciénega</v>
      </c>
      <c r="R21" s="204">
        <f>IF(O21="7",IF(P21="000","N/A",INDEX(B!$D$2:$D$126,MATCH(EF!P21,B!$A$2:$A$126,0))),B!$D$127)</f>
        <v>37963</v>
      </c>
      <c r="S21" s="204">
        <f>IF(O21="7",IF(P21="000","N/A",INDEX(B!$E$2:$E$126,MATCH(EF!P21,B!$A$2:$A$126,0))),B!$E$127)</f>
        <v>41552</v>
      </c>
    </row>
    <row r="22" spans="1:19" x14ac:dyDescent="0.3">
      <c r="A22" s="195">
        <f>COUNTIF(A!$A$2:$A$1001,"&lt;="&amp;A!A22)</f>
        <v>21</v>
      </c>
      <c r="B22" s="196">
        <v>21</v>
      </c>
      <c r="C22" s="202" t="str">
        <f>INDEX(A!$A$2:$A$1001,MATCH(EF!B22,EF!$A$2:$A$1001,0))</f>
        <v>Ayutla</v>
      </c>
      <c r="D22" s="202" t="str">
        <f>INDEX(A!$B$2:$B$1001,MATCH(EF!C22,A!$A$2:$A$1001,0))</f>
        <v>Municipal</v>
      </c>
      <c r="E22" s="202" t="str">
        <f>INDEX(A!$C$2:$C$1001,MATCH(EF!C22,A!$A$2:$A$1001,0))</f>
        <v>Sí</v>
      </c>
      <c r="F22" s="202">
        <f>INDEX(A!$D$2:$D$1001,MATCH(EF!C22,A!$A$2:$A$1001,0))</f>
        <v>17</v>
      </c>
      <c r="G22" s="202" t="str">
        <f>INDEX(A!$E$2:$E$1001,MATCH(EF!C22,A!$A$2:$A$1001,0))</f>
        <v>Gobierno</v>
      </c>
      <c r="H22" s="202" t="str">
        <f>INDEX(A!$F$2:$F$1001,MATCH(EF!C22,A!$A$2:$A$1001,0))</f>
        <v>Ejecutivo</v>
      </c>
      <c r="I22" s="202" t="str">
        <f>INDEX(A!$G$2:$G$1001,MATCH(EF!C22,A!$A$2:$A$1001,0))</f>
        <v>Dependencia</v>
      </c>
      <c r="J22" s="202">
        <f>INDEX(A!$H$2:$H$1001,MATCH(EF!C22,A!$A$2:$A$1001,0))</f>
        <v>1885</v>
      </c>
      <c r="K22" s="202" t="str">
        <f>INDEX(A!$I$2:$I$1001,MATCH(EF!C22,A!$A$2:$A$1001,0))</f>
        <v>NA</v>
      </c>
      <c r="L22" s="202" t="str">
        <f>INDEX(A!$J$2:$J$1001,MATCH(EF!C22,A!$A$2:$A$1001,0))</f>
        <v>NA</v>
      </c>
      <c r="M22" s="202">
        <f>INDEX(A!$K$2:$K$1001,MATCH(EF!C22,A!$A$2:$A$1001,0))</f>
        <v>701700</v>
      </c>
      <c r="N22" s="202">
        <f>INDEX(A!$L$2:$L$1001,MATCH(EF!C22,A!$A$2:$A$1001,0))</f>
        <v>0</v>
      </c>
      <c r="O22" s="203" t="str">
        <f t="shared" si="0"/>
        <v>7</v>
      </c>
      <c r="P22" s="203" t="str">
        <f t="shared" si="1"/>
        <v>017</v>
      </c>
      <c r="Q22" s="203" t="str">
        <f>IF(O22="7",IF(P22="000","Sin región al ser un intermunicipal",INDEX(B!$C$2:$C$126,MATCH(EF!P22,B!$A$2:$A$126,0))),"Sin región al ser un ente Estatal")</f>
        <v>Sierra de Amula</v>
      </c>
      <c r="R22" s="204">
        <f>IF(O22="7",IF(P22="000","N/A",INDEX(B!$D$2:$D$126,MATCH(EF!P22,B!$A$2:$A$126,0))),B!$D$127)</f>
        <v>12453</v>
      </c>
      <c r="S22" s="204">
        <f>IF(O22="7",IF(P22="000","N/A",INDEX(B!$E$2:$E$126,MATCH(EF!P22,B!$A$2:$A$126,0))),B!$E$127)</f>
        <v>12880</v>
      </c>
    </row>
    <row r="23" spans="1:19" x14ac:dyDescent="0.3">
      <c r="A23" s="195">
        <f>COUNTIF(A!$A$2:$A$1001,"&lt;="&amp;A!A23)</f>
        <v>22</v>
      </c>
      <c r="B23" s="196">
        <v>22</v>
      </c>
      <c r="C23" s="202" t="str">
        <f>INDEX(A!$A$2:$A$1001,MATCH(EF!B23,EF!$A$2:$A$1001,0))</f>
        <v>Bolaños</v>
      </c>
      <c r="D23" s="202" t="str">
        <f>INDEX(A!$B$2:$B$1001,MATCH(EF!C23,A!$A$2:$A$1001,0))</f>
        <v>Municipal</v>
      </c>
      <c r="E23" s="202" t="str">
        <f>INDEX(A!$C$2:$C$1001,MATCH(EF!C23,A!$A$2:$A$1001,0))</f>
        <v>Sí</v>
      </c>
      <c r="F23" s="202">
        <f>INDEX(A!$D$2:$D$1001,MATCH(EF!C23,A!$A$2:$A$1001,0))</f>
        <v>19</v>
      </c>
      <c r="G23" s="202" t="str">
        <f>INDEX(A!$E$2:$E$1001,MATCH(EF!C23,A!$A$2:$A$1001,0))</f>
        <v>Gobierno</v>
      </c>
      <c r="H23" s="202" t="str">
        <f>INDEX(A!$F$2:$F$1001,MATCH(EF!C23,A!$A$2:$A$1001,0))</f>
        <v>Ejecutivo</v>
      </c>
      <c r="I23" s="202" t="str">
        <f>INDEX(A!$G$2:$G$1001,MATCH(EF!C23,A!$A$2:$A$1001,0))</f>
        <v>Dependencia</v>
      </c>
      <c r="J23" s="202">
        <f>INDEX(A!$H$2:$H$1001,MATCH(EF!C23,A!$A$2:$A$1001,0))</f>
        <v>1885</v>
      </c>
      <c r="K23" s="202" t="str">
        <f>INDEX(A!$I$2:$I$1001,MATCH(EF!C23,A!$A$2:$A$1001,0))</f>
        <v>NA</v>
      </c>
      <c r="L23" s="202" t="str">
        <f>INDEX(A!$J$2:$J$1001,MATCH(EF!C23,A!$A$2:$A$1001,0))</f>
        <v>NA</v>
      </c>
      <c r="M23" s="202">
        <f>INDEX(A!$K$2:$K$1001,MATCH(EF!C23,A!$A$2:$A$1001,0))</f>
        <v>701900</v>
      </c>
      <c r="N23" s="202">
        <f>INDEX(A!$L$2:$L$1001,MATCH(EF!C23,A!$A$2:$A$1001,0))</f>
        <v>0</v>
      </c>
      <c r="O23" s="203" t="str">
        <f t="shared" si="0"/>
        <v>7</v>
      </c>
      <c r="P23" s="203" t="str">
        <f t="shared" si="1"/>
        <v>019</v>
      </c>
      <c r="Q23" s="203" t="str">
        <f>IF(O23="7",IF(P23="000","Sin región al ser un intermunicipal",INDEX(B!$C$2:$C$126,MATCH(EF!P23,B!$A$2:$A$126,0))),"Sin región al ser un ente Estatal")</f>
        <v>Norte</v>
      </c>
      <c r="R23" s="204">
        <f>IF(O23="7",IF(P23="000","N/A",INDEX(B!$D$2:$D$126,MATCH(EF!P23,B!$A$2:$A$126,0))),B!$D$127)</f>
        <v>7341</v>
      </c>
      <c r="S23" s="204">
        <f>IF(O23="7",IF(P23="000","N/A",INDEX(B!$E$2:$E$126,MATCH(EF!P23,B!$A$2:$A$126,0))),B!$E$127)</f>
        <v>7043</v>
      </c>
    </row>
    <row r="24" spans="1:19" x14ac:dyDescent="0.3">
      <c r="A24" s="195">
        <f>COUNTIF(A!$A$2:$A$1001,"&lt;="&amp;A!A24)</f>
        <v>23</v>
      </c>
      <c r="B24" s="196">
        <v>23</v>
      </c>
      <c r="C24" s="202" t="str">
        <f>INDEX(A!$A$2:$A$1001,MATCH(EF!B24,EF!$A$2:$A$1001,0))</f>
        <v>Cabo Corrientes</v>
      </c>
      <c r="D24" s="202" t="str">
        <f>INDEX(A!$B$2:$B$1001,MATCH(EF!C24,A!$A$2:$A$1001,0))</f>
        <v>Municipal</v>
      </c>
      <c r="E24" s="202" t="str">
        <f>INDEX(A!$C$2:$C$1001,MATCH(EF!C24,A!$A$2:$A$1001,0))</f>
        <v>Sí</v>
      </c>
      <c r="F24" s="202">
        <f>INDEX(A!$D$2:$D$1001,MATCH(EF!C24,A!$A$2:$A$1001,0))</f>
        <v>20</v>
      </c>
      <c r="G24" s="202" t="str">
        <f>INDEX(A!$E$2:$E$1001,MATCH(EF!C24,A!$A$2:$A$1001,0))</f>
        <v>Gobierno</v>
      </c>
      <c r="H24" s="202" t="str">
        <f>INDEX(A!$F$2:$F$1001,MATCH(EF!C24,A!$A$2:$A$1001,0))</f>
        <v>Ejecutivo</v>
      </c>
      <c r="I24" s="202" t="str">
        <f>INDEX(A!$G$2:$G$1001,MATCH(EF!C24,A!$A$2:$A$1001,0))</f>
        <v>Dependencia</v>
      </c>
      <c r="J24" s="202">
        <f>INDEX(A!$H$2:$H$1001,MATCH(EF!C24,A!$A$2:$A$1001,0))</f>
        <v>1944</v>
      </c>
      <c r="K24" s="202" t="str">
        <f>INDEX(A!$I$2:$I$1001,MATCH(EF!C24,A!$A$2:$A$1001,0))</f>
        <v>NA</v>
      </c>
      <c r="L24" s="202" t="str">
        <f>INDEX(A!$J$2:$J$1001,MATCH(EF!C24,A!$A$2:$A$1001,0))</f>
        <v>NA</v>
      </c>
      <c r="M24" s="202">
        <f>INDEX(A!$K$2:$K$1001,MATCH(EF!C24,A!$A$2:$A$1001,0))</f>
        <v>702000</v>
      </c>
      <c r="N24" s="202">
        <f>INDEX(A!$L$2:$L$1001,MATCH(EF!C24,A!$A$2:$A$1001,0))</f>
        <v>0</v>
      </c>
      <c r="O24" s="203" t="str">
        <f t="shared" si="0"/>
        <v>7</v>
      </c>
      <c r="P24" s="203" t="str">
        <f t="shared" si="1"/>
        <v>020</v>
      </c>
      <c r="Q24" s="203" t="str">
        <f>IF(O24="7",IF(P24="000","Sin región al ser un intermunicipal",INDEX(B!$C$2:$C$126,MATCH(EF!P24,B!$A$2:$A$126,0))),"Sin región al ser un ente Estatal")</f>
        <v>Costa Sierra Occidental</v>
      </c>
      <c r="R24" s="204">
        <f>IF(O24="7",IF(P24="000","N/A",INDEX(B!$D$2:$D$126,MATCH(EF!P24,B!$A$2:$A$126,0))),B!$D$127)</f>
        <v>10303</v>
      </c>
      <c r="S24" s="204">
        <f>IF(O24="7",IF(P24="000","N/A",INDEX(B!$E$2:$E$126,MATCH(EF!P24,B!$A$2:$A$126,0))),B!$E$127)</f>
        <v>10940</v>
      </c>
    </row>
    <row r="25" spans="1:19" x14ac:dyDescent="0.3">
      <c r="A25" s="195">
        <f>COUNTIF(A!$A$2:$A$1001,"&lt;="&amp;A!A25)</f>
        <v>24</v>
      </c>
      <c r="B25" s="196">
        <v>24</v>
      </c>
      <c r="C25" s="202" t="str">
        <f>INDEX(A!$A$2:$A$1001,MATCH(EF!B25,EF!$A$2:$A$1001,0))</f>
        <v>Cañadas de Obregón</v>
      </c>
      <c r="D25" s="202" t="str">
        <f>INDEX(A!$B$2:$B$1001,MATCH(EF!C25,A!$A$2:$A$1001,0))</f>
        <v>Municipal</v>
      </c>
      <c r="E25" s="202" t="str">
        <f>INDEX(A!$C$2:$C$1001,MATCH(EF!C25,A!$A$2:$A$1001,0))</f>
        <v>Sí</v>
      </c>
      <c r="F25" s="202">
        <f>INDEX(A!$D$2:$D$1001,MATCH(EF!C25,A!$A$2:$A$1001,0))</f>
        <v>117</v>
      </c>
      <c r="G25" s="202" t="str">
        <f>INDEX(A!$E$2:$E$1001,MATCH(EF!C25,A!$A$2:$A$1001,0))</f>
        <v>Gobierno</v>
      </c>
      <c r="H25" s="202" t="str">
        <f>INDEX(A!$F$2:$F$1001,MATCH(EF!C25,A!$A$2:$A$1001,0))</f>
        <v>Ejecutivo</v>
      </c>
      <c r="I25" s="202" t="str">
        <f>INDEX(A!$G$2:$G$1001,MATCH(EF!C25,A!$A$2:$A$1001,0))</f>
        <v>Dependencia</v>
      </c>
      <c r="J25" s="202">
        <f>INDEX(A!$H$2:$H$1001,MATCH(EF!C25,A!$A$2:$A$1001,0))</f>
        <v>1903</v>
      </c>
      <c r="K25" s="202" t="str">
        <f>INDEX(A!$I$2:$I$1001,MATCH(EF!C25,A!$A$2:$A$1001,0))</f>
        <v>NA</v>
      </c>
      <c r="L25" s="202" t="str">
        <f>INDEX(A!$J$2:$J$1001,MATCH(EF!C25,A!$A$2:$A$1001,0))</f>
        <v>NA</v>
      </c>
      <c r="M25" s="202">
        <f>INDEX(A!$K$2:$K$1001,MATCH(EF!C25,A!$A$2:$A$1001,0))</f>
        <v>711700</v>
      </c>
      <c r="N25" s="202">
        <f>INDEX(A!$L$2:$L$1001,MATCH(EF!C25,A!$A$2:$A$1001,0))</f>
        <v>0</v>
      </c>
      <c r="O25" s="203" t="str">
        <f t="shared" si="0"/>
        <v>7</v>
      </c>
      <c r="P25" s="203" t="str">
        <f t="shared" si="1"/>
        <v>117</v>
      </c>
      <c r="Q25" s="203" t="str">
        <f>IF(O25="7",IF(P25="000","Sin región al ser un intermunicipal",INDEX(B!$C$2:$C$126,MATCH(EF!P25,B!$A$2:$A$126,0))),"Sin región al ser un ente Estatal")</f>
        <v>Altos Sur</v>
      </c>
      <c r="R25" s="204">
        <f>IF(O25="7",IF(P25="000","N/A",INDEX(B!$D$2:$D$126,MATCH(EF!P25,B!$A$2:$A$126,0))),B!$D$127)</f>
        <v>4110</v>
      </c>
      <c r="S25" s="204">
        <f>IF(O25="7",IF(P25="000","N/A",INDEX(B!$E$2:$E$126,MATCH(EF!P25,B!$A$2:$A$126,0))),B!$E$127)</f>
        <v>4388</v>
      </c>
    </row>
    <row r="26" spans="1:19" x14ac:dyDescent="0.3">
      <c r="A26" s="195">
        <f>COUNTIF(A!$A$2:$A$1001,"&lt;="&amp;A!A26)</f>
        <v>25</v>
      </c>
      <c r="B26" s="196">
        <v>25</v>
      </c>
      <c r="C26" s="202" t="str">
        <f>INDEX(A!$A$2:$A$1001,MATCH(EF!B26,EF!$A$2:$A$1001,0))</f>
        <v>Casimiro Castillo</v>
      </c>
      <c r="D26" s="202" t="str">
        <f>INDEX(A!$B$2:$B$1001,MATCH(EF!C26,A!$A$2:$A$1001,0))</f>
        <v>Municipal</v>
      </c>
      <c r="E26" s="202" t="str">
        <f>INDEX(A!$C$2:$C$1001,MATCH(EF!C26,A!$A$2:$A$1001,0))</f>
        <v>Sí</v>
      </c>
      <c r="F26" s="202">
        <f>INDEX(A!$D$2:$D$1001,MATCH(EF!C26,A!$A$2:$A$1001,0))</f>
        <v>21</v>
      </c>
      <c r="G26" s="202" t="str">
        <f>INDEX(A!$E$2:$E$1001,MATCH(EF!C26,A!$A$2:$A$1001,0))</f>
        <v>Gobierno</v>
      </c>
      <c r="H26" s="202" t="str">
        <f>INDEX(A!$F$2:$F$1001,MATCH(EF!C26,A!$A$2:$A$1001,0))</f>
        <v>Ejecutivo</v>
      </c>
      <c r="I26" s="202" t="str">
        <f>INDEX(A!$G$2:$G$1001,MATCH(EF!C26,A!$A$2:$A$1001,0))</f>
        <v>Dependencia</v>
      </c>
      <c r="J26" s="202">
        <f>INDEX(A!$H$2:$H$1001,MATCH(EF!C26,A!$A$2:$A$1001,0))</f>
        <v>1943</v>
      </c>
      <c r="K26" s="202" t="str">
        <f>INDEX(A!$I$2:$I$1001,MATCH(EF!C26,A!$A$2:$A$1001,0))</f>
        <v>NA</v>
      </c>
      <c r="L26" s="202" t="str">
        <f>INDEX(A!$J$2:$J$1001,MATCH(EF!C26,A!$A$2:$A$1001,0))</f>
        <v>NA</v>
      </c>
      <c r="M26" s="202">
        <f>INDEX(A!$K$2:$K$1001,MATCH(EF!C26,A!$A$2:$A$1001,0))</f>
        <v>702100</v>
      </c>
      <c r="N26" s="202">
        <f>INDEX(A!$L$2:$L$1001,MATCH(EF!C26,A!$A$2:$A$1001,0))</f>
        <v>0</v>
      </c>
      <c r="O26" s="203" t="str">
        <f t="shared" si="0"/>
        <v>7</v>
      </c>
      <c r="P26" s="203" t="str">
        <f t="shared" si="1"/>
        <v>021</v>
      </c>
      <c r="Q26" s="203" t="str">
        <f>IF(O26="7",IF(P26="000","Sin región al ser un intermunicipal",INDEX(B!$C$2:$C$126,MATCH(EF!P26,B!$A$2:$A$126,0))),"Sin región al ser un ente Estatal")</f>
        <v>Costa Sur</v>
      </c>
      <c r="R26" s="204">
        <f>IF(O26="7",IF(P26="000","N/A",INDEX(B!$D$2:$D$126,MATCH(EF!P26,B!$A$2:$A$126,0))),B!$D$127)</f>
        <v>21584</v>
      </c>
      <c r="S26" s="204">
        <f>IF(O26="7",IF(P26="000","N/A",INDEX(B!$E$2:$E$126,MATCH(EF!P26,B!$A$2:$A$126,0))),B!$E$127)</f>
        <v>20548</v>
      </c>
    </row>
    <row r="27" spans="1:19" x14ac:dyDescent="0.3">
      <c r="A27" s="195">
        <f>COUNTIF(A!$A$2:$A$1001,"&lt;="&amp;A!A27)</f>
        <v>26</v>
      </c>
      <c r="B27" s="196">
        <v>26</v>
      </c>
      <c r="C27" s="202" t="str">
        <f>INDEX(A!$A$2:$A$1001,MATCH(EF!B27,EF!$A$2:$A$1001,0))</f>
        <v>Centro de Estimulación para Personas con Discapacidad Intelectual de Tlajomulco de Zúñiga</v>
      </c>
      <c r="D27" s="202" t="str">
        <f>INDEX(A!$B$2:$B$1001,MATCH(EF!C27,A!$A$2:$A$1001,0))</f>
        <v>Municipal</v>
      </c>
      <c r="E27" s="202" t="str">
        <f>INDEX(A!$C$2:$C$1001,MATCH(EF!C27,A!$A$2:$A$1001,0))</f>
        <v>Sí</v>
      </c>
      <c r="F27" s="202">
        <f>INDEX(A!$D$2:$D$1001,MATCH(EF!C27,A!$A$2:$A$1001,0))</f>
        <v>97</v>
      </c>
      <c r="G27" s="202" t="str">
        <f>INDEX(A!$E$2:$E$1001,MATCH(EF!C27,A!$A$2:$A$1001,0))</f>
        <v>Salud</v>
      </c>
      <c r="H27" s="202" t="str">
        <f>INDEX(A!$F$2:$F$1001,MATCH(EF!C27,A!$A$2:$A$1001,0))</f>
        <v>Ejecutivo</v>
      </c>
      <c r="I27" s="202" t="str">
        <f>INDEX(A!$G$2:$G$1001,MATCH(EF!C27,A!$A$2:$A$1001,0))</f>
        <v>OPD</v>
      </c>
      <c r="J27" s="202">
        <f>INDEX(A!$H$2:$H$1001,MATCH(EF!C27,A!$A$2:$A$1001,0))</f>
        <v>2013</v>
      </c>
      <c r="K27" s="202" t="str">
        <f>INDEX(A!$I$2:$I$1001,MATCH(EF!C27,A!$A$2:$A$1001,0))</f>
        <v>NA</v>
      </c>
      <c r="L27" s="202" t="str">
        <f>INDEX(A!$J$2:$J$1001,MATCH(EF!C27,A!$A$2:$A$1001,0))</f>
        <v>NA</v>
      </c>
      <c r="M27" s="202">
        <f>INDEX(A!$K$2:$K$1001,MATCH(EF!C27,A!$A$2:$A$1001,0))</f>
        <v>709704</v>
      </c>
      <c r="N27" s="202">
        <f>INDEX(A!$L$2:$L$1001,MATCH(EF!C27,A!$A$2:$A$1001,0))</f>
        <v>0</v>
      </c>
      <c r="O27" s="203" t="str">
        <f t="shared" si="0"/>
        <v>7</v>
      </c>
      <c r="P27" s="203" t="str">
        <f t="shared" si="1"/>
        <v>097</v>
      </c>
      <c r="Q27" s="203" t="str">
        <f>IF(O27="7",IF(P27="000","Sin región al ser un intermunicipal",INDEX(B!$C$2:$C$126,MATCH(EF!P27,B!$A$2:$A$126,0))),"Sin región al ser un ente Estatal")</f>
        <v>Centro</v>
      </c>
      <c r="R27" s="204">
        <f>IF(O27="7",IF(P27="000","N/A",INDEX(B!$D$2:$D$126,MATCH(EF!P27,B!$A$2:$A$126,0))),B!$D$127)</f>
        <v>549442</v>
      </c>
      <c r="S27" s="204">
        <f>IF(O27="7",IF(P27="000","N/A",INDEX(B!$E$2:$E$126,MATCH(EF!P27,B!$A$2:$A$126,0))),B!$E$127)</f>
        <v>727750</v>
      </c>
    </row>
    <row r="28" spans="1:19" x14ac:dyDescent="0.3">
      <c r="A28" s="195">
        <f>COUNTIF(A!$A$2:$A$1001,"&lt;="&amp;A!A28)</f>
        <v>27</v>
      </c>
      <c r="B28" s="196">
        <v>27</v>
      </c>
      <c r="C28" s="202" t="str">
        <f>INDEX(A!$A$2:$A$1001,MATCH(EF!B28,EF!$A$2:$A$1001,0))</f>
        <v>Centro Ferial de Guadalajara</v>
      </c>
      <c r="D28" s="202" t="str">
        <f>INDEX(A!$B$2:$B$1001,MATCH(EF!C28,A!$A$2:$A$1001,0))</f>
        <v>Municipal</v>
      </c>
      <c r="E28" s="202">
        <f>INDEX(A!$C$2:$C$1001,MATCH(EF!C28,A!$A$2:$A$1001,0))</f>
        <v>0</v>
      </c>
      <c r="F28" s="202">
        <f>INDEX(A!$D$2:$D$1001,MATCH(EF!C28,A!$A$2:$A$1001,0))</f>
        <v>39</v>
      </c>
      <c r="G28" s="202" t="str">
        <f>INDEX(A!$E$2:$E$1001,MATCH(EF!C28,A!$A$2:$A$1001,0))</f>
        <v>Cultura</v>
      </c>
      <c r="H28" s="202" t="str">
        <f>INDEX(A!$F$2:$F$1001,MATCH(EF!C28,A!$A$2:$A$1001,0))</f>
        <v>Ejecutivo</v>
      </c>
      <c r="I28" s="202" t="str">
        <f>INDEX(A!$G$2:$G$1001,MATCH(EF!C28,A!$A$2:$A$1001,0))</f>
        <v>OPD</v>
      </c>
      <c r="J28" s="202">
        <f>INDEX(A!$H$2:$H$1001,MATCH(EF!C28,A!$A$2:$A$1001,0))</f>
        <v>2007</v>
      </c>
      <c r="K28" s="202">
        <f>INDEX(A!$I$2:$I$1001,MATCH(EF!C28,A!$A$2:$A$1001,0))</f>
        <v>0</v>
      </c>
      <c r="L28" s="202" t="str">
        <f>INDEX(A!$J$2:$J$1001,MATCH(EF!C28,A!$A$2:$A$1001,0))</f>
        <v>Decreto municipal número D100/26/06 Gaceta Tomo I. Año 90. 26 de febrero de 2007</v>
      </c>
      <c r="M28" s="202">
        <f>INDEX(A!$K$2:$K$1001,MATCH(EF!C28,A!$A$2:$A$1001,0))</f>
        <v>703911</v>
      </c>
      <c r="N28" s="202">
        <f>INDEX(A!$L$2:$L$1001,MATCH(EF!C28,A!$A$2:$A$1001,0))</f>
        <v>0</v>
      </c>
      <c r="O28" s="203" t="str">
        <f t="shared" si="0"/>
        <v>7</v>
      </c>
      <c r="P28" s="203" t="str">
        <f t="shared" si="1"/>
        <v>039</v>
      </c>
      <c r="Q28" s="203" t="str">
        <f>IF(O28="7",IF(P28="000","Sin región al ser un intermunicipal",INDEX(B!$C$2:$C$126,MATCH(EF!P28,B!$A$2:$A$126,0))),"Sin región al ser un ente Estatal")</f>
        <v>Centro</v>
      </c>
      <c r="R28" s="204">
        <f>IF(O28="7",IF(P28="000","N/A",INDEX(B!$D$2:$D$126,MATCH(EF!P28,B!$A$2:$A$126,0))),B!$D$127)</f>
        <v>1460148</v>
      </c>
      <c r="S28" s="204">
        <f>IF(O28="7",IF(P28="000","N/A",INDEX(B!$E$2:$E$126,MATCH(EF!P28,B!$A$2:$A$126,0))),B!$E$127)</f>
        <v>1385629</v>
      </c>
    </row>
    <row r="29" spans="1:19" x14ac:dyDescent="0.3">
      <c r="A29" s="195">
        <f>COUNTIF(A!$A$2:$A$1001,"&lt;="&amp;A!A29)</f>
        <v>28</v>
      </c>
      <c r="B29" s="196">
        <v>28</v>
      </c>
      <c r="C29" s="202" t="str">
        <f>INDEX(A!$A$2:$A$1001,MATCH(EF!B29,EF!$A$2:$A$1001,0))</f>
        <v>Chapala</v>
      </c>
      <c r="D29" s="202" t="str">
        <f>INDEX(A!$B$2:$B$1001,MATCH(EF!C29,A!$A$2:$A$1001,0))</f>
        <v>Municipal</v>
      </c>
      <c r="E29" s="202" t="str">
        <f>INDEX(A!$C$2:$C$1001,MATCH(EF!C29,A!$A$2:$A$1001,0))</f>
        <v>Sí</v>
      </c>
      <c r="F29" s="202">
        <f>INDEX(A!$D$2:$D$1001,MATCH(EF!C29,A!$A$2:$A$1001,0))</f>
        <v>30</v>
      </c>
      <c r="G29" s="202" t="str">
        <f>INDEX(A!$E$2:$E$1001,MATCH(EF!C29,A!$A$2:$A$1001,0))</f>
        <v>Gobierno</v>
      </c>
      <c r="H29" s="202" t="str">
        <f>INDEX(A!$F$2:$F$1001,MATCH(EF!C29,A!$A$2:$A$1001,0))</f>
        <v>Ejecutivo</v>
      </c>
      <c r="I29" s="202" t="str">
        <f>INDEX(A!$G$2:$G$1001,MATCH(EF!C29,A!$A$2:$A$1001,0))</f>
        <v>Dependencia</v>
      </c>
      <c r="J29" s="202">
        <f>INDEX(A!$H$2:$H$1001,MATCH(EF!C29,A!$A$2:$A$1001,0))</f>
        <v>1846</v>
      </c>
      <c r="K29" s="202" t="str">
        <f>INDEX(A!$I$2:$I$1001,MATCH(EF!C29,A!$A$2:$A$1001,0))</f>
        <v>NA</v>
      </c>
      <c r="L29" s="202" t="str">
        <f>INDEX(A!$J$2:$J$1001,MATCH(EF!C29,A!$A$2:$A$1001,0))</f>
        <v>NA</v>
      </c>
      <c r="M29" s="202">
        <f>INDEX(A!$K$2:$K$1001,MATCH(EF!C29,A!$A$2:$A$1001,0))</f>
        <v>703000</v>
      </c>
      <c r="N29" s="202">
        <f>INDEX(A!$L$2:$L$1001,MATCH(EF!C29,A!$A$2:$A$1001,0))</f>
        <v>0</v>
      </c>
      <c r="O29" s="203" t="str">
        <f t="shared" si="0"/>
        <v>7</v>
      </c>
      <c r="P29" s="203" t="str">
        <f t="shared" si="1"/>
        <v>030</v>
      </c>
      <c r="Q29" s="203" t="str">
        <f>IF(O29="7",IF(P29="000","Sin región al ser un intermunicipal",INDEX(B!$C$2:$C$126,MATCH(EF!P29,B!$A$2:$A$126,0))),"Sin región al ser un ente Estatal")</f>
        <v>Sureste</v>
      </c>
      <c r="R29" s="204">
        <f>IF(O29="7",IF(P29="000","N/A",INDEX(B!$D$2:$D$126,MATCH(EF!P29,B!$A$2:$A$126,0))),B!$D$127)</f>
        <v>50738</v>
      </c>
      <c r="S29" s="204">
        <f>IF(O29="7",IF(P29="000","N/A",INDEX(B!$E$2:$E$126,MATCH(EF!P29,B!$A$2:$A$126,0))),B!$E$127)</f>
        <v>55196</v>
      </c>
    </row>
    <row r="30" spans="1:19" x14ac:dyDescent="0.3">
      <c r="A30" s="195">
        <f>COUNTIF(A!$A$2:$A$1001,"&lt;="&amp;A!A30)</f>
        <v>29</v>
      </c>
      <c r="B30" s="196">
        <v>29</v>
      </c>
      <c r="C30" s="202" t="str">
        <f>INDEX(A!$A$2:$A$1001,MATCH(EF!B30,EF!$A$2:$A$1001,0))</f>
        <v>Chimaltitán</v>
      </c>
      <c r="D30" s="202" t="str">
        <f>INDEX(A!$B$2:$B$1001,MATCH(EF!C30,A!$A$2:$A$1001,0))</f>
        <v>Municipal</v>
      </c>
      <c r="E30" s="202" t="str">
        <f>INDEX(A!$C$2:$C$1001,MATCH(EF!C30,A!$A$2:$A$1001,0))</f>
        <v>Sí</v>
      </c>
      <c r="F30" s="202">
        <f>INDEX(A!$D$2:$D$1001,MATCH(EF!C30,A!$A$2:$A$1001,0))</f>
        <v>31</v>
      </c>
      <c r="G30" s="202" t="str">
        <f>INDEX(A!$E$2:$E$1001,MATCH(EF!C30,A!$A$2:$A$1001,0))</f>
        <v>Gobierno</v>
      </c>
      <c r="H30" s="202" t="str">
        <f>INDEX(A!$F$2:$F$1001,MATCH(EF!C30,A!$A$2:$A$1001,0))</f>
        <v>Ejecutivo</v>
      </c>
      <c r="I30" s="202" t="str">
        <f>INDEX(A!$G$2:$G$1001,MATCH(EF!C30,A!$A$2:$A$1001,0))</f>
        <v>Dependencia</v>
      </c>
      <c r="J30" s="202">
        <f>INDEX(A!$H$2:$H$1001,MATCH(EF!C30,A!$A$2:$A$1001,0))</f>
        <v>1824</v>
      </c>
      <c r="K30" s="202" t="str">
        <f>INDEX(A!$I$2:$I$1001,MATCH(EF!C30,A!$A$2:$A$1001,0))</f>
        <v>NA</v>
      </c>
      <c r="L30" s="202" t="str">
        <f>INDEX(A!$J$2:$J$1001,MATCH(EF!C30,A!$A$2:$A$1001,0))</f>
        <v>NA</v>
      </c>
      <c r="M30" s="202">
        <f>INDEX(A!$K$2:$K$1001,MATCH(EF!C30,A!$A$2:$A$1001,0))</f>
        <v>703100</v>
      </c>
      <c r="N30" s="202">
        <f>INDEX(A!$L$2:$L$1001,MATCH(EF!C30,A!$A$2:$A$1001,0))</f>
        <v>0</v>
      </c>
      <c r="O30" s="203" t="str">
        <f t="shared" si="0"/>
        <v>7</v>
      </c>
      <c r="P30" s="203" t="str">
        <f t="shared" si="1"/>
        <v>031</v>
      </c>
      <c r="Q30" s="203" t="str">
        <f>IF(O30="7",IF(P30="000","Sin región al ser un intermunicipal",INDEX(B!$C$2:$C$126,MATCH(EF!P30,B!$A$2:$A$126,0))),"Sin región al ser un ente Estatal")</f>
        <v>Norte</v>
      </c>
      <c r="R30" s="204">
        <f>IF(O30="7",IF(P30="000","N/A",INDEX(B!$D$2:$D$126,MATCH(EF!P30,B!$A$2:$A$126,0))),B!$D$127)</f>
        <v>3383</v>
      </c>
      <c r="S30" s="204">
        <f>IF(O30="7",IF(P30="000","N/A",INDEX(B!$E$2:$E$126,MATCH(EF!P30,B!$A$2:$A$126,0))),B!$E$127)</f>
        <v>3270</v>
      </c>
    </row>
    <row r="31" spans="1:19" x14ac:dyDescent="0.3">
      <c r="A31" s="195">
        <f>COUNTIF(A!$A$2:$A$1001,"&lt;="&amp;A!A31)</f>
        <v>30</v>
      </c>
      <c r="B31" s="196">
        <v>30</v>
      </c>
      <c r="C31" s="202" t="str">
        <f>INDEX(A!$A$2:$A$1001,MATCH(EF!B31,EF!$A$2:$A$1001,0))</f>
        <v>Chiquilistlán</v>
      </c>
      <c r="D31" s="202" t="str">
        <f>INDEX(A!$B$2:$B$1001,MATCH(EF!C31,A!$A$2:$A$1001,0))</f>
        <v>Municipal</v>
      </c>
      <c r="E31" s="202" t="str">
        <f>INDEX(A!$C$2:$C$1001,MATCH(EF!C31,A!$A$2:$A$1001,0))</f>
        <v>Sí</v>
      </c>
      <c r="F31" s="202">
        <f>INDEX(A!$D$2:$D$1001,MATCH(EF!C31,A!$A$2:$A$1001,0))</f>
        <v>32</v>
      </c>
      <c r="G31" s="202" t="str">
        <f>INDEX(A!$E$2:$E$1001,MATCH(EF!C31,A!$A$2:$A$1001,0))</f>
        <v>Gobierno</v>
      </c>
      <c r="H31" s="202" t="str">
        <f>INDEX(A!$F$2:$F$1001,MATCH(EF!C31,A!$A$2:$A$1001,0))</f>
        <v>Ejecutivo</v>
      </c>
      <c r="I31" s="202" t="str">
        <f>INDEX(A!$G$2:$G$1001,MATCH(EF!C31,A!$A$2:$A$1001,0))</f>
        <v>Dependencia</v>
      </c>
      <c r="J31" s="202">
        <f>INDEX(A!$H$2:$H$1001,MATCH(EF!C31,A!$A$2:$A$1001,0))</f>
        <v>1824</v>
      </c>
      <c r="K31" s="202" t="str">
        <f>INDEX(A!$I$2:$I$1001,MATCH(EF!C31,A!$A$2:$A$1001,0))</f>
        <v>NA</v>
      </c>
      <c r="L31" s="202" t="str">
        <f>INDEX(A!$J$2:$J$1001,MATCH(EF!C31,A!$A$2:$A$1001,0))</f>
        <v>NA</v>
      </c>
      <c r="M31" s="202">
        <f>INDEX(A!$K$2:$K$1001,MATCH(EF!C31,A!$A$2:$A$1001,0))</f>
        <v>703200</v>
      </c>
      <c r="N31" s="202">
        <f>INDEX(A!$L$2:$L$1001,MATCH(EF!C31,A!$A$2:$A$1001,0))</f>
        <v>0</v>
      </c>
      <c r="O31" s="203" t="str">
        <f t="shared" si="0"/>
        <v>7</v>
      </c>
      <c r="P31" s="203" t="str">
        <f t="shared" si="1"/>
        <v>032</v>
      </c>
      <c r="Q31" s="203" t="str">
        <f>IF(O31="7",IF(P31="000","Sin región al ser un intermunicipal",INDEX(B!$C$2:$C$126,MATCH(EF!P31,B!$A$2:$A$126,0))),"Sin región al ser un ente Estatal")</f>
        <v>Sierra de Amula</v>
      </c>
      <c r="R31" s="204">
        <f>IF(O31="7",IF(P31="000","N/A",INDEX(B!$D$2:$D$126,MATCH(EF!P31,B!$A$2:$A$126,0))),B!$D$127)</f>
        <v>6102</v>
      </c>
      <c r="S31" s="204">
        <f>IF(O31="7",IF(P31="000","N/A",INDEX(B!$E$2:$E$126,MATCH(EF!P31,B!$A$2:$A$126,0))),B!$E$127)</f>
        <v>5983</v>
      </c>
    </row>
    <row r="32" spans="1:19" x14ac:dyDescent="0.3">
      <c r="A32" s="195">
        <f>COUNTIF(A!$A$2:$A$1001,"&lt;="&amp;A!A32)</f>
        <v>31</v>
      </c>
      <c r="B32" s="196">
        <v>31</v>
      </c>
      <c r="C32" s="202" t="str">
        <f>INDEX(A!$A$2:$A$1001,MATCH(EF!B32,EF!$A$2:$A$1001,0))</f>
        <v>Cihuatlán</v>
      </c>
      <c r="D32" s="202" t="str">
        <f>INDEX(A!$B$2:$B$1001,MATCH(EF!C32,A!$A$2:$A$1001,0))</f>
        <v>Municipal</v>
      </c>
      <c r="E32" s="202" t="str">
        <f>INDEX(A!$C$2:$C$1001,MATCH(EF!C32,A!$A$2:$A$1001,0))</f>
        <v>Sí</v>
      </c>
      <c r="F32" s="202">
        <f>INDEX(A!$D$2:$D$1001,MATCH(EF!C32,A!$A$2:$A$1001,0))</f>
        <v>22</v>
      </c>
      <c r="G32" s="202" t="str">
        <f>INDEX(A!$E$2:$E$1001,MATCH(EF!C32,A!$A$2:$A$1001,0))</f>
        <v>Gobierno</v>
      </c>
      <c r="H32" s="202" t="str">
        <f>INDEX(A!$F$2:$F$1001,MATCH(EF!C32,A!$A$2:$A$1001,0))</f>
        <v>Ejecutivo</v>
      </c>
      <c r="I32" s="202" t="str">
        <f>INDEX(A!$G$2:$G$1001,MATCH(EF!C32,A!$A$2:$A$1001,0))</f>
        <v>Dependencia</v>
      </c>
      <c r="J32" s="202">
        <f>INDEX(A!$H$2:$H$1001,MATCH(EF!C32,A!$A$2:$A$1001,0))</f>
        <v>1904</v>
      </c>
      <c r="K32" s="202" t="str">
        <f>INDEX(A!$I$2:$I$1001,MATCH(EF!C32,A!$A$2:$A$1001,0))</f>
        <v>NA</v>
      </c>
      <c r="L32" s="202" t="str">
        <f>INDEX(A!$J$2:$J$1001,MATCH(EF!C32,A!$A$2:$A$1001,0))</f>
        <v>NA</v>
      </c>
      <c r="M32" s="202">
        <f>INDEX(A!$K$2:$K$1001,MATCH(EF!C32,A!$A$2:$A$1001,0))</f>
        <v>702200</v>
      </c>
      <c r="N32" s="202">
        <f>INDEX(A!$L$2:$L$1001,MATCH(EF!C32,A!$A$2:$A$1001,0))</f>
        <v>0</v>
      </c>
      <c r="O32" s="203" t="str">
        <f t="shared" si="0"/>
        <v>7</v>
      </c>
      <c r="P32" s="203" t="str">
        <f t="shared" si="1"/>
        <v>022</v>
      </c>
      <c r="Q32" s="203" t="str">
        <f>IF(O32="7",IF(P32="000","Sin región al ser un intermunicipal",INDEX(B!$C$2:$C$126,MATCH(EF!P32,B!$A$2:$A$126,0))),"Sin región al ser un ente Estatal")</f>
        <v>Costa Sur</v>
      </c>
      <c r="R32" s="204">
        <f>IF(O32="7",IF(P32="000","N/A",INDEX(B!$D$2:$D$126,MATCH(EF!P32,B!$A$2:$A$126,0))),B!$D$127)</f>
        <v>41300</v>
      </c>
      <c r="S32" s="204">
        <f>IF(O32="7",IF(P32="000","N/A",INDEX(B!$E$2:$E$126,MATCH(EF!P32,B!$A$2:$A$126,0))),B!$E$127)</f>
        <v>40139</v>
      </c>
    </row>
    <row r="33" spans="1:19" x14ac:dyDescent="0.3">
      <c r="A33" s="195">
        <f>COUNTIF(A!$A$2:$A$1001,"&lt;="&amp;A!A33)</f>
        <v>32</v>
      </c>
      <c r="B33" s="196">
        <v>32</v>
      </c>
      <c r="C33" s="202" t="str">
        <f>INDEX(A!$A$2:$A$1001,MATCH(EF!B33,EF!$A$2:$A$1001,0))</f>
        <v>Cocula</v>
      </c>
      <c r="D33" s="202" t="str">
        <f>INDEX(A!$B$2:$B$1001,MATCH(EF!C33,A!$A$2:$A$1001,0))</f>
        <v>Municipal</v>
      </c>
      <c r="E33" s="202" t="str">
        <f>INDEX(A!$C$2:$C$1001,MATCH(EF!C33,A!$A$2:$A$1001,0))</f>
        <v>Sí</v>
      </c>
      <c r="F33" s="202">
        <f>INDEX(A!$D$2:$D$1001,MATCH(EF!C33,A!$A$2:$A$1001,0))</f>
        <v>24</v>
      </c>
      <c r="G33" s="202" t="str">
        <f>INDEX(A!$E$2:$E$1001,MATCH(EF!C33,A!$A$2:$A$1001,0))</f>
        <v>Gobierno</v>
      </c>
      <c r="H33" s="202" t="str">
        <f>INDEX(A!$F$2:$F$1001,MATCH(EF!C33,A!$A$2:$A$1001,0))</f>
        <v>Ejecutivo</v>
      </c>
      <c r="I33" s="202" t="str">
        <f>INDEX(A!$G$2:$G$1001,MATCH(EF!C33,A!$A$2:$A$1001,0))</f>
        <v>Dependencia</v>
      </c>
      <c r="J33" s="202">
        <f>INDEX(A!$H$2:$H$1001,MATCH(EF!C33,A!$A$2:$A$1001,0))</f>
        <v>1824</v>
      </c>
      <c r="K33" s="202" t="str">
        <f>INDEX(A!$I$2:$I$1001,MATCH(EF!C33,A!$A$2:$A$1001,0))</f>
        <v>NA</v>
      </c>
      <c r="L33" s="202" t="str">
        <f>INDEX(A!$J$2:$J$1001,MATCH(EF!C33,A!$A$2:$A$1001,0))</f>
        <v>NA</v>
      </c>
      <c r="M33" s="202">
        <f>INDEX(A!$K$2:$K$1001,MATCH(EF!C33,A!$A$2:$A$1001,0))</f>
        <v>702400</v>
      </c>
      <c r="N33" s="202">
        <f>INDEX(A!$L$2:$L$1001,MATCH(EF!C33,A!$A$2:$A$1001,0))</f>
        <v>0</v>
      </c>
      <c r="O33" s="203" t="str">
        <f t="shared" si="0"/>
        <v>7</v>
      </c>
      <c r="P33" s="203" t="str">
        <f t="shared" si="1"/>
        <v>024</v>
      </c>
      <c r="Q33" s="203" t="str">
        <f>IF(O33="7",IF(P33="000","Sin región al ser un intermunicipal",INDEX(B!$C$2:$C$126,MATCH(EF!P33,B!$A$2:$A$126,0))),"Sin región al ser un ente Estatal")</f>
        <v>Lagunas</v>
      </c>
      <c r="R33" s="204">
        <f>IF(O33="7",IF(P33="000","N/A",INDEX(B!$D$2:$D$126,MATCH(EF!P33,B!$A$2:$A$126,0))),B!$D$127)</f>
        <v>26687</v>
      </c>
      <c r="S33" s="204">
        <f>IF(O33="7",IF(P33="000","N/A",INDEX(B!$E$2:$E$126,MATCH(EF!P33,B!$A$2:$A$126,0))),B!$E$127)</f>
        <v>29267</v>
      </c>
    </row>
    <row r="34" spans="1:19" x14ac:dyDescent="0.3">
      <c r="A34" s="195">
        <f>COUNTIF(A!$A$2:$A$1001,"&lt;="&amp;A!A34)</f>
        <v>33</v>
      </c>
      <c r="B34" s="196">
        <v>33</v>
      </c>
      <c r="C34" s="202" t="str">
        <f>INDEX(A!$A$2:$A$1001,MATCH(EF!B34,EF!$A$2:$A$1001,0))</f>
        <v>Colotlán</v>
      </c>
      <c r="D34" s="202" t="str">
        <f>INDEX(A!$B$2:$B$1001,MATCH(EF!C34,A!$A$2:$A$1001,0))</f>
        <v>Municipal</v>
      </c>
      <c r="E34" s="202" t="str">
        <f>INDEX(A!$C$2:$C$1001,MATCH(EF!C34,A!$A$2:$A$1001,0))</f>
        <v>Sí</v>
      </c>
      <c r="F34" s="202">
        <f>INDEX(A!$D$2:$D$1001,MATCH(EF!C34,A!$A$2:$A$1001,0))</f>
        <v>25</v>
      </c>
      <c r="G34" s="202" t="str">
        <f>INDEX(A!$E$2:$E$1001,MATCH(EF!C34,A!$A$2:$A$1001,0))</f>
        <v>Gobierno</v>
      </c>
      <c r="H34" s="202" t="str">
        <f>INDEX(A!$F$2:$F$1001,MATCH(EF!C34,A!$A$2:$A$1001,0))</f>
        <v>Ejecutivo</v>
      </c>
      <c r="I34" s="202" t="str">
        <f>INDEX(A!$G$2:$G$1001,MATCH(EF!C34,A!$A$2:$A$1001,0))</f>
        <v>Dependencia</v>
      </c>
      <c r="J34" s="202">
        <f>INDEX(A!$H$2:$H$1001,MATCH(EF!C34,A!$A$2:$A$1001,0))</f>
        <v>1824</v>
      </c>
      <c r="K34" s="202" t="str">
        <f>INDEX(A!$I$2:$I$1001,MATCH(EF!C34,A!$A$2:$A$1001,0))</f>
        <v>NA</v>
      </c>
      <c r="L34" s="202" t="str">
        <f>INDEX(A!$J$2:$J$1001,MATCH(EF!C34,A!$A$2:$A$1001,0))</f>
        <v>NA</v>
      </c>
      <c r="M34" s="202">
        <f>INDEX(A!$K$2:$K$1001,MATCH(EF!C34,A!$A$2:$A$1001,0))</f>
        <v>702500</v>
      </c>
      <c r="N34" s="202">
        <f>INDEX(A!$L$2:$L$1001,MATCH(EF!C34,A!$A$2:$A$1001,0))</f>
        <v>0</v>
      </c>
      <c r="O34" s="203" t="str">
        <f t="shared" si="0"/>
        <v>7</v>
      </c>
      <c r="P34" s="203" t="str">
        <f t="shared" si="1"/>
        <v>025</v>
      </c>
      <c r="Q34" s="203" t="str">
        <f>IF(O34="7",IF(P34="000","Sin región al ser un intermunicipal",INDEX(B!$C$2:$C$126,MATCH(EF!P34,B!$A$2:$A$126,0))),"Sin región al ser un ente Estatal")</f>
        <v>Norte</v>
      </c>
      <c r="R34" s="204">
        <f>IF(O34="7",IF(P34="000","N/A",INDEX(B!$D$2:$D$126,MATCH(EF!P34,B!$A$2:$A$126,0))),B!$D$127)</f>
        <v>17865</v>
      </c>
      <c r="S34" s="204">
        <f>IF(O34="7",IF(P34="000","N/A",INDEX(B!$E$2:$E$126,MATCH(EF!P34,B!$A$2:$A$126,0))),B!$E$127)</f>
        <v>19689</v>
      </c>
    </row>
    <row r="35" spans="1:19" x14ac:dyDescent="0.3">
      <c r="A35" s="195">
        <f>COUNTIF(A!$A$2:$A$1001,"&lt;="&amp;A!A35)</f>
        <v>34</v>
      </c>
      <c r="B35" s="196">
        <v>34</v>
      </c>
      <c r="C35" s="202" t="str">
        <f>INDEX(A!$A$2:$A$1001,MATCH(EF!B35,EF!$A$2:$A$1001,0))</f>
        <v>Comité de Feria de Zapotlán el Grande, Jalisco</v>
      </c>
      <c r="D35" s="202" t="str">
        <f>INDEX(A!$B$2:$B$1001,MATCH(EF!C35,A!$A$2:$A$1001,0))</f>
        <v>Municipal</v>
      </c>
      <c r="E35" s="202" t="str">
        <f>INDEX(A!$C$2:$C$1001,MATCH(EF!C35,A!$A$2:$A$1001,0))</f>
        <v>Sí</v>
      </c>
      <c r="F35" s="202">
        <f>INDEX(A!$D$2:$D$1001,MATCH(EF!C35,A!$A$2:$A$1001,0))</f>
        <v>23</v>
      </c>
      <c r="G35" s="202" t="str">
        <f>INDEX(A!$E$2:$E$1001,MATCH(EF!C35,A!$A$2:$A$1001,0))</f>
        <v>Cultura</v>
      </c>
      <c r="H35" s="202" t="str">
        <f>INDEX(A!$F$2:$F$1001,MATCH(EF!C35,A!$A$2:$A$1001,0))</f>
        <v>Ejecutivo</v>
      </c>
      <c r="I35" s="202" t="str">
        <f>INDEX(A!$G$2:$G$1001,MATCH(EF!C35,A!$A$2:$A$1001,0))</f>
        <v>OPD</v>
      </c>
      <c r="J35" s="202">
        <f>INDEX(A!$H$2:$H$1001,MATCH(EF!C35,A!$A$2:$A$1001,0))</f>
        <v>2011</v>
      </c>
      <c r="K35" s="202" t="str">
        <f>INDEX(A!$I$2:$I$1001,MATCH(EF!C35,A!$A$2:$A$1001,0))</f>
        <v>NA</v>
      </c>
      <c r="L35" s="202" t="str">
        <f>INDEX(A!$J$2:$J$1001,MATCH(EF!C35,A!$A$2:$A$1001,0))</f>
        <v>Gaceta Num. 6, Año 2</v>
      </c>
      <c r="M35" s="202">
        <f>INDEX(A!$K$2:$K$1001,MATCH(EF!C35,A!$A$2:$A$1001,0))</f>
        <v>702306</v>
      </c>
      <c r="N35" s="202">
        <f>INDEX(A!$L$2:$L$1001,MATCH(EF!C35,A!$A$2:$A$1001,0))</f>
        <v>0</v>
      </c>
      <c r="O35" s="203" t="str">
        <f t="shared" si="0"/>
        <v>7</v>
      </c>
      <c r="P35" s="203" t="str">
        <f t="shared" si="1"/>
        <v>023</v>
      </c>
      <c r="Q35" s="203" t="str">
        <f>IF(O35="7",IF(P35="000","Sin región al ser un intermunicipal",INDEX(B!$C$2:$C$126,MATCH(EF!P35,B!$A$2:$A$126,0))),"Sin región al ser un ente Estatal")</f>
        <v>Sur</v>
      </c>
      <c r="R35" s="204">
        <f>IF(O35="7",IF(P35="000","N/A",INDEX(B!$D$2:$D$126,MATCH(EF!P35,B!$A$2:$A$126,0))),B!$D$127)</f>
        <v>105423</v>
      </c>
      <c r="S35" s="204">
        <f>IF(O35="7",IF(P35="000","N/A",INDEX(B!$E$2:$E$126,MATCH(EF!P35,B!$A$2:$A$126,0))),B!$E$127)</f>
        <v>115141</v>
      </c>
    </row>
    <row r="36" spans="1:19" x14ac:dyDescent="0.3">
      <c r="A36" s="195">
        <f>COUNTIF(A!$A$2:$A$1001,"&lt;="&amp;A!A36)</f>
        <v>35</v>
      </c>
      <c r="B36" s="196">
        <v>35</v>
      </c>
      <c r="C36" s="202" t="str">
        <f>INDEX(A!$A$2:$A$1001,MATCH(EF!B36,EF!$A$2:$A$1001,0))</f>
        <v>Comité del Carnaval Sayula</v>
      </c>
      <c r="D36" s="202" t="str">
        <f>INDEX(A!$B$2:$B$1001,MATCH(EF!C36,A!$A$2:$A$1001,0))</f>
        <v>Municipal</v>
      </c>
      <c r="E36" s="202" t="str">
        <f>INDEX(A!$C$2:$C$1001,MATCH(EF!C36,A!$A$2:$A$1001,0))</f>
        <v>Sí</v>
      </c>
      <c r="F36" s="202">
        <f>INDEX(A!$D$2:$D$1001,MATCH(EF!C36,A!$A$2:$A$1001,0))</f>
        <v>82</v>
      </c>
      <c r="G36" s="202" t="str">
        <f>INDEX(A!$E$2:$E$1001,MATCH(EF!C36,A!$A$2:$A$1001,0))</f>
        <v>Cultura</v>
      </c>
      <c r="H36" s="202" t="str">
        <f>INDEX(A!$F$2:$F$1001,MATCH(EF!C36,A!$A$2:$A$1001,0))</f>
        <v>Ejecutivo</v>
      </c>
      <c r="I36" s="202" t="str">
        <f>INDEX(A!$G$2:$G$1001,MATCH(EF!C36,A!$A$2:$A$1001,0))</f>
        <v>OPD</v>
      </c>
      <c r="J36" s="202">
        <f>INDEX(A!$H$2:$H$1001,MATCH(EF!C36,A!$A$2:$A$1001,0))</f>
        <v>2018</v>
      </c>
      <c r="K36" s="202" t="str">
        <f>INDEX(A!$I$2:$I$1001,MATCH(EF!C36,A!$A$2:$A$1001,0))</f>
        <v>NA</v>
      </c>
      <c r="L36" s="202" t="str">
        <f>INDEX(A!$J$2:$J$1001,MATCH(EF!C36,A!$A$2:$A$1001,0))</f>
        <v>Gaceta Municipal No. 1, Año 3, Epoca II</v>
      </c>
      <c r="M36" s="202">
        <f>INDEX(A!$K$2:$K$1001,MATCH(EF!C36,A!$A$2:$A$1001,0))</f>
        <v>708202</v>
      </c>
      <c r="N36" s="202">
        <f>INDEX(A!$L$2:$L$1001,MATCH(EF!C36,A!$A$2:$A$1001,0))</f>
        <v>0</v>
      </c>
      <c r="O36" s="203" t="str">
        <f t="shared" si="0"/>
        <v>7</v>
      </c>
      <c r="P36" s="203" t="str">
        <f t="shared" si="1"/>
        <v>082</v>
      </c>
      <c r="Q36" s="203" t="str">
        <f>IF(O36="7",IF(P36="000","Sin región al ser un intermunicipal",INDEX(B!$C$2:$C$126,MATCH(EF!P36,B!$A$2:$A$126,0))),"Sin región al ser un ente Estatal")</f>
        <v>Lagunas</v>
      </c>
      <c r="R36" s="204">
        <f>IF(O36="7",IF(P36="000","N/A",INDEX(B!$D$2:$D$126,MATCH(EF!P36,B!$A$2:$A$126,0))),B!$D$127)</f>
        <v>36778</v>
      </c>
      <c r="S36" s="204">
        <f>IF(O36="7",IF(P36="000","N/A",INDEX(B!$E$2:$E$126,MATCH(EF!P36,B!$A$2:$A$126,0))),B!$E$127)</f>
        <v>37186</v>
      </c>
    </row>
    <row r="37" spans="1:19" x14ac:dyDescent="0.3">
      <c r="A37" s="195">
        <f>COUNTIF(A!$A$2:$A$1001,"&lt;="&amp;A!A37)</f>
        <v>36</v>
      </c>
      <c r="B37" s="196">
        <v>36</v>
      </c>
      <c r="C37" s="202" t="str">
        <f>INDEX(A!$A$2:$A$1001,MATCH(EF!B37,EF!$A$2:$A$1001,0))</f>
        <v>Concepción de Buenos Aires</v>
      </c>
      <c r="D37" s="202" t="str">
        <f>INDEX(A!$B$2:$B$1001,MATCH(EF!C37,A!$A$2:$A$1001,0))</f>
        <v>Municipal</v>
      </c>
      <c r="E37" s="202" t="str">
        <f>INDEX(A!$C$2:$C$1001,MATCH(EF!C37,A!$A$2:$A$1001,0))</f>
        <v>Sí</v>
      </c>
      <c r="F37" s="202">
        <f>INDEX(A!$D$2:$D$1001,MATCH(EF!C37,A!$A$2:$A$1001,0))</f>
        <v>26</v>
      </c>
      <c r="G37" s="202" t="str">
        <f>INDEX(A!$E$2:$E$1001,MATCH(EF!C37,A!$A$2:$A$1001,0))</f>
        <v>Gobierno</v>
      </c>
      <c r="H37" s="202" t="str">
        <f>INDEX(A!$F$2:$F$1001,MATCH(EF!C37,A!$A$2:$A$1001,0))</f>
        <v>Ejecutivo</v>
      </c>
      <c r="I37" s="202" t="str">
        <f>INDEX(A!$G$2:$G$1001,MATCH(EF!C37,A!$A$2:$A$1001,0))</f>
        <v>Dependencia</v>
      </c>
      <c r="J37" s="202">
        <f>INDEX(A!$H$2:$H$1001,MATCH(EF!C37,A!$A$2:$A$1001,0))</f>
        <v>1888</v>
      </c>
      <c r="K37" s="202" t="str">
        <f>INDEX(A!$I$2:$I$1001,MATCH(EF!C37,A!$A$2:$A$1001,0))</f>
        <v>NA</v>
      </c>
      <c r="L37" s="202" t="str">
        <f>INDEX(A!$J$2:$J$1001,MATCH(EF!C37,A!$A$2:$A$1001,0))</f>
        <v>NA</v>
      </c>
      <c r="M37" s="202">
        <f>INDEX(A!$K$2:$K$1001,MATCH(EF!C37,A!$A$2:$A$1001,0))</f>
        <v>702600</v>
      </c>
      <c r="N37" s="202">
        <f>INDEX(A!$L$2:$L$1001,MATCH(EF!C37,A!$A$2:$A$1001,0))</f>
        <v>0</v>
      </c>
      <c r="O37" s="203" t="str">
        <f t="shared" si="0"/>
        <v>7</v>
      </c>
      <c r="P37" s="203" t="str">
        <f t="shared" si="1"/>
        <v>026</v>
      </c>
      <c r="Q37" s="203" t="str">
        <f>IF(O37="7",IF(P37="000","Sin región al ser un intermunicipal",INDEX(B!$C$2:$C$126,MATCH(EF!P37,B!$A$2:$A$126,0))),"Sin región al ser un ente Estatal")</f>
        <v>Sureste</v>
      </c>
      <c r="R37" s="204">
        <f>IF(O37="7",IF(P37="000","N/A",INDEX(B!$D$2:$D$126,MATCH(EF!P37,B!$A$2:$A$126,0))),B!$D$127)</f>
        <v>5933</v>
      </c>
      <c r="S37" s="204">
        <f>IF(O37="7",IF(P37="000","N/A",INDEX(B!$E$2:$E$126,MATCH(EF!P37,B!$A$2:$A$126,0))),B!$E$127)</f>
        <v>6334</v>
      </c>
    </row>
    <row r="38" spans="1:19" x14ac:dyDescent="0.3">
      <c r="A38" s="195">
        <f>COUNTIF(A!$A$2:$A$1001,"&lt;="&amp;A!A38)</f>
        <v>37</v>
      </c>
      <c r="B38" s="196">
        <v>37</v>
      </c>
      <c r="C38" s="202" t="str">
        <f>INDEX(A!$A$2:$A$1001,MATCH(EF!B38,EF!$A$2:$A$1001,0))</f>
        <v>Consejo Municipal contra las Adicciones en San Pedro Tlaquepaque</v>
      </c>
      <c r="D38" s="202" t="str">
        <f>INDEX(A!$B$2:$B$1001,MATCH(EF!C38,A!$A$2:$A$1001,0))</f>
        <v>Municipal</v>
      </c>
      <c r="E38" s="202" t="str">
        <f>INDEX(A!$C$2:$C$1001,MATCH(EF!C38,A!$A$2:$A$1001,0))</f>
        <v>Sí</v>
      </c>
      <c r="F38" s="202">
        <f>INDEX(A!$D$2:$D$1001,MATCH(EF!C38,A!$A$2:$A$1001,0))</f>
        <v>98</v>
      </c>
      <c r="G38" s="202" t="str">
        <f>INDEX(A!$E$2:$E$1001,MATCH(EF!C38,A!$A$2:$A$1001,0))</f>
        <v>Salud</v>
      </c>
      <c r="H38" s="202" t="str">
        <f>INDEX(A!$F$2:$F$1001,MATCH(EF!C38,A!$A$2:$A$1001,0))</f>
        <v>Ejecutivo</v>
      </c>
      <c r="I38" s="202" t="str">
        <f>INDEX(A!$G$2:$G$1001,MATCH(EF!C38,A!$A$2:$A$1001,0))</f>
        <v>OPD</v>
      </c>
      <c r="J38" s="202">
        <f>INDEX(A!$H$2:$H$1001,MATCH(EF!C38,A!$A$2:$A$1001,0))</f>
        <v>2010</v>
      </c>
      <c r="K38" s="202" t="str">
        <f>INDEX(A!$I$2:$I$1001,MATCH(EF!C38,A!$A$2:$A$1001,0))</f>
        <v>NA</v>
      </c>
      <c r="L38" s="202" t="str">
        <f>INDEX(A!$J$2:$J$1001,MATCH(EF!C38,A!$A$2:$A$1001,0))</f>
        <v>Consejo Municipal contra las Adicciones en San Pedro Tlaquepaque
Gaceta diciembre de 2012. Año 01. Número 03
Consejo Municipal contra las Adicciones en Tlaquepaque
Gaceta marzo 2010. Acta de sesión ordinaria número 5.</v>
      </c>
      <c r="M38" s="202">
        <f>INDEX(A!$K$2:$K$1001,MATCH(EF!C38,A!$A$2:$A$1001,0))</f>
        <v>709802</v>
      </c>
      <c r="N38" s="202">
        <f>INDEX(A!$L$2:$L$1001,MATCH(EF!C38,A!$A$2:$A$1001,0))</f>
        <v>0</v>
      </c>
      <c r="O38" s="203" t="str">
        <f t="shared" si="0"/>
        <v>7</v>
      </c>
      <c r="P38" s="203" t="str">
        <f t="shared" si="1"/>
        <v>098</v>
      </c>
      <c r="Q38" s="203" t="str">
        <f>IF(O38="7",IF(P38="000","Sin región al ser un intermunicipal",INDEX(B!$C$2:$C$126,MATCH(EF!P38,B!$A$2:$A$126,0))),"Sin región al ser un ente Estatal")</f>
        <v>Centro</v>
      </c>
      <c r="R38" s="204">
        <f>IF(O38="7",IF(P38="000","N/A",INDEX(B!$D$2:$D$126,MATCH(EF!P38,B!$A$2:$A$126,0))),B!$D$127)</f>
        <v>664193</v>
      </c>
      <c r="S38" s="204">
        <f>IF(O38="7",IF(P38="000","N/A",INDEX(B!$E$2:$E$126,MATCH(EF!P38,B!$A$2:$A$126,0))),B!$E$127)</f>
        <v>687127</v>
      </c>
    </row>
    <row r="39" spans="1:19" x14ac:dyDescent="0.3">
      <c r="A39" s="195">
        <f>COUNTIF(A!$A$2:$A$1001,"&lt;="&amp;A!A39)</f>
        <v>38</v>
      </c>
      <c r="B39" s="196">
        <v>38</v>
      </c>
      <c r="C39" s="202" t="str">
        <f>INDEX(A!$A$2:$A$1001,MATCH(EF!B39,EF!$A$2:$A$1001,0))</f>
        <v>Consejo Municipal del Deporte de Ahualulco de Mercado</v>
      </c>
      <c r="D39" s="202" t="str">
        <f>INDEX(A!$B$2:$B$1001,MATCH(EF!C39,A!$A$2:$A$1001,0))</f>
        <v>Municipal</v>
      </c>
      <c r="E39" s="202" t="str">
        <f>INDEX(A!$C$2:$C$1001,MATCH(EF!C39,A!$A$2:$A$1001,0))</f>
        <v>Sí</v>
      </c>
      <c r="F39" s="202">
        <f>INDEX(A!$D$2:$D$1001,MATCH(EF!C39,A!$A$2:$A$1001,0))</f>
        <v>3</v>
      </c>
      <c r="G39" s="202" t="str">
        <f>INDEX(A!$E$2:$E$1001,MATCH(EF!C39,A!$A$2:$A$1001,0))</f>
        <v>Otro</v>
      </c>
      <c r="H39" s="202" t="str">
        <f>INDEX(A!$F$2:$F$1001,MATCH(EF!C39,A!$A$2:$A$1001,0))</f>
        <v>Ejecutivo</v>
      </c>
      <c r="I39" s="202" t="str">
        <f>INDEX(A!$G$2:$G$1001,MATCH(EF!C39,A!$A$2:$A$1001,0))</f>
        <v>OPD</v>
      </c>
      <c r="J39" s="202">
        <f>INDEX(A!$H$2:$H$1001,MATCH(EF!C39,A!$A$2:$A$1001,0))</f>
        <v>2001</v>
      </c>
      <c r="K39" s="202" t="str">
        <f>INDEX(A!$I$2:$I$1001,MATCH(EF!C39,A!$A$2:$A$1001,0))</f>
        <v>NA</v>
      </c>
      <c r="L39" s="202" t="str">
        <f>INDEX(A!$J$2:$J$1001,MATCH(EF!C39,A!$A$2:$A$1001,0))</f>
        <v>Decreto número 18977. Periódico número 8. Sección II Tomo CCCXXXVIII</v>
      </c>
      <c r="M39" s="202">
        <f>INDEX(A!$K$2:$K$1001,MATCH(EF!C39,A!$A$2:$A$1001,0))</f>
        <v>700302</v>
      </c>
      <c r="N39" s="202">
        <f>INDEX(A!$L$2:$L$1001,MATCH(EF!C39,A!$A$2:$A$1001,0))</f>
        <v>0</v>
      </c>
      <c r="O39" s="203" t="str">
        <f t="shared" si="0"/>
        <v>7</v>
      </c>
      <c r="P39" s="203" t="str">
        <f t="shared" si="1"/>
        <v>003</v>
      </c>
      <c r="Q39" s="203" t="str">
        <f>IF(O39="7",IF(P39="000","Sin región al ser un intermunicipal",INDEX(B!$C$2:$C$126,MATCH(EF!P39,B!$A$2:$A$126,0))),"Sin región al ser un ente Estatal")</f>
        <v>Valles</v>
      </c>
      <c r="R39" s="204">
        <f>IF(O39="7",IF(P39="000","N/A",INDEX(B!$D$2:$D$126,MATCH(EF!P39,B!$A$2:$A$126,0))),B!$D$127)</f>
        <v>23362</v>
      </c>
      <c r="S39" s="204">
        <f>IF(O39="7",IF(P39="000","N/A",INDEX(B!$E$2:$E$126,MATCH(EF!P39,B!$A$2:$A$126,0))),B!$E$127)</f>
        <v>23630</v>
      </c>
    </row>
    <row r="40" spans="1:19" x14ac:dyDescent="0.3">
      <c r="A40" s="195">
        <f>COUNTIF(A!$A$2:$A$1001,"&lt;="&amp;A!A40)</f>
        <v>39</v>
      </c>
      <c r="B40" s="196">
        <v>39</v>
      </c>
      <c r="C40" s="202" t="str">
        <f>INDEX(A!$A$2:$A$1001,MATCH(EF!B40,EF!$A$2:$A$1001,0))</f>
        <v>Consejo Municipal del Deporte de Ayutla</v>
      </c>
      <c r="D40" s="202" t="str">
        <f>INDEX(A!$B$2:$B$1001,MATCH(EF!C40,A!$A$2:$A$1001,0))</f>
        <v>Municipal</v>
      </c>
      <c r="E40" s="202">
        <f>INDEX(A!$C$2:$C$1001,MATCH(EF!C40,A!$A$2:$A$1001,0))</f>
        <v>0</v>
      </c>
      <c r="F40" s="202">
        <f>INDEX(A!$D$2:$D$1001,MATCH(EF!C40,A!$A$2:$A$1001,0))</f>
        <v>17</v>
      </c>
      <c r="G40" s="202" t="str">
        <f>INDEX(A!$E$2:$E$1001,MATCH(EF!C40,A!$A$2:$A$1001,0))</f>
        <v>Otro</v>
      </c>
      <c r="H40" s="202" t="str">
        <f>INDEX(A!$F$2:$F$1001,MATCH(EF!C40,A!$A$2:$A$1001,0))</f>
        <v>Ejecutivo</v>
      </c>
      <c r="I40" s="202" t="str">
        <f>INDEX(A!$G$2:$G$1001,MATCH(EF!C40,A!$A$2:$A$1001,0))</f>
        <v>OPD</v>
      </c>
      <c r="J40" s="202">
        <f>INDEX(A!$H$2:$H$1001,MATCH(EF!C40,A!$A$2:$A$1001,0))</f>
        <v>1999</v>
      </c>
      <c r="K40" s="202" t="str">
        <f>INDEX(A!$I$2:$I$1001,MATCH(EF!C40,A!$A$2:$A$1001,0))</f>
        <v>NA</v>
      </c>
      <c r="L40" s="202" t="str">
        <f>INDEX(A!$J$2:$J$1001,MATCH(EF!C40,A!$A$2:$A$1001,0))</f>
        <v>Decreto número 18028</v>
      </c>
      <c r="M40" s="202">
        <f>INDEX(A!$K$2:$K$1001,MATCH(EF!C40,A!$A$2:$A$1001,0))</f>
        <v>701802</v>
      </c>
      <c r="N40" s="202">
        <f>INDEX(A!$L$2:$L$1001,MATCH(EF!C40,A!$A$2:$A$1001,0))</f>
        <v>0</v>
      </c>
      <c r="O40" s="203" t="str">
        <f t="shared" si="0"/>
        <v>7</v>
      </c>
      <c r="P40" s="203" t="str">
        <f t="shared" si="1"/>
        <v>018</v>
      </c>
      <c r="Q40" s="203" t="str">
        <f>IF(O40="7",IF(P40="000","Sin región al ser un intermunicipal",INDEX(B!$C$2:$C$126,MATCH(EF!P40,B!$A$2:$A$126,0))),"Sin región al ser un ente Estatal")</f>
        <v>Ciénega</v>
      </c>
      <c r="R40" s="204">
        <f>IF(O40="7",IF(P40="000","N/A",INDEX(B!$D$2:$D$126,MATCH(EF!P40,B!$A$2:$A$126,0))),B!$D$127)</f>
        <v>65055</v>
      </c>
      <c r="S40" s="204">
        <f>IF(O40="7",IF(P40="000","N/A",INDEX(B!$E$2:$E$126,MATCH(EF!P40,B!$A$2:$A$126,0))),B!$E$127)</f>
        <v>67937</v>
      </c>
    </row>
    <row r="41" spans="1:19" x14ac:dyDescent="0.3">
      <c r="A41" s="195">
        <f>COUNTIF(A!$A$2:$A$1001,"&lt;="&amp;A!A41)</f>
        <v>40</v>
      </c>
      <c r="B41" s="196">
        <v>40</v>
      </c>
      <c r="C41" s="202" t="str">
        <f>INDEX(A!$A$2:$A$1001,MATCH(EF!B41,EF!$A$2:$A$1001,0))</f>
        <v>Consejo Municipal del Deporte de Degollado, Jalisco</v>
      </c>
      <c r="D41" s="202" t="str">
        <f>INDEX(A!$B$2:$B$1001,MATCH(EF!C41,A!$A$2:$A$1001,0))</f>
        <v>Municipal</v>
      </c>
      <c r="E41" s="202" t="str">
        <f>INDEX(A!$C$2:$C$1001,MATCH(EF!C41,A!$A$2:$A$1001,0))</f>
        <v>Sí</v>
      </c>
      <c r="F41" s="202">
        <f>INDEX(A!$D$2:$D$1001,MATCH(EF!C41,A!$A$2:$A$1001,0))</f>
        <v>33</v>
      </c>
      <c r="G41" s="202" t="str">
        <f>INDEX(A!$E$2:$E$1001,MATCH(EF!C41,A!$A$2:$A$1001,0))</f>
        <v>Otro</v>
      </c>
      <c r="H41" s="202" t="str">
        <f>INDEX(A!$F$2:$F$1001,MATCH(EF!C41,A!$A$2:$A$1001,0))</f>
        <v>Ejecutivo</v>
      </c>
      <c r="I41" s="202" t="str">
        <f>INDEX(A!$G$2:$G$1001,MATCH(EF!C41,A!$A$2:$A$1001,0))</f>
        <v>OPD</v>
      </c>
      <c r="J41" s="202">
        <f>INDEX(A!$H$2:$H$1001,MATCH(EF!C41,A!$A$2:$A$1001,0))</f>
        <v>2011</v>
      </c>
      <c r="K41" s="202" t="str">
        <f>INDEX(A!$I$2:$I$1001,MATCH(EF!C41,A!$A$2:$A$1001,0))</f>
        <v>NA</v>
      </c>
      <c r="L41" s="202" t="str">
        <f>INDEX(A!$J$2:$J$1001,MATCH(EF!C41,A!$A$2:$A$1001,0))</f>
        <v>NA</v>
      </c>
      <c r="M41" s="202">
        <f>INDEX(A!$K$2:$K$1001,MATCH(EF!C41,A!$A$2:$A$1001,0))</f>
        <v>703302</v>
      </c>
      <c r="N41" s="202">
        <f>INDEX(A!$L$2:$L$1001,MATCH(EF!C41,A!$A$2:$A$1001,0))</f>
        <v>0</v>
      </c>
      <c r="O41" s="203" t="str">
        <f t="shared" si="0"/>
        <v>7</v>
      </c>
      <c r="P41" s="203" t="str">
        <f t="shared" si="1"/>
        <v>033</v>
      </c>
      <c r="Q41" s="203" t="str">
        <f>IF(O41="7",IF(P41="000","Sin región al ser un intermunicipal",INDEX(B!$C$2:$C$126,MATCH(EF!P41,B!$A$2:$A$126,0))),"Sin región al ser un ente Estatal")</f>
        <v>Ciénega</v>
      </c>
      <c r="R41" s="204">
        <f>IF(O41="7",IF(P41="000","N/A",INDEX(B!$D$2:$D$126,MATCH(EF!P41,B!$A$2:$A$126,0))),B!$D$127)</f>
        <v>21479</v>
      </c>
      <c r="S41" s="204">
        <f>IF(O41="7",IF(P41="000","N/A",INDEX(B!$E$2:$E$126,MATCH(EF!P41,B!$A$2:$A$126,0))),B!$E$127)</f>
        <v>21226</v>
      </c>
    </row>
    <row r="42" spans="1:19" x14ac:dyDescent="0.3">
      <c r="A42" s="195">
        <f>COUNTIF(A!$A$2:$A$1001,"&lt;="&amp;A!A42)</f>
        <v>41</v>
      </c>
      <c r="B42" s="196">
        <v>41</v>
      </c>
      <c r="C42" s="202" t="str">
        <f>INDEX(A!$A$2:$A$1001,MATCH(EF!B42,EF!$A$2:$A$1001,0))</f>
        <v>Consejo Municipal del Deporte de Guadalajara</v>
      </c>
      <c r="D42" s="202" t="str">
        <f>INDEX(A!$B$2:$B$1001,MATCH(EF!C42,A!$A$2:$A$1001,0))</f>
        <v>Municipal</v>
      </c>
      <c r="E42" s="202" t="str">
        <f>INDEX(A!$C$2:$C$1001,MATCH(EF!C42,A!$A$2:$A$1001,0))</f>
        <v>Sí</v>
      </c>
      <c r="F42" s="202">
        <f>INDEX(A!$D$2:$D$1001,MATCH(EF!C42,A!$A$2:$A$1001,0))</f>
        <v>39</v>
      </c>
      <c r="G42" s="202" t="str">
        <f>INDEX(A!$E$2:$E$1001,MATCH(EF!C42,A!$A$2:$A$1001,0))</f>
        <v>Otro</v>
      </c>
      <c r="H42" s="202" t="str">
        <f>INDEX(A!$F$2:$F$1001,MATCH(EF!C42,A!$A$2:$A$1001,0))</f>
        <v>Ejecutivo</v>
      </c>
      <c r="I42" s="202" t="str">
        <f>INDEX(A!$G$2:$G$1001,MATCH(EF!C42,A!$A$2:$A$1001,0))</f>
        <v>OPD</v>
      </c>
      <c r="J42" s="202">
        <f>INDEX(A!$H$2:$H$1001,MATCH(EF!C42,A!$A$2:$A$1001,0))</f>
        <v>1998</v>
      </c>
      <c r="K42" s="202">
        <f>INDEX(A!$I$2:$I$1001,MATCH(EF!C42,A!$A$2:$A$1001,0))</f>
        <v>2007</v>
      </c>
      <c r="L42" s="202" t="str">
        <f>INDEX(A!$J$2:$J$1001,MATCH(EF!C42,A!$A$2:$A$1001,0))</f>
        <v>Gaceta municipal de julio
Decreto número 17190</v>
      </c>
      <c r="M42" s="202">
        <f>INDEX(A!$K$2:$K$1001,MATCH(EF!C42,A!$A$2:$A$1001,0))</f>
        <v>703902</v>
      </c>
      <c r="N42" s="202">
        <f>INDEX(A!$L$2:$L$1001,MATCH(EF!C42,A!$A$2:$A$1001,0))</f>
        <v>0</v>
      </c>
      <c r="O42" s="203" t="str">
        <f t="shared" si="0"/>
        <v>7</v>
      </c>
      <c r="P42" s="203" t="str">
        <f t="shared" si="1"/>
        <v>039</v>
      </c>
      <c r="Q42" s="203" t="str">
        <f>IF(O42="7",IF(P42="000","Sin región al ser un intermunicipal",INDEX(B!$C$2:$C$126,MATCH(EF!P42,B!$A$2:$A$126,0))),"Sin región al ser un ente Estatal")</f>
        <v>Centro</v>
      </c>
      <c r="R42" s="204">
        <f>IF(O42="7",IF(P42="000","N/A",INDEX(B!$D$2:$D$126,MATCH(EF!P42,B!$A$2:$A$126,0))),B!$D$127)</f>
        <v>1460148</v>
      </c>
      <c r="S42" s="204">
        <f>IF(O42="7",IF(P42="000","N/A",INDEX(B!$E$2:$E$126,MATCH(EF!P42,B!$A$2:$A$126,0))),B!$E$127)</f>
        <v>1385629</v>
      </c>
    </row>
    <row r="43" spans="1:19" x14ac:dyDescent="0.3">
      <c r="A43" s="195">
        <f>COUNTIF(A!$A$2:$A$1001,"&lt;="&amp;A!A43)</f>
        <v>42</v>
      </c>
      <c r="B43" s="196">
        <v>42</v>
      </c>
      <c r="C43" s="202" t="str">
        <f>INDEX(A!$A$2:$A$1001,MATCH(EF!B43,EF!$A$2:$A$1001,0))</f>
        <v>Consejo Municipal del Deporte de Jocotepec</v>
      </c>
      <c r="D43" s="202" t="str">
        <f>INDEX(A!$B$2:$B$1001,MATCH(EF!C43,A!$A$2:$A$1001,0))</f>
        <v>Municipal</v>
      </c>
      <c r="E43" s="202" t="str">
        <f>INDEX(A!$C$2:$C$1001,MATCH(EF!C43,A!$A$2:$A$1001,0))</f>
        <v>Sí</v>
      </c>
      <c r="F43" s="202">
        <f>INDEX(A!$D$2:$D$1001,MATCH(EF!C43,A!$A$2:$A$1001,0))</f>
        <v>50</v>
      </c>
      <c r="G43" s="202" t="str">
        <f>INDEX(A!$E$2:$E$1001,MATCH(EF!C43,A!$A$2:$A$1001,0))</f>
        <v>Otro</v>
      </c>
      <c r="H43" s="202" t="str">
        <f>INDEX(A!$F$2:$F$1001,MATCH(EF!C43,A!$A$2:$A$1001,0))</f>
        <v>Ejecutivo</v>
      </c>
      <c r="I43" s="202" t="str">
        <f>INDEX(A!$G$2:$G$1001,MATCH(EF!C43,A!$A$2:$A$1001,0))</f>
        <v>OPD</v>
      </c>
      <c r="J43" s="202">
        <f>INDEX(A!$H$2:$H$1001,MATCH(EF!C43,A!$A$2:$A$1001,0))</f>
        <v>2007</v>
      </c>
      <c r="K43" s="202" t="str">
        <f>INDEX(A!$I$2:$I$1001,MATCH(EF!C43,A!$A$2:$A$1001,0))</f>
        <v>NA</v>
      </c>
      <c r="L43" s="202" t="str">
        <f>INDEX(A!$J$2:$J$1001,MATCH(EF!C43,A!$A$2:$A$1001,0))</f>
        <v>NA</v>
      </c>
      <c r="M43" s="202">
        <f>INDEX(A!$K$2:$K$1001,MATCH(EF!C43,A!$A$2:$A$1001,0))</f>
        <v>705002</v>
      </c>
      <c r="N43" s="202">
        <f>INDEX(A!$L$2:$L$1001,MATCH(EF!C43,A!$A$2:$A$1001,0))</f>
        <v>0</v>
      </c>
      <c r="O43" s="203" t="str">
        <f t="shared" si="0"/>
        <v>7</v>
      </c>
      <c r="P43" s="203" t="str">
        <f t="shared" si="1"/>
        <v>050</v>
      </c>
      <c r="Q43" s="203" t="str">
        <f>IF(O43="7",IF(P43="000","Sin región al ser un intermunicipal",INDEX(B!$C$2:$C$126,MATCH(EF!P43,B!$A$2:$A$126,0))),"Sin región al ser un ente Estatal")</f>
        <v>Sureste</v>
      </c>
      <c r="R43" s="204">
        <f>IF(O43="7",IF(P43="000","N/A",INDEX(B!$D$2:$D$126,MATCH(EF!P43,B!$A$2:$A$126,0))),B!$D$127)</f>
        <v>46521</v>
      </c>
      <c r="S43" s="204">
        <f>IF(O43="7",IF(P43="000","N/A",INDEX(B!$E$2:$E$126,MATCH(EF!P43,B!$A$2:$A$126,0))),B!$E$127)</f>
        <v>47105</v>
      </c>
    </row>
    <row r="44" spans="1:19" x14ac:dyDescent="0.3">
      <c r="A44" s="195">
        <f>COUNTIF(A!$A$2:$A$1001,"&lt;="&amp;A!A44)</f>
        <v>43</v>
      </c>
      <c r="B44" s="196">
        <v>43</v>
      </c>
      <c r="C44" s="202" t="str">
        <f>INDEX(A!$A$2:$A$1001,MATCH(EF!B44,EF!$A$2:$A$1001,0))</f>
        <v>Consejo Municipal del Deporte de La Barca</v>
      </c>
      <c r="D44" s="202" t="str">
        <f>INDEX(A!$B$2:$B$1001,MATCH(EF!C44,A!$A$2:$A$1001,0))</f>
        <v>Municipal</v>
      </c>
      <c r="E44" s="202" t="str">
        <f>INDEX(A!$C$2:$C$1001,MATCH(EF!C44,A!$A$2:$A$1001,0))</f>
        <v>Sí</v>
      </c>
      <c r="F44" s="202">
        <f>INDEX(A!$D$2:$D$1001,MATCH(EF!C44,A!$A$2:$A$1001,0))</f>
        <v>18</v>
      </c>
      <c r="G44" s="202" t="str">
        <f>INDEX(A!$E$2:$E$1001,MATCH(EF!C44,A!$A$2:$A$1001,0))</f>
        <v>Otro</v>
      </c>
      <c r="H44" s="202" t="str">
        <f>INDEX(A!$F$2:$F$1001,MATCH(EF!C44,A!$A$2:$A$1001,0))</f>
        <v>Ejecutivo</v>
      </c>
      <c r="I44" s="202" t="str">
        <f>INDEX(A!$G$2:$G$1001,MATCH(EF!C44,A!$A$2:$A$1001,0))</f>
        <v>OPD</v>
      </c>
      <c r="J44" s="202">
        <f>INDEX(A!$H$2:$H$1001,MATCH(EF!C44,A!$A$2:$A$1001,0))</f>
        <v>1999</v>
      </c>
      <c r="K44" s="202" t="str">
        <f>INDEX(A!$I$2:$I$1001,MATCH(EF!C44,A!$A$2:$A$1001,0))</f>
        <v>NA</v>
      </c>
      <c r="L44" s="202" t="str">
        <f>INDEX(A!$J$2:$J$1001,MATCH(EF!C44,A!$A$2:$A$1001,0))</f>
        <v>Decreto número 18029</v>
      </c>
      <c r="M44" s="202">
        <f>INDEX(A!$K$2:$K$1001,MATCH(EF!C44,A!$A$2:$A$1001,0))</f>
        <v>701802</v>
      </c>
      <c r="N44" s="202">
        <f>INDEX(A!$L$2:$L$1001,MATCH(EF!C44,A!$A$2:$A$1001,0))</f>
        <v>0</v>
      </c>
      <c r="O44" s="203" t="str">
        <f t="shared" si="0"/>
        <v>7</v>
      </c>
      <c r="P44" s="203" t="str">
        <f t="shared" si="1"/>
        <v>018</v>
      </c>
      <c r="Q44" s="203" t="str">
        <f>IF(O44="7",IF(P44="000","Sin región al ser un intermunicipal",INDEX(B!$C$2:$C$126,MATCH(EF!P44,B!$A$2:$A$126,0))),"Sin región al ser un ente Estatal")</f>
        <v>Ciénega</v>
      </c>
      <c r="R44" s="204">
        <f>IF(O44="7",IF(P44="000","N/A",INDEX(B!$D$2:$D$126,MATCH(EF!P44,B!$A$2:$A$126,0))),B!$D$127)</f>
        <v>65055</v>
      </c>
      <c r="S44" s="204">
        <f>IF(O44="7",IF(P44="000","N/A",INDEX(B!$E$2:$E$126,MATCH(EF!P44,B!$A$2:$A$126,0))),B!$E$127)</f>
        <v>67937</v>
      </c>
    </row>
    <row r="45" spans="1:19" x14ac:dyDescent="0.3">
      <c r="A45" s="195">
        <f>COUNTIF(A!$A$2:$A$1001,"&lt;="&amp;A!A45)</f>
        <v>44</v>
      </c>
      <c r="B45" s="196">
        <v>44</v>
      </c>
      <c r="C45" s="202" t="str">
        <f>INDEX(A!$A$2:$A$1001,MATCH(EF!B45,EF!$A$2:$A$1001,0))</f>
        <v>Consejo Municipal del Deporte de Ocotlán, Jalisco</v>
      </c>
      <c r="D45" s="202" t="str">
        <f>INDEX(A!$B$2:$B$1001,MATCH(EF!C45,A!$A$2:$A$1001,0))</f>
        <v>Municipal</v>
      </c>
      <c r="E45" s="202" t="str">
        <f>INDEX(A!$C$2:$C$1001,MATCH(EF!C45,A!$A$2:$A$1001,0))</f>
        <v>Sí</v>
      </c>
      <c r="F45" s="202">
        <f>INDEX(A!$D$2:$D$1001,MATCH(EF!C45,A!$A$2:$A$1001,0))</f>
        <v>63</v>
      </c>
      <c r="G45" s="202" t="str">
        <f>INDEX(A!$E$2:$E$1001,MATCH(EF!C45,A!$A$2:$A$1001,0))</f>
        <v>Otro</v>
      </c>
      <c r="H45" s="202" t="str">
        <f>INDEX(A!$F$2:$F$1001,MATCH(EF!C45,A!$A$2:$A$1001,0))</f>
        <v>Ejecutivo</v>
      </c>
      <c r="I45" s="202" t="str">
        <f>INDEX(A!$G$2:$G$1001,MATCH(EF!C45,A!$A$2:$A$1001,0))</f>
        <v>OPD</v>
      </c>
      <c r="J45" s="202">
        <f>INDEX(A!$H$2:$H$1001,MATCH(EF!C45,A!$A$2:$A$1001,0))</f>
        <v>2000</v>
      </c>
      <c r="K45" s="202" t="str">
        <f>INDEX(A!$I$2:$I$1001,MATCH(EF!C45,A!$A$2:$A$1001,0))</f>
        <v>NA</v>
      </c>
      <c r="L45" s="202" t="str">
        <f>INDEX(A!$J$2:$J$1001,MATCH(EF!C45,A!$A$2:$A$1001,0))</f>
        <v>Decreto número 12474</v>
      </c>
      <c r="M45" s="202">
        <f>INDEX(A!$K$2:$K$1001,MATCH(EF!C45,A!$A$2:$A$1001,0))</f>
        <v>706302</v>
      </c>
      <c r="N45" s="202">
        <f>INDEX(A!$L$2:$L$1001,MATCH(EF!C45,A!$A$2:$A$1001,0))</f>
        <v>0</v>
      </c>
      <c r="O45" s="203" t="str">
        <f t="shared" si="0"/>
        <v>7</v>
      </c>
      <c r="P45" s="203" t="str">
        <f t="shared" si="1"/>
        <v>063</v>
      </c>
      <c r="Q45" s="203" t="str">
        <f>IF(O45="7",IF(P45="000","Sin región al ser un intermunicipal",INDEX(B!$C$2:$C$126,MATCH(EF!P45,B!$A$2:$A$126,0))),"Sin región al ser un ente Estatal")</f>
        <v>Ciénega</v>
      </c>
      <c r="R45" s="204">
        <f>IF(O45="7",IF(P45="000","N/A",INDEX(B!$D$2:$D$126,MATCH(EF!P45,B!$A$2:$A$126,0))),B!$D$127)</f>
        <v>99461</v>
      </c>
      <c r="S45" s="204">
        <f>IF(O45="7",IF(P45="000","N/A",INDEX(B!$E$2:$E$126,MATCH(EF!P45,B!$A$2:$A$126,0))),B!$E$127)</f>
        <v>106050</v>
      </c>
    </row>
    <row r="46" spans="1:19" x14ac:dyDescent="0.3">
      <c r="A46" s="195">
        <f>COUNTIF(A!$A$2:$A$1001,"&lt;="&amp;A!A46)</f>
        <v>45</v>
      </c>
      <c r="B46" s="196">
        <v>45</v>
      </c>
      <c r="C46" s="202" t="str">
        <f>INDEX(A!$A$2:$A$1001,MATCH(EF!B46,EF!$A$2:$A$1001,0))</f>
        <v>Consejo Municipal del Deporte de Puerto Vallarta</v>
      </c>
      <c r="D46" s="202" t="str">
        <f>INDEX(A!$B$2:$B$1001,MATCH(EF!C46,A!$A$2:$A$1001,0))</f>
        <v>Municipal</v>
      </c>
      <c r="E46" s="202" t="str">
        <f>INDEX(A!$C$2:$C$1001,MATCH(EF!C46,A!$A$2:$A$1001,0))</f>
        <v>Sí</v>
      </c>
      <c r="F46" s="202">
        <f>INDEX(A!$D$2:$D$1001,MATCH(EF!C46,A!$A$2:$A$1001,0))</f>
        <v>67</v>
      </c>
      <c r="G46" s="202" t="str">
        <f>INDEX(A!$E$2:$E$1001,MATCH(EF!C46,A!$A$2:$A$1001,0))</f>
        <v>Otro</v>
      </c>
      <c r="H46" s="202" t="str">
        <f>INDEX(A!$F$2:$F$1001,MATCH(EF!C46,A!$A$2:$A$1001,0))</f>
        <v>Ejecutivo</v>
      </c>
      <c r="I46" s="202" t="str">
        <f>INDEX(A!$G$2:$G$1001,MATCH(EF!C46,A!$A$2:$A$1001,0))</f>
        <v>OPD</v>
      </c>
      <c r="J46" s="202">
        <f>INDEX(A!$H$2:$H$1001,MATCH(EF!C46,A!$A$2:$A$1001,0))</f>
        <v>2007</v>
      </c>
      <c r="K46" s="202" t="str">
        <f>INDEX(A!$I$2:$I$1001,MATCH(EF!C46,A!$A$2:$A$1001,0))</f>
        <v>NA</v>
      </c>
      <c r="L46" s="202" t="str">
        <f>INDEX(A!$J$2:$J$1001,MATCH(EF!C46,A!$A$2:$A$1001,0))</f>
        <v>NA</v>
      </c>
      <c r="M46" s="202">
        <f>INDEX(A!$K$2:$K$1001,MATCH(EF!C46,A!$A$2:$A$1001,0))</f>
        <v>706705</v>
      </c>
      <c r="N46" s="202">
        <f>INDEX(A!$L$2:$L$1001,MATCH(EF!C46,A!$A$2:$A$1001,0))</f>
        <v>0</v>
      </c>
      <c r="O46" s="203" t="str">
        <f t="shared" si="0"/>
        <v>7</v>
      </c>
      <c r="P46" s="203" t="str">
        <f t="shared" si="1"/>
        <v>067</v>
      </c>
      <c r="Q46" s="203" t="str">
        <f>IF(O46="7",IF(P46="000","Sin región al ser un intermunicipal",INDEX(B!$C$2:$C$126,MATCH(EF!P46,B!$A$2:$A$126,0))),"Sin región al ser un ente Estatal")</f>
        <v>Costa Sierra Occidental</v>
      </c>
      <c r="R46" s="204">
        <f>IF(O46="7",IF(P46="000","N/A",INDEX(B!$D$2:$D$126,MATCH(EF!P46,B!$A$2:$A$126,0))),B!$D$127)</f>
        <v>275640</v>
      </c>
      <c r="S46" s="204">
        <f>IF(O46="7",IF(P46="000","N/A",INDEX(B!$E$2:$E$126,MATCH(EF!P46,B!$A$2:$A$126,0))),B!$E$127)</f>
        <v>291839</v>
      </c>
    </row>
    <row r="47" spans="1:19" x14ac:dyDescent="0.3">
      <c r="A47" s="195">
        <f>COUNTIF(A!$A$2:$A$1001,"&lt;="&amp;A!A47)</f>
        <v>46</v>
      </c>
      <c r="B47" s="196">
        <v>46</v>
      </c>
      <c r="C47" s="202" t="str">
        <f>INDEX(A!$A$2:$A$1001,MATCH(EF!B47,EF!$A$2:$A$1001,0))</f>
        <v>Consejo Municipal del Deporte de San Pedro Tlaquepaque</v>
      </c>
      <c r="D47" s="202" t="str">
        <f>INDEX(A!$B$2:$B$1001,MATCH(EF!C47,A!$A$2:$A$1001,0))</f>
        <v>Municipal</v>
      </c>
      <c r="E47" s="202" t="str">
        <f>INDEX(A!$C$2:$C$1001,MATCH(EF!C47,A!$A$2:$A$1001,0))</f>
        <v>Sí</v>
      </c>
      <c r="F47" s="202">
        <f>INDEX(A!$D$2:$D$1001,MATCH(EF!C47,A!$A$2:$A$1001,0))</f>
        <v>98</v>
      </c>
      <c r="G47" s="202" t="str">
        <f>INDEX(A!$E$2:$E$1001,MATCH(EF!C47,A!$A$2:$A$1001,0))</f>
        <v>Otro</v>
      </c>
      <c r="H47" s="202" t="str">
        <f>INDEX(A!$F$2:$F$1001,MATCH(EF!C47,A!$A$2:$A$1001,0))</f>
        <v>Ejecutivo</v>
      </c>
      <c r="I47" s="202" t="str">
        <f>INDEX(A!$G$2:$G$1001,MATCH(EF!C47,A!$A$2:$A$1001,0))</f>
        <v>OPD</v>
      </c>
      <c r="J47" s="202">
        <f>INDEX(A!$H$2:$H$1001,MATCH(EF!C47,A!$A$2:$A$1001,0))</f>
        <v>2012</v>
      </c>
      <c r="K47" s="202" t="str">
        <f>INDEX(A!$I$2:$I$1001,MATCH(EF!C47,A!$A$2:$A$1001,0))</f>
        <v>NA</v>
      </c>
      <c r="L47" s="202" t="str">
        <f>INDEX(A!$J$2:$J$1001,MATCH(EF!C47,A!$A$2:$A$1001,0))</f>
        <v>Acta de sesión ordinaria número 03</v>
      </c>
      <c r="M47" s="202">
        <f>INDEX(A!$K$2:$K$1001,MATCH(EF!C47,A!$A$2:$A$1001,0))</f>
        <v>709806</v>
      </c>
      <c r="N47" s="202">
        <f>INDEX(A!$L$2:$L$1001,MATCH(EF!C47,A!$A$2:$A$1001,0))</f>
        <v>0</v>
      </c>
      <c r="O47" s="203" t="str">
        <f t="shared" si="0"/>
        <v>7</v>
      </c>
      <c r="P47" s="203" t="str">
        <f t="shared" si="1"/>
        <v>098</v>
      </c>
      <c r="Q47" s="203" t="str">
        <f>IF(O47="7",IF(P47="000","Sin región al ser un intermunicipal",INDEX(B!$C$2:$C$126,MATCH(EF!P47,B!$A$2:$A$126,0))),"Sin región al ser un ente Estatal")</f>
        <v>Centro</v>
      </c>
      <c r="R47" s="204">
        <f>IF(O47="7",IF(P47="000","N/A",INDEX(B!$D$2:$D$126,MATCH(EF!P47,B!$A$2:$A$126,0))),B!$D$127)</f>
        <v>664193</v>
      </c>
      <c r="S47" s="204">
        <f>IF(O47="7",IF(P47="000","N/A",INDEX(B!$E$2:$E$126,MATCH(EF!P47,B!$A$2:$A$126,0))),B!$E$127)</f>
        <v>687127</v>
      </c>
    </row>
    <row r="48" spans="1:19" x14ac:dyDescent="0.3">
      <c r="A48" s="195">
        <f>COUNTIF(A!$A$2:$A$1001,"&lt;="&amp;A!A48)</f>
        <v>47</v>
      </c>
      <c r="B48" s="196">
        <v>47</v>
      </c>
      <c r="C48" s="202" t="str">
        <f>INDEX(A!$A$2:$A$1001,MATCH(EF!B48,EF!$A$2:$A$1001,0))</f>
        <v>Consejo Municipal del Deporte de Tonalá</v>
      </c>
      <c r="D48" s="202" t="str">
        <f>INDEX(A!$B$2:$B$1001,MATCH(EF!C48,A!$A$2:$A$1001,0))</f>
        <v>Municipal</v>
      </c>
      <c r="E48" s="202" t="str">
        <f>INDEX(A!$C$2:$C$1001,MATCH(EF!C48,A!$A$2:$A$1001,0))</f>
        <v>Sí</v>
      </c>
      <c r="F48" s="202">
        <f>INDEX(A!$D$2:$D$1001,MATCH(EF!C48,A!$A$2:$A$1001,0))</f>
        <v>101</v>
      </c>
      <c r="G48" s="202" t="str">
        <f>INDEX(A!$E$2:$E$1001,MATCH(EF!C48,A!$A$2:$A$1001,0))</f>
        <v>Otro</v>
      </c>
      <c r="H48" s="202" t="str">
        <f>INDEX(A!$F$2:$F$1001,MATCH(EF!C48,A!$A$2:$A$1001,0))</f>
        <v>Ejecutivo</v>
      </c>
      <c r="I48" s="202" t="str">
        <f>INDEX(A!$G$2:$G$1001,MATCH(EF!C48,A!$A$2:$A$1001,0))</f>
        <v>OPD</v>
      </c>
      <c r="J48" s="202">
        <f>INDEX(A!$H$2:$H$1001,MATCH(EF!C48,A!$A$2:$A$1001,0))</f>
        <v>2009</v>
      </c>
      <c r="K48" s="202" t="str">
        <f>INDEX(A!$I$2:$I$1001,MATCH(EF!C48,A!$A$2:$A$1001,0))</f>
        <v>NA</v>
      </c>
      <c r="L48" s="202" t="str">
        <f>INDEX(A!$J$2:$J$1001,MATCH(EF!C48,A!$A$2:$A$1001,0))</f>
        <v>Acuerdo no. 1285</v>
      </c>
      <c r="M48" s="202">
        <f>INDEX(A!$K$2:$K$1001,MATCH(EF!C48,A!$A$2:$A$1001,0))</f>
        <v>710103</v>
      </c>
      <c r="N48" s="202">
        <f>INDEX(A!$L$2:$L$1001,MATCH(EF!C48,A!$A$2:$A$1001,0))</f>
        <v>0</v>
      </c>
      <c r="O48" s="203" t="str">
        <f t="shared" si="0"/>
        <v>7</v>
      </c>
      <c r="P48" s="203" t="str">
        <f t="shared" si="1"/>
        <v>101</v>
      </c>
      <c r="Q48" s="203" t="str">
        <f>IF(O48="7",IF(P48="000","Sin región al ser un intermunicipal",INDEX(B!$C$2:$C$126,MATCH(EF!P48,B!$A$2:$A$126,0))),"Sin región al ser un ente Estatal")</f>
        <v>Centro</v>
      </c>
      <c r="R48" s="204">
        <f>IF(O48="7",IF(P48="000","N/A",INDEX(B!$D$2:$D$126,MATCH(EF!P48,B!$A$2:$A$126,0))),B!$D$127)</f>
        <v>536111</v>
      </c>
      <c r="S48" s="204">
        <f>IF(O48="7",IF(P48="000","N/A",INDEX(B!$E$2:$E$126,MATCH(EF!P48,B!$A$2:$A$126,0))),B!$E$127)</f>
        <v>569913</v>
      </c>
    </row>
    <row r="49" spans="1:19" x14ac:dyDescent="0.3">
      <c r="A49" s="195">
        <f>COUNTIF(A!$A$2:$A$1001,"&lt;="&amp;A!A49)</f>
        <v>48</v>
      </c>
      <c r="B49" s="196">
        <v>48</v>
      </c>
      <c r="C49" s="202" t="str">
        <f>INDEX(A!$A$2:$A$1001,MATCH(EF!B49,EF!$A$2:$A$1001,0))</f>
        <v>Consejo Municipal del Deporte de Yahualica</v>
      </c>
      <c r="D49" s="202" t="str">
        <f>INDEX(A!$B$2:$B$1001,MATCH(EF!C49,A!$A$2:$A$1001,0))</f>
        <v>Municipal</v>
      </c>
      <c r="E49" s="202" t="str">
        <f>INDEX(A!$C$2:$C$1001,MATCH(EF!C49,A!$A$2:$A$1001,0))</f>
        <v>Sí</v>
      </c>
      <c r="F49" s="202">
        <f>INDEX(A!$D$2:$D$1001,MATCH(EF!C49,A!$A$2:$A$1001,0))</f>
        <v>118</v>
      </c>
      <c r="G49" s="202" t="str">
        <f>INDEX(A!$E$2:$E$1001,MATCH(EF!C49,A!$A$2:$A$1001,0))</f>
        <v>Otro</v>
      </c>
      <c r="H49" s="202" t="str">
        <f>INDEX(A!$F$2:$F$1001,MATCH(EF!C49,A!$A$2:$A$1001,0))</f>
        <v>Ejecutivo</v>
      </c>
      <c r="I49" s="202" t="str">
        <f>INDEX(A!$G$2:$G$1001,MATCH(EF!C49,A!$A$2:$A$1001,0))</f>
        <v>OPD</v>
      </c>
      <c r="J49" s="202">
        <f>INDEX(A!$H$2:$H$1001,MATCH(EF!C49,A!$A$2:$A$1001,0))</f>
        <v>2016</v>
      </c>
      <c r="K49" s="202" t="str">
        <f>INDEX(A!$I$2:$I$1001,MATCH(EF!C49,A!$A$2:$A$1001,0))</f>
        <v>NA</v>
      </c>
      <c r="L49" s="202" t="str">
        <f>INDEX(A!$J$2:$J$1001,MATCH(EF!C49,A!$A$2:$A$1001,0))</f>
        <v>Gaceta Municipal edición especial</v>
      </c>
      <c r="M49" s="202">
        <f>INDEX(A!$K$2:$K$1001,MATCH(EF!C49,A!$A$2:$A$1001,0))</f>
        <v>711802</v>
      </c>
      <c r="N49" s="202">
        <f>INDEX(A!$L$2:$L$1001,MATCH(EF!C49,A!$A$2:$A$1001,0))</f>
        <v>0</v>
      </c>
      <c r="O49" s="203" t="str">
        <f t="shared" si="0"/>
        <v>7</v>
      </c>
      <c r="P49" s="203" t="str">
        <f t="shared" si="1"/>
        <v>118</v>
      </c>
      <c r="Q49" s="203" t="str">
        <f>IF(O49="7",IF(P49="000","Sin región al ser un intermunicipal",INDEX(B!$C$2:$C$126,MATCH(EF!P49,B!$A$2:$A$126,0))),"Sin región al ser un ente Estatal")</f>
        <v xml:space="preserve">Altos Sur </v>
      </c>
      <c r="R49" s="204">
        <f>IF(O49="7",IF(P49="000","N/A",INDEX(B!$D$2:$D$126,MATCH(EF!P49,B!$A$2:$A$126,0))),B!$D$127)</f>
        <v>22586</v>
      </c>
      <c r="S49" s="204">
        <f>IF(O49="7",IF(P49="000","N/A",INDEX(B!$E$2:$E$126,MATCH(EF!P49,B!$A$2:$A$126,0))),B!$E$127)</f>
        <v>22394</v>
      </c>
    </row>
    <row r="50" spans="1:19" x14ac:dyDescent="0.3">
      <c r="A50" s="195">
        <f>COUNTIF(A!$A$2:$A$1001,"&lt;="&amp;A!A50)</f>
        <v>49</v>
      </c>
      <c r="B50" s="196">
        <v>49</v>
      </c>
      <c r="C50" s="202" t="str">
        <f>INDEX(A!$A$2:$A$1001,MATCH(EF!B50,EF!$A$2:$A$1001,0))</f>
        <v>Consejo Municipal del Deporte de Zapopan, Jalisco</v>
      </c>
      <c r="D50" s="202" t="str">
        <f>INDEX(A!$B$2:$B$1001,MATCH(EF!C50,A!$A$2:$A$1001,0))</f>
        <v>Municipal</v>
      </c>
      <c r="E50" s="202" t="str">
        <f>INDEX(A!$C$2:$C$1001,MATCH(EF!C50,A!$A$2:$A$1001,0))</f>
        <v>Sí</v>
      </c>
      <c r="F50" s="202">
        <f>INDEX(A!$D$2:$D$1001,MATCH(EF!C50,A!$A$2:$A$1001,0))</f>
        <v>120</v>
      </c>
      <c r="G50" s="202" t="str">
        <f>INDEX(A!$E$2:$E$1001,MATCH(EF!C50,A!$A$2:$A$1001,0))</f>
        <v>Otro</v>
      </c>
      <c r="H50" s="202" t="str">
        <f>INDEX(A!$F$2:$F$1001,MATCH(EF!C50,A!$A$2:$A$1001,0))</f>
        <v>Ejecutivo</v>
      </c>
      <c r="I50" s="202" t="str">
        <f>INDEX(A!$G$2:$G$1001,MATCH(EF!C50,A!$A$2:$A$1001,0))</f>
        <v>OPD</v>
      </c>
      <c r="J50" s="202">
        <f>INDEX(A!$H$2:$H$1001,MATCH(EF!C50,A!$A$2:$A$1001,0))</f>
        <v>1998</v>
      </c>
      <c r="K50" s="202" t="str">
        <f>INDEX(A!$I$2:$I$1001,MATCH(EF!C50,A!$A$2:$A$1001,0))</f>
        <v>NA</v>
      </c>
      <c r="L50" s="202" t="str">
        <f>INDEX(A!$J$2:$J$1001,MATCH(EF!C50,A!$A$2:$A$1001,0))</f>
        <v>Decreto número 17191</v>
      </c>
      <c r="M50" s="202">
        <f>INDEX(A!$K$2:$K$1001,MATCH(EF!C50,A!$A$2:$A$1001,0))</f>
        <v>712002</v>
      </c>
      <c r="N50" s="202">
        <f>INDEX(A!$L$2:$L$1001,MATCH(EF!C50,A!$A$2:$A$1001,0))</f>
        <v>0</v>
      </c>
      <c r="O50" s="203" t="str">
        <f t="shared" si="0"/>
        <v>7</v>
      </c>
      <c r="P50" s="203" t="str">
        <f t="shared" si="1"/>
        <v>120</v>
      </c>
      <c r="Q50" s="203" t="str">
        <f>IF(O50="7",IF(P50="000","Sin región al ser un intermunicipal",INDEX(B!$C$2:$C$126,MATCH(EF!P50,B!$A$2:$A$126,0))),"Sin región al ser un ente Estatal")</f>
        <v>Centro</v>
      </c>
      <c r="R50" s="204">
        <f>IF(O50="7",IF(P50="000","N/A",INDEX(B!$D$2:$D$126,MATCH(EF!P50,B!$A$2:$A$126,0))),B!$D$127)</f>
        <v>1332272</v>
      </c>
      <c r="S50" s="204">
        <f>IF(O50="7",IF(P50="000","N/A",INDEX(B!$E$2:$E$126,MATCH(EF!P50,B!$A$2:$A$126,0))),B!$E$127)</f>
        <v>1476491</v>
      </c>
    </row>
    <row r="51" spans="1:19" x14ac:dyDescent="0.3">
      <c r="A51" s="195">
        <f>COUNTIF(A!$A$2:$A$1001,"&lt;="&amp;A!A51)</f>
        <v>50</v>
      </c>
      <c r="B51" s="196">
        <v>50</v>
      </c>
      <c r="C51" s="202" t="str">
        <f>INDEX(A!$A$2:$A$1001,MATCH(EF!B51,EF!$A$2:$A$1001,0))</f>
        <v>Consejo Social de Cooperación para el Desarrollo Urbano de Guadalajara</v>
      </c>
      <c r="D51" s="202" t="str">
        <f>INDEX(A!$B$2:$B$1001,MATCH(EF!C51,A!$A$2:$A$1001,0))</f>
        <v>Municipal</v>
      </c>
      <c r="E51" s="202" t="str">
        <f>INDEX(A!$C$2:$C$1001,MATCH(EF!C51,A!$A$2:$A$1001,0))</f>
        <v>Sí</v>
      </c>
      <c r="F51" s="202">
        <f>INDEX(A!$D$2:$D$1001,MATCH(EF!C51,A!$A$2:$A$1001,0))</f>
        <v>39</v>
      </c>
      <c r="G51" s="202" t="str">
        <f>INDEX(A!$E$2:$E$1001,MATCH(EF!C51,A!$A$2:$A$1001,0))</f>
        <v>Territorio</v>
      </c>
      <c r="H51" s="202" t="str">
        <f>INDEX(A!$F$2:$F$1001,MATCH(EF!C51,A!$A$2:$A$1001,0))</f>
        <v>Ejecutivo</v>
      </c>
      <c r="I51" s="202" t="str">
        <f>INDEX(A!$G$2:$G$1001,MATCH(EF!C51,A!$A$2:$A$1001,0))</f>
        <v>OPD</v>
      </c>
      <c r="J51" s="202">
        <f>INDEX(A!$H$2:$H$1001,MATCH(EF!C51,A!$A$2:$A$1001,0))</f>
        <v>2007</v>
      </c>
      <c r="K51" s="202" t="str">
        <f>INDEX(A!$I$2:$I$1001,MATCH(EF!C51,A!$A$2:$A$1001,0))</f>
        <v>NA</v>
      </c>
      <c r="L51" s="202" t="str">
        <f>INDEX(A!$J$2:$J$1001,MATCH(EF!C51,A!$A$2:$A$1001,0))</f>
        <v>NA</v>
      </c>
      <c r="M51" s="202">
        <f>INDEX(A!$K$2:$K$1001,MATCH(EF!C51,A!$A$2:$A$1001,0))</f>
        <v>703907</v>
      </c>
      <c r="N51" s="202">
        <f>INDEX(A!$L$2:$L$1001,MATCH(EF!C51,A!$A$2:$A$1001,0))</f>
        <v>0</v>
      </c>
      <c r="O51" s="203" t="str">
        <f t="shared" si="0"/>
        <v>7</v>
      </c>
      <c r="P51" s="203" t="str">
        <f t="shared" si="1"/>
        <v>039</v>
      </c>
      <c r="Q51" s="203" t="str">
        <f>IF(O51="7",IF(P51="000","Sin región al ser un intermunicipal",INDEX(B!$C$2:$C$126,MATCH(EF!P51,B!$A$2:$A$126,0))),"Sin región al ser un ente Estatal")</f>
        <v>Centro</v>
      </c>
      <c r="R51" s="204">
        <f>IF(O51="7",IF(P51="000","N/A",INDEX(B!$D$2:$D$126,MATCH(EF!P51,B!$A$2:$A$126,0))),B!$D$127)</f>
        <v>1460148</v>
      </c>
      <c r="S51" s="204">
        <f>IF(O51="7",IF(P51="000","N/A",INDEX(B!$E$2:$E$126,MATCH(EF!P51,B!$A$2:$A$126,0))),B!$E$127)</f>
        <v>1385629</v>
      </c>
    </row>
    <row r="52" spans="1:19" x14ac:dyDescent="0.3">
      <c r="A52" s="195">
        <f>COUNTIF(A!$A$2:$A$1001,"&lt;="&amp;A!A52)</f>
        <v>51</v>
      </c>
      <c r="B52" s="196">
        <v>51</v>
      </c>
      <c r="C52" s="202" t="str">
        <f>INDEX(A!$A$2:$A$1001,MATCH(EF!B52,EF!$A$2:$A$1001,0))</f>
        <v>Cuautitlán de García Barragán</v>
      </c>
      <c r="D52" s="202" t="str">
        <f>INDEX(A!$B$2:$B$1001,MATCH(EF!C52,A!$A$2:$A$1001,0))</f>
        <v>Municipal</v>
      </c>
      <c r="E52" s="202" t="str">
        <f>INDEX(A!$C$2:$C$1001,MATCH(EF!C52,A!$A$2:$A$1001,0))</f>
        <v>Sí</v>
      </c>
      <c r="F52" s="202">
        <f>INDEX(A!$D$2:$D$1001,MATCH(EF!C52,A!$A$2:$A$1001,0))</f>
        <v>27</v>
      </c>
      <c r="G52" s="202" t="str">
        <f>INDEX(A!$E$2:$E$1001,MATCH(EF!C52,A!$A$2:$A$1001,0))</f>
        <v>Gobierno</v>
      </c>
      <c r="H52" s="202" t="str">
        <f>INDEX(A!$F$2:$F$1001,MATCH(EF!C52,A!$A$2:$A$1001,0))</f>
        <v>Ejecutivo</v>
      </c>
      <c r="I52" s="202" t="str">
        <f>INDEX(A!$G$2:$G$1001,MATCH(EF!C52,A!$A$2:$A$1001,0))</f>
        <v>Dependencia</v>
      </c>
      <c r="J52" s="202">
        <f>INDEX(A!$H$2:$H$1001,MATCH(EF!C52,A!$A$2:$A$1001,0))</f>
        <v>1946</v>
      </c>
      <c r="K52" s="202" t="str">
        <f>INDEX(A!$I$2:$I$1001,MATCH(EF!C52,A!$A$2:$A$1001,0))</f>
        <v>NA</v>
      </c>
      <c r="L52" s="202" t="str">
        <f>INDEX(A!$J$2:$J$1001,MATCH(EF!C52,A!$A$2:$A$1001,0))</f>
        <v>NA</v>
      </c>
      <c r="M52" s="202">
        <f>INDEX(A!$K$2:$K$1001,MATCH(EF!C52,A!$A$2:$A$1001,0))</f>
        <v>702700</v>
      </c>
      <c r="N52" s="202">
        <f>INDEX(A!$L$2:$L$1001,MATCH(EF!C52,A!$A$2:$A$1001,0))</f>
        <v>0</v>
      </c>
      <c r="O52" s="203" t="str">
        <f t="shared" si="0"/>
        <v>7</v>
      </c>
      <c r="P52" s="203" t="str">
        <f t="shared" si="1"/>
        <v>027</v>
      </c>
      <c r="Q52" s="203" t="str">
        <f>IF(O52="7",IF(P52="000","Sin región al ser un intermunicipal",INDEX(B!$C$2:$C$126,MATCH(EF!P52,B!$A$2:$A$126,0))),"Sin región al ser un ente Estatal")</f>
        <v>Costa Sur</v>
      </c>
      <c r="R52" s="204">
        <f>IF(O52="7",IF(P52="000","N/A",INDEX(B!$D$2:$D$126,MATCH(EF!P52,B!$A$2:$A$126,0))),B!$D$127)</f>
        <v>18138</v>
      </c>
      <c r="S52" s="204">
        <f>IF(O52="7",IF(P52="000","N/A",INDEX(B!$E$2:$E$126,MATCH(EF!P52,B!$A$2:$A$126,0))),B!$E$127)</f>
        <v>18370</v>
      </c>
    </row>
    <row r="53" spans="1:19" x14ac:dyDescent="0.3">
      <c r="A53" s="195">
        <f>COUNTIF(A!$A$2:$A$1001,"&lt;="&amp;A!A53)</f>
        <v>52</v>
      </c>
      <c r="B53" s="196">
        <v>52</v>
      </c>
      <c r="C53" s="202" t="str">
        <f>INDEX(A!$A$2:$A$1001,MATCH(EF!B53,EF!$A$2:$A$1001,0))</f>
        <v>Cuautla</v>
      </c>
      <c r="D53" s="202" t="str">
        <f>INDEX(A!$B$2:$B$1001,MATCH(EF!C53,A!$A$2:$A$1001,0))</f>
        <v>Municipal</v>
      </c>
      <c r="E53" s="202" t="str">
        <f>INDEX(A!$C$2:$C$1001,MATCH(EF!C53,A!$A$2:$A$1001,0))</f>
        <v>Sí</v>
      </c>
      <c r="F53" s="202">
        <f>INDEX(A!$D$2:$D$1001,MATCH(EF!C53,A!$A$2:$A$1001,0))</f>
        <v>28</v>
      </c>
      <c r="G53" s="202" t="str">
        <f>INDEX(A!$E$2:$E$1001,MATCH(EF!C53,A!$A$2:$A$1001,0))</f>
        <v>Gobierno</v>
      </c>
      <c r="H53" s="202" t="str">
        <f>INDEX(A!$F$2:$F$1001,MATCH(EF!C53,A!$A$2:$A$1001,0))</f>
        <v>Ejecutivo</v>
      </c>
      <c r="I53" s="202" t="str">
        <f>INDEX(A!$G$2:$G$1001,MATCH(EF!C53,A!$A$2:$A$1001,0))</f>
        <v>Dependencia</v>
      </c>
      <c r="J53" s="202">
        <f>INDEX(A!$H$2:$H$1001,MATCH(EF!C53,A!$A$2:$A$1001,0))</f>
        <v>1888</v>
      </c>
      <c r="K53" s="202" t="str">
        <f>INDEX(A!$I$2:$I$1001,MATCH(EF!C53,A!$A$2:$A$1001,0))</f>
        <v>NA</v>
      </c>
      <c r="L53" s="202" t="str">
        <f>INDEX(A!$J$2:$J$1001,MATCH(EF!C53,A!$A$2:$A$1001,0))</f>
        <v>NA</v>
      </c>
      <c r="M53" s="202">
        <f>INDEX(A!$K$2:$K$1001,MATCH(EF!C53,A!$A$2:$A$1001,0))</f>
        <v>702800</v>
      </c>
      <c r="N53" s="202">
        <f>INDEX(A!$L$2:$L$1001,MATCH(EF!C53,A!$A$2:$A$1001,0))</f>
        <v>0</v>
      </c>
      <c r="O53" s="203" t="str">
        <f t="shared" si="0"/>
        <v>7</v>
      </c>
      <c r="P53" s="203" t="str">
        <f t="shared" si="1"/>
        <v>028</v>
      </c>
      <c r="Q53" s="203" t="str">
        <f>IF(O53="7",IF(P53="000","Sin región al ser un intermunicipal",INDEX(B!$C$2:$C$126,MATCH(EF!P53,B!$A$2:$A$126,0))),"Sin región al ser un ente Estatal")</f>
        <v>Sierra de Amula</v>
      </c>
      <c r="R53" s="204">
        <f>IF(O53="7",IF(P53="000","N/A",INDEX(B!$D$2:$D$126,MATCH(EF!P53,B!$A$2:$A$126,0))),B!$D$127)</f>
        <v>2120</v>
      </c>
      <c r="S53" s="204">
        <f>IF(O53="7",IF(P53="000","N/A",INDEX(B!$E$2:$E$126,MATCH(EF!P53,B!$A$2:$A$126,0))),B!$E$127)</f>
        <v>2166</v>
      </c>
    </row>
    <row r="54" spans="1:19" x14ac:dyDescent="0.3">
      <c r="A54" s="195">
        <f>COUNTIF(A!$A$2:$A$1001,"&lt;="&amp;A!A54)</f>
        <v>53</v>
      </c>
      <c r="B54" s="196">
        <v>53</v>
      </c>
      <c r="C54" s="202" t="str">
        <f>INDEX(A!$A$2:$A$1001,MATCH(EF!B54,EF!$A$2:$A$1001,0))</f>
        <v>Cuquío</v>
      </c>
      <c r="D54" s="202" t="str">
        <f>INDEX(A!$B$2:$B$1001,MATCH(EF!C54,A!$A$2:$A$1001,0))</f>
        <v>Municipal</v>
      </c>
      <c r="E54" s="202" t="str">
        <f>INDEX(A!$C$2:$C$1001,MATCH(EF!C54,A!$A$2:$A$1001,0))</f>
        <v>Sí</v>
      </c>
      <c r="F54" s="202">
        <f>INDEX(A!$D$2:$D$1001,MATCH(EF!C54,A!$A$2:$A$1001,0))</f>
        <v>29</v>
      </c>
      <c r="G54" s="202" t="str">
        <f>INDEX(A!$E$2:$E$1001,MATCH(EF!C54,A!$A$2:$A$1001,0))</f>
        <v>Gobierno</v>
      </c>
      <c r="H54" s="202" t="str">
        <f>INDEX(A!$F$2:$F$1001,MATCH(EF!C54,A!$A$2:$A$1001,0))</f>
        <v>Ejecutivo</v>
      </c>
      <c r="I54" s="202" t="str">
        <f>INDEX(A!$G$2:$G$1001,MATCH(EF!C54,A!$A$2:$A$1001,0))</f>
        <v>Dependencia</v>
      </c>
      <c r="J54" s="202">
        <f>INDEX(A!$H$2:$H$1001,MATCH(EF!C54,A!$A$2:$A$1001,0))</f>
        <v>1824</v>
      </c>
      <c r="K54" s="202" t="str">
        <f>INDEX(A!$I$2:$I$1001,MATCH(EF!C54,A!$A$2:$A$1001,0))</f>
        <v>NA</v>
      </c>
      <c r="L54" s="202" t="str">
        <f>INDEX(A!$J$2:$J$1001,MATCH(EF!C54,A!$A$2:$A$1001,0))</f>
        <v>NA</v>
      </c>
      <c r="M54" s="202">
        <f>INDEX(A!$K$2:$K$1001,MATCH(EF!C54,A!$A$2:$A$1001,0))</f>
        <v>702900</v>
      </c>
      <c r="N54" s="202">
        <f>INDEX(A!$L$2:$L$1001,MATCH(EF!C54,A!$A$2:$A$1001,0))</f>
        <v>0</v>
      </c>
      <c r="O54" s="203" t="str">
        <f t="shared" si="0"/>
        <v>7</v>
      </c>
      <c r="P54" s="203" t="str">
        <f t="shared" si="1"/>
        <v>029</v>
      </c>
      <c r="Q54" s="203" t="str">
        <f>IF(O54="7",IF(P54="000","Sin región al ser un intermunicipal",INDEX(B!$C$2:$C$126,MATCH(EF!P54,B!$A$2:$A$126,0))),"Sin región al ser un ente Estatal")</f>
        <v>Centro</v>
      </c>
      <c r="R54" s="204">
        <f>IF(O54="7",IF(P54="000","N/A",INDEX(B!$D$2:$D$126,MATCH(EF!P54,B!$A$2:$A$126,0))),B!$D$127)</f>
        <v>17980</v>
      </c>
      <c r="S54" s="204">
        <f>IF(O54="7",IF(P54="000","N/A",INDEX(B!$E$2:$E$126,MATCH(EF!P54,B!$A$2:$A$126,0))),B!$E$127)</f>
        <v>17820</v>
      </c>
    </row>
    <row r="55" spans="1:19" x14ac:dyDescent="0.3">
      <c r="A55" s="195">
        <f>COUNTIF(A!$A$2:$A$1001,"&lt;="&amp;A!A55)</f>
        <v>54</v>
      </c>
      <c r="B55" s="196">
        <v>54</v>
      </c>
      <c r="C55" s="202" t="str">
        <f>INDEX(A!$A$2:$A$1001,MATCH(EF!B55,EF!$A$2:$A$1001,0))</f>
        <v>Degollado</v>
      </c>
      <c r="D55" s="202" t="str">
        <f>INDEX(A!$B$2:$B$1001,MATCH(EF!C55,A!$A$2:$A$1001,0))</f>
        <v>Municipal</v>
      </c>
      <c r="E55" s="202" t="str">
        <f>INDEX(A!$C$2:$C$1001,MATCH(EF!C55,A!$A$2:$A$1001,0))</f>
        <v>Sí</v>
      </c>
      <c r="F55" s="202">
        <f>INDEX(A!$D$2:$D$1001,MATCH(EF!C55,A!$A$2:$A$1001,0))</f>
        <v>33</v>
      </c>
      <c r="G55" s="202" t="str">
        <f>INDEX(A!$E$2:$E$1001,MATCH(EF!C55,A!$A$2:$A$1001,0))</f>
        <v>Gobierno</v>
      </c>
      <c r="H55" s="202" t="str">
        <f>INDEX(A!$F$2:$F$1001,MATCH(EF!C55,A!$A$2:$A$1001,0))</f>
        <v>Ejecutivo</v>
      </c>
      <c r="I55" s="202" t="str">
        <f>INDEX(A!$G$2:$G$1001,MATCH(EF!C55,A!$A$2:$A$1001,0))</f>
        <v>Dependencia</v>
      </c>
      <c r="J55" s="202">
        <f>INDEX(A!$H$2:$H$1001,MATCH(EF!C55,A!$A$2:$A$1001,0))</f>
        <v>1861</v>
      </c>
      <c r="K55" s="202" t="str">
        <f>INDEX(A!$I$2:$I$1001,MATCH(EF!C55,A!$A$2:$A$1001,0))</f>
        <v>NA</v>
      </c>
      <c r="L55" s="202" t="str">
        <f>INDEX(A!$J$2:$J$1001,MATCH(EF!C55,A!$A$2:$A$1001,0))</f>
        <v>NA</v>
      </c>
      <c r="M55" s="202">
        <f>INDEX(A!$K$2:$K$1001,MATCH(EF!C55,A!$A$2:$A$1001,0))</f>
        <v>703300</v>
      </c>
      <c r="N55" s="202">
        <f>INDEX(A!$L$2:$L$1001,MATCH(EF!C55,A!$A$2:$A$1001,0))</f>
        <v>0</v>
      </c>
      <c r="O55" s="203" t="str">
        <f t="shared" si="0"/>
        <v>7</v>
      </c>
      <c r="P55" s="203" t="str">
        <f t="shared" si="1"/>
        <v>033</v>
      </c>
      <c r="Q55" s="203" t="str">
        <f>IF(O55="7",IF(P55="000","Sin región al ser un intermunicipal",INDEX(B!$C$2:$C$126,MATCH(EF!P55,B!$A$2:$A$126,0))),"Sin región al ser un ente Estatal")</f>
        <v>Ciénega</v>
      </c>
      <c r="R55" s="204">
        <f>IF(O55="7",IF(P55="000","N/A",INDEX(B!$D$2:$D$126,MATCH(EF!P55,B!$A$2:$A$126,0))),B!$D$127)</f>
        <v>21479</v>
      </c>
      <c r="S55" s="204">
        <f>IF(O55="7",IF(P55="000","N/A",INDEX(B!$E$2:$E$126,MATCH(EF!P55,B!$A$2:$A$126,0))),B!$E$127)</f>
        <v>21226</v>
      </c>
    </row>
    <row r="56" spans="1:19" x14ac:dyDescent="0.3">
      <c r="A56" s="195">
        <f>COUNTIF(A!$A$2:$A$1001,"&lt;="&amp;A!A56)</f>
        <v>55</v>
      </c>
      <c r="B56" s="196">
        <v>55</v>
      </c>
      <c r="C56" s="202" t="str">
        <f>INDEX(A!$A$2:$A$1001,MATCH(EF!B56,EF!$A$2:$A$1001,0))</f>
        <v>DIF Municipal de Amacueca</v>
      </c>
      <c r="D56" s="202" t="str">
        <f>INDEX(A!$B$2:$B$1001,MATCH(EF!C56,A!$A$2:$A$1001,0))</f>
        <v>Municipal</v>
      </c>
      <c r="E56" s="202" t="str">
        <f>INDEX(A!$C$2:$C$1001,MATCH(EF!C56,A!$A$2:$A$1001,0))</f>
        <v>Sí</v>
      </c>
      <c r="F56" s="202">
        <f>INDEX(A!$D$2:$D$1001,MATCH(EF!C56,A!$A$2:$A$1001,0))</f>
        <v>4</v>
      </c>
      <c r="G56" s="202" t="str">
        <f>INDEX(A!$E$2:$E$1001,MATCH(EF!C56,A!$A$2:$A$1001,0))</f>
        <v>Asistencia social</v>
      </c>
      <c r="H56" s="202" t="str">
        <f>INDEX(A!$F$2:$F$1001,MATCH(EF!C56,A!$A$2:$A$1001,0))</f>
        <v>Ejecutivo</v>
      </c>
      <c r="I56" s="202" t="str">
        <f>INDEX(A!$G$2:$G$1001,MATCH(EF!C56,A!$A$2:$A$1001,0))</f>
        <v>OPD</v>
      </c>
      <c r="J56" s="202">
        <f>INDEX(A!$H$2:$H$1001,MATCH(EF!C56,A!$A$2:$A$1001,0))</f>
        <v>1986</v>
      </c>
      <c r="K56" s="202" t="str">
        <f>INDEX(A!$I$2:$I$1001,MATCH(EF!C56,A!$A$2:$A$1001,0))</f>
        <v>NA</v>
      </c>
      <c r="L56" s="202" t="str">
        <f>INDEX(A!$J$2:$J$1001,MATCH(EF!C56,A!$A$2:$A$1001,0))</f>
        <v>Decreto N.° 12473</v>
      </c>
      <c r="M56" s="202">
        <f>INDEX(A!$K$2:$K$1001,MATCH(EF!C56,A!$A$2:$A$1001,0))</f>
        <v>700401</v>
      </c>
      <c r="N56" s="202">
        <f>INDEX(A!$L$2:$L$1001,MATCH(EF!C56,A!$A$2:$A$1001,0))</f>
        <v>0</v>
      </c>
      <c r="O56" s="203" t="str">
        <f t="shared" si="0"/>
        <v>7</v>
      </c>
      <c r="P56" s="203" t="str">
        <f t="shared" si="1"/>
        <v>004</v>
      </c>
      <c r="Q56" s="203" t="str">
        <f>IF(O56="7",IF(P56="000","Sin región al ser un intermunicipal",INDEX(B!$C$2:$C$126,MATCH(EF!P56,B!$A$2:$A$126,0))),"Sin región al ser un ente Estatal")</f>
        <v>Lagunas</v>
      </c>
      <c r="R56" s="204">
        <f>IF(O56="7",IF(P56="000","N/A",INDEX(B!$D$2:$D$126,MATCH(EF!P56,B!$A$2:$A$126,0))),B!$D$127)</f>
        <v>5385</v>
      </c>
      <c r="S56" s="204">
        <f>IF(O56="7",IF(P56="000","N/A",INDEX(B!$E$2:$E$126,MATCH(EF!P56,B!$A$2:$A$126,0))),B!$E$127)</f>
        <v>5743</v>
      </c>
    </row>
    <row r="57" spans="1:19" x14ac:dyDescent="0.3">
      <c r="A57" s="195">
        <f>COUNTIF(A!$A$2:$A$1001,"&lt;="&amp;A!A57)</f>
        <v>56</v>
      </c>
      <c r="B57" s="196">
        <v>56</v>
      </c>
      <c r="C57" s="202" t="str">
        <f>INDEX(A!$A$2:$A$1001,MATCH(EF!B57,EF!$A$2:$A$1001,0))</f>
        <v>DIF Municipal de Chimaltitán</v>
      </c>
      <c r="D57" s="202" t="str">
        <f>INDEX(A!$B$2:$B$1001,MATCH(EF!C57,A!$A$2:$A$1001,0))</f>
        <v>Municipal</v>
      </c>
      <c r="E57" s="202" t="str">
        <f>INDEX(A!$C$2:$C$1001,MATCH(EF!C57,A!$A$2:$A$1001,0))</f>
        <v>Sí</v>
      </c>
      <c r="F57" s="202">
        <f>INDEX(A!$D$2:$D$1001,MATCH(EF!C57,A!$A$2:$A$1001,0))</f>
        <v>31</v>
      </c>
      <c r="G57" s="202" t="str">
        <f>INDEX(A!$E$2:$E$1001,MATCH(EF!C57,A!$A$2:$A$1001,0))</f>
        <v>Asistencia social</v>
      </c>
      <c r="H57" s="202" t="str">
        <f>INDEX(A!$F$2:$F$1001,MATCH(EF!C57,A!$A$2:$A$1001,0))</f>
        <v>Ejecutivo</v>
      </c>
      <c r="I57" s="202" t="str">
        <f>INDEX(A!$G$2:$G$1001,MATCH(EF!C57,A!$A$2:$A$1001,0))</f>
        <v>OPD</v>
      </c>
      <c r="J57" s="202">
        <f>INDEX(A!$H$2:$H$1001,MATCH(EF!C57,A!$A$2:$A$1001,0))</f>
        <v>1988</v>
      </c>
      <c r="K57" s="202" t="str">
        <f>INDEX(A!$I$2:$I$1001,MATCH(EF!C57,A!$A$2:$A$1001,0))</f>
        <v>NA</v>
      </c>
      <c r="L57" s="202" t="str">
        <f>INDEX(A!$J$2:$J$1001,MATCH(EF!C57,A!$A$2:$A$1001,0))</f>
        <v>Decreto número 13192</v>
      </c>
      <c r="M57" s="202">
        <f>INDEX(A!$K$2:$K$1001,MATCH(EF!C57,A!$A$2:$A$1001,0))</f>
        <v>703101</v>
      </c>
      <c r="N57" s="202">
        <f>INDEX(A!$L$2:$L$1001,MATCH(EF!C57,A!$A$2:$A$1001,0))</f>
        <v>0</v>
      </c>
      <c r="O57" s="203" t="str">
        <f t="shared" si="0"/>
        <v>7</v>
      </c>
      <c r="P57" s="203" t="str">
        <f t="shared" si="1"/>
        <v>031</v>
      </c>
      <c r="Q57" s="203" t="str">
        <f>IF(O57="7",IF(P57="000","Sin región al ser un intermunicipal",INDEX(B!$C$2:$C$126,MATCH(EF!P57,B!$A$2:$A$126,0))),"Sin región al ser un ente Estatal")</f>
        <v>Norte</v>
      </c>
      <c r="R57" s="204">
        <f>IF(O57="7",IF(P57="000","N/A",INDEX(B!$D$2:$D$126,MATCH(EF!P57,B!$A$2:$A$126,0))),B!$D$127)</f>
        <v>3383</v>
      </c>
      <c r="S57" s="204">
        <f>IF(O57="7",IF(P57="000","N/A",INDEX(B!$E$2:$E$126,MATCH(EF!P57,B!$A$2:$A$126,0))),B!$E$127)</f>
        <v>3270</v>
      </c>
    </row>
    <row r="58" spans="1:19" x14ac:dyDescent="0.3">
      <c r="A58" s="195">
        <f>COUNTIF(A!$A$2:$A$1001,"&lt;="&amp;A!A58)</f>
        <v>57</v>
      </c>
      <c r="B58" s="196">
        <v>57</v>
      </c>
      <c r="C58" s="202" t="str">
        <f>INDEX(A!$A$2:$A$1001,MATCH(EF!B58,EF!$A$2:$A$1001,0))</f>
        <v>DIF Municipal de Guachinango</v>
      </c>
      <c r="D58" s="202" t="str">
        <f>INDEX(A!$B$2:$B$1001,MATCH(EF!C58,A!$A$2:$A$1001,0))</f>
        <v>Municipal</v>
      </c>
      <c r="E58" s="202" t="str">
        <f>INDEX(A!$C$2:$C$1001,MATCH(EF!C58,A!$A$2:$A$1001,0))</f>
        <v>Sí</v>
      </c>
      <c r="F58" s="202">
        <f>INDEX(A!$D$2:$D$1001,MATCH(EF!C58,A!$A$2:$A$1001,0))</f>
        <v>38</v>
      </c>
      <c r="G58" s="202" t="str">
        <f>INDEX(A!$E$2:$E$1001,MATCH(EF!C58,A!$A$2:$A$1001,0))</f>
        <v>Asistencia social</v>
      </c>
      <c r="H58" s="202" t="str">
        <f>INDEX(A!$F$2:$F$1001,MATCH(EF!C58,A!$A$2:$A$1001,0))</f>
        <v>Ejecutivo</v>
      </c>
      <c r="I58" s="202" t="str">
        <f>INDEX(A!$G$2:$G$1001,MATCH(EF!C58,A!$A$2:$A$1001,0))</f>
        <v>OPD</v>
      </c>
      <c r="J58" s="202">
        <f>INDEX(A!$H$2:$H$1001,MATCH(EF!C58,A!$A$2:$A$1001,0))</f>
        <v>1987</v>
      </c>
      <c r="K58" s="202" t="str">
        <f>INDEX(A!$I$2:$I$1001,MATCH(EF!C58,A!$A$2:$A$1001,0))</f>
        <v>NA</v>
      </c>
      <c r="L58" s="202" t="str">
        <f>INDEX(A!$J$2:$J$1001,MATCH(EF!C58,A!$A$2:$A$1001,0))</f>
        <v>Decreto número 12808</v>
      </c>
      <c r="M58" s="202">
        <f>INDEX(A!$K$2:$K$1001,MATCH(EF!C58,A!$A$2:$A$1001,0))</f>
        <v>703801</v>
      </c>
      <c r="N58" s="202">
        <f>INDEX(A!$L$2:$L$1001,MATCH(EF!C58,A!$A$2:$A$1001,0))</f>
        <v>0</v>
      </c>
      <c r="O58" s="203" t="str">
        <f t="shared" si="0"/>
        <v>7</v>
      </c>
      <c r="P58" s="203" t="str">
        <f t="shared" si="1"/>
        <v>038</v>
      </c>
      <c r="Q58" s="203" t="str">
        <f>IF(O58="7",IF(P58="000","Sin región al ser un intermunicipal",INDEX(B!$C$2:$C$126,MATCH(EF!P58,B!$A$2:$A$126,0))),"Sin región al ser un ente Estatal")</f>
        <v>Costa Sierra Occidente</v>
      </c>
      <c r="R58" s="204">
        <f>IF(O58="7",IF(P58="000","N/A",INDEX(B!$D$2:$D$126,MATCH(EF!P58,B!$A$2:$A$126,0))),B!$D$127)</f>
        <v>4184</v>
      </c>
      <c r="S58" s="204">
        <f>IF(O58="7",IF(P58="000","N/A",INDEX(B!$E$2:$E$126,MATCH(EF!P58,B!$A$2:$A$126,0))),B!$E$127)</f>
        <v>4199</v>
      </c>
    </row>
    <row r="59" spans="1:19" x14ac:dyDescent="0.3">
      <c r="A59" s="195">
        <f>COUNTIF(A!$A$2:$A$1001,"&lt;="&amp;A!A59)</f>
        <v>58</v>
      </c>
      <c r="B59" s="196">
        <v>58</v>
      </c>
      <c r="C59" s="202" t="str">
        <f>INDEX(A!$A$2:$A$1001,MATCH(EF!B59,EF!$A$2:$A$1001,0))</f>
        <v>DIF Municipal de Mexticacán</v>
      </c>
      <c r="D59" s="202" t="str">
        <f>INDEX(A!$B$2:$B$1001,MATCH(EF!C59,A!$A$2:$A$1001,0))</f>
        <v>Municipal</v>
      </c>
      <c r="E59" s="202" t="str">
        <f>INDEX(A!$C$2:$C$1001,MATCH(EF!C59,A!$A$2:$A$1001,0))</f>
        <v>Sí</v>
      </c>
      <c r="F59" s="202">
        <f>INDEX(A!$D$2:$D$1001,MATCH(EF!C59,A!$A$2:$A$1001,0))</f>
        <v>60</v>
      </c>
      <c r="G59" s="202" t="str">
        <f>INDEX(A!$E$2:$E$1001,MATCH(EF!C59,A!$A$2:$A$1001,0))</f>
        <v>Asistencia social</v>
      </c>
      <c r="H59" s="202" t="str">
        <f>INDEX(A!$F$2:$F$1001,MATCH(EF!C59,A!$A$2:$A$1001,0))</f>
        <v>Ejecutivo</v>
      </c>
      <c r="I59" s="202" t="str">
        <f>INDEX(A!$G$2:$G$1001,MATCH(EF!C59,A!$A$2:$A$1001,0))</f>
        <v>OPD</v>
      </c>
      <c r="J59" s="202">
        <f>INDEX(A!$H$2:$H$1001,MATCH(EF!C59,A!$A$2:$A$1001,0))</f>
        <v>1987</v>
      </c>
      <c r="K59" s="202" t="str">
        <f>INDEX(A!$I$2:$I$1001,MATCH(EF!C59,A!$A$2:$A$1001,0))</f>
        <v>NA</v>
      </c>
      <c r="L59" s="202" t="str">
        <f>INDEX(A!$J$2:$J$1001,MATCH(EF!C59,A!$A$2:$A$1001,0))</f>
        <v>Decreto número 12822</v>
      </c>
      <c r="M59" s="202">
        <f>INDEX(A!$K$2:$K$1001,MATCH(EF!C59,A!$A$2:$A$1001,0))</f>
        <v>706001</v>
      </c>
      <c r="N59" s="202">
        <f>INDEX(A!$L$2:$L$1001,MATCH(EF!C59,A!$A$2:$A$1001,0))</f>
        <v>0</v>
      </c>
      <c r="O59" s="203" t="str">
        <f t="shared" si="0"/>
        <v>7</v>
      </c>
      <c r="P59" s="203" t="str">
        <f t="shared" si="1"/>
        <v>060</v>
      </c>
      <c r="Q59" s="203" t="str">
        <f>IF(O59="7",IF(P59="000","Sin región al ser un intermunicipal",INDEX(B!$C$2:$C$126,MATCH(EF!P59,B!$A$2:$A$126,0))),"Sin región al ser un ente Estatal")</f>
        <v>Altos Sur</v>
      </c>
      <c r="R59" s="204">
        <f>IF(O59="7",IF(P59="000","N/A",INDEX(B!$D$2:$D$126,MATCH(EF!P59,B!$A$2:$A$126,0))),B!$D$127)</f>
        <v>5088</v>
      </c>
      <c r="S59" s="204">
        <f>IF(O59="7",IF(P59="000","N/A",INDEX(B!$E$2:$E$126,MATCH(EF!P59,B!$A$2:$A$126,0))),B!$E$127)</f>
        <v>5307</v>
      </c>
    </row>
    <row r="60" spans="1:19" x14ac:dyDescent="0.3">
      <c r="A60" s="195">
        <f>COUNTIF(A!$A$2:$A$1001,"&lt;="&amp;A!A60)</f>
        <v>59</v>
      </c>
      <c r="B60" s="196">
        <v>59</v>
      </c>
      <c r="C60" s="202" t="str">
        <f>INDEX(A!$A$2:$A$1001,MATCH(EF!B60,EF!$A$2:$A$1001,0))</f>
        <v>DIF Municipal de Pihuamo</v>
      </c>
      <c r="D60" s="202" t="str">
        <f>INDEX(A!$B$2:$B$1001,MATCH(EF!C60,A!$A$2:$A$1001,0))</f>
        <v>Municipal</v>
      </c>
      <c r="E60" s="202" t="str">
        <f>INDEX(A!$C$2:$C$1001,MATCH(EF!C60,A!$A$2:$A$1001,0))</f>
        <v>Sí</v>
      </c>
      <c r="F60" s="202">
        <f>INDEX(A!$D$2:$D$1001,MATCH(EF!C60,A!$A$2:$A$1001,0))</f>
        <v>65</v>
      </c>
      <c r="G60" s="202" t="str">
        <f>INDEX(A!$E$2:$E$1001,MATCH(EF!C60,A!$A$2:$A$1001,0))</f>
        <v>Asistencia social</v>
      </c>
      <c r="H60" s="202" t="str">
        <f>INDEX(A!$F$2:$F$1001,MATCH(EF!C60,A!$A$2:$A$1001,0))</f>
        <v>Ejecutivo</v>
      </c>
      <c r="I60" s="202" t="str">
        <f>INDEX(A!$G$2:$G$1001,MATCH(EF!C60,A!$A$2:$A$1001,0))</f>
        <v>OPD</v>
      </c>
      <c r="J60" s="202">
        <f>INDEX(A!$H$2:$H$1001,MATCH(EF!C60,A!$A$2:$A$1001,0))</f>
        <v>1986</v>
      </c>
      <c r="K60" s="202" t="str">
        <f>INDEX(A!$I$2:$I$1001,MATCH(EF!C60,A!$A$2:$A$1001,0))</f>
        <v>NA</v>
      </c>
      <c r="L60" s="202" t="str">
        <f>INDEX(A!$J$2:$J$1001,MATCH(EF!C60,A!$A$2:$A$1001,0))</f>
        <v>Decreto número 12429</v>
      </c>
      <c r="M60" s="202">
        <f>INDEX(A!$K$2:$K$1001,MATCH(EF!C60,A!$A$2:$A$1001,0))</f>
        <v>706501</v>
      </c>
      <c r="N60" s="202">
        <f>INDEX(A!$L$2:$L$1001,MATCH(EF!C60,A!$A$2:$A$1001,0))</f>
        <v>0</v>
      </c>
      <c r="O60" s="203" t="str">
        <f t="shared" si="0"/>
        <v>7</v>
      </c>
      <c r="P60" s="203" t="str">
        <f t="shared" si="1"/>
        <v>065</v>
      </c>
      <c r="Q60" s="203" t="str">
        <f>IF(O60="7",IF(P60="000","Sin región al ser un intermunicipal",INDEX(B!$C$2:$C$126,MATCH(EF!P60,B!$A$2:$A$126,0))),"Sin región al ser un ente Estatal")</f>
        <v>Sur</v>
      </c>
      <c r="R60" s="204">
        <f>IF(O60="7",IF(P60="000","N/A",INDEX(B!$D$2:$D$126,MATCH(EF!P60,B!$A$2:$A$126,0))),B!$D$127)</f>
        <v>11192</v>
      </c>
      <c r="S60" s="204">
        <f>IF(O60="7",IF(P60="000","N/A",INDEX(B!$E$2:$E$126,MATCH(EF!P60,B!$A$2:$A$126,0))),B!$E$127)</f>
        <v>11386</v>
      </c>
    </row>
    <row r="61" spans="1:19" x14ac:dyDescent="0.3">
      <c r="A61" s="195">
        <f>COUNTIF(A!$A$2:$A$1001,"&lt;="&amp;A!A61)</f>
        <v>60</v>
      </c>
      <c r="B61" s="196">
        <v>60</v>
      </c>
      <c r="C61" s="202" t="str">
        <f>INDEX(A!$A$2:$A$1001,MATCH(EF!B61,EF!$A$2:$A$1001,0))</f>
        <v>DIF Municipal de San Marcos</v>
      </c>
      <c r="D61" s="202" t="str">
        <f>INDEX(A!$B$2:$B$1001,MATCH(EF!C61,A!$A$2:$A$1001,0))</f>
        <v>Municipal</v>
      </c>
      <c r="E61" s="202" t="str">
        <f>INDEX(A!$C$2:$C$1001,MATCH(EF!C61,A!$A$2:$A$1001,0))</f>
        <v>Sí</v>
      </c>
      <c r="F61" s="202">
        <f>INDEX(A!$D$2:$D$1001,MATCH(EF!C61,A!$A$2:$A$1001,0))</f>
        <v>75</v>
      </c>
      <c r="G61" s="202" t="str">
        <f>INDEX(A!$E$2:$E$1001,MATCH(EF!C61,A!$A$2:$A$1001,0))</f>
        <v>Asistencia social</v>
      </c>
      <c r="H61" s="202" t="str">
        <f>INDEX(A!$F$2:$F$1001,MATCH(EF!C61,A!$A$2:$A$1001,0))</f>
        <v>Ejecutivo</v>
      </c>
      <c r="I61" s="202" t="str">
        <f>INDEX(A!$G$2:$G$1001,MATCH(EF!C61,A!$A$2:$A$1001,0))</f>
        <v>OPD</v>
      </c>
      <c r="J61" s="202">
        <f>INDEX(A!$H$2:$H$1001,MATCH(EF!C61,A!$A$2:$A$1001,0))</f>
        <v>1986</v>
      </c>
      <c r="K61" s="202" t="str">
        <f>INDEX(A!$I$2:$I$1001,MATCH(EF!C61,A!$A$2:$A$1001,0))</f>
        <v>NA</v>
      </c>
      <c r="L61" s="202" t="str">
        <f>INDEX(A!$J$2:$J$1001,MATCH(EF!C61,A!$A$2:$A$1001,0))</f>
        <v>Decreto número 12418</v>
      </c>
      <c r="M61" s="202">
        <f>INDEX(A!$K$2:$K$1001,MATCH(EF!C61,A!$A$2:$A$1001,0))</f>
        <v>707501</v>
      </c>
      <c r="N61" s="202">
        <f>INDEX(A!$L$2:$L$1001,MATCH(EF!C61,A!$A$2:$A$1001,0))</f>
        <v>0</v>
      </c>
      <c r="O61" s="203" t="str">
        <f t="shared" si="0"/>
        <v>7</v>
      </c>
      <c r="P61" s="203" t="str">
        <f t="shared" si="1"/>
        <v>075</v>
      </c>
      <c r="Q61" s="203" t="str">
        <f>IF(O61="7",IF(P61="000","Sin región al ser un intermunicipal",INDEX(B!$C$2:$C$126,MATCH(EF!P61,B!$A$2:$A$126,0))),"Sin región al ser un ente Estatal")</f>
        <v>Valles</v>
      </c>
      <c r="R61" s="204">
        <f>IF(O61="7",IF(P61="000","N/A",INDEX(B!$D$2:$D$126,MATCH(EF!P61,B!$A$2:$A$126,0))),B!$D$127)</f>
        <v>3783</v>
      </c>
      <c r="S61" s="204">
        <f>IF(O61="7",IF(P61="000","N/A",INDEX(B!$E$2:$E$126,MATCH(EF!P61,B!$A$2:$A$126,0))),B!$E$127)</f>
        <v>3791</v>
      </c>
    </row>
    <row r="62" spans="1:19" x14ac:dyDescent="0.3">
      <c r="A62" s="195">
        <f>COUNTIF(A!$A$2:$A$1001,"&lt;="&amp;A!A62)</f>
        <v>61</v>
      </c>
      <c r="B62" s="196">
        <v>61</v>
      </c>
      <c r="C62" s="202" t="str">
        <f>INDEX(A!$A$2:$A$1001,MATCH(EF!B62,EF!$A$2:$A$1001,0))</f>
        <v>DIF Municipal de San Martín de Bolaños</v>
      </c>
      <c r="D62" s="202" t="str">
        <f>INDEX(A!$B$2:$B$1001,MATCH(EF!C62,A!$A$2:$A$1001,0))</f>
        <v>Municipal</v>
      </c>
      <c r="E62" s="202" t="str">
        <f>INDEX(A!$C$2:$C$1001,MATCH(EF!C62,A!$A$2:$A$1001,0))</f>
        <v>Sí</v>
      </c>
      <c r="F62" s="202">
        <f>INDEX(A!$D$2:$D$1001,MATCH(EF!C62,A!$A$2:$A$1001,0))</f>
        <v>76</v>
      </c>
      <c r="G62" s="202" t="str">
        <f>INDEX(A!$E$2:$E$1001,MATCH(EF!C62,A!$A$2:$A$1001,0))</f>
        <v>Asistencia social</v>
      </c>
      <c r="H62" s="202" t="str">
        <f>INDEX(A!$F$2:$F$1001,MATCH(EF!C62,A!$A$2:$A$1001,0))</f>
        <v>Ejecutivo</v>
      </c>
      <c r="I62" s="202" t="str">
        <f>INDEX(A!$G$2:$G$1001,MATCH(EF!C62,A!$A$2:$A$1001,0))</f>
        <v>OPD</v>
      </c>
      <c r="J62" s="202">
        <f>INDEX(A!$H$2:$H$1001,MATCH(EF!C62,A!$A$2:$A$1001,0))</f>
        <v>1987</v>
      </c>
      <c r="K62" s="202" t="str">
        <f>INDEX(A!$I$2:$I$1001,MATCH(EF!C62,A!$A$2:$A$1001,0))</f>
        <v>NA</v>
      </c>
      <c r="L62" s="202" t="str">
        <f>INDEX(A!$J$2:$J$1001,MATCH(EF!C62,A!$A$2:$A$1001,0))</f>
        <v>Decreto número 13029</v>
      </c>
      <c r="M62" s="202">
        <f>INDEX(A!$K$2:$K$1001,MATCH(EF!C62,A!$A$2:$A$1001,0))</f>
        <v>707601</v>
      </c>
      <c r="N62" s="202">
        <f>INDEX(A!$L$2:$L$1001,MATCH(EF!C62,A!$A$2:$A$1001,0))</f>
        <v>0</v>
      </c>
      <c r="O62" s="203" t="str">
        <f t="shared" si="0"/>
        <v>7</v>
      </c>
      <c r="P62" s="203" t="str">
        <f t="shared" si="1"/>
        <v>076</v>
      </c>
      <c r="Q62" s="203" t="str">
        <f>IF(O62="7",IF(P62="000","Sin región al ser un intermunicipal",INDEX(B!$C$2:$C$126,MATCH(EF!P62,B!$A$2:$A$126,0))),"Sin región al ser un ente Estatal")</f>
        <v>Norte</v>
      </c>
      <c r="R62" s="204">
        <f>IF(O62="7",IF(P62="000","N/A",INDEX(B!$D$2:$D$126,MATCH(EF!P62,B!$A$2:$A$126,0))),B!$D$127)</f>
        <v>3122</v>
      </c>
      <c r="S62" s="204">
        <f>IF(O62="7",IF(P62="000","N/A",INDEX(B!$E$2:$E$126,MATCH(EF!P62,B!$A$2:$A$126,0))),B!$E$127)</f>
        <v>3095</v>
      </c>
    </row>
    <row r="63" spans="1:19" x14ac:dyDescent="0.3">
      <c r="A63" s="195">
        <f>COUNTIF(A!$A$2:$A$1001,"&lt;="&amp;A!A63)</f>
        <v>62</v>
      </c>
      <c r="B63" s="196">
        <v>62</v>
      </c>
      <c r="C63" s="202" t="str">
        <f>INDEX(A!$A$2:$A$1001,MATCH(EF!B63,EF!$A$2:$A$1001,0))</f>
        <v>DIF Municipal de Techaluta de Montenegro</v>
      </c>
      <c r="D63" s="202" t="str">
        <f>INDEX(A!$B$2:$B$1001,MATCH(EF!C63,A!$A$2:$A$1001,0))</f>
        <v>Municipal</v>
      </c>
      <c r="E63" s="202" t="str">
        <f>INDEX(A!$C$2:$C$1001,MATCH(EF!C63,A!$A$2:$A$1001,0))</f>
        <v>Sí</v>
      </c>
      <c r="F63" s="202">
        <f>INDEX(A!$D$2:$D$1001,MATCH(EF!C63,A!$A$2:$A$1001,0))</f>
        <v>89</v>
      </c>
      <c r="G63" s="202" t="str">
        <f>INDEX(A!$E$2:$E$1001,MATCH(EF!C63,A!$A$2:$A$1001,0))</f>
        <v>Asistencia social</v>
      </c>
      <c r="H63" s="202" t="str">
        <f>INDEX(A!$F$2:$F$1001,MATCH(EF!C63,A!$A$2:$A$1001,0))</f>
        <v>Ejecutivo</v>
      </c>
      <c r="I63" s="202" t="str">
        <f>INDEX(A!$G$2:$G$1001,MATCH(EF!C63,A!$A$2:$A$1001,0))</f>
        <v>OPD</v>
      </c>
      <c r="J63" s="202">
        <f>INDEX(A!$H$2:$H$1001,MATCH(EF!C63,A!$A$2:$A$1001,0))</f>
        <v>1987</v>
      </c>
      <c r="K63" s="202" t="str">
        <f>INDEX(A!$I$2:$I$1001,MATCH(EF!C63,A!$A$2:$A$1001,0))</f>
        <v>NA</v>
      </c>
      <c r="L63" s="202" t="str">
        <f>INDEX(A!$J$2:$J$1001,MATCH(EF!C63,A!$A$2:$A$1001,0))</f>
        <v>Decreto número 13030</v>
      </c>
      <c r="M63" s="202">
        <f>INDEX(A!$K$2:$K$1001,MATCH(EF!C63,A!$A$2:$A$1001,0))</f>
        <v>708901</v>
      </c>
      <c r="N63" s="202">
        <f>INDEX(A!$L$2:$L$1001,MATCH(EF!C63,A!$A$2:$A$1001,0))</f>
        <v>0</v>
      </c>
      <c r="O63" s="203" t="str">
        <f t="shared" si="0"/>
        <v>7</v>
      </c>
      <c r="P63" s="203" t="str">
        <f t="shared" si="1"/>
        <v>089</v>
      </c>
      <c r="Q63" s="203" t="str">
        <f>IF(O63="7",IF(P63="000","Sin región al ser un intermunicipal",INDEX(B!$C$2:$C$126,MATCH(EF!P63,B!$A$2:$A$126,0))),"Sin región al ser un ente Estatal")</f>
        <v>Lagunas</v>
      </c>
      <c r="R63" s="204">
        <f>IF(O63="7",IF(P63="000","N/A",INDEX(B!$D$2:$D$126,MATCH(EF!P63,B!$A$2:$A$126,0))),B!$D$127)</f>
        <v>3703</v>
      </c>
      <c r="S63" s="204">
        <f>IF(O63="7",IF(P63="000","N/A",INDEX(B!$E$2:$E$126,MATCH(EF!P63,B!$A$2:$A$126,0))),B!$E$127)</f>
        <v>4072</v>
      </c>
    </row>
    <row r="64" spans="1:19" x14ac:dyDescent="0.3">
      <c r="A64" s="195">
        <f>COUNTIF(A!$A$2:$A$1001,"&lt;="&amp;A!A64)</f>
        <v>63</v>
      </c>
      <c r="B64" s="196">
        <v>63</v>
      </c>
      <c r="C64" s="202" t="str">
        <f>INDEX(A!$A$2:$A$1001,MATCH(EF!B64,EF!$A$2:$A$1001,0))</f>
        <v>DIF Municipal de Tepatitlán de Morelos</v>
      </c>
      <c r="D64" s="202" t="str">
        <f>INDEX(A!$B$2:$B$1001,MATCH(EF!C64,A!$A$2:$A$1001,0))</f>
        <v>Municipal</v>
      </c>
      <c r="E64" s="202" t="str">
        <f>INDEX(A!$C$2:$C$1001,MATCH(EF!C64,A!$A$2:$A$1001,0))</f>
        <v>Sí</v>
      </c>
      <c r="F64" s="202">
        <f>INDEX(A!$D$2:$D$1001,MATCH(EF!C64,A!$A$2:$A$1001,0))</f>
        <v>93</v>
      </c>
      <c r="G64" s="202" t="str">
        <f>INDEX(A!$E$2:$E$1001,MATCH(EF!C64,A!$A$2:$A$1001,0))</f>
        <v>Asistencia social</v>
      </c>
      <c r="H64" s="202" t="str">
        <f>INDEX(A!$F$2:$F$1001,MATCH(EF!C64,A!$A$2:$A$1001,0))</f>
        <v>Ejecutivo</v>
      </c>
      <c r="I64" s="202" t="str">
        <f>INDEX(A!$G$2:$G$1001,MATCH(EF!C64,A!$A$2:$A$1001,0))</f>
        <v>OPD</v>
      </c>
      <c r="J64" s="202">
        <f>INDEX(A!$H$2:$H$1001,MATCH(EF!C64,A!$A$2:$A$1001,0))</f>
        <v>1987</v>
      </c>
      <c r="K64" s="202" t="str">
        <f>INDEX(A!$I$2:$I$1001,MATCH(EF!C64,A!$A$2:$A$1001,0))</f>
        <v>NA</v>
      </c>
      <c r="L64" s="202" t="str">
        <f>INDEX(A!$J$2:$J$1001,MATCH(EF!C64,A!$A$2:$A$1001,0))</f>
        <v>Decreto número 12821</v>
      </c>
      <c r="M64" s="202">
        <f>INDEX(A!$K$2:$K$1001,MATCH(EF!C64,A!$A$2:$A$1001,0))</f>
        <v>709301</v>
      </c>
      <c r="N64" s="202">
        <f>INDEX(A!$L$2:$L$1001,MATCH(EF!C64,A!$A$2:$A$1001,0))</f>
        <v>0</v>
      </c>
      <c r="O64" s="203" t="str">
        <f t="shared" si="0"/>
        <v>7</v>
      </c>
      <c r="P64" s="203" t="str">
        <f t="shared" si="1"/>
        <v>093</v>
      </c>
      <c r="Q64" s="203" t="str">
        <f>IF(O64="7",IF(P64="000","Sin región al ser un intermunicipal",INDEX(B!$C$2:$C$126,MATCH(EF!P64,B!$A$2:$A$126,0))),"Sin región al ser un ente Estatal")</f>
        <v>Altos Sur</v>
      </c>
      <c r="R64" s="204">
        <f>IF(O64="7",IF(P64="000","N/A",INDEX(B!$D$2:$D$126,MATCH(EF!P64,B!$A$2:$A$126,0))),B!$D$127)</f>
        <v>141322</v>
      </c>
      <c r="S64" s="204">
        <f>IF(O64="7",IF(P64="000","N/A",INDEX(B!$E$2:$E$126,MATCH(EF!P64,B!$A$2:$A$126,0))),B!$E$127)</f>
        <v>150190</v>
      </c>
    </row>
    <row r="65" spans="1:19" x14ac:dyDescent="0.3">
      <c r="A65" s="195">
        <f>COUNTIF(A!$A$2:$A$1001,"&lt;="&amp;A!A65)</f>
        <v>64</v>
      </c>
      <c r="B65" s="196">
        <v>64</v>
      </c>
      <c r="C65" s="202" t="str">
        <f>INDEX(A!$A$2:$A$1001,MATCH(EF!B65,EF!$A$2:$A$1001,0))</f>
        <v>DIF Municipal de Villa Purificación</v>
      </c>
      <c r="D65" s="202" t="str">
        <f>INDEX(A!$B$2:$B$1001,MATCH(EF!C65,A!$A$2:$A$1001,0))</f>
        <v>Municipal</v>
      </c>
      <c r="E65" s="202" t="str">
        <f>INDEX(A!$C$2:$C$1001,MATCH(EF!C65,A!$A$2:$A$1001,0))</f>
        <v>Sí</v>
      </c>
      <c r="F65" s="202">
        <f>INDEX(A!$D$2:$D$1001,MATCH(EF!C65,A!$A$2:$A$1001,0))</f>
        <v>68</v>
      </c>
      <c r="G65" s="202" t="str">
        <f>INDEX(A!$E$2:$E$1001,MATCH(EF!C65,A!$A$2:$A$1001,0))</f>
        <v>Asistencia social</v>
      </c>
      <c r="H65" s="202" t="str">
        <f>INDEX(A!$F$2:$F$1001,MATCH(EF!C65,A!$A$2:$A$1001,0))</f>
        <v>Ejecutivo</v>
      </c>
      <c r="I65" s="202" t="str">
        <f>INDEX(A!$G$2:$G$1001,MATCH(EF!C65,A!$A$2:$A$1001,0))</f>
        <v>OPD</v>
      </c>
      <c r="J65" s="202">
        <f>INDEX(A!$H$2:$H$1001,MATCH(EF!C65,A!$A$2:$A$1001,0))</f>
        <v>1986</v>
      </c>
      <c r="K65" s="202" t="str">
        <f>INDEX(A!$I$2:$I$1001,MATCH(EF!C65,A!$A$2:$A$1001,0))</f>
        <v>NA</v>
      </c>
      <c r="L65" s="202" t="str">
        <f>INDEX(A!$J$2:$J$1001,MATCH(EF!C65,A!$A$2:$A$1001,0))</f>
        <v>Decreto número 12425</v>
      </c>
      <c r="M65" s="202">
        <f>INDEX(A!$K$2:$K$1001,MATCH(EF!C65,A!$A$2:$A$1001,0))</f>
        <v>706801</v>
      </c>
      <c r="N65" s="202">
        <f>INDEX(A!$L$2:$L$1001,MATCH(EF!C65,A!$A$2:$A$1001,0))</f>
        <v>0</v>
      </c>
      <c r="O65" s="203" t="str">
        <f t="shared" si="0"/>
        <v>7</v>
      </c>
      <c r="P65" s="203" t="str">
        <f t="shared" si="1"/>
        <v>068</v>
      </c>
      <c r="Q65" s="203" t="str">
        <f>IF(O65="7",IF(P65="000","Sin región al ser un intermunicipal",INDEX(B!$C$2:$C$126,MATCH(EF!P65,B!$A$2:$A$126,0))),"Sin región al ser un ente Estatal")</f>
        <v>Costa Sur</v>
      </c>
      <c r="R65" s="204">
        <f>IF(O65="7",IF(P65="000","N/A",INDEX(B!$D$2:$D$126,MATCH(EF!P65,B!$A$2:$A$126,0))),B!$D$127)</f>
        <v>10704</v>
      </c>
      <c r="S65" s="204">
        <f>IF(O65="7",IF(P65="000","N/A",INDEX(B!$E$2:$E$126,MATCH(EF!P65,B!$A$2:$A$126,0))),B!$E$127)</f>
        <v>11303</v>
      </c>
    </row>
    <row r="66" spans="1:19" x14ac:dyDescent="0.3">
      <c r="A66" s="195">
        <f>COUNTIF(A!$A$2:$A$1001,"&lt;="&amp;A!A66)</f>
        <v>65</v>
      </c>
      <c r="B66" s="196">
        <v>65</v>
      </c>
      <c r="C66" s="202" t="str">
        <f>INDEX(A!$A$2:$A$1001,MATCH(EF!B66,EF!$A$2:$A$1001,0))</f>
        <v>Ejutla</v>
      </c>
      <c r="D66" s="202" t="str">
        <f>INDEX(A!$B$2:$B$1001,MATCH(EF!C66,A!$A$2:$A$1001,0))</f>
        <v>Municipal</v>
      </c>
      <c r="E66" s="202" t="str">
        <f>INDEX(A!$C$2:$C$1001,MATCH(EF!C66,A!$A$2:$A$1001,0))</f>
        <v>Sí</v>
      </c>
      <c r="F66" s="202">
        <f>INDEX(A!$D$2:$D$1001,MATCH(EF!C66,A!$A$2:$A$1001,0))</f>
        <v>34</v>
      </c>
      <c r="G66" s="202" t="str">
        <f>INDEX(A!$E$2:$E$1001,MATCH(EF!C66,A!$A$2:$A$1001,0))</f>
        <v>Gobierno</v>
      </c>
      <c r="H66" s="202" t="str">
        <f>INDEX(A!$F$2:$F$1001,MATCH(EF!C66,A!$A$2:$A$1001,0))</f>
        <v>Ejecutivo</v>
      </c>
      <c r="I66" s="202" t="str">
        <f>INDEX(A!$G$2:$G$1001,MATCH(EF!C66,A!$A$2:$A$1001,0))</f>
        <v>Dependencia</v>
      </c>
      <c r="J66" s="202">
        <f>INDEX(A!$H$2:$H$1001,MATCH(EF!C66,A!$A$2:$A$1001,0))</f>
        <v>1875</v>
      </c>
      <c r="K66" s="202" t="str">
        <f>INDEX(A!$I$2:$I$1001,MATCH(EF!C66,A!$A$2:$A$1001,0))</f>
        <v>NA</v>
      </c>
      <c r="L66" s="202" t="str">
        <f>INDEX(A!$J$2:$J$1001,MATCH(EF!C66,A!$A$2:$A$1001,0))</f>
        <v>NA</v>
      </c>
      <c r="M66" s="202">
        <f>INDEX(A!$K$2:$K$1001,MATCH(EF!C66,A!$A$2:$A$1001,0))</f>
        <v>703400</v>
      </c>
      <c r="N66" s="202">
        <f>INDEX(A!$L$2:$L$1001,MATCH(EF!C66,A!$A$2:$A$1001,0))</f>
        <v>0</v>
      </c>
      <c r="O66" s="203" t="str">
        <f t="shared" si="0"/>
        <v>7</v>
      </c>
      <c r="P66" s="203" t="str">
        <f t="shared" si="1"/>
        <v>034</v>
      </c>
      <c r="Q66" s="203" t="str">
        <f>IF(O66="7",IF(P66="000","Sin región al ser un intermunicipal",INDEX(B!$C$2:$C$126,MATCH(EF!P66,B!$A$2:$A$126,0))),"Sin región al ser un ente Estatal")</f>
        <v>Sierra de Amula</v>
      </c>
      <c r="R66" s="204">
        <f>IF(O66="7",IF(P66="000","N/A",INDEX(B!$D$2:$D$126,MATCH(EF!P66,B!$A$2:$A$126,0))),B!$D$127)</f>
        <v>2082</v>
      </c>
      <c r="S66" s="204">
        <f>IF(O66="7",IF(P66="000","N/A",INDEX(B!$E$2:$E$126,MATCH(EF!P66,B!$A$2:$A$126,0))),B!$E$127)</f>
        <v>1981</v>
      </c>
    </row>
    <row r="67" spans="1:19" x14ac:dyDescent="0.3">
      <c r="A67" s="195">
        <f>COUNTIF(A!$A$2:$A$1001,"&lt;="&amp;A!A67)</f>
        <v>66</v>
      </c>
      <c r="B67" s="196">
        <v>66</v>
      </c>
      <c r="C67" s="202" t="str">
        <f>INDEX(A!$A$2:$A$1001,MATCH(EF!B67,EF!$A$2:$A$1001,0))</f>
        <v>El Arenal</v>
      </c>
      <c r="D67" s="202" t="str">
        <f>INDEX(A!$B$2:$B$1001,MATCH(EF!C67,A!$A$2:$A$1001,0))</f>
        <v>Municipal</v>
      </c>
      <c r="E67" s="202" t="str">
        <f>INDEX(A!$C$2:$C$1001,MATCH(EF!C67,A!$A$2:$A$1001,0))</f>
        <v>Sí</v>
      </c>
      <c r="F67" s="202">
        <f>INDEX(A!$D$2:$D$1001,MATCH(EF!C67,A!$A$2:$A$1001,0))</f>
        <v>9</v>
      </c>
      <c r="G67" s="202" t="str">
        <f>INDEX(A!$E$2:$E$1001,MATCH(EF!C67,A!$A$2:$A$1001,0))</f>
        <v>Gobierno</v>
      </c>
      <c r="H67" s="202" t="str">
        <f>INDEX(A!$F$2:$F$1001,MATCH(EF!C67,A!$A$2:$A$1001,0))</f>
        <v>Ejecutivo</v>
      </c>
      <c r="I67" s="202" t="str">
        <f>INDEX(A!$G$2:$G$1001,MATCH(EF!C67,A!$A$2:$A$1001,0))</f>
        <v>Dependencia</v>
      </c>
      <c r="J67" s="202">
        <f>INDEX(A!$H$2:$H$1001,MATCH(EF!C67,A!$A$2:$A$1001,0))</f>
        <v>1923</v>
      </c>
      <c r="K67" s="202" t="str">
        <f>INDEX(A!$I$2:$I$1001,MATCH(EF!C67,A!$A$2:$A$1001,0))</f>
        <v>NA</v>
      </c>
      <c r="L67" s="202" t="str">
        <f>INDEX(A!$J$2:$J$1001,MATCH(EF!C67,A!$A$2:$A$1001,0))</f>
        <v>NA</v>
      </c>
      <c r="M67" s="202">
        <f>INDEX(A!$K$2:$K$1001,MATCH(EF!C67,A!$A$2:$A$1001,0))</f>
        <v>700900</v>
      </c>
      <c r="N67" s="202">
        <f>INDEX(A!$L$2:$L$1001,MATCH(EF!C67,A!$A$2:$A$1001,0))</f>
        <v>0</v>
      </c>
      <c r="O67" s="203" t="str">
        <f t="shared" ref="O67:O130" si="2">MID(M67,1,1)</f>
        <v>7</v>
      </c>
      <c r="P67" s="203" t="str">
        <f t="shared" ref="P67:P130" si="3">MID(M67,2,3)</f>
        <v>009</v>
      </c>
      <c r="Q67" s="203" t="str">
        <f>IF(O67="7",IF(P67="000","Sin región al ser un intermunicipal",INDEX(B!$C$2:$C$126,MATCH(EF!P67,B!$A$2:$A$126,0))),"Sin región al ser un ente Estatal")</f>
        <v>Valles</v>
      </c>
      <c r="R67" s="204">
        <f>IF(O67="7",IF(P67="000","N/A",INDEX(B!$D$2:$D$126,MATCH(EF!P67,B!$A$2:$A$126,0))),B!$D$127)</f>
        <v>19900</v>
      </c>
      <c r="S67" s="204">
        <f>IF(O67="7",IF(P67="000","N/A",INDEX(B!$E$2:$E$126,MATCH(EF!P67,B!$A$2:$A$126,0))),B!$E$127)</f>
        <v>21115</v>
      </c>
    </row>
    <row r="68" spans="1:19" x14ac:dyDescent="0.3">
      <c r="A68" s="195">
        <f>COUNTIF(A!$A$2:$A$1001,"&lt;="&amp;A!A68)</f>
        <v>67</v>
      </c>
      <c r="B68" s="196">
        <v>67</v>
      </c>
      <c r="C68" s="202" t="str">
        <f>INDEX(A!$A$2:$A$1001,MATCH(EF!B68,EF!$A$2:$A$1001,0))</f>
        <v>El Grullo</v>
      </c>
      <c r="D68" s="202" t="str">
        <f>INDEX(A!$B$2:$B$1001,MATCH(EF!C68,A!$A$2:$A$1001,0))</f>
        <v>Municipal</v>
      </c>
      <c r="E68" s="202" t="str">
        <f>INDEX(A!$C$2:$C$1001,MATCH(EF!C68,A!$A$2:$A$1001,0))</f>
        <v>Sí</v>
      </c>
      <c r="F68" s="202">
        <f>INDEX(A!$D$2:$D$1001,MATCH(EF!C68,A!$A$2:$A$1001,0))</f>
        <v>37</v>
      </c>
      <c r="G68" s="202" t="str">
        <f>INDEX(A!$E$2:$E$1001,MATCH(EF!C68,A!$A$2:$A$1001,0))</f>
        <v>Gobierno</v>
      </c>
      <c r="H68" s="202" t="str">
        <f>INDEX(A!$F$2:$F$1001,MATCH(EF!C68,A!$A$2:$A$1001,0))</f>
        <v>Ejecutivo</v>
      </c>
      <c r="I68" s="202" t="str">
        <f>INDEX(A!$G$2:$G$1001,MATCH(EF!C68,A!$A$2:$A$1001,0))</f>
        <v>Dependencia</v>
      </c>
      <c r="J68" s="202">
        <f>INDEX(A!$H$2:$H$1001,MATCH(EF!C68,A!$A$2:$A$1001,0))</f>
        <v>1912</v>
      </c>
      <c r="K68" s="202" t="str">
        <f>INDEX(A!$I$2:$I$1001,MATCH(EF!C68,A!$A$2:$A$1001,0))</f>
        <v>NA</v>
      </c>
      <c r="L68" s="202" t="str">
        <f>INDEX(A!$J$2:$J$1001,MATCH(EF!C68,A!$A$2:$A$1001,0))</f>
        <v>NA</v>
      </c>
      <c r="M68" s="202">
        <f>INDEX(A!$K$2:$K$1001,MATCH(EF!C68,A!$A$2:$A$1001,0))</f>
        <v>703700</v>
      </c>
      <c r="N68" s="202">
        <f>INDEX(A!$L$2:$L$1001,MATCH(EF!C68,A!$A$2:$A$1001,0))</f>
        <v>0</v>
      </c>
      <c r="O68" s="203" t="str">
        <f t="shared" si="2"/>
        <v>7</v>
      </c>
      <c r="P68" s="203" t="str">
        <f t="shared" si="3"/>
        <v>037</v>
      </c>
      <c r="Q68" s="203" t="str">
        <f>IF(O68="7",IF(P68="000","Sin región al ser un intermunicipal",INDEX(B!$C$2:$C$126,MATCH(EF!P68,B!$A$2:$A$126,0))),"Sin región al ser un ente Estatal")</f>
        <v>Sierra de Amula</v>
      </c>
      <c r="R68" s="204">
        <f>IF(O68="7",IF(P68="000","N/A",INDEX(B!$D$2:$D$126,MATCH(EF!P68,B!$A$2:$A$126,0))),B!$D$127)</f>
        <v>23845</v>
      </c>
      <c r="S68" s="204">
        <f>IF(O68="7",IF(P68="000","N/A",INDEX(B!$E$2:$E$126,MATCH(EF!P68,B!$A$2:$A$126,0))),B!$E$127)</f>
        <v>25920</v>
      </c>
    </row>
    <row r="69" spans="1:19" x14ac:dyDescent="0.3">
      <c r="A69" s="195">
        <f>COUNTIF(A!$A$2:$A$1001,"&lt;="&amp;A!A69)</f>
        <v>68</v>
      </c>
      <c r="B69" s="196">
        <v>68</v>
      </c>
      <c r="C69" s="202" t="str">
        <f>INDEX(A!$A$2:$A$1001,MATCH(EF!B69,EF!$A$2:$A$1001,0))</f>
        <v>El Limón</v>
      </c>
      <c r="D69" s="202" t="str">
        <f>INDEX(A!$B$2:$B$1001,MATCH(EF!C69,A!$A$2:$A$1001,0))</f>
        <v>Municipal</v>
      </c>
      <c r="E69" s="202" t="str">
        <f>INDEX(A!$C$2:$C$1001,MATCH(EF!C69,A!$A$2:$A$1001,0))</f>
        <v>Sí</v>
      </c>
      <c r="F69" s="202">
        <f>INDEX(A!$D$2:$D$1001,MATCH(EF!C69,A!$A$2:$A$1001,0))</f>
        <v>54</v>
      </c>
      <c r="G69" s="202" t="str">
        <f>INDEX(A!$E$2:$E$1001,MATCH(EF!C69,A!$A$2:$A$1001,0))</f>
        <v>Gobierno</v>
      </c>
      <c r="H69" s="202" t="str">
        <f>INDEX(A!$F$2:$F$1001,MATCH(EF!C69,A!$A$2:$A$1001,0))</f>
        <v>Ejecutivo</v>
      </c>
      <c r="I69" s="202" t="str">
        <f>INDEX(A!$G$2:$G$1001,MATCH(EF!C69,A!$A$2:$A$1001,0))</f>
        <v>Dependencia</v>
      </c>
      <c r="J69" s="202">
        <f>INDEX(A!$H$2:$H$1001,MATCH(EF!C69,A!$A$2:$A$1001,0))</f>
        <v>1921</v>
      </c>
      <c r="K69" s="202" t="str">
        <f>INDEX(A!$I$2:$I$1001,MATCH(EF!C69,A!$A$2:$A$1001,0))</f>
        <v>NA</v>
      </c>
      <c r="L69" s="202" t="str">
        <f>INDEX(A!$J$2:$J$1001,MATCH(EF!C69,A!$A$2:$A$1001,0))</f>
        <v>NA</v>
      </c>
      <c r="M69" s="202">
        <f>INDEX(A!$K$2:$K$1001,MATCH(EF!C69,A!$A$2:$A$1001,0))</f>
        <v>705400</v>
      </c>
      <c r="N69" s="202">
        <f>INDEX(A!$L$2:$L$1001,MATCH(EF!C69,A!$A$2:$A$1001,0))</f>
        <v>0</v>
      </c>
      <c r="O69" s="203" t="str">
        <f t="shared" si="2"/>
        <v>7</v>
      </c>
      <c r="P69" s="203" t="str">
        <f t="shared" si="3"/>
        <v>054</v>
      </c>
      <c r="Q69" s="203" t="str">
        <f>IF(O69="7",IF(P69="000","Sin región al ser un intermunicipal",INDEX(B!$C$2:$C$126,MATCH(EF!P69,B!$A$2:$A$126,0))),"Sin región al ser un ente Estatal")</f>
        <v>Sierra de Amula</v>
      </c>
      <c r="R69" s="204">
        <f>IF(O69="7",IF(P69="000","N/A",INDEX(B!$D$2:$D$126,MATCH(EF!P69,B!$A$2:$A$126,0))),B!$D$127)</f>
        <v>5379</v>
      </c>
      <c r="S69" s="204">
        <f>IF(O69="7",IF(P69="000","N/A",INDEX(B!$E$2:$E$126,MATCH(EF!P69,B!$A$2:$A$126,0))),B!$E$127)</f>
        <v>5368</v>
      </c>
    </row>
    <row r="70" spans="1:19" x14ac:dyDescent="0.3">
      <c r="A70" s="195">
        <f>COUNTIF(A!$A$2:$A$1001,"&lt;="&amp;A!A70)</f>
        <v>69</v>
      </c>
      <c r="B70" s="196">
        <v>69</v>
      </c>
      <c r="C70" s="202" t="str">
        <f>INDEX(A!$A$2:$A$1001,MATCH(EF!B70,EF!$A$2:$A$1001,0))</f>
        <v>El Salto</v>
      </c>
      <c r="D70" s="202" t="str">
        <f>INDEX(A!$B$2:$B$1001,MATCH(EF!C70,A!$A$2:$A$1001,0))</f>
        <v>Municipal</v>
      </c>
      <c r="E70" s="202" t="str">
        <f>INDEX(A!$C$2:$C$1001,MATCH(EF!C70,A!$A$2:$A$1001,0))</f>
        <v>Sí</v>
      </c>
      <c r="F70" s="202">
        <f>INDEX(A!$D$2:$D$1001,MATCH(EF!C70,A!$A$2:$A$1001,0))</f>
        <v>70</v>
      </c>
      <c r="G70" s="202" t="str">
        <f>INDEX(A!$E$2:$E$1001,MATCH(EF!C70,A!$A$2:$A$1001,0))</f>
        <v>Gobierno</v>
      </c>
      <c r="H70" s="202" t="str">
        <f>INDEX(A!$F$2:$F$1001,MATCH(EF!C70,A!$A$2:$A$1001,0))</f>
        <v>Ejecutivo</v>
      </c>
      <c r="I70" s="202" t="str">
        <f>INDEX(A!$G$2:$G$1001,MATCH(EF!C70,A!$A$2:$A$1001,0))</f>
        <v>Dependencia</v>
      </c>
      <c r="J70" s="202">
        <f>INDEX(A!$H$2:$H$1001,MATCH(EF!C70,A!$A$2:$A$1001,0))</f>
        <v>1943</v>
      </c>
      <c r="K70" s="202" t="str">
        <f>INDEX(A!$I$2:$I$1001,MATCH(EF!C70,A!$A$2:$A$1001,0))</f>
        <v>NA</v>
      </c>
      <c r="L70" s="202" t="str">
        <f>INDEX(A!$J$2:$J$1001,MATCH(EF!C70,A!$A$2:$A$1001,0))</f>
        <v>NA</v>
      </c>
      <c r="M70" s="202">
        <f>INDEX(A!$K$2:$K$1001,MATCH(EF!C70,A!$A$2:$A$1001,0))</f>
        <v>707000</v>
      </c>
      <c r="N70" s="202">
        <f>INDEX(A!$L$2:$L$1001,MATCH(EF!C70,A!$A$2:$A$1001,0))</f>
        <v>0</v>
      </c>
      <c r="O70" s="203" t="str">
        <f t="shared" si="2"/>
        <v>7</v>
      </c>
      <c r="P70" s="203" t="str">
        <f t="shared" si="3"/>
        <v>070</v>
      </c>
      <c r="Q70" s="203" t="str">
        <f>IF(O70="7",IF(P70="000","Sin región al ser un intermunicipal",INDEX(B!$C$2:$C$126,MATCH(EF!P70,B!$A$2:$A$126,0))),"Sin región al ser un ente Estatal")</f>
        <v>Centro</v>
      </c>
      <c r="R70" s="204">
        <f>IF(O70="7",IF(P70="000","N/A",INDEX(B!$D$2:$D$126,MATCH(EF!P70,B!$A$2:$A$126,0))),B!$D$127)</f>
        <v>183437</v>
      </c>
      <c r="S70" s="204">
        <f>IF(O70="7",IF(P70="000","N/A",INDEX(B!$E$2:$E$126,MATCH(EF!P70,B!$A$2:$A$126,0))),B!$E$127)</f>
        <v>232852</v>
      </c>
    </row>
    <row r="71" spans="1:19" x14ac:dyDescent="0.3">
      <c r="A71" s="195">
        <f>COUNTIF(A!$A$2:$A$1001,"&lt;="&amp;A!A71)</f>
        <v>70</v>
      </c>
      <c r="B71" s="196">
        <v>70</v>
      </c>
      <c r="C71" s="202" t="str">
        <f>INDEX(A!$A$2:$A$1001,MATCH(EF!B71,EF!$A$2:$A$1001,0))</f>
        <v>Encarnación de Díaz</v>
      </c>
      <c r="D71" s="202" t="str">
        <f>INDEX(A!$B$2:$B$1001,MATCH(EF!C71,A!$A$2:$A$1001,0))</f>
        <v>Municipal</v>
      </c>
      <c r="E71" s="202" t="str">
        <f>INDEX(A!$C$2:$C$1001,MATCH(EF!C71,A!$A$2:$A$1001,0))</f>
        <v>Sí</v>
      </c>
      <c r="F71" s="202">
        <f>INDEX(A!$D$2:$D$1001,MATCH(EF!C71,A!$A$2:$A$1001,0))</f>
        <v>35</v>
      </c>
      <c r="G71" s="202" t="str">
        <f>INDEX(A!$E$2:$E$1001,MATCH(EF!C71,A!$A$2:$A$1001,0))</f>
        <v>Gobierno</v>
      </c>
      <c r="H71" s="202" t="str">
        <f>INDEX(A!$F$2:$F$1001,MATCH(EF!C71,A!$A$2:$A$1001,0))</f>
        <v>Ejecutivo</v>
      </c>
      <c r="I71" s="202" t="str">
        <f>INDEX(A!$G$2:$G$1001,MATCH(EF!C71,A!$A$2:$A$1001,0))</f>
        <v>Dependencia</v>
      </c>
      <c r="J71" s="202">
        <f>INDEX(A!$H$2:$H$1001,MATCH(EF!C71,A!$A$2:$A$1001,0))</f>
        <v>1824</v>
      </c>
      <c r="K71" s="202" t="str">
        <f>INDEX(A!$I$2:$I$1001,MATCH(EF!C71,A!$A$2:$A$1001,0))</f>
        <v>NA</v>
      </c>
      <c r="L71" s="202" t="str">
        <f>INDEX(A!$J$2:$J$1001,MATCH(EF!C71,A!$A$2:$A$1001,0))</f>
        <v>NA</v>
      </c>
      <c r="M71" s="202">
        <f>INDEX(A!$K$2:$K$1001,MATCH(EF!C71,A!$A$2:$A$1001,0))</f>
        <v>703500</v>
      </c>
      <c r="N71" s="202">
        <f>INDEX(A!$L$2:$L$1001,MATCH(EF!C71,A!$A$2:$A$1001,0))</f>
        <v>0</v>
      </c>
      <c r="O71" s="203" t="str">
        <f t="shared" si="2"/>
        <v>7</v>
      </c>
      <c r="P71" s="203" t="str">
        <f t="shared" si="3"/>
        <v>035</v>
      </c>
      <c r="Q71" s="203" t="str">
        <f>IF(O71="7",IF(P71="000","Sin región al ser un intermunicipal",INDEX(B!$C$2:$C$126,MATCH(EF!P71,B!$A$2:$A$126,0))),"Sin región al ser un ente Estatal")</f>
        <v>Altos Norte</v>
      </c>
      <c r="R71" s="204">
        <f>IF(O71="7",IF(P71="000","N/A",INDEX(B!$D$2:$D$126,MATCH(EF!P71,B!$A$2:$A$126,0))),B!$D$127)</f>
        <v>53555</v>
      </c>
      <c r="S71" s="204">
        <f>IF(O71="7",IF(P71="000","N/A",INDEX(B!$E$2:$E$126,MATCH(EF!P71,B!$A$2:$A$126,0))),B!$E$127)</f>
        <v>53039</v>
      </c>
    </row>
    <row r="72" spans="1:19" x14ac:dyDescent="0.3">
      <c r="A72" s="195">
        <f>COUNTIF(A!$A$2:$A$1001,"&lt;="&amp;A!A72)</f>
        <v>71</v>
      </c>
      <c r="B72" s="196">
        <v>71</v>
      </c>
      <c r="C72" s="202" t="str">
        <f>INDEX(A!$A$2:$A$1001,MATCH(EF!B72,EF!$A$2:$A$1001,0))</f>
        <v>Etzatlán</v>
      </c>
      <c r="D72" s="202" t="str">
        <f>INDEX(A!$B$2:$B$1001,MATCH(EF!C72,A!$A$2:$A$1001,0))</f>
        <v>Municipal</v>
      </c>
      <c r="E72" s="202" t="str">
        <f>INDEX(A!$C$2:$C$1001,MATCH(EF!C72,A!$A$2:$A$1001,0))</f>
        <v>Sí</v>
      </c>
      <c r="F72" s="202">
        <f>INDEX(A!$D$2:$D$1001,MATCH(EF!C72,A!$A$2:$A$1001,0))</f>
        <v>36</v>
      </c>
      <c r="G72" s="202" t="str">
        <f>INDEX(A!$E$2:$E$1001,MATCH(EF!C72,A!$A$2:$A$1001,0))</f>
        <v>Gobierno</v>
      </c>
      <c r="H72" s="202" t="str">
        <f>INDEX(A!$F$2:$F$1001,MATCH(EF!C72,A!$A$2:$A$1001,0))</f>
        <v>Ejecutivo</v>
      </c>
      <c r="I72" s="202" t="str">
        <f>INDEX(A!$G$2:$G$1001,MATCH(EF!C72,A!$A$2:$A$1001,0))</f>
        <v>Dependencia</v>
      </c>
      <c r="J72" s="202">
        <f>INDEX(A!$H$2:$H$1001,MATCH(EF!C72,A!$A$2:$A$1001,0))</f>
        <v>1844</v>
      </c>
      <c r="K72" s="202" t="str">
        <f>INDEX(A!$I$2:$I$1001,MATCH(EF!C72,A!$A$2:$A$1001,0))</f>
        <v>NA</v>
      </c>
      <c r="L72" s="202" t="str">
        <f>INDEX(A!$J$2:$J$1001,MATCH(EF!C72,A!$A$2:$A$1001,0))</f>
        <v>NA</v>
      </c>
      <c r="M72" s="202">
        <f>INDEX(A!$K$2:$K$1001,MATCH(EF!C72,A!$A$2:$A$1001,0))</f>
        <v>703600</v>
      </c>
      <c r="N72" s="202">
        <f>INDEX(A!$L$2:$L$1001,MATCH(EF!C72,A!$A$2:$A$1001,0))</f>
        <v>0</v>
      </c>
      <c r="O72" s="203" t="str">
        <f t="shared" si="2"/>
        <v>7</v>
      </c>
      <c r="P72" s="203" t="str">
        <f t="shared" si="3"/>
        <v>036</v>
      </c>
      <c r="Q72" s="203" t="str">
        <f>IF(O72="7",IF(P72="000","Sin región al ser un intermunicipal",INDEX(B!$C$2:$C$126,MATCH(EF!P72,B!$A$2:$A$126,0))),"Sin región al ser un ente Estatal")</f>
        <v>Valles</v>
      </c>
      <c r="R72" s="204">
        <f>IF(O72="7",IF(P72="000","N/A",INDEX(B!$D$2:$D$126,MATCH(EF!P72,B!$A$2:$A$126,0))),B!$D$127)</f>
        <v>19847</v>
      </c>
      <c r="S72" s="204">
        <f>IF(O72="7",IF(P72="000","N/A",INDEX(B!$E$2:$E$126,MATCH(EF!P72,B!$A$2:$A$126,0))),B!$E$127)</f>
        <v>20011</v>
      </c>
    </row>
    <row r="73" spans="1:19" x14ac:dyDescent="0.3">
      <c r="A73" s="195">
        <f>COUNTIF(A!$A$2:$A$1001,"&lt;="&amp;A!A73)</f>
        <v>72</v>
      </c>
      <c r="B73" s="196">
        <v>72</v>
      </c>
      <c r="C73" s="202" t="str">
        <f>INDEX(A!$A$2:$A$1001,MATCH(EF!B73,EF!$A$2:$A$1001,0))</f>
        <v>Fideicomiso Coeficiente de Utilización del Suelo</v>
      </c>
      <c r="D73" s="202" t="str">
        <f>INDEX(A!$B$2:$B$1001,MATCH(EF!C73,A!$A$2:$A$1001,0))</f>
        <v>Municipal</v>
      </c>
      <c r="E73" s="202" t="str">
        <f>INDEX(A!$C$2:$C$1001,MATCH(EF!C73,A!$A$2:$A$1001,0))</f>
        <v>Sí</v>
      </c>
      <c r="F73" s="202">
        <f>INDEX(A!$D$2:$D$1001,MATCH(EF!C73,A!$A$2:$A$1001,0))</f>
        <v>120</v>
      </c>
      <c r="G73" s="202" t="str">
        <f>INDEX(A!$E$2:$E$1001,MATCH(EF!C73,A!$A$2:$A$1001,0))</f>
        <v>Territorio</v>
      </c>
      <c r="H73" s="202" t="str">
        <f>INDEX(A!$F$2:$F$1001,MATCH(EF!C73,A!$A$2:$A$1001,0))</f>
        <v>Ejecutivo</v>
      </c>
      <c r="I73" s="202" t="str">
        <f>INDEX(A!$G$2:$G$1001,MATCH(EF!C73,A!$A$2:$A$1001,0))</f>
        <v>Fideicomiso</v>
      </c>
      <c r="J73" s="202">
        <f>INDEX(A!$H$2:$H$1001,MATCH(EF!C73,A!$A$2:$A$1001,0))</f>
        <v>2016</v>
      </c>
      <c r="K73" s="202" t="str">
        <f>INDEX(A!$I$2:$I$1001,MATCH(EF!C73,A!$A$2:$A$1001,0))</f>
        <v>NA</v>
      </c>
      <c r="L73" s="202" t="str">
        <f>INDEX(A!$J$2:$J$1001,MATCH(EF!C73,A!$A$2:$A$1001,0))</f>
        <v>2365-2</v>
      </c>
      <c r="M73" s="202">
        <f>INDEX(A!$K$2:$K$1001,MATCH(EF!C73,A!$A$2:$A$1001,0))</f>
        <v>712009</v>
      </c>
      <c r="N73" s="202">
        <f>INDEX(A!$L$2:$L$1001,MATCH(EF!C73,A!$A$2:$A$1001,0))</f>
        <v>0</v>
      </c>
      <c r="O73" s="203" t="str">
        <f t="shared" si="2"/>
        <v>7</v>
      </c>
      <c r="P73" s="203" t="str">
        <f t="shared" si="3"/>
        <v>120</v>
      </c>
      <c r="Q73" s="203" t="str">
        <f>IF(O73="7",IF(P73="000","Sin región al ser un intermunicipal",INDEX(B!$C$2:$C$126,MATCH(EF!P73,B!$A$2:$A$126,0))),"Sin región al ser un ente Estatal")</f>
        <v>Centro</v>
      </c>
      <c r="R73" s="204">
        <f>IF(O73="7",IF(P73="000","N/A",INDEX(B!$D$2:$D$126,MATCH(EF!P73,B!$A$2:$A$126,0))),B!$D$127)</f>
        <v>1332272</v>
      </c>
      <c r="S73" s="204">
        <f>IF(O73="7",IF(P73="000","N/A",INDEX(B!$E$2:$E$126,MATCH(EF!P73,B!$A$2:$A$126,0))),B!$E$127)</f>
        <v>1476491</v>
      </c>
    </row>
    <row r="74" spans="1:19" x14ac:dyDescent="0.3">
      <c r="A74" s="195">
        <f>COUNTIF(A!$A$2:$A$1001,"&lt;="&amp;A!A74)</f>
        <v>73</v>
      </c>
      <c r="B74" s="196">
        <v>73</v>
      </c>
      <c r="C74" s="202" t="str">
        <f>INDEX(A!$A$2:$A$1001,MATCH(EF!B74,EF!$A$2:$A$1001,0))</f>
        <v>Fideicomiso de Equipamiento e Infraestructura Urbana y Vial en la Zona del Bajío</v>
      </c>
      <c r="D74" s="202" t="str">
        <f>INDEX(A!$B$2:$B$1001,MATCH(EF!C74,A!$A$2:$A$1001,0))</f>
        <v>Municipal</v>
      </c>
      <c r="E74" s="202" t="str">
        <f>INDEX(A!$C$2:$C$1001,MATCH(EF!C74,A!$A$2:$A$1001,0))</f>
        <v>Sí</v>
      </c>
      <c r="F74" s="202">
        <f>INDEX(A!$D$2:$D$1001,MATCH(EF!C74,A!$A$2:$A$1001,0))</f>
        <v>120</v>
      </c>
      <c r="G74" s="202" t="str">
        <f>INDEX(A!$E$2:$E$1001,MATCH(EF!C74,A!$A$2:$A$1001,0))</f>
        <v>Territorio</v>
      </c>
      <c r="H74" s="202" t="str">
        <f>INDEX(A!$F$2:$F$1001,MATCH(EF!C74,A!$A$2:$A$1001,0))</f>
        <v>Ejecutivo</v>
      </c>
      <c r="I74" s="202" t="str">
        <f>INDEX(A!$G$2:$G$1001,MATCH(EF!C74,A!$A$2:$A$1001,0))</f>
        <v>Fideicomiso</v>
      </c>
      <c r="J74" s="202">
        <f>INDEX(A!$H$2:$H$1001,MATCH(EF!C74,A!$A$2:$A$1001,0))</f>
        <v>2010</v>
      </c>
      <c r="K74" s="202" t="str">
        <f>INDEX(A!$I$2:$I$1001,MATCH(EF!C74,A!$A$2:$A$1001,0))</f>
        <v>NA</v>
      </c>
      <c r="L74" s="202" t="str">
        <f>INDEX(A!$J$2:$J$1001,MATCH(EF!C74,A!$A$2:$A$1001,0))</f>
        <v>F/2001817</v>
      </c>
      <c r="M74" s="202">
        <f>INDEX(A!$K$2:$K$1001,MATCH(EF!C74,A!$A$2:$A$1001,0))</f>
        <v>712006</v>
      </c>
      <c r="N74" s="202">
        <f>INDEX(A!$L$2:$L$1001,MATCH(EF!C74,A!$A$2:$A$1001,0))</f>
        <v>0</v>
      </c>
      <c r="O74" s="203" t="str">
        <f t="shared" si="2"/>
        <v>7</v>
      </c>
      <c r="P74" s="203" t="str">
        <f t="shared" si="3"/>
        <v>120</v>
      </c>
      <c r="Q74" s="203" t="str">
        <f>IF(O74="7",IF(P74="000","Sin región al ser un intermunicipal",INDEX(B!$C$2:$C$126,MATCH(EF!P74,B!$A$2:$A$126,0))),"Sin región al ser un ente Estatal")</f>
        <v>Centro</v>
      </c>
      <c r="R74" s="204">
        <f>IF(O74="7",IF(P74="000","N/A",INDEX(B!$D$2:$D$126,MATCH(EF!P74,B!$A$2:$A$126,0))),B!$D$127)</f>
        <v>1332272</v>
      </c>
      <c r="S74" s="204">
        <f>IF(O74="7",IF(P74="000","N/A",INDEX(B!$E$2:$E$126,MATCH(EF!P74,B!$A$2:$A$126,0))),B!$E$127)</f>
        <v>1476491</v>
      </c>
    </row>
    <row r="75" spans="1:19" x14ac:dyDescent="0.3">
      <c r="A75" s="195">
        <f>COUNTIF(A!$A$2:$A$1001,"&lt;="&amp;A!A75)</f>
        <v>74</v>
      </c>
      <c r="B75" s="196">
        <v>74</v>
      </c>
      <c r="C75" s="202" t="str">
        <f>INDEX(A!$A$2:$A$1001,MATCH(EF!B75,EF!$A$2:$A$1001,0))</f>
        <v>Fideicomiso de Turismo de Puerto Vallarta</v>
      </c>
      <c r="D75" s="202" t="str">
        <f>INDEX(A!$B$2:$B$1001,MATCH(EF!C75,A!$A$2:$A$1001,0))</f>
        <v>Municipal</v>
      </c>
      <c r="E75" s="202" t="str">
        <f>INDEX(A!$C$2:$C$1001,MATCH(EF!C75,A!$A$2:$A$1001,0))</f>
        <v>Sí</v>
      </c>
      <c r="F75" s="202">
        <f>INDEX(A!$D$2:$D$1001,MATCH(EF!C75,A!$A$2:$A$1001,0))</f>
        <v>67</v>
      </c>
      <c r="G75" s="202" t="str">
        <f>INDEX(A!$E$2:$E$1001,MATCH(EF!C75,A!$A$2:$A$1001,0))</f>
        <v>Economía</v>
      </c>
      <c r="H75" s="202" t="str">
        <f>INDEX(A!$F$2:$F$1001,MATCH(EF!C75,A!$A$2:$A$1001,0))</f>
        <v>Ejecutivo</v>
      </c>
      <c r="I75" s="202" t="str">
        <f>INDEX(A!$G$2:$G$1001,MATCH(EF!C75,A!$A$2:$A$1001,0))</f>
        <v>Fideicomiso</v>
      </c>
      <c r="J75" s="202">
        <f>INDEX(A!$H$2:$H$1001,MATCH(EF!C75,A!$A$2:$A$1001,0))</f>
        <v>1996</v>
      </c>
      <c r="K75" s="202" t="str">
        <f>INDEX(A!$I$2:$I$1001,MATCH(EF!C75,A!$A$2:$A$1001,0))</f>
        <v>NA</v>
      </c>
      <c r="L75" s="202" t="str">
        <f>INDEX(A!$J$2:$J$1001,MATCH(EF!C75,A!$A$2:$A$1001,0))</f>
        <v>F/2177</v>
      </c>
      <c r="M75" s="202">
        <f>INDEX(A!$K$2:$K$1001,MATCH(EF!C75,A!$A$2:$A$1001,0))</f>
        <v>706702</v>
      </c>
      <c r="N75" s="202">
        <f>INDEX(A!$L$2:$L$1001,MATCH(EF!C75,A!$A$2:$A$1001,0))</f>
        <v>0</v>
      </c>
      <c r="O75" s="203" t="str">
        <f t="shared" si="2"/>
        <v>7</v>
      </c>
      <c r="P75" s="203" t="str">
        <f t="shared" si="3"/>
        <v>067</v>
      </c>
      <c r="Q75" s="203" t="str">
        <f>IF(O75="7",IF(P75="000","Sin región al ser un intermunicipal",INDEX(B!$C$2:$C$126,MATCH(EF!P75,B!$A$2:$A$126,0))),"Sin región al ser un ente Estatal")</f>
        <v>Costa Sierra Occidental</v>
      </c>
      <c r="R75" s="204">
        <f>IF(O75="7",IF(P75="000","N/A",INDEX(B!$D$2:$D$126,MATCH(EF!P75,B!$A$2:$A$126,0))),B!$D$127)</f>
        <v>275640</v>
      </c>
      <c r="S75" s="204">
        <f>IF(O75="7",IF(P75="000","N/A",INDEX(B!$E$2:$E$126,MATCH(EF!P75,B!$A$2:$A$126,0))),B!$E$127)</f>
        <v>291839</v>
      </c>
    </row>
    <row r="76" spans="1:19" x14ac:dyDescent="0.3">
      <c r="A76" s="195">
        <f>COUNTIF(A!$A$2:$A$1001,"&lt;="&amp;A!A76)</f>
        <v>75</v>
      </c>
      <c r="B76" s="196">
        <v>75</v>
      </c>
      <c r="C76" s="202" t="str">
        <f>INDEX(A!$A$2:$A$1001,MATCH(EF!B76,EF!$A$2:$A$1001,0))</f>
        <v>Fideicomiso Hecho por Mujeres de Zapopan</v>
      </c>
      <c r="D76" s="202" t="str">
        <f>INDEX(A!$B$2:$B$1001,MATCH(EF!C76,A!$A$2:$A$1001,0))</f>
        <v>Municipal</v>
      </c>
      <c r="E76" s="202" t="str">
        <f>INDEX(A!$C$2:$C$1001,MATCH(EF!C76,A!$A$2:$A$1001,0))</f>
        <v>No</v>
      </c>
      <c r="F76" s="202">
        <f>INDEX(A!$D$2:$D$1001,MATCH(EF!C76,A!$A$2:$A$1001,0))</f>
        <v>120</v>
      </c>
      <c r="G76" s="202" t="str">
        <f>INDEX(A!$E$2:$E$1001,MATCH(EF!C76,A!$A$2:$A$1001,0))</f>
        <v>Economía</v>
      </c>
      <c r="H76" s="202" t="str">
        <f>INDEX(A!$F$2:$F$1001,MATCH(EF!C76,A!$A$2:$A$1001,0))</f>
        <v>Ejecutivo</v>
      </c>
      <c r="I76" s="202" t="str">
        <f>INDEX(A!$G$2:$G$1001,MATCH(EF!C76,A!$A$2:$A$1001,0))</f>
        <v>Fideicomiso</v>
      </c>
      <c r="J76" s="202">
        <f>INDEX(A!$H$2:$H$1001,MATCH(EF!C76,A!$A$2:$A$1001,0))</f>
        <v>2016</v>
      </c>
      <c r="K76" s="202">
        <f>INDEX(A!$I$2:$I$1001,MATCH(EF!C76,A!$A$2:$A$1001,0))</f>
        <v>2018</v>
      </c>
      <c r="L76" s="202">
        <f>INDEX(A!$J$2:$J$1001,MATCH(EF!C76,A!$A$2:$A$1001,0))</f>
        <v>100323120</v>
      </c>
      <c r="M76" s="202">
        <f>INDEX(A!$K$2:$K$1001,MATCH(EF!C76,A!$A$2:$A$1001,0))</f>
        <v>712010</v>
      </c>
      <c r="N76" s="202">
        <f>INDEX(A!$L$2:$L$1001,MATCH(EF!C76,A!$A$2:$A$1001,0))</f>
        <v>0</v>
      </c>
      <c r="O76" s="203" t="str">
        <f t="shared" si="2"/>
        <v>7</v>
      </c>
      <c r="P76" s="203" t="str">
        <f t="shared" si="3"/>
        <v>120</v>
      </c>
      <c r="Q76" s="203" t="str">
        <f>IF(O76="7",IF(P76="000","Sin región al ser un intermunicipal",INDEX(B!$C$2:$C$126,MATCH(EF!P76,B!$A$2:$A$126,0))),"Sin región al ser un ente Estatal")</f>
        <v>Centro</v>
      </c>
      <c r="R76" s="204">
        <f>IF(O76="7",IF(P76="000","N/A",INDEX(B!$D$2:$D$126,MATCH(EF!P76,B!$A$2:$A$126,0))),B!$D$127)</f>
        <v>1332272</v>
      </c>
      <c r="S76" s="204">
        <f>IF(O76="7",IF(P76="000","N/A",INDEX(B!$E$2:$E$126,MATCH(EF!P76,B!$A$2:$A$126,0))),B!$E$127)</f>
        <v>1476491</v>
      </c>
    </row>
    <row r="77" spans="1:19" x14ac:dyDescent="0.3">
      <c r="A77" s="195">
        <f>COUNTIF(A!$A$2:$A$1001,"&lt;="&amp;A!A77)</f>
        <v>76</v>
      </c>
      <c r="B77" s="196">
        <v>76</v>
      </c>
      <c r="C77" s="202" t="str">
        <f>INDEX(A!$A$2:$A$1001,MATCH(EF!B77,EF!$A$2:$A$1001,0))</f>
        <v>Fideicomiso Irrevocable de Garantía, Administración y Fuente de Pago (Zapopan)</v>
      </c>
      <c r="D77" s="202" t="str">
        <f>INDEX(A!$B$2:$B$1001,MATCH(EF!C77,A!$A$2:$A$1001,0))</f>
        <v>Municipal</v>
      </c>
      <c r="E77" s="202" t="str">
        <f>INDEX(A!$C$2:$C$1001,MATCH(EF!C77,A!$A$2:$A$1001,0))</f>
        <v>Sí</v>
      </c>
      <c r="F77" s="202">
        <f>INDEX(A!$D$2:$D$1001,MATCH(EF!C77,A!$A$2:$A$1001,0))</f>
        <v>120</v>
      </c>
      <c r="G77" s="202" t="str">
        <f>INDEX(A!$E$2:$E$1001,MATCH(EF!C77,A!$A$2:$A$1001,0))</f>
        <v>Economía</v>
      </c>
      <c r="H77" s="202" t="str">
        <f>INDEX(A!$F$2:$F$1001,MATCH(EF!C77,A!$A$2:$A$1001,0))</f>
        <v>Ejecutivo</v>
      </c>
      <c r="I77" s="202" t="str">
        <f>INDEX(A!$G$2:$G$1001,MATCH(EF!C77,A!$A$2:$A$1001,0))</f>
        <v>Fideicomiso</v>
      </c>
      <c r="J77" s="202">
        <f>INDEX(A!$H$2:$H$1001,MATCH(EF!C77,A!$A$2:$A$1001,0))</f>
        <v>2005</v>
      </c>
      <c r="K77" s="202">
        <f>INDEX(A!$I$2:$I$1001,MATCH(EF!C77,A!$A$2:$A$1001,0))</f>
        <v>2018</v>
      </c>
      <c r="L77" s="202" t="str">
        <f>INDEX(A!$J$2:$J$1001,MATCH(EF!C77,A!$A$2:$A$1001,0))</f>
        <v>F/00111</v>
      </c>
      <c r="M77" s="202">
        <f>INDEX(A!$K$2:$K$1001,MATCH(EF!C77,A!$A$2:$A$1001,0))</f>
        <v>712004</v>
      </c>
      <c r="N77" s="202">
        <f>INDEX(A!$L$2:$L$1001,MATCH(EF!C77,A!$A$2:$A$1001,0))</f>
        <v>0</v>
      </c>
      <c r="O77" s="203" t="str">
        <f t="shared" si="2"/>
        <v>7</v>
      </c>
      <c r="P77" s="203" t="str">
        <f t="shared" si="3"/>
        <v>120</v>
      </c>
      <c r="Q77" s="203" t="str">
        <f>IF(O77="7",IF(P77="000","Sin región al ser un intermunicipal",INDEX(B!$C$2:$C$126,MATCH(EF!P77,B!$A$2:$A$126,0))),"Sin región al ser un ente Estatal")</f>
        <v>Centro</v>
      </c>
      <c r="R77" s="204">
        <f>IF(O77="7",IF(P77="000","N/A",INDEX(B!$D$2:$D$126,MATCH(EF!P77,B!$A$2:$A$126,0))),B!$D$127)</f>
        <v>1332272</v>
      </c>
      <c r="S77" s="204">
        <f>IF(O77="7",IF(P77="000","N/A",INDEX(B!$E$2:$E$126,MATCH(EF!P77,B!$A$2:$A$126,0))),B!$E$127)</f>
        <v>1476491</v>
      </c>
    </row>
    <row r="78" spans="1:19" x14ac:dyDescent="0.3">
      <c r="A78" s="195">
        <f>COUNTIF(A!$A$2:$A$1001,"&lt;="&amp;A!A78)</f>
        <v>77</v>
      </c>
      <c r="B78" s="196">
        <v>77</v>
      </c>
      <c r="C78" s="202" t="str">
        <f>INDEX(A!$A$2:$A$1001,MATCH(EF!B78,EF!$A$2:$A$1001,0))</f>
        <v>Fideicomiso Maestro de Fomento Económico para el Municipio de Zapopan (FIMAFEZ)</v>
      </c>
      <c r="D78" s="202" t="str">
        <f>INDEX(A!$B$2:$B$1001,MATCH(EF!C78,A!$A$2:$A$1001,0))</f>
        <v>Municipal</v>
      </c>
      <c r="E78" s="202" t="str">
        <f>INDEX(A!$C$2:$C$1001,MATCH(EF!C78,A!$A$2:$A$1001,0))</f>
        <v>Sí</v>
      </c>
      <c r="F78" s="202">
        <f>INDEX(A!$D$2:$D$1001,MATCH(EF!C78,A!$A$2:$A$1001,0))</f>
        <v>120</v>
      </c>
      <c r="G78" s="202" t="str">
        <f>INDEX(A!$E$2:$E$1001,MATCH(EF!C78,A!$A$2:$A$1001,0))</f>
        <v>Economía</v>
      </c>
      <c r="H78" s="202" t="str">
        <f>INDEX(A!$F$2:$F$1001,MATCH(EF!C78,A!$A$2:$A$1001,0))</f>
        <v>Ejecutivo</v>
      </c>
      <c r="I78" s="202" t="str">
        <f>INDEX(A!$G$2:$G$1001,MATCH(EF!C78,A!$A$2:$A$1001,0))</f>
        <v>Fideicomiso</v>
      </c>
      <c r="J78" s="202">
        <f>INDEX(A!$H$2:$H$1001,MATCH(EF!C78,A!$A$2:$A$1001,0))</f>
        <v>2010</v>
      </c>
      <c r="K78" s="202" t="str">
        <f>INDEX(A!$I$2:$I$1001,MATCH(EF!C78,A!$A$2:$A$1001,0))</f>
        <v>NA</v>
      </c>
      <c r="L78" s="202" t="str">
        <f>INDEX(A!$J$2:$J$1001,MATCH(EF!C78,A!$A$2:$A$1001,0))</f>
        <v>106807-3</v>
      </c>
      <c r="M78" s="202">
        <f>INDEX(A!$K$2:$K$1001,MATCH(EF!C78,A!$A$2:$A$1001,0))</f>
        <v>712007</v>
      </c>
      <c r="N78" s="202">
        <f>INDEX(A!$L$2:$L$1001,MATCH(EF!C78,A!$A$2:$A$1001,0))</f>
        <v>0</v>
      </c>
      <c r="O78" s="203" t="str">
        <f t="shared" si="2"/>
        <v>7</v>
      </c>
      <c r="P78" s="203" t="str">
        <f t="shared" si="3"/>
        <v>120</v>
      </c>
      <c r="Q78" s="203" t="str">
        <f>IF(O78="7",IF(P78="000","Sin región al ser un intermunicipal",INDEX(B!$C$2:$C$126,MATCH(EF!P78,B!$A$2:$A$126,0))),"Sin región al ser un ente Estatal")</f>
        <v>Centro</v>
      </c>
      <c r="R78" s="204">
        <f>IF(O78="7",IF(P78="000","N/A",INDEX(B!$D$2:$D$126,MATCH(EF!P78,B!$A$2:$A$126,0))),B!$D$127)</f>
        <v>1332272</v>
      </c>
      <c r="S78" s="204">
        <f>IF(O78="7",IF(P78="000","N/A",INDEX(B!$E$2:$E$126,MATCH(EF!P78,B!$A$2:$A$126,0))),B!$E$127)</f>
        <v>1476491</v>
      </c>
    </row>
    <row r="79" spans="1:19" x14ac:dyDescent="0.3">
      <c r="A79" s="195">
        <f>COUNTIF(A!$A$2:$A$1001,"&lt;="&amp;A!A79)</f>
        <v>78</v>
      </c>
      <c r="B79" s="196">
        <v>78</v>
      </c>
      <c r="C79" s="202" t="str">
        <f>INDEX(A!$A$2:$A$1001,MATCH(EF!B79,EF!$A$2:$A$1001,0))</f>
        <v>Fideicomiso Público de Administración, Garantía y Fuente de Pago para la Concesión de Alumbrado Público del Municipio de Zapopan, Jalisco</v>
      </c>
      <c r="D79" s="202" t="str">
        <f>INDEX(A!$B$2:$B$1001,MATCH(EF!C79,A!$A$2:$A$1001,0))</f>
        <v>Municipal</v>
      </c>
      <c r="E79" s="202" t="str">
        <f>INDEX(A!$C$2:$C$1001,MATCH(EF!C79,A!$A$2:$A$1001,0))</f>
        <v>Sí</v>
      </c>
      <c r="F79" s="202">
        <f>INDEX(A!$D$2:$D$1001,MATCH(EF!C79,A!$A$2:$A$1001,0))</f>
        <v>120</v>
      </c>
      <c r="G79" s="202" t="str">
        <f>INDEX(A!$E$2:$E$1001,MATCH(EF!C79,A!$A$2:$A$1001,0))</f>
        <v>Territorio</v>
      </c>
      <c r="H79" s="202" t="str">
        <f>INDEX(A!$F$2:$F$1001,MATCH(EF!C79,A!$A$2:$A$1001,0))</f>
        <v>Ejecutivo</v>
      </c>
      <c r="I79" s="202" t="str">
        <f>INDEX(A!$G$2:$G$1001,MATCH(EF!C79,A!$A$2:$A$1001,0))</f>
        <v>Fideicomiso</v>
      </c>
      <c r="J79" s="202">
        <f>INDEX(A!$H$2:$H$1001,MATCH(EF!C79,A!$A$2:$A$1001,0))</f>
        <v>2017</v>
      </c>
      <c r="K79" s="202" t="str">
        <f>INDEX(A!$I$2:$I$1001,MATCH(EF!C79,A!$A$2:$A$1001,0))</f>
        <v>NA</v>
      </c>
      <c r="L79" s="202" t="str">
        <f>INDEX(A!$J$2:$J$1001,MATCH(EF!C79,A!$A$2:$A$1001,0))</f>
        <v>2546-9</v>
      </c>
      <c r="M79" s="202">
        <f>INDEX(A!$K$2:$K$1001,MATCH(EF!C79,A!$A$2:$A$1001,0))</f>
        <v>712011</v>
      </c>
      <c r="N79" s="202">
        <f>INDEX(A!$L$2:$L$1001,MATCH(EF!C79,A!$A$2:$A$1001,0))</f>
        <v>0</v>
      </c>
      <c r="O79" s="203" t="str">
        <f t="shared" si="2"/>
        <v>7</v>
      </c>
      <c r="P79" s="203" t="str">
        <f t="shared" si="3"/>
        <v>120</v>
      </c>
      <c r="Q79" s="203" t="str">
        <f>IF(O79="7",IF(P79="000","Sin región al ser un intermunicipal",INDEX(B!$C$2:$C$126,MATCH(EF!P79,B!$A$2:$A$126,0))),"Sin región al ser un ente Estatal")</f>
        <v>Centro</v>
      </c>
      <c r="R79" s="204">
        <f>IF(O79="7",IF(P79="000","N/A",INDEX(B!$D$2:$D$126,MATCH(EF!P79,B!$A$2:$A$126,0))),B!$D$127)</f>
        <v>1332272</v>
      </c>
      <c r="S79" s="204">
        <f>IF(O79="7",IF(P79="000","N/A",INDEX(B!$E$2:$E$126,MATCH(EF!P79,B!$A$2:$A$126,0))),B!$E$127)</f>
        <v>1476491</v>
      </c>
    </row>
    <row r="80" spans="1:19" x14ac:dyDescent="0.3">
      <c r="A80" s="195">
        <f>COUNTIF(A!$A$2:$A$1001,"&lt;="&amp;A!A80)</f>
        <v>79</v>
      </c>
      <c r="B80" s="196">
        <v>79</v>
      </c>
      <c r="C80" s="202" t="str">
        <f>INDEX(A!$A$2:$A$1001,MATCH(EF!B80,EF!$A$2:$A$1001,0))</f>
        <v>Fideicomiso Revocable de Administración, Inversión y Fuente de Pago "Av. Juan Palomar Arias"</v>
      </c>
      <c r="D80" s="202" t="str">
        <f>INDEX(A!$B$2:$B$1001,MATCH(EF!C80,A!$A$2:$A$1001,0))</f>
        <v>Municipal</v>
      </c>
      <c r="E80" s="202" t="str">
        <f>INDEX(A!$C$2:$C$1001,MATCH(EF!C80,A!$A$2:$A$1001,0))</f>
        <v>Sí</v>
      </c>
      <c r="F80" s="202">
        <f>INDEX(A!$D$2:$D$1001,MATCH(EF!C80,A!$A$2:$A$1001,0))</f>
        <v>120</v>
      </c>
      <c r="G80" s="202" t="str">
        <f>INDEX(A!$E$2:$E$1001,MATCH(EF!C80,A!$A$2:$A$1001,0))</f>
        <v>Territorio</v>
      </c>
      <c r="H80" s="202" t="str">
        <f>INDEX(A!$F$2:$F$1001,MATCH(EF!C80,A!$A$2:$A$1001,0))</f>
        <v>Ejecutivo</v>
      </c>
      <c r="I80" s="202" t="str">
        <f>INDEX(A!$G$2:$G$1001,MATCH(EF!C80,A!$A$2:$A$1001,0))</f>
        <v>Fideicomiso</v>
      </c>
      <c r="J80" s="202">
        <f>INDEX(A!$H$2:$H$1001,MATCH(EF!C80,A!$A$2:$A$1001,0))</f>
        <v>2015</v>
      </c>
      <c r="K80" s="202" t="str">
        <f>INDEX(A!$I$2:$I$1001,MATCH(EF!C80,A!$A$2:$A$1001,0))</f>
        <v>NA</v>
      </c>
      <c r="L80" s="202" t="str">
        <f>INDEX(A!$J$2:$J$1001,MATCH(EF!C80,A!$A$2:$A$1001,0))</f>
        <v>co-001/2015</v>
      </c>
      <c r="M80" s="202">
        <f>INDEX(A!$K$2:$K$1001,MATCH(EF!C80,A!$A$2:$A$1001,0))</f>
        <v>712008</v>
      </c>
      <c r="N80" s="202">
        <f>INDEX(A!$L$2:$L$1001,MATCH(EF!C80,A!$A$2:$A$1001,0))</f>
        <v>0</v>
      </c>
      <c r="O80" s="203" t="str">
        <f t="shared" si="2"/>
        <v>7</v>
      </c>
      <c r="P80" s="203" t="str">
        <f t="shared" si="3"/>
        <v>120</v>
      </c>
      <c r="Q80" s="203" t="str">
        <f>IF(O80="7",IF(P80="000","Sin región al ser un intermunicipal",INDEX(B!$C$2:$C$126,MATCH(EF!P80,B!$A$2:$A$126,0))),"Sin región al ser un ente Estatal")</f>
        <v>Centro</v>
      </c>
      <c r="R80" s="204">
        <f>IF(O80="7",IF(P80="000","N/A",INDEX(B!$D$2:$D$126,MATCH(EF!P80,B!$A$2:$A$126,0))),B!$D$127)</f>
        <v>1332272</v>
      </c>
      <c r="S80" s="204">
        <f>IF(O80="7",IF(P80="000","N/A",INDEX(B!$E$2:$E$126,MATCH(EF!P80,B!$A$2:$A$126,0))),B!$E$127)</f>
        <v>1476491</v>
      </c>
    </row>
    <row r="81" spans="1:19" x14ac:dyDescent="0.3">
      <c r="A81" s="195">
        <f>COUNTIF(A!$A$2:$A$1001,"&lt;="&amp;A!A81)</f>
        <v>80</v>
      </c>
      <c r="B81" s="196">
        <v>80</v>
      </c>
      <c r="C81" s="202" t="str">
        <f>INDEX(A!$A$2:$A$1001,MATCH(EF!B81,EF!$A$2:$A$1001,0))</f>
        <v>Gómez Farías</v>
      </c>
      <c r="D81" s="202" t="str">
        <f>INDEX(A!$B$2:$B$1001,MATCH(EF!C81,A!$A$2:$A$1001,0))</f>
        <v>Municipal</v>
      </c>
      <c r="E81" s="202" t="str">
        <f>INDEX(A!$C$2:$C$1001,MATCH(EF!C81,A!$A$2:$A$1001,0))</f>
        <v>Sí</v>
      </c>
      <c r="F81" s="202">
        <f>INDEX(A!$D$2:$D$1001,MATCH(EF!C81,A!$A$2:$A$1001,0))</f>
        <v>79</v>
      </c>
      <c r="G81" s="202" t="str">
        <f>INDEX(A!$E$2:$E$1001,MATCH(EF!C81,A!$A$2:$A$1001,0))</f>
        <v>Gobierno</v>
      </c>
      <c r="H81" s="202" t="str">
        <f>INDEX(A!$F$2:$F$1001,MATCH(EF!C81,A!$A$2:$A$1001,0))</f>
        <v>Ejecutivo</v>
      </c>
      <c r="I81" s="202" t="str">
        <f>INDEX(A!$G$2:$G$1001,MATCH(EF!C81,A!$A$2:$A$1001,0))</f>
        <v>Dependencia</v>
      </c>
      <c r="J81" s="202">
        <f>INDEX(A!$H$2:$H$1001,MATCH(EF!C81,A!$A$2:$A$1001,0))</f>
        <v>1869</v>
      </c>
      <c r="K81" s="202" t="str">
        <f>INDEX(A!$I$2:$I$1001,MATCH(EF!C81,A!$A$2:$A$1001,0))</f>
        <v>NA</v>
      </c>
      <c r="L81" s="202" t="str">
        <f>INDEX(A!$J$2:$J$1001,MATCH(EF!C81,A!$A$2:$A$1001,0))</f>
        <v>NA</v>
      </c>
      <c r="M81" s="202">
        <f>INDEX(A!$K$2:$K$1001,MATCH(EF!C81,A!$A$2:$A$1001,0))</f>
        <v>707900</v>
      </c>
      <c r="N81" s="202">
        <f>INDEX(A!$L$2:$L$1001,MATCH(EF!C81,A!$A$2:$A$1001,0))</f>
        <v>0</v>
      </c>
      <c r="O81" s="203" t="str">
        <f t="shared" si="2"/>
        <v>7</v>
      </c>
      <c r="P81" s="203" t="str">
        <f t="shared" si="3"/>
        <v>079</v>
      </c>
      <c r="Q81" s="203" t="str">
        <f>IF(O81="7",IF(P81="000","Sin región al ser un intermunicipal",INDEX(B!$C$2:$C$126,MATCH(EF!P81,B!$A$2:$A$126,0))),"Sin región al ser un ente Estatal")</f>
        <v>Sur</v>
      </c>
      <c r="R81" s="204">
        <f>IF(O81="7",IF(P81="000","N/A",INDEX(B!$D$2:$D$126,MATCH(EF!P81,B!$A$2:$A$126,0))),B!$D$127)</f>
        <v>14278</v>
      </c>
      <c r="S81" s="204">
        <f>IF(O81="7",IF(P81="000","N/A",INDEX(B!$E$2:$E$126,MATCH(EF!P81,B!$A$2:$A$126,0))),B!$E$127)</f>
        <v>16431</v>
      </c>
    </row>
    <row r="82" spans="1:19" x14ac:dyDescent="0.3">
      <c r="A82" s="195">
        <f>COUNTIF(A!$A$2:$A$1001,"&lt;="&amp;A!A82)</f>
        <v>81</v>
      </c>
      <c r="B82" s="196">
        <v>81</v>
      </c>
      <c r="C82" s="202" t="str">
        <f>INDEX(A!$A$2:$A$1001,MATCH(EF!B82,EF!$A$2:$A$1001,0))</f>
        <v>Guachinango</v>
      </c>
      <c r="D82" s="202" t="str">
        <f>INDEX(A!$B$2:$B$1001,MATCH(EF!C82,A!$A$2:$A$1001,0))</f>
        <v>Municipal</v>
      </c>
      <c r="E82" s="202" t="str">
        <f>INDEX(A!$C$2:$C$1001,MATCH(EF!C82,A!$A$2:$A$1001,0))</f>
        <v>Sí</v>
      </c>
      <c r="F82" s="202">
        <f>INDEX(A!$D$2:$D$1001,MATCH(EF!C82,A!$A$2:$A$1001,0))</f>
        <v>38</v>
      </c>
      <c r="G82" s="202" t="str">
        <f>INDEX(A!$E$2:$E$1001,MATCH(EF!C82,A!$A$2:$A$1001,0))</f>
        <v>Gobierno</v>
      </c>
      <c r="H82" s="202" t="str">
        <f>INDEX(A!$F$2:$F$1001,MATCH(EF!C82,A!$A$2:$A$1001,0))</f>
        <v>Ejecutivo</v>
      </c>
      <c r="I82" s="202" t="str">
        <f>INDEX(A!$G$2:$G$1001,MATCH(EF!C82,A!$A$2:$A$1001,0))</f>
        <v>Dependencia</v>
      </c>
      <c r="J82" s="202">
        <f>INDEX(A!$H$2:$H$1001,MATCH(EF!C82,A!$A$2:$A$1001,0))</f>
        <v>1885</v>
      </c>
      <c r="K82" s="202" t="str">
        <f>INDEX(A!$I$2:$I$1001,MATCH(EF!C82,A!$A$2:$A$1001,0))</f>
        <v>NA</v>
      </c>
      <c r="L82" s="202" t="str">
        <f>INDEX(A!$J$2:$J$1001,MATCH(EF!C82,A!$A$2:$A$1001,0))</f>
        <v>NA</v>
      </c>
      <c r="M82" s="202">
        <f>INDEX(A!$K$2:$K$1001,MATCH(EF!C82,A!$A$2:$A$1001,0))</f>
        <v>703800</v>
      </c>
      <c r="N82" s="202">
        <f>INDEX(A!$L$2:$L$1001,MATCH(EF!C82,A!$A$2:$A$1001,0))</f>
        <v>0</v>
      </c>
      <c r="O82" s="203" t="str">
        <f t="shared" si="2"/>
        <v>7</v>
      </c>
      <c r="P82" s="203" t="str">
        <f t="shared" si="3"/>
        <v>038</v>
      </c>
      <c r="Q82" s="203" t="str">
        <f>IF(O82="7",IF(P82="000","Sin región al ser un intermunicipal",INDEX(B!$C$2:$C$126,MATCH(EF!P82,B!$A$2:$A$126,0))),"Sin región al ser un ente Estatal")</f>
        <v>Costa Sierra Occidente</v>
      </c>
      <c r="R82" s="204">
        <f>IF(O82="7",IF(P82="000","N/A",INDEX(B!$D$2:$D$126,MATCH(EF!P82,B!$A$2:$A$126,0))),B!$D$127)</f>
        <v>4184</v>
      </c>
      <c r="S82" s="204">
        <f>IF(O82="7",IF(P82="000","N/A",INDEX(B!$E$2:$E$126,MATCH(EF!P82,B!$A$2:$A$126,0))),B!$E$127)</f>
        <v>4199</v>
      </c>
    </row>
    <row r="83" spans="1:19" x14ac:dyDescent="0.3">
      <c r="A83" s="195">
        <f>COUNTIF(A!$A$2:$A$1001,"&lt;="&amp;A!A83)</f>
        <v>82</v>
      </c>
      <c r="B83" s="196">
        <v>82</v>
      </c>
      <c r="C83" s="202" t="str">
        <f>INDEX(A!$A$2:$A$1001,MATCH(EF!B83,EF!$A$2:$A$1001,0))</f>
        <v>Guadalajara</v>
      </c>
      <c r="D83" s="202" t="str">
        <f>INDEX(A!$B$2:$B$1001,MATCH(EF!C83,A!$A$2:$A$1001,0))</f>
        <v>Municipal</v>
      </c>
      <c r="E83" s="202" t="str">
        <f>INDEX(A!$C$2:$C$1001,MATCH(EF!C83,A!$A$2:$A$1001,0))</f>
        <v>Sí</v>
      </c>
      <c r="F83" s="202">
        <f>INDEX(A!$D$2:$D$1001,MATCH(EF!C83,A!$A$2:$A$1001,0))</f>
        <v>39</v>
      </c>
      <c r="G83" s="202" t="str">
        <f>INDEX(A!$E$2:$E$1001,MATCH(EF!C83,A!$A$2:$A$1001,0))</f>
        <v>Gobierno</v>
      </c>
      <c r="H83" s="202" t="str">
        <f>INDEX(A!$F$2:$F$1001,MATCH(EF!C83,A!$A$2:$A$1001,0))</f>
        <v>Ejecutivo</v>
      </c>
      <c r="I83" s="202" t="str">
        <f>INDEX(A!$G$2:$G$1001,MATCH(EF!C83,A!$A$2:$A$1001,0))</f>
        <v>Dependencia</v>
      </c>
      <c r="J83" s="202">
        <f>INDEX(A!$H$2:$H$1001,MATCH(EF!C83,A!$A$2:$A$1001,0))</f>
        <v>1824</v>
      </c>
      <c r="K83" s="202" t="str">
        <f>INDEX(A!$I$2:$I$1001,MATCH(EF!C83,A!$A$2:$A$1001,0))</f>
        <v>NA</v>
      </c>
      <c r="L83" s="202" t="str">
        <f>INDEX(A!$J$2:$J$1001,MATCH(EF!C83,A!$A$2:$A$1001,0))</f>
        <v>NA</v>
      </c>
      <c r="M83" s="202">
        <f>INDEX(A!$K$2:$K$1001,MATCH(EF!C83,A!$A$2:$A$1001,0))</f>
        <v>703900</v>
      </c>
      <c r="N83" s="202">
        <f>INDEX(A!$L$2:$L$1001,MATCH(EF!C83,A!$A$2:$A$1001,0))</f>
        <v>0</v>
      </c>
      <c r="O83" s="203" t="str">
        <f t="shared" si="2"/>
        <v>7</v>
      </c>
      <c r="P83" s="203" t="str">
        <f t="shared" si="3"/>
        <v>039</v>
      </c>
      <c r="Q83" s="203" t="str">
        <f>IF(O83="7",IF(P83="000","Sin región al ser un intermunicipal",INDEX(B!$C$2:$C$126,MATCH(EF!P83,B!$A$2:$A$126,0))),"Sin región al ser un ente Estatal")</f>
        <v>Centro</v>
      </c>
      <c r="R83" s="204">
        <f>IF(O83="7",IF(P83="000","N/A",INDEX(B!$D$2:$D$126,MATCH(EF!P83,B!$A$2:$A$126,0))),B!$D$127)</f>
        <v>1460148</v>
      </c>
      <c r="S83" s="204">
        <f>IF(O83="7",IF(P83="000","N/A",INDEX(B!$E$2:$E$126,MATCH(EF!P83,B!$A$2:$A$126,0))),B!$E$127)</f>
        <v>1385629</v>
      </c>
    </row>
    <row r="84" spans="1:19" x14ac:dyDescent="0.3">
      <c r="A84" s="195">
        <f>COUNTIF(A!$A$2:$A$1001,"&lt;="&amp;A!A84)</f>
        <v>83</v>
      </c>
      <c r="B84" s="196">
        <v>83</v>
      </c>
      <c r="C84" s="202" t="str">
        <f>INDEX(A!$A$2:$A$1001,MATCH(EF!B84,EF!$A$2:$A$1001,0))</f>
        <v>Hostotipaquillo</v>
      </c>
      <c r="D84" s="202" t="str">
        <f>INDEX(A!$B$2:$B$1001,MATCH(EF!C84,A!$A$2:$A$1001,0))</f>
        <v>Municipal</v>
      </c>
      <c r="E84" s="202" t="str">
        <f>INDEX(A!$C$2:$C$1001,MATCH(EF!C84,A!$A$2:$A$1001,0))</f>
        <v>Sí</v>
      </c>
      <c r="F84" s="202">
        <f>INDEX(A!$D$2:$D$1001,MATCH(EF!C84,A!$A$2:$A$1001,0))</f>
        <v>40</v>
      </c>
      <c r="G84" s="202" t="str">
        <f>INDEX(A!$E$2:$E$1001,MATCH(EF!C84,A!$A$2:$A$1001,0))</f>
        <v>Gobierno</v>
      </c>
      <c r="H84" s="202" t="str">
        <f>INDEX(A!$F$2:$F$1001,MATCH(EF!C84,A!$A$2:$A$1001,0))</f>
        <v>Ejecutivo</v>
      </c>
      <c r="I84" s="202" t="str">
        <f>INDEX(A!$G$2:$G$1001,MATCH(EF!C84,A!$A$2:$A$1001,0))</f>
        <v>Dependencia</v>
      </c>
      <c r="J84" s="202">
        <f>INDEX(A!$H$2:$H$1001,MATCH(EF!C84,A!$A$2:$A$1001,0))</f>
        <v>1824</v>
      </c>
      <c r="K84" s="202" t="str">
        <f>INDEX(A!$I$2:$I$1001,MATCH(EF!C84,A!$A$2:$A$1001,0))</f>
        <v>NA</v>
      </c>
      <c r="L84" s="202" t="str">
        <f>INDEX(A!$J$2:$J$1001,MATCH(EF!C84,A!$A$2:$A$1001,0))</f>
        <v>NA</v>
      </c>
      <c r="M84" s="202">
        <f>INDEX(A!$K$2:$K$1001,MATCH(EF!C84,A!$A$2:$A$1001,0))</f>
        <v>704000</v>
      </c>
      <c r="N84" s="202">
        <f>INDEX(A!$L$2:$L$1001,MATCH(EF!C84,A!$A$2:$A$1001,0))</f>
        <v>0</v>
      </c>
      <c r="O84" s="203" t="str">
        <f t="shared" si="2"/>
        <v>7</v>
      </c>
      <c r="P84" s="203" t="str">
        <f t="shared" si="3"/>
        <v>040</v>
      </c>
      <c r="Q84" s="203" t="str">
        <f>IF(O84="7",IF(P84="000","Sin región al ser un intermunicipal",INDEX(B!$C$2:$C$126,MATCH(EF!P84,B!$A$2:$A$126,0))),"Sin región al ser un ente Estatal")</f>
        <v>Valles</v>
      </c>
      <c r="R84" s="204">
        <f>IF(O84="7",IF(P84="000","N/A",INDEX(B!$D$2:$D$126,MATCH(EF!P84,B!$A$2:$A$126,0))),B!$D$127)</f>
        <v>9761</v>
      </c>
      <c r="S84" s="204">
        <f>IF(O84="7",IF(P84="000","N/A",INDEX(B!$E$2:$E$126,MATCH(EF!P84,B!$A$2:$A$126,0))),B!$E$127)</f>
        <v>8732</v>
      </c>
    </row>
    <row r="85" spans="1:19" x14ac:dyDescent="0.3">
      <c r="A85" s="195">
        <f>COUNTIF(A!$A$2:$A$1001,"&lt;="&amp;A!A85)</f>
        <v>84</v>
      </c>
      <c r="B85" s="196">
        <v>84</v>
      </c>
      <c r="C85" s="202" t="str">
        <f>INDEX(A!$A$2:$A$1001,MATCH(EF!B85,EF!$A$2:$A$1001,0))</f>
        <v>Huejúcar</v>
      </c>
      <c r="D85" s="202" t="str">
        <f>INDEX(A!$B$2:$B$1001,MATCH(EF!C85,A!$A$2:$A$1001,0))</f>
        <v>Municipal</v>
      </c>
      <c r="E85" s="202" t="str">
        <f>INDEX(A!$C$2:$C$1001,MATCH(EF!C85,A!$A$2:$A$1001,0))</f>
        <v>Sí</v>
      </c>
      <c r="F85" s="202">
        <f>INDEX(A!$D$2:$D$1001,MATCH(EF!C85,A!$A$2:$A$1001,0))</f>
        <v>41</v>
      </c>
      <c r="G85" s="202" t="str">
        <f>INDEX(A!$E$2:$E$1001,MATCH(EF!C85,A!$A$2:$A$1001,0))</f>
        <v>Gobierno</v>
      </c>
      <c r="H85" s="202" t="str">
        <f>INDEX(A!$F$2:$F$1001,MATCH(EF!C85,A!$A$2:$A$1001,0))</f>
        <v>Ejecutivo</v>
      </c>
      <c r="I85" s="202" t="str">
        <f>INDEX(A!$G$2:$G$1001,MATCH(EF!C85,A!$A$2:$A$1001,0))</f>
        <v>Dependencia</v>
      </c>
      <c r="J85" s="202">
        <f>INDEX(A!$H$2:$H$1001,MATCH(EF!C85,A!$A$2:$A$1001,0))</f>
        <v>1861</v>
      </c>
      <c r="K85" s="202" t="str">
        <f>INDEX(A!$I$2:$I$1001,MATCH(EF!C85,A!$A$2:$A$1001,0))</f>
        <v>NA</v>
      </c>
      <c r="L85" s="202" t="str">
        <f>INDEX(A!$J$2:$J$1001,MATCH(EF!C85,A!$A$2:$A$1001,0))</f>
        <v>NA</v>
      </c>
      <c r="M85" s="202">
        <f>INDEX(A!$K$2:$K$1001,MATCH(EF!C85,A!$A$2:$A$1001,0))</f>
        <v>704100</v>
      </c>
      <c r="N85" s="202">
        <f>INDEX(A!$L$2:$L$1001,MATCH(EF!C85,A!$A$2:$A$1001,0))</f>
        <v>0</v>
      </c>
      <c r="O85" s="203" t="str">
        <f t="shared" si="2"/>
        <v>7</v>
      </c>
      <c r="P85" s="203" t="str">
        <f t="shared" si="3"/>
        <v>041</v>
      </c>
      <c r="Q85" s="203" t="str">
        <f>IF(O85="7",IF(P85="000","Sin región al ser un intermunicipal",INDEX(B!$C$2:$C$126,MATCH(EF!P85,B!$A$2:$A$126,0))),"Sin región al ser un ente Estatal")</f>
        <v>Norte</v>
      </c>
      <c r="R85" s="204">
        <f>IF(O85="7",IF(P85="000","N/A",INDEX(B!$D$2:$D$126,MATCH(EF!P85,B!$A$2:$A$126,0))),B!$D$127)</f>
        <v>5633</v>
      </c>
      <c r="S85" s="204">
        <f>IF(O85="7",IF(P85="000","N/A",INDEX(B!$E$2:$E$126,MATCH(EF!P85,B!$A$2:$A$126,0))),B!$E$127)</f>
        <v>5920</v>
      </c>
    </row>
    <row r="86" spans="1:19" x14ac:dyDescent="0.3">
      <c r="A86" s="195">
        <f>COUNTIF(A!$A$2:$A$1001,"&lt;="&amp;A!A86)</f>
        <v>85</v>
      </c>
      <c r="B86" s="196">
        <v>85</v>
      </c>
      <c r="C86" s="202" t="str">
        <f>INDEX(A!$A$2:$A$1001,MATCH(EF!B86,EF!$A$2:$A$1001,0))</f>
        <v>Huejuquilla el Alto</v>
      </c>
      <c r="D86" s="202" t="str">
        <f>INDEX(A!$B$2:$B$1001,MATCH(EF!C86,A!$A$2:$A$1001,0))</f>
        <v>Municipal</v>
      </c>
      <c r="E86" s="202" t="str">
        <f>INDEX(A!$C$2:$C$1001,MATCH(EF!C86,A!$A$2:$A$1001,0))</f>
        <v>Sí</v>
      </c>
      <c r="F86" s="202">
        <f>INDEX(A!$D$2:$D$1001,MATCH(EF!C86,A!$A$2:$A$1001,0))</f>
        <v>42</v>
      </c>
      <c r="G86" s="202" t="str">
        <f>INDEX(A!$E$2:$E$1001,MATCH(EF!C86,A!$A$2:$A$1001,0))</f>
        <v>Gobierno</v>
      </c>
      <c r="H86" s="202" t="str">
        <f>INDEX(A!$F$2:$F$1001,MATCH(EF!C86,A!$A$2:$A$1001,0))</f>
        <v>Ejecutivo</v>
      </c>
      <c r="I86" s="202" t="str">
        <f>INDEX(A!$G$2:$G$1001,MATCH(EF!C86,A!$A$2:$A$1001,0))</f>
        <v>Dependencia</v>
      </c>
      <c r="J86" s="202">
        <f>INDEX(A!$H$2:$H$1001,MATCH(EF!C86,A!$A$2:$A$1001,0))</f>
        <v>1861</v>
      </c>
      <c r="K86" s="202" t="str">
        <f>INDEX(A!$I$2:$I$1001,MATCH(EF!C86,A!$A$2:$A$1001,0))</f>
        <v>NA</v>
      </c>
      <c r="L86" s="202" t="str">
        <f>INDEX(A!$J$2:$J$1001,MATCH(EF!C86,A!$A$2:$A$1001,0))</f>
        <v>NA</v>
      </c>
      <c r="M86" s="202">
        <f>INDEX(A!$K$2:$K$1001,MATCH(EF!C86,A!$A$2:$A$1001,0))</f>
        <v>704200</v>
      </c>
      <c r="N86" s="202">
        <f>INDEX(A!$L$2:$L$1001,MATCH(EF!C86,A!$A$2:$A$1001,0))</f>
        <v>0</v>
      </c>
      <c r="O86" s="203" t="str">
        <f t="shared" si="2"/>
        <v>7</v>
      </c>
      <c r="P86" s="203" t="str">
        <f t="shared" si="3"/>
        <v>042</v>
      </c>
      <c r="Q86" s="203" t="str">
        <f>IF(O86="7",IF(P86="000","Sin región al ser un intermunicipal",INDEX(B!$C$2:$C$126,MATCH(EF!P86,B!$A$2:$A$126,0))),"Sin región al ser un ente Estatal")</f>
        <v>Norte</v>
      </c>
      <c r="R86" s="204">
        <f>IF(O86="7",IF(P86="000","N/A",INDEX(B!$D$2:$D$126,MATCH(EF!P86,B!$A$2:$A$126,0))),B!$D$127)</f>
        <v>8787</v>
      </c>
      <c r="S86" s="204">
        <f>IF(O86="7",IF(P86="000","N/A",INDEX(B!$E$2:$E$126,MATCH(EF!P86,B!$A$2:$A$126,0))),B!$E$127)</f>
        <v>10015</v>
      </c>
    </row>
    <row r="87" spans="1:19" x14ac:dyDescent="0.3">
      <c r="A87" s="195">
        <f>COUNTIF(A!$A$2:$A$1001,"&lt;="&amp;A!A87)</f>
        <v>86</v>
      </c>
      <c r="B87" s="196">
        <v>86</v>
      </c>
      <c r="C87" s="202" t="str">
        <f>INDEX(A!$A$2:$A$1001,MATCH(EF!B87,EF!$A$2:$A$1001,0))</f>
        <v>Instituto de Alternativas para los Jóvenes de Tlajomulco de Zúñiga</v>
      </c>
      <c r="D87" s="202" t="str">
        <f>INDEX(A!$B$2:$B$1001,MATCH(EF!C87,A!$A$2:$A$1001,0))</f>
        <v>Municipal</v>
      </c>
      <c r="E87" s="202" t="str">
        <f>INDEX(A!$C$2:$C$1001,MATCH(EF!C87,A!$A$2:$A$1001,0))</f>
        <v>Sí</v>
      </c>
      <c r="F87" s="202">
        <f>INDEX(A!$D$2:$D$1001,MATCH(EF!C87,A!$A$2:$A$1001,0))</f>
        <v>97</v>
      </c>
      <c r="G87" s="202" t="str">
        <f>INDEX(A!$E$2:$E$1001,MATCH(EF!C87,A!$A$2:$A$1001,0))</f>
        <v>Asistencia social</v>
      </c>
      <c r="H87" s="202" t="str">
        <f>INDEX(A!$F$2:$F$1001,MATCH(EF!C87,A!$A$2:$A$1001,0))</f>
        <v>Ejecutivo</v>
      </c>
      <c r="I87" s="202" t="str">
        <f>INDEX(A!$G$2:$G$1001,MATCH(EF!C87,A!$A$2:$A$1001,0))</f>
        <v>OPD</v>
      </c>
      <c r="J87" s="202">
        <f>INDEX(A!$H$2:$H$1001,MATCH(EF!C87,A!$A$2:$A$1001,0))</f>
        <v>2013</v>
      </c>
      <c r="K87" s="202" t="str">
        <f>INDEX(A!$I$2:$I$1001,MATCH(EF!C87,A!$A$2:$A$1001,0))</f>
        <v>NA</v>
      </c>
      <c r="L87" s="202" t="str">
        <f>INDEX(A!$J$2:$J$1001,MATCH(EF!C87,A!$A$2:$A$1001,0))</f>
        <v>NA</v>
      </c>
      <c r="M87" s="202">
        <f>INDEX(A!$K$2:$K$1001,MATCH(EF!C87,A!$A$2:$A$1001,0))</f>
        <v>709705</v>
      </c>
      <c r="N87" s="202">
        <f>INDEX(A!$L$2:$L$1001,MATCH(EF!C87,A!$A$2:$A$1001,0))</f>
        <v>0</v>
      </c>
      <c r="O87" s="203" t="str">
        <f t="shared" si="2"/>
        <v>7</v>
      </c>
      <c r="P87" s="203" t="str">
        <f t="shared" si="3"/>
        <v>097</v>
      </c>
      <c r="Q87" s="203" t="str">
        <f>IF(O87="7",IF(P87="000","Sin región al ser un intermunicipal",INDEX(B!$C$2:$C$126,MATCH(EF!P87,B!$A$2:$A$126,0))),"Sin región al ser un ente Estatal")</f>
        <v>Centro</v>
      </c>
      <c r="R87" s="204">
        <f>IF(O87="7",IF(P87="000","N/A",INDEX(B!$D$2:$D$126,MATCH(EF!P87,B!$A$2:$A$126,0))),B!$D$127)</f>
        <v>549442</v>
      </c>
      <c r="S87" s="204">
        <f>IF(O87="7",IF(P87="000","N/A",INDEX(B!$E$2:$E$126,MATCH(EF!P87,B!$A$2:$A$126,0))),B!$E$127)</f>
        <v>727750</v>
      </c>
    </row>
    <row r="88" spans="1:19" x14ac:dyDescent="0.3">
      <c r="A88" s="195">
        <f>COUNTIF(A!$A$2:$A$1001,"&lt;="&amp;A!A88)</f>
        <v>87</v>
      </c>
      <c r="B88" s="196">
        <v>87</v>
      </c>
      <c r="C88" s="202" t="str">
        <f>INDEX(A!$A$2:$A$1001,MATCH(EF!B88,EF!$A$2:$A$1001,0))</f>
        <v>Instituto de Alternativas para los Jóvenes de Tonalá</v>
      </c>
      <c r="D88" s="202" t="str">
        <f>INDEX(A!$B$2:$B$1001,MATCH(EF!C88,A!$A$2:$A$1001,0))</f>
        <v>Municipal</v>
      </c>
      <c r="E88" s="202" t="str">
        <f>INDEX(A!$C$2:$C$1001,MATCH(EF!C88,A!$A$2:$A$1001,0))</f>
        <v>Sí</v>
      </c>
      <c r="F88" s="202">
        <f>INDEX(A!$D$2:$D$1001,MATCH(EF!C88,A!$A$2:$A$1001,0))</f>
        <v>101</v>
      </c>
      <c r="G88" s="202" t="str">
        <f>INDEX(A!$E$2:$E$1001,MATCH(EF!C88,A!$A$2:$A$1001,0))</f>
        <v>Asistencia social</v>
      </c>
      <c r="H88" s="202" t="str">
        <f>INDEX(A!$F$2:$F$1001,MATCH(EF!C88,A!$A$2:$A$1001,0))</f>
        <v>Ejecutivo</v>
      </c>
      <c r="I88" s="202" t="str">
        <f>INDEX(A!$G$2:$G$1001,MATCH(EF!C88,A!$A$2:$A$1001,0))</f>
        <v>OPD</v>
      </c>
      <c r="J88" s="202">
        <f>INDEX(A!$H$2:$H$1001,MATCH(EF!C88,A!$A$2:$A$1001,0))</f>
        <v>2008</v>
      </c>
      <c r="K88" s="202" t="str">
        <f>INDEX(A!$I$2:$I$1001,MATCH(EF!C88,A!$A$2:$A$1001,0))</f>
        <v>NA</v>
      </c>
      <c r="L88" s="202" t="str">
        <f>INDEX(A!$J$2:$J$1001,MATCH(EF!C88,A!$A$2:$A$1001,0))</f>
        <v>NA</v>
      </c>
      <c r="M88" s="202">
        <f>INDEX(A!$K$2:$K$1001,MATCH(EF!C88,A!$A$2:$A$1001,0))</f>
        <v>710102</v>
      </c>
      <c r="N88" s="202">
        <f>INDEX(A!$L$2:$L$1001,MATCH(EF!C88,A!$A$2:$A$1001,0))</f>
        <v>0</v>
      </c>
      <c r="O88" s="203" t="str">
        <f t="shared" si="2"/>
        <v>7</v>
      </c>
      <c r="P88" s="203" t="str">
        <f t="shared" si="3"/>
        <v>101</v>
      </c>
      <c r="Q88" s="203" t="str">
        <f>IF(O88="7",IF(P88="000","Sin región al ser un intermunicipal",INDEX(B!$C$2:$C$126,MATCH(EF!P88,B!$A$2:$A$126,0))),"Sin región al ser un ente Estatal")</f>
        <v>Centro</v>
      </c>
      <c r="R88" s="204">
        <f>IF(O88="7",IF(P88="000","N/A",INDEX(B!$D$2:$D$126,MATCH(EF!P88,B!$A$2:$A$126,0))),B!$D$127)</f>
        <v>536111</v>
      </c>
      <c r="S88" s="204">
        <f>IF(O88="7",IF(P88="000","N/A",INDEX(B!$E$2:$E$126,MATCH(EF!P88,B!$A$2:$A$126,0))),B!$E$127)</f>
        <v>569913</v>
      </c>
    </row>
    <row r="89" spans="1:19" x14ac:dyDescent="0.3">
      <c r="A89" s="195">
        <f>COUNTIF(A!$A$2:$A$1001,"&lt;="&amp;A!A89)</f>
        <v>88</v>
      </c>
      <c r="B89" s="196">
        <v>88</v>
      </c>
      <c r="C89" s="202" t="str">
        <f>INDEX(A!$A$2:$A$1001,MATCH(EF!B89,EF!$A$2:$A$1001,0))</f>
        <v>Instituto de Atención a la Juventud Teocaltichense</v>
      </c>
      <c r="D89" s="202" t="str">
        <f>INDEX(A!$B$2:$B$1001,MATCH(EF!C89,A!$A$2:$A$1001,0))</f>
        <v>Municipal</v>
      </c>
      <c r="E89" s="202" t="str">
        <f>INDEX(A!$C$2:$C$1001,MATCH(EF!C89,A!$A$2:$A$1001,0))</f>
        <v>Sí</v>
      </c>
      <c r="F89" s="202">
        <f>INDEX(A!$D$2:$D$1001,MATCH(EF!C89,A!$A$2:$A$1001,0))</f>
        <v>91</v>
      </c>
      <c r="G89" s="202" t="str">
        <f>INDEX(A!$E$2:$E$1001,MATCH(EF!C89,A!$A$2:$A$1001,0))</f>
        <v>Asistencia social</v>
      </c>
      <c r="H89" s="202" t="str">
        <f>INDEX(A!$F$2:$F$1001,MATCH(EF!C89,A!$A$2:$A$1001,0))</f>
        <v>Ejecutivo</v>
      </c>
      <c r="I89" s="202" t="str">
        <f>INDEX(A!$G$2:$G$1001,MATCH(EF!C89,A!$A$2:$A$1001,0))</f>
        <v>OPD</v>
      </c>
      <c r="J89" s="202">
        <f>INDEX(A!$H$2:$H$1001,MATCH(EF!C89,A!$A$2:$A$1001,0))</f>
        <v>2010</v>
      </c>
      <c r="K89" s="202" t="str">
        <f>INDEX(A!$I$2:$I$1001,MATCH(EF!C89,A!$A$2:$A$1001,0))</f>
        <v>NA</v>
      </c>
      <c r="L89" s="202" t="str">
        <f>INDEX(A!$J$2:$J$1001,MATCH(EF!C89,A!$A$2:$A$1001,0))</f>
        <v xml:space="preserve">Gaceta municipal número: Ejemplar 1 ordinario </v>
      </c>
      <c r="M89" s="202">
        <f>INDEX(A!$K$2:$K$1001,MATCH(EF!C89,A!$A$2:$A$1001,0))</f>
        <v>709102</v>
      </c>
      <c r="N89" s="202">
        <f>INDEX(A!$L$2:$L$1001,MATCH(EF!C89,A!$A$2:$A$1001,0))</f>
        <v>0</v>
      </c>
      <c r="O89" s="203" t="str">
        <f t="shared" si="2"/>
        <v>7</v>
      </c>
      <c r="P89" s="203" t="str">
        <f t="shared" si="3"/>
        <v>091</v>
      </c>
      <c r="Q89" s="203" t="str">
        <f>IF(O89="7",IF(P89="000","Sin región al ser un intermunicipal",INDEX(B!$C$2:$C$126,MATCH(EF!P89,B!$A$2:$A$126,0))),"Sin región al ser un ente Estatal")</f>
        <v xml:space="preserve">Altos Norte  </v>
      </c>
      <c r="R89" s="204">
        <f>IF(O89="7",IF(P89="000","N/A",INDEX(B!$D$2:$D$126,MATCH(EF!P89,B!$A$2:$A$126,0))),B!$D$127)</f>
        <v>41278</v>
      </c>
      <c r="S89" s="204">
        <f>IF(O89="7",IF(P89="000","N/A",INDEX(B!$E$2:$E$126,MATCH(EF!P89,B!$A$2:$A$126,0))),B!$E$127)</f>
        <v>39839</v>
      </c>
    </row>
    <row r="90" spans="1:19" x14ac:dyDescent="0.3">
      <c r="A90" s="195">
        <f>COUNTIF(A!$A$2:$A$1001,"&lt;="&amp;A!A90)</f>
        <v>89</v>
      </c>
      <c r="B90" s="196">
        <v>89</v>
      </c>
      <c r="C90" s="202" t="str">
        <f>INDEX(A!$A$2:$A$1001,MATCH(EF!B90,EF!$A$2:$A$1001,0))</f>
        <v>Instituto de Cultura, Recreación y Deporte del Municipio de Tlajomulco de Zúñiga</v>
      </c>
      <c r="D90" s="202" t="str">
        <f>INDEX(A!$B$2:$B$1001,MATCH(EF!C90,A!$A$2:$A$1001,0))</f>
        <v>Municipal</v>
      </c>
      <c r="E90" s="202" t="str">
        <f>INDEX(A!$C$2:$C$1001,MATCH(EF!C90,A!$A$2:$A$1001,0))</f>
        <v>Sí</v>
      </c>
      <c r="F90" s="202">
        <f>INDEX(A!$D$2:$D$1001,MATCH(EF!C90,A!$A$2:$A$1001,0))</f>
        <v>97</v>
      </c>
      <c r="G90" s="202" t="str">
        <f>INDEX(A!$E$2:$E$1001,MATCH(EF!C90,A!$A$2:$A$1001,0))</f>
        <v>Cultura</v>
      </c>
      <c r="H90" s="202" t="str">
        <f>INDEX(A!$F$2:$F$1001,MATCH(EF!C90,A!$A$2:$A$1001,0))</f>
        <v>Ejecutivo</v>
      </c>
      <c r="I90" s="202" t="str">
        <f>INDEX(A!$G$2:$G$1001,MATCH(EF!C90,A!$A$2:$A$1001,0))</f>
        <v>OPD</v>
      </c>
      <c r="J90" s="202">
        <f>INDEX(A!$H$2:$H$1001,MATCH(EF!C90,A!$A$2:$A$1001,0))</f>
        <v>2010</v>
      </c>
      <c r="K90" s="202" t="str">
        <f>INDEX(A!$I$2:$I$1001,MATCH(EF!C90,A!$A$2:$A$1001,0))</f>
        <v>NA</v>
      </c>
      <c r="L90" s="202" t="str">
        <f>INDEX(A!$J$2:$J$1001,MATCH(EF!C90,A!$A$2:$A$1001,0))</f>
        <v>NA</v>
      </c>
      <c r="M90" s="202">
        <f>INDEX(A!$K$2:$K$1001,MATCH(EF!C90,A!$A$2:$A$1001,0))</f>
        <v>709702</v>
      </c>
      <c r="N90" s="202">
        <f>INDEX(A!$L$2:$L$1001,MATCH(EF!C90,A!$A$2:$A$1001,0))</f>
        <v>0</v>
      </c>
      <c r="O90" s="203" t="str">
        <f t="shared" si="2"/>
        <v>7</v>
      </c>
      <c r="P90" s="203" t="str">
        <f t="shared" si="3"/>
        <v>097</v>
      </c>
      <c r="Q90" s="203" t="str">
        <f>IF(O90="7",IF(P90="000","Sin región al ser un intermunicipal",INDEX(B!$C$2:$C$126,MATCH(EF!P90,B!$A$2:$A$126,0))),"Sin región al ser un ente Estatal")</f>
        <v>Centro</v>
      </c>
      <c r="R90" s="204">
        <f>IF(O90="7",IF(P90="000","N/A",INDEX(B!$D$2:$D$126,MATCH(EF!P90,B!$A$2:$A$126,0))),B!$D$127)</f>
        <v>549442</v>
      </c>
      <c r="S90" s="204">
        <f>IF(O90="7",IF(P90="000","N/A",INDEX(B!$E$2:$E$126,MATCH(EF!P90,B!$A$2:$A$126,0))),B!$E$127)</f>
        <v>727750</v>
      </c>
    </row>
    <row r="91" spans="1:19" x14ac:dyDescent="0.3">
      <c r="A91" s="195">
        <f>COUNTIF(A!$A$2:$A$1001,"&lt;="&amp;A!A91)</f>
        <v>90</v>
      </c>
      <c r="B91" s="196">
        <v>90</v>
      </c>
      <c r="C91" s="202" t="str">
        <f>INDEX(A!$A$2:$A$1001,MATCH(EF!B91,EF!$A$2:$A$1001,0))</f>
        <v>Instituto de la Juventud de La Barca</v>
      </c>
      <c r="D91" s="202" t="str">
        <f>INDEX(A!$B$2:$B$1001,MATCH(EF!C91,A!$A$2:$A$1001,0))</f>
        <v>Municipal</v>
      </c>
      <c r="E91" s="202" t="str">
        <f>INDEX(A!$C$2:$C$1001,MATCH(EF!C91,A!$A$2:$A$1001,0))</f>
        <v>NA</v>
      </c>
      <c r="F91" s="202">
        <f>INDEX(A!$D$2:$D$1001,MATCH(EF!C91,A!$A$2:$A$1001,0))</f>
        <v>18</v>
      </c>
      <c r="G91" s="202" t="str">
        <f>INDEX(A!$E$2:$E$1001,MATCH(EF!C91,A!$A$2:$A$1001,0))</f>
        <v>Asistencia social</v>
      </c>
      <c r="H91" s="202" t="str">
        <f>INDEX(A!$F$2:$F$1001,MATCH(EF!C91,A!$A$2:$A$1001,0))</f>
        <v>Ejecutivo</v>
      </c>
      <c r="I91" s="202" t="str">
        <f>INDEX(A!$G$2:$G$1001,MATCH(EF!C91,A!$A$2:$A$1001,0))</f>
        <v>NA</v>
      </c>
      <c r="J91" s="202" t="str">
        <f>INDEX(A!$H$2:$H$1001,MATCH(EF!C91,A!$A$2:$A$1001,0))</f>
        <v>NF</v>
      </c>
      <c r="K91" s="202" t="str">
        <f>INDEX(A!$I$2:$I$1001,MATCH(EF!C91,A!$A$2:$A$1001,0))</f>
        <v>NA</v>
      </c>
      <c r="L91" s="202" t="str">
        <f>INDEX(A!$J$2:$J$1001,MATCH(EF!C91,A!$A$2:$A$1001,0))</f>
        <v>NA</v>
      </c>
      <c r="M91" s="202" t="str">
        <f>INDEX(A!$K$2:$K$1001,MATCH(EF!C91,A!$A$2:$A$1001,0))</f>
        <v>NA</v>
      </c>
      <c r="N91" s="202">
        <f>INDEX(A!$L$2:$L$1001,MATCH(EF!C91,A!$A$2:$A$1001,0))</f>
        <v>0</v>
      </c>
      <c r="O91" s="203" t="str">
        <f t="shared" si="2"/>
        <v>N</v>
      </c>
      <c r="P91" s="203" t="str">
        <f t="shared" si="3"/>
        <v>A</v>
      </c>
      <c r="Q91" s="203" t="str">
        <f>IF(O91="7",IF(P91="000","Sin región al ser un intermunicipal",INDEX(B!$C$2:$C$126,MATCH(EF!P91,B!$A$2:$A$126,0))),"Sin región al ser un ente Estatal")</f>
        <v>Sin región al ser un ente Estatal</v>
      </c>
      <c r="R91" s="204">
        <f>IF(O91="7",IF(P91="000","N/A",INDEX(B!$D$2:$D$126,MATCH(EF!P91,B!$A$2:$A$126,0))),B!$D$127)</f>
        <v>7842822</v>
      </c>
      <c r="S91" s="204">
        <f>IF(O91="7",IF(P91="000","N/A",INDEX(B!$E$2:$E$126,MATCH(EF!P91,B!$A$2:$A$126,0))),B!$E$127)</f>
        <v>8348151</v>
      </c>
    </row>
    <row r="92" spans="1:19" x14ac:dyDescent="0.3">
      <c r="A92" s="195">
        <f>COUNTIF(A!$A$2:$A$1001,"&lt;="&amp;A!A92)</f>
        <v>91</v>
      </c>
      <c r="B92" s="196">
        <v>91</v>
      </c>
      <c r="C92" s="202" t="str">
        <f>INDEX(A!$A$2:$A$1001,MATCH(EF!B92,EF!$A$2:$A$1001,0))</f>
        <v>Instituto de la Juventud San Gabriel</v>
      </c>
      <c r="D92" s="202" t="str">
        <f>INDEX(A!$B$2:$B$1001,MATCH(EF!C92,A!$A$2:$A$1001,0))</f>
        <v>Municipal</v>
      </c>
      <c r="E92" s="202" t="str">
        <f>INDEX(A!$C$2:$C$1001,MATCH(EF!C92,A!$A$2:$A$1001,0))</f>
        <v>NA</v>
      </c>
      <c r="F92" s="202">
        <f>INDEX(A!$D$2:$D$1001,MATCH(EF!C92,A!$A$2:$A$1001,0))</f>
        <v>113</v>
      </c>
      <c r="G92" s="202" t="str">
        <f>INDEX(A!$E$2:$E$1001,MATCH(EF!C92,A!$A$2:$A$1001,0))</f>
        <v>Asistencia social</v>
      </c>
      <c r="H92" s="202" t="str">
        <f>INDEX(A!$F$2:$F$1001,MATCH(EF!C92,A!$A$2:$A$1001,0))</f>
        <v>Ejecutivo</v>
      </c>
      <c r="I92" s="202" t="str">
        <f>INDEX(A!$G$2:$G$1001,MATCH(EF!C92,A!$A$2:$A$1001,0))</f>
        <v>OPD</v>
      </c>
      <c r="J92" s="202">
        <f>INDEX(A!$H$2:$H$1001,MATCH(EF!C92,A!$A$2:$A$1001,0))</f>
        <v>2016</v>
      </c>
      <c r="K92" s="202" t="str">
        <f>INDEX(A!$I$2:$I$1001,MATCH(EF!C92,A!$A$2:$A$1001,0))</f>
        <v>NA</v>
      </c>
      <c r="L92" s="202" t="str">
        <f>INDEX(A!$J$2:$J$1001,MATCH(EF!C92,A!$A$2:$A$1001,0))</f>
        <v>NA</v>
      </c>
      <c r="M92" s="202">
        <f>INDEX(A!$K$2:$K$1001,MATCH(EF!C92,A!$A$2:$A$1001,0))</f>
        <v>711302</v>
      </c>
      <c r="N92" s="202">
        <f>INDEX(A!$L$2:$L$1001,MATCH(EF!C92,A!$A$2:$A$1001,0))</f>
        <v>0</v>
      </c>
      <c r="O92" s="203" t="str">
        <f t="shared" si="2"/>
        <v>7</v>
      </c>
      <c r="P92" s="203" t="str">
        <f t="shared" si="3"/>
        <v>113</v>
      </c>
      <c r="Q92" s="203" t="str">
        <f>IF(O92="7",IF(P92="000","Sin región al ser un intermunicipal",INDEX(B!$C$2:$C$126,MATCH(EF!P92,B!$A$2:$A$126,0))),"Sin región al ser un ente Estatal")</f>
        <v>Sur</v>
      </c>
      <c r="R92" s="204">
        <f>IF(O92="7",IF(P92="000","N/A",INDEX(B!$D$2:$D$126,MATCH(EF!P92,B!$A$2:$A$126,0))),B!$D$127)</f>
        <v>16105</v>
      </c>
      <c r="S92" s="204">
        <f>IF(O92="7",IF(P92="000","N/A",INDEX(B!$E$2:$E$126,MATCH(EF!P92,B!$A$2:$A$126,0))),B!$E$127)</f>
        <v>16548</v>
      </c>
    </row>
    <row r="93" spans="1:19" x14ac:dyDescent="0.3">
      <c r="A93" s="195">
        <f>COUNTIF(A!$A$2:$A$1001,"&lt;="&amp;A!A93)</f>
        <v>92</v>
      </c>
      <c r="B93" s="196">
        <v>92</v>
      </c>
      <c r="C93" s="202" t="str">
        <f>INDEX(A!$A$2:$A$1001,MATCH(EF!B93,EF!$A$2:$A$1001,0))</f>
        <v>Instituto de la Mujer Tenamaxtlán</v>
      </c>
      <c r="D93" s="202" t="str">
        <f>INDEX(A!$B$2:$B$1001,MATCH(EF!C93,A!$A$2:$A$1001,0))</f>
        <v>Municipal</v>
      </c>
      <c r="E93" s="202" t="str">
        <f>INDEX(A!$C$2:$C$1001,MATCH(EF!C93,A!$A$2:$A$1001,0))</f>
        <v>Sí</v>
      </c>
      <c r="F93" s="202">
        <f>INDEX(A!$D$2:$D$1001,MATCH(EF!C93,A!$A$2:$A$1001,0))</f>
        <v>90</v>
      </c>
      <c r="G93" s="202" t="str">
        <f>INDEX(A!$E$2:$E$1001,MATCH(EF!C93,A!$A$2:$A$1001,0))</f>
        <v>Asistencia social</v>
      </c>
      <c r="H93" s="202" t="str">
        <f>INDEX(A!$F$2:$F$1001,MATCH(EF!C93,A!$A$2:$A$1001,0))</f>
        <v>Ejecutivo</v>
      </c>
      <c r="I93" s="202" t="str">
        <f>INDEX(A!$G$2:$G$1001,MATCH(EF!C93,A!$A$2:$A$1001,0))</f>
        <v>OPD</v>
      </c>
      <c r="J93" s="202">
        <f>INDEX(A!$H$2:$H$1001,MATCH(EF!C93,A!$A$2:$A$1001,0))</f>
        <v>2015</v>
      </c>
      <c r="K93" s="202" t="str">
        <f>INDEX(A!$I$2:$I$1001,MATCH(EF!C93,A!$A$2:$A$1001,0))</f>
        <v>NA</v>
      </c>
      <c r="L93" s="202" t="str">
        <f>INDEX(A!$J$2:$J$1001,MATCH(EF!C93,A!$A$2:$A$1001,0))</f>
        <v>NA</v>
      </c>
      <c r="M93" s="202">
        <f>INDEX(A!$K$2:$K$1001,MATCH(EF!C93,A!$A$2:$A$1001,0))</f>
        <v>709002</v>
      </c>
      <c r="N93" s="202">
        <f>INDEX(A!$L$2:$L$1001,MATCH(EF!C93,A!$A$2:$A$1001,0))</f>
        <v>0</v>
      </c>
      <c r="O93" s="203" t="str">
        <f t="shared" si="2"/>
        <v>7</v>
      </c>
      <c r="P93" s="203" t="str">
        <f t="shared" si="3"/>
        <v>090</v>
      </c>
      <c r="Q93" s="203" t="str">
        <f>IF(O93="7",IF(P93="000","Sin región al ser un intermunicipal",INDEX(B!$C$2:$C$126,MATCH(EF!P93,B!$A$2:$A$126,0))),"Sin región al ser un ente Estatal")</f>
        <v>Sierra de Amula</v>
      </c>
      <c r="R93" s="204">
        <f>IF(O93="7",IF(P93="000","N/A",INDEX(B!$D$2:$D$126,MATCH(EF!P93,B!$A$2:$A$126,0))),B!$D$127)</f>
        <v>7005</v>
      </c>
      <c r="S93" s="204">
        <f>IF(O93="7",IF(P93="000","N/A",INDEX(B!$E$2:$E$126,MATCH(EF!P93,B!$A$2:$A$126,0))),B!$E$127)</f>
        <v>7302</v>
      </c>
    </row>
    <row r="94" spans="1:19" x14ac:dyDescent="0.3">
      <c r="A94" s="195">
        <f>COUNTIF(A!$A$2:$A$1001,"&lt;="&amp;A!A94)</f>
        <v>93</v>
      </c>
      <c r="B94" s="196">
        <v>93</v>
      </c>
      <c r="C94" s="202" t="str">
        <f>INDEX(A!$A$2:$A$1001,MATCH(EF!B94,EF!$A$2:$A$1001,0))</f>
        <v>Instituto de las Mujeres de Cuquío</v>
      </c>
      <c r="D94" s="202" t="str">
        <f>INDEX(A!$B$2:$B$1001,MATCH(EF!C94,A!$A$2:$A$1001,0))</f>
        <v>Municipal</v>
      </c>
      <c r="E94" s="202" t="str">
        <f>INDEX(A!$C$2:$C$1001,MATCH(EF!C94,A!$A$2:$A$1001,0))</f>
        <v>Sí</v>
      </c>
      <c r="F94" s="202">
        <f>INDEX(A!$D$2:$D$1001,MATCH(EF!C94,A!$A$2:$A$1001,0))</f>
        <v>29</v>
      </c>
      <c r="G94" s="202" t="str">
        <f>INDEX(A!$E$2:$E$1001,MATCH(EF!C94,A!$A$2:$A$1001,0))</f>
        <v>Asistencia social</v>
      </c>
      <c r="H94" s="202" t="str">
        <f>INDEX(A!$F$2:$F$1001,MATCH(EF!C94,A!$A$2:$A$1001,0))</f>
        <v>Ejecutivo</v>
      </c>
      <c r="I94" s="202" t="str">
        <f>INDEX(A!$G$2:$G$1001,MATCH(EF!C94,A!$A$2:$A$1001,0))</f>
        <v>NA</v>
      </c>
      <c r="J94" s="202" t="str">
        <f>INDEX(A!$H$2:$H$1001,MATCH(EF!C94,A!$A$2:$A$1001,0))</f>
        <v>NA</v>
      </c>
      <c r="K94" s="202">
        <f>INDEX(A!$I$2:$I$1001,MATCH(EF!C94,A!$A$2:$A$1001,0))</f>
        <v>2024</v>
      </c>
      <c r="L94" s="202">
        <f>INDEX(A!$J$2:$J$1001,MATCH(EF!C94,A!$A$2:$A$1001,0))</f>
        <v>0</v>
      </c>
      <c r="M94" s="202">
        <f>INDEX(A!$K$2:$K$1001,MATCH(EF!C94,A!$A$2:$A$1001,0))</f>
        <v>702902</v>
      </c>
      <c r="N94" s="202">
        <f>INDEX(A!$L$2:$L$1001,MATCH(EF!C94,A!$A$2:$A$1001,0))</f>
        <v>0</v>
      </c>
      <c r="O94" s="203" t="str">
        <f t="shared" si="2"/>
        <v>7</v>
      </c>
      <c r="P94" s="203" t="str">
        <f t="shared" si="3"/>
        <v>029</v>
      </c>
      <c r="Q94" s="203" t="str">
        <f>IF(O94="7",IF(P94="000","Sin región al ser un intermunicipal",INDEX(B!$C$2:$C$126,MATCH(EF!P94,B!$A$2:$A$126,0))),"Sin región al ser un ente Estatal")</f>
        <v>Centro</v>
      </c>
      <c r="R94" s="204">
        <f>IF(O94="7",IF(P94="000","N/A",INDEX(B!$D$2:$D$126,MATCH(EF!P94,B!$A$2:$A$126,0))),B!$D$127)</f>
        <v>17980</v>
      </c>
      <c r="S94" s="204">
        <f>IF(O94="7",IF(P94="000","N/A",INDEX(B!$E$2:$E$126,MATCH(EF!P94,B!$A$2:$A$126,0))),B!$E$127)</f>
        <v>17820</v>
      </c>
    </row>
    <row r="95" spans="1:19" x14ac:dyDescent="0.3">
      <c r="A95" s="195">
        <f>COUNTIF(A!$A$2:$A$1001,"&lt;="&amp;A!A95)</f>
        <v>94</v>
      </c>
      <c r="B95" s="196">
        <v>94</v>
      </c>
      <c r="C95" s="202" t="str">
        <f>INDEX(A!$A$2:$A$1001,MATCH(EF!B95,EF!$A$2:$A$1001,0))</f>
        <v>Instituto de las Mujeres y para la Igualdad Sustantiva del Municipio de San Pedro Tlaquepaque</v>
      </c>
      <c r="D95" s="202" t="str">
        <f>INDEX(A!$B$2:$B$1001,MATCH(EF!C95,A!$A$2:$A$1001,0))</f>
        <v>Municipal</v>
      </c>
      <c r="E95" s="202" t="str">
        <f>INDEX(A!$C$2:$C$1001,MATCH(EF!C95,A!$A$2:$A$1001,0))</f>
        <v>Sí</v>
      </c>
      <c r="F95" s="202">
        <f>INDEX(A!$D$2:$D$1001,MATCH(EF!C95,A!$A$2:$A$1001,0))</f>
        <v>98</v>
      </c>
      <c r="G95" s="202" t="str">
        <f>INDEX(A!$E$2:$E$1001,MATCH(EF!C95,A!$A$2:$A$1001,0))</f>
        <v>Asistencia social</v>
      </c>
      <c r="H95" s="202" t="str">
        <f>INDEX(A!$F$2:$F$1001,MATCH(EF!C95,A!$A$2:$A$1001,0))</f>
        <v>Ejecutivo</v>
      </c>
      <c r="I95" s="202" t="str">
        <f>INDEX(A!$G$2:$G$1001,MATCH(EF!C95,A!$A$2:$A$1001,0))</f>
        <v>OPD</v>
      </c>
      <c r="J95" s="202">
        <f>INDEX(A!$H$2:$H$1001,MATCH(EF!C95,A!$A$2:$A$1001,0))</f>
        <v>2010</v>
      </c>
      <c r="K95" s="202" t="str">
        <f>INDEX(A!$I$2:$I$1001,MATCH(EF!C95,A!$A$2:$A$1001,0))</f>
        <v>NA</v>
      </c>
      <c r="L95" s="202" t="str">
        <f>INDEX(A!$J$2:$J$1001,MATCH(EF!C95,A!$A$2:$A$1001,0))</f>
        <v>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v>
      </c>
      <c r="M95" s="202">
        <f>INDEX(A!$K$2:$K$1001,MATCH(EF!C95,A!$A$2:$A$1001,0))</f>
        <v>709804</v>
      </c>
      <c r="N95" s="202">
        <f>INDEX(A!$L$2:$L$1001,MATCH(EF!C95,A!$A$2:$A$1001,0))</f>
        <v>0</v>
      </c>
      <c r="O95" s="203" t="str">
        <f t="shared" si="2"/>
        <v>7</v>
      </c>
      <c r="P95" s="203" t="str">
        <f t="shared" si="3"/>
        <v>098</v>
      </c>
      <c r="Q95" s="203" t="str">
        <f>IF(O95="7",IF(P95="000","Sin región al ser un intermunicipal",INDEX(B!$C$2:$C$126,MATCH(EF!P95,B!$A$2:$A$126,0))),"Sin región al ser un ente Estatal")</f>
        <v>Centro</v>
      </c>
      <c r="R95" s="204">
        <f>IF(O95="7",IF(P95="000","N/A",INDEX(B!$D$2:$D$126,MATCH(EF!P95,B!$A$2:$A$126,0))),B!$D$127)</f>
        <v>664193</v>
      </c>
      <c r="S95" s="204">
        <f>IF(O95="7",IF(P95="000","N/A",INDEX(B!$E$2:$E$126,MATCH(EF!P95,B!$A$2:$A$126,0))),B!$E$127)</f>
        <v>687127</v>
      </c>
    </row>
    <row r="96" spans="1:19" x14ac:dyDescent="0.3">
      <c r="A96" s="195">
        <f>COUNTIF(A!$A$2:$A$1001,"&lt;="&amp;A!A96)</f>
        <v>95</v>
      </c>
      <c r="B96" s="196">
        <v>95</v>
      </c>
      <c r="C96" s="202" t="str">
        <f>INDEX(A!$A$2:$A$1001,MATCH(EF!B96,EF!$A$2:$A$1001,0))</f>
        <v>Instituto de Planeación y Gestión del Desarrollo</v>
      </c>
      <c r="D96" s="202" t="str">
        <f>INDEX(A!$B$2:$B$1001,MATCH(EF!C96,A!$A$2:$A$1001,0))</f>
        <v>Intermunicipal</v>
      </c>
      <c r="E96" s="202" t="str">
        <f>INDEX(A!$C$2:$C$1001,MATCH(EF!C96,A!$A$2:$A$1001,0))</f>
        <v>Sí</v>
      </c>
      <c r="F96" s="202">
        <f>INDEX(A!$D$2:$D$1001,MATCH(EF!C96,A!$A$2:$A$1001,0))</f>
        <v>999</v>
      </c>
      <c r="G96" s="202" t="str">
        <f>INDEX(A!$E$2:$E$1001,MATCH(EF!C96,A!$A$2:$A$1001,0))</f>
        <v>Territorio</v>
      </c>
      <c r="H96" s="202" t="str">
        <f>INDEX(A!$F$2:$F$1001,MATCH(EF!C96,A!$A$2:$A$1001,0))</f>
        <v>Ejecutivo</v>
      </c>
      <c r="I96" s="202" t="str">
        <f>INDEX(A!$G$2:$G$1001,MATCH(EF!C96,A!$A$2:$A$1001,0))</f>
        <v>OPD</v>
      </c>
      <c r="J96" s="202">
        <f>INDEX(A!$H$2:$H$1001,MATCH(EF!C96,A!$A$2:$A$1001,0))</f>
        <v>2011</v>
      </c>
      <c r="K96" s="202" t="str">
        <f>INDEX(A!$I$2:$I$1001,MATCH(EF!C96,A!$A$2:$A$1001,0))</f>
        <v>NA</v>
      </c>
      <c r="L96" s="202" t="str">
        <f>INDEX(A!$J$2:$J$1001,MATCH(EF!C96,A!$A$2:$A$1001,0))</f>
        <v>Instituto Metropolitano de Planeación
Año de creación: 2011
Decreto 23486/LIX/10 Periódico Número 48. Sección V Tomo CCCLXVIII
Instituto de Planeación y Gestión del Desarrollo
Año 2020
Decreto número 27808/LXII/20</v>
      </c>
      <c r="M96" s="202">
        <f>INDEX(A!$K$2:$K$1001,MATCH(EF!C96,A!$A$2:$A$1001,0))</f>
        <v>700004</v>
      </c>
      <c r="N96" s="202">
        <f>INDEX(A!$L$2:$L$1001,MATCH(EF!C96,A!$A$2:$A$1001,0))</f>
        <v>0</v>
      </c>
      <c r="O96" s="203" t="str">
        <f t="shared" si="2"/>
        <v>7</v>
      </c>
      <c r="P96" s="203" t="str">
        <f t="shared" si="3"/>
        <v>000</v>
      </c>
      <c r="Q96" s="203" t="str">
        <f>IF(O96="7",IF(P96="000","Sin región al ser un intermunicipal",INDEX(B!$C$2:$C$126,MATCH(EF!P96,B!$A$2:$A$126,0))),"Sin región al ser un ente Estatal")</f>
        <v>Sin región al ser un intermunicipal</v>
      </c>
      <c r="R96" s="204" t="str">
        <f>IF(O96="7",IF(P96="000","N/A",INDEX(B!$D$2:$D$126,MATCH(EF!P96,B!$A$2:$A$126,0))),B!$D$127)</f>
        <v>N/A</v>
      </c>
      <c r="S96" s="204" t="str">
        <f>IF(O96="7",IF(P96="000","N/A",INDEX(B!$E$2:$E$126,MATCH(EF!P96,B!$A$2:$A$126,0))),B!$E$127)</f>
        <v>N/A</v>
      </c>
    </row>
    <row r="97" spans="1:19" x14ac:dyDescent="0.3">
      <c r="A97" s="195">
        <f>COUNTIF(A!$A$2:$A$1001,"&lt;="&amp;A!A97)</f>
        <v>96</v>
      </c>
      <c r="B97" s="196">
        <v>96</v>
      </c>
      <c r="C97" s="202" t="str">
        <f>INDEX(A!$A$2:$A$1001,MATCH(EF!B97,EF!$A$2:$A$1001,0))</f>
        <v>Instituto Municipal de Atención a la Juventud de Guadalajara</v>
      </c>
      <c r="D97" s="202" t="str">
        <f>INDEX(A!$B$2:$B$1001,MATCH(EF!C97,A!$A$2:$A$1001,0))</f>
        <v>Municipal</v>
      </c>
      <c r="E97" s="202" t="str">
        <f>INDEX(A!$C$2:$C$1001,MATCH(EF!C97,A!$A$2:$A$1001,0))</f>
        <v>No</v>
      </c>
      <c r="F97" s="202">
        <f>INDEX(A!$D$2:$D$1001,MATCH(EF!C97,A!$A$2:$A$1001,0))</f>
        <v>39</v>
      </c>
      <c r="G97" s="202" t="str">
        <f>INDEX(A!$E$2:$E$1001,MATCH(EF!C97,A!$A$2:$A$1001,0))</f>
        <v>Asistencia social</v>
      </c>
      <c r="H97" s="202" t="str">
        <f>INDEX(A!$F$2:$F$1001,MATCH(EF!C97,A!$A$2:$A$1001,0))</f>
        <v>Ejecutivo</v>
      </c>
      <c r="I97" s="202" t="str">
        <f>INDEX(A!$G$2:$G$1001,MATCH(EF!C97,A!$A$2:$A$1001,0))</f>
        <v>OPD</v>
      </c>
      <c r="J97" s="202">
        <f>INDEX(A!$H$2:$H$1001,MATCH(EF!C97,A!$A$2:$A$1001,0))</f>
        <v>2004</v>
      </c>
      <c r="K97" s="202">
        <f>INDEX(A!$I$2:$I$1001,MATCH(EF!C97,A!$A$2:$A$1001,0))</f>
        <v>2021</v>
      </c>
      <c r="L97" s="202" t="str">
        <f>INDEX(A!$J$2:$J$1001,MATCH(EF!C97,A!$A$2:$A$1001,0))</f>
        <v>Gaceta Tomo I. Año 87.</v>
      </c>
      <c r="M97" s="202">
        <f>INDEX(A!$K$2:$K$1001,MATCH(EF!C97,A!$A$2:$A$1001,0))</f>
        <v>703906</v>
      </c>
      <c r="N97" s="202">
        <f>INDEX(A!$L$2:$L$1001,MATCH(EF!C97,A!$A$2:$A$1001,0))</f>
        <v>0</v>
      </c>
      <c r="O97" s="203" t="str">
        <f t="shared" si="2"/>
        <v>7</v>
      </c>
      <c r="P97" s="203" t="str">
        <f t="shared" si="3"/>
        <v>039</v>
      </c>
      <c r="Q97" s="203" t="str">
        <f>IF(O97="7",IF(P97="000","Sin región al ser un intermunicipal",INDEX(B!$C$2:$C$126,MATCH(EF!P97,B!$A$2:$A$126,0))),"Sin región al ser un ente Estatal")</f>
        <v>Centro</v>
      </c>
      <c r="R97" s="204">
        <f>IF(O97="7",IF(P97="000","N/A",INDEX(B!$D$2:$D$126,MATCH(EF!P97,B!$A$2:$A$126,0))),B!$D$127)</f>
        <v>1460148</v>
      </c>
      <c r="S97" s="204">
        <f>IF(O97="7",IF(P97="000","N/A",INDEX(B!$E$2:$E$126,MATCH(EF!P97,B!$A$2:$A$126,0))),B!$E$127)</f>
        <v>1385629</v>
      </c>
    </row>
    <row r="98" spans="1:19" x14ac:dyDescent="0.3">
      <c r="A98" s="195">
        <f>COUNTIF(A!$A$2:$A$1001,"&lt;="&amp;A!A98)</f>
        <v>97</v>
      </c>
      <c r="B98" s="196">
        <v>97</v>
      </c>
      <c r="C98" s="202" t="str">
        <f>INDEX(A!$A$2:$A$1001,MATCH(EF!B98,EF!$A$2:$A$1001,0))</f>
        <v>Instituto Municipal de Atención a la Juventud de Jocotepec, Jalisco</v>
      </c>
      <c r="D98" s="202" t="str">
        <f>INDEX(A!$B$2:$B$1001,MATCH(EF!C98,A!$A$2:$A$1001,0))</f>
        <v>Municipal</v>
      </c>
      <c r="E98" s="202" t="str">
        <f>INDEX(A!$C$2:$C$1001,MATCH(EF!C98,A!$A$2:$A$1001,0))</f>
        <v>Sí</v>
      </c>
      <c r="F98" s="202">
        <f>INDEX(A!$D$2:$D$1001,MATCH(EF!C98,A!$A$2:$A$1001,0))</f>
        <v>50</v>
      </c>
      <c r="G98" s="202" t="str">
        <f>INDEX(A!$E$2:$E$1001,MATCH(EF!C98,A!$A$2:$A$1001,0))</f>
        <v>Asistencia social</v>
      </c>
      <c r="H98" s="202" t="str">
        <f>INDEX(A!$F$2:$F$1001,MATCH(EF!C98,A!$A$2:$A$1001,0))</f>
        <v>Ejecutivo</v>
      </c>
      <c r="I98" s="202" t="str">
        <f>INDEX(A!$G$2:$G$1001,MATCH(EF!C98,A!$A$2:$A$1001,0))</f>
        <v>OPD</v>
      </c>
      <c r="J98" s="202">
        <f>INDEX(A!$H$2:$H$1001,MATCH(EF!C98,A!$A$2:$A$1001,0))</f>
        <v>2008</v>
      </c>
      <c r="K98" s="202" t="str">
        <f>INDEX(A!$I$2:$I$1001,MATCH(EF!C98,A!$A$2:$A$1001,0))</f>
        <v>NA</v>
      </c>
      <c r="L98" s="202">
        <f>INDEX(A!$J$2:$J$1001,MATCH(EF!C98,A!$A$2:$A$1001,0))</f>
        <v>0</v>
      </c>
      <c r="M98" s="202">
        <f>INDEX(A!$K$2:$K$1001,MATCH(EF!C98,A!$A$2:$A$1001,0))</f>
        <v>705004</v>
      </c>
      <c r="N98" s="202">
        <f>INDEX(A!$L$2:$L$1001,MATCH(EF!C98,A!$A$2:$A$1001,0))</f>
        <v>0</v>
      </c>
      <c r="O98" s="203" t="str">
        <f t="shared" si="2"/>
        <v>7</v>
      </c>
      <c r="P98" s="203" t="str">
        <f t="shared" si="3"/>
        <v>050</v>
      </c>
      <c r="Q98" s="203" t="str">
        <f>IF(O98="7",IF(P98="000","Sin región al ser un intermunicipal",INDEX(B!$C$2:$C$126,MATCH(EF!P98,B!$A$2:$A$126,0))),"Sin región al ser un ente Estatal")</f>
        <v>Sureste</v>
      </c>
      <c r="R98" s="204">
        <f>IF(O98="7",IF(P98="000","N/A",INDEX(B!$D$2:$D$126,MATCH(EF!P98,B!$A$2:$A$126,0))),B!$D$127)</f>
        <v>46521</v>
      </c>
      <c r="S98" s="204">
        <f>IF(O98="7",IF(P98="000","N/A",INDEX(B!$E$2:$E$126,MATCH(EF!P98,B!$A$2:$A$126,0))),B!$E$127)</f>
        <v>47105</v>
      </c>
    </row>
    <row r="99" spans="1:19" x14ac:dyDescent="0.3">
      <c r="A99" s="195">
        <f>COUNTIF(A!$A$2:$A$1001,"&lt;="&amp;A!A99)</f>
        <v>98</v>
      </c>
      <c r="B99" s="196">
        <v>98</v>
      </c>
      <c r="C99" s="202" t="str">
        <f>INDEX(A!$A$2:$A$1001,MATCH(EF!B99,EF!$A$2:$A$1001,0))</f>
        <v>Instituto Municipal de la Juventud en San Pedro Tlaquepaque</v>
      </c>
      <c r="D99" s="202" t="str">
        <f>INDEX(A!$B$2:$B$1001,MATCH(EF!C99,A!$A$2:$A$1001,0))</f>
        <v>Municipal</v>
      </c>
      <c r="E99" s="202" t="str">
        <f>INDEX(A!$C$2:$C$1001,MATCH(EF!C99,A!$A$2:$A$1001,0))</f>
        <v>Sí</v>
      </c>
      <c r="F99" s="202">
        <f>INDEX(A!$D$2:$D$1001,MATCH(EF!C99,A!$A$2:$A$1001,0))</f>
        <v>98</v>
      </c>
      <c r="G99" s="202" t="str">
        <f>INDEX(A!$E$2:$E$1001,MATCH(EF!C99,A!$A$2:$A$1001,0))</f>
        <v>Asistencia social</v>
      </c>
      <c r="H99" s="202" t="str">
        <f>INDEX(A!$F$2:$F$1001,MATCH(EF!C99,A!$A$2:$A$1001,0))</f>
        <v>Ejecutivo</v>
      </c>
      <c r="I99" s="202" t="str">
        <f>INDEX(A!$G$2:$G$1001,MATCH(EF!C99,A!$A$2:$A$1001,0))</f>
        <v>OPD</v>
      </c>
      <c r="J99" s="202">
        <f>INDEX(A!$H$2:$H$1001,MATCH(EF!C99,A!$A$2:$A$1001,0))</f>
        <v>2010</v>
      </c>
      <c r="K99" s="202" t="str">
        <f>INDEX(A!$I$2:$I$1001,MATCH(EF!C99,A!$A$2:$A$1001,0))</f>
        <v>NA</v>
      </c>
      <c r="L99" s="202" t="str">
        <f>INDEX(A!$J$2:$J$1001,MATCH(EF!C99,A!$A$2:$A$1001,0))</f>
        <v>Instituto Municipal de la Juventud en San Pedro Tlaquepaque
Gaceta diciembre 2012. Año 01. Número 3
Instituto Municipal de la Juventud en Tlaquepaque
Acta de sesión ordinaria 09 de agosto de 2010</v>
      </c>
      <c r="M99" s="202">
        <f>INDEX(A!$K$2:$K$1001,MATCH(EF!C99,A!$A$2:$A$1001,0))</f>
        <v>709803</v>
      </c>
      <c r="N99" s="202">
        <f>INDEX(A!$L$2:$L$1001,MATCH(EF!C99,A!$A$2:$A$1001,0))</f>
        <v>0</v>
      </c>
      <c r="O99" s="203" t="str">
        <f t="shared" si="2"/>
        <v>7</v>
      </c>
      <c r="P99" s="203" t="str">
        <f t="shared" si="3"/>
        <v>098</v>
      </c>
      <c r="Q99" s="203" t="str">
        <f>IF(O99="7",IF(P99="000","Sin región al ser un intermunicipal",INDEX(B!$C$2:$C$126,MATCH(EF!P99,B!$A$2:$A$126,0))),"Sin región al ser un ente Estatal")</f>
        <v>Centro</v>
      </c>
      <c r="R99" s="204">
        <f>IF(O99="7",IF(P99="000","N/A",INDEX(B!$D$2:$D$126,MATCH(EF!P99,B!$A$2:$A$126,0))),B!$D$127)</f>
        <v>664193</v>
      </c>
      <c r="S99" s="204">
        <f>IF(O99="7",IF(P99="000","N/A",INDEX(B!$E$2:$E$126,MATCH(EF!P99,B!$A$2:$A$126,0))),B!$E$127)</f>
        <v>687127</v>
      </c>
    </row>
    <row r="100" spans="1:19" x14ac:dyDescent="0.3">
      <c r="A100" s="195">
        <f>COUNTIF(A!$A$2:$A$1001,"&lt;="&amp;A!A100)</f>
        <v>99</v>
      </c>
      <c r="B100" s="196">
        <v>99</v>
      </c>
      <c r="C100" s="202" t="str">
        <f>INDEX(A!$A$2:$A$1001,MATCH(EF!B100,EF!$A$2:$A$1001,0))</f>
        <v>Instituto Municipal de la Juventud Mazamitla</v>
      </c>
      <c r="D100" s="202" t="str">
        <f>INDEX(A!$B$2:$B$1001,MATCH(EF!C100,A!$A$2:$A$1001,0))</f>
        <v>Municipal</v>
      </c>
      <c r="E100" s="202" t="str">
        <f>INDEX(A!$C$2:$C$1001,MATCH(EF!C100,A!$A$2:$A$1001,0))</f>
        <v>Sí</v>
      </c>
      <c r="F100" s="202">
        <f>INDEX(A!$D$2:$D$1001,MATCH(EF!C100,A!$A$2:$A$1001,0))</f>
        <v>59</v>
      </c>
      <c r="G100" s="202" t="str">
        <f>INDEX(A!$E$2:$E$1001,MATCH(EF!C100,A!$A$2:$A$1001,0))</f>
        <v>Asistencia social</v>
      </c>
      <c r="H100" s="202" t="str">
        <f>INDEX(A!$F$2:$F$1001,MATCH(EF!C100,A!$A$2:$A$1001,0))</f>
        <v>Ejecutivo</v>
      </c>
      <c r="I100" s="202" t="str">
        <f>INDEX(A!$G$2:$G$1001,MATCH(EF!C100,A!$A$2:$A$1001,0))</f>
        <v>NA</v>
      </c>
      <c r="J100" s="202" t="str">
        <f>INDEX(A!$H$2:$H$1001,MATCH(EF!C100,A!$A$2:$A$1001,0))</f>
        <v>NA</v>
      </c>
      <c r="K100" s="202" t="str">
        <f>INDEX(A!$I$2:$I$1001,MATCH(EF!C100,A!$A$2:$A$1001,0))</f>
        <v>NA</v>
      </c>
      <c r="L100" s="202" t="str">
        <f>INDEX(A!$J$2:$J$1001,MATCH(EF!C100,A!$A$2:$A$1001,0))</f>
        <v>NA</v>
      </c>
      <c r="M100" s="202" t="str">
        <f>INDEX(A!$K$2:$K$1001,MATCH(EF!C100,A!$A$2:$A$1001,0))</f>
        <v>NA</v>
      </c>
      <c r="N100" s="202">
        <f>INDEX(A!$L$2:$L$1001,MATCH(EF!C100,A!$A$2:$A$1001,0))</f>
        <v>0</v>
      </c>
      <c r="O100" s="203" t="str">
        <f t="shared" si="2"/>
        <v>N</v>
      </c>
      <c r="P100" s="203" t="str">
        <f t="shared" si="3"/>
        <v>A</v>
      </c>
      <c r="Q100" s="203" t="str">
        <f>IF(O100="7",IF(P100="000","Sin región al ser un intermunicipal",INDEX(B!$C$2:$C$126,MATCH(EF!P100,B!$A$2:$A$126,0))),"Sin región al ser un ente Estatal")</f>
        <v>Sin región al ser un ente Estatal</v>
      </c>
      <c r="R100" s="204">
        <f>IF(O100="7",IF(P100="000","N/A",INDEX(B!$D$2:$D$126,MATCH(EF!P100,B!$A$2:$A$126,0))),B!$D$127)</f>
        <v>7842822</v>
      </c>
      <c r="S100" s="204">
        <f>IF(O100="7",IF(P100="000","N/A",INDEX(B!$E$2:$E$126,MATCH(EF!P100,B!$A$2:$A$126,0))),B!$E$127)</f>
        <v>8348151</v>
      </c>
    </row>
    <row r="101" spans="1:19" x14ac:dyDescent="0.3">
      <c r="A101" s="195">
        <f>COUNTIF(A!$A$2:$A$1001,"&lt;="&amp;A!A101)</f>
        <v>100</v>
      </c>
      <c r="B101" s="196">
        <v>100</v>
      </c>
      <c r="C101" s="202" t="str">
        <f>INDEX(A!$A$2:$A$1001,MATCH(EF!B101,EF!$A$2:$A$1001,0))</f>
        <v>Instituto Municipal de la Mujer de Tonalá</v>
      </c>
      <c r="D101" s="202" t="str">
        <f>INDEX(A!$B$2:$B$1001,MATCH(EF!C101,A!$A$2:$A$1001,0))</f>
        <v>Municipal</v>
      </c>
      <c r="E101" s="202" t="str">
        <f>INDEX(A!$C$2:$C$1001,MATCH(EF!C101,A!$A$2:$A$1001,0))</f>
        <v>Sí</v>
      </c>
      <c r="F101" s="202">
        <f>INDEX(A!$D$2:$D$1001,MATCH(EF!C101,A!$A$2:$A$1001,0))</f>
        <v>101</v>
      </c>
      <c r="G101" s="202" t="str">
        <f>INDEX(A!$E$2:$E$1001,MATCH(EF!C101,A!$A$2:$A$1001,0))</f>
        <v>Asistencia social</v>
      </c>
      <c r="H101" s="202" t="str">
        <f>INDEX(A!$F$2:$F$1001,MATCH(EF!C101,A!$A$2:$A$1001,0))</f>
        <v>Ejecutivo</v>
      </c>
      <c r="I101" s="202" t="str">
        <f>INDEX(A!$G$2:$G$1001,MATCH(EF!C101,A!$A$2:$A$1001,0))</f>
        <v>OPD</v>
      </c>
      <c r="J101" s="202">
        <f>INDEX(A!$H$2:$H$1001,MATCH(EF!C101,A!$A$2:$A$1001,0))</f>
        <v>2008</v>
      </c>
      <c r="K101" s="202" t="str">
        <f>INDEX(A!$I$2:$I$1001,MATCH(EF!C101,A!$A$2:$A$1001,0))</f>
        <v>NA</v>
      </c>
      <c r="L101" s="202" t="str">
        <f>INDEX(A!$J$2:$J$1001,MATCH(EF!C101,A!$A$2:$A$1001,0))</f>
        <v>Acuerdo de ayuntamiento No. 641</v>
      </c>
      <c r="M101" s="202">
        <f>INDEX(A!$K$2:$K$1001,MATCH(EF!C101,A!$A$2:$A$1001,0))</f>
        <v>710104</v>
      </c>
      <c r="N101" s="202">
        <f>INDEX(A!$L$2:$L$1001,MATCH(EF!C101,A!$A$2:$A$1001,0))</f>
        <v>0</v>
      </c>
      <c r="O101" s="203" t="str">
        <f t="shared" si="2"/>
        <v>7</v>
      </c>
      <c r="P101" s="203" t="str">
        <f t="shared" si="3"/>
        <v>101</v>
      </c>
      <c r="Q101" s="203" t="str">
        <f>IF(O101="7",IF(P101="000","Sin región al ser un intermunicipal",INDEX(B!$C$2:$C$126,MATCH(EF!P101,B!$A$2:$A$126,0))),"Sin región al ser un ente Estatal")</f>
        <v>Centro</v>
      </c>
      <c r="R101" s="204">
        <f>IF(O101="7",IF(P101="000","N/A",INDEX(B!$D$2:$D$126,MATCH(EF!P101,B!$A$2:$A$126,0))),B!$D$127)</f>
        <v>536111</v>
      </c>
      <c r="S101" s="204">
        <f>IF(O101="7",IF(P101="000","N/A",INDEX(B!$E$2:$E$126,MATCH(EF!P101,B!$A$2:$A$126,0))),B!$E$127)</f>
        <v>569913</v>
      </c>
    </row>
    <row r="102" spans="1:19" x14ac:dyDescent="0.3">
      <c r="A102" s="195">
        <f>COUNTIF(A!$A$2:$A$1001,"&lt;="&amp;A!A102)</f>
        <v>101</v>
      </c>
      <c r="B102" s="196">
        <v>101</v>
      </c>
      <c r="C102" s="202" t="str">
        <f>INDEX(A!$A$2:$A$1001,MATCH(EF!B102,EF!$A$2:$A$1001,0))</f>
        <v>Instituto Municipal de la Mujer de Zapotitlán de Vadillo</v>
      </c>
      <c r="D102" s="202" t="str">
        <f>INDEX(A!$B$2:$B$1001,MATCH(EF!C102,A!$A$2:$A$1001,0))</f>
        <v>Municipal</v>
      </c>
      <c r="E102" s="202" t="str">
        <f>INDEX(A!$C$2:$C$1001,MATCH(EF!C102,A!$A$2:$A$1001,0))</f>
        <v>Sí</v>
      </c>
      <c r="F102" s="202">
        <f>INDEX(A!$D$2:$D$1001,MATCH(EF!C102,A!$A$2:$A$1001,0))</f>
        <v>122</v>
      </c>
      <c r="G102" s="202" t="str">
        <f>INDEX(A!$E$2:$E$1001,MATCH(EF!C102,A!$A$2:$A$1001,0))</f>
        <v>Asistencia social</v>
      </c>
      <c r="H102" s="202" t="str">
        <f>INDEX(A!$F$2:$F$1001,MATCH(EF!C102,A!$A$2:$A$1001,0))</f>
        <v>Ejecutivo</v>
      </c>
      <c r="I102" s="202" t="str">
        <f>INDEX(A!$G$2:$G$1001,MATCH(EF!C102,A!$A$2:$A$1001,0))</f>
        <v>NA</v>
      </c>
      <c r="J102" s="202" t="str">
        <f>INDEX(A!$H$2:$H$1001,MATCH(EF!C102,A!$A$2:$A$1001,0))</f>
        <v>NA</v>
      </c>
      <c r="K102" s="202" t="str">
        <f>INDEX(A!$I$2:$I$1001,MATCH(EF!C102,A!$A$2:$A$1001,0))</f>
        <v>NA</v>
      </c>
      <c r="L102" s="202" t="str">
        <f>INDEX(A!$J$2:$J$1001,MATCH(EF!C102,A!$A$2:$A$1001,0))</f>
        <v>NA</v>
      </c>
      <c r="M102" s="202" t="str">
        <f>INDEX(A!$K$2:$K$1001,MATCH(EF!C102,A!$A$2:$A$1001,0))</f>
        <v>NA</v>
      </c>
      <c r="N102" s="202">
        <f>INDEX(A!$L$2:$L$1001,MATCH(EF!C102,A!$A$2:$A$1001,0))</f>
        <v>0</v>
      </c>
      <c r="O102" s="203" t="str">
        <f t="shared" si="2"/>
        <v>N</v>
      </c>
      <c r="P102" s="203" t="str">
        <f t="shared" si="3"/>
        <v>A</v>
      </c>
      <c r="Q102" s="203" t="str">
        <f>IF(O102="7",IF(P102="000","Sin región al ser un intermunicipal",INDEX(B!$C$2:$C$126,MATCH(EF!P102,B!$A$2:$A$126,0))),"Sin región al ser un ente Estatal")</f>
        <v>Sin región al ser un ente Estatal</v>
      </c>
      <c r="R102" s="204">
        <f>IF(O102="7",IF(P102="000","N/A",INDEX(B!$D$2:$D$126,MATCH(EF!P102,B!$A$2:$A$126,0))),B!$D$127)</f>
        <v>7842822</v>
      </c>
      <c r="S102" s="204">
        <f>IF(O102="7",IF(P102="000","N/A",INDEX(B!$E$2:$E$126,MATCH(EF!P102,B!$A$2:$A$126,0))),B!$E$127)</f>
        <v>8348151</v>
      </c>
    </row>
    <row r="103" spans="1:19" x14ac:dyDescent="0.3">
      <c r="A103" s="195">
        <f>COUNTIF(A!$A$2:$A$1001,"&lt;="&amp;A!A103)</f>
        <v>102</v>
      </c>
      <c r="B103" s="196">
        <v>102</v>
      </c>
      <c r="C103" s="202" t="str">
        <f>INDEX(A!$A$2:$A$1001,MATCH(EF!B103,EF!$A$2:$A$1001,0))</f>
        <v>Instituto Municipal de la Mujer del Municipio de Autlán de Navarro</v>
      </c>
      <c r="D103" s="202" t="str">
        <f>INDEX(A!$B$2:$B$1001,MATCH(EF!C103,A!$A$2:$A$1001,0))</f>
        <v>Municipal</v>
      </c>
      <c r="E103" s="202" t="str">
        <f>INDEX(A!$C$2:$C$1001,MATCH(EF!C103,A!$A$2:$A$1001,0))</f>
        <v>Sí</v>
      </c>
      <c r="F103" s="202">
        <f>INDEX(A!$D$2:$D$1001,MATCH(EF!C103,A!$A$2:$A$1001,0))</f>
        <v>15</v>
      </c>
      <c r="G103" s="202" t="str">
        <f>INDEX(A!$E$2:$E$1001,MATCH(EF!C103,A!$A$2:$A$1001,0))</f>
        <v>Asistencia social</v>
      </c>
      <c r="H103" s="202" t="str">
        <f>INDEX(A!$F$2:$F$1001,MATCH(EF!C103,A!$A$2:$A$1001,0))</f>
        <v>Ejecutivo</v>
      </c>
      <c r="I103" s="202" t="str">
        <f>INDEX(A!$G$2:$G$1001,MATCH(EF!C103,A!$A$2:$A$1001,0))</f>
        <v>OPD</v>
      </c>
      <c r="J103" s="202">
        <f>INDEX(A!$H$2:$H$1001,MATCH(EF!C103,A!$A$2:$A$1001,0))</f>
        <v>2011</v>
      </c>
      <c r="K103" s="202" t="str">
        <f>INDEX(A!$I$2:$I$1001,MATCH(EF!C103,A!$A$2:$A$1001,0))</f>
        <v>NA</v>
      </c>
      <c r="L103" s="202" t="str">
        <f>INDEX(A!$J$2:$J$1001,MATCH(EF!C103,A!$A$2:$A$1001,0))</f>
        <v>AA/20110427/O/002</v>
      </c>
      <c r="M103" s="202">
        <f>INDEX(A!$K$2:$K$1001,MATCH(EF!C103,A!$A$2:$A$1001,0))</f>
        <v>701502</v>
      </c>
      <c r="N103" s="202">
        <f>INDEX(A!$L$2:$L$1001,MATCH(EF!C103,A!$A$2:$A$1001,0))</f>
        <v>0</v>
      </c>
      <c r="O103" s="203" t="str">
        <f t="shared" si="2"/>
        <v>7</v>
      </c>
      <c r="P103" s="203" t="str">
        <f t="shared" si="3"/>
        <v>015</v>
      </c>
      <c r="Q103" s="203" t="str">
        <f>IF(O103="7",IF(P103="000","Sin región al ser un intermunicipal",INDEX(B!$C$2:$C$126,MATCH(EF!P103,B!$A$2:$A$126,0))),"Sin región al ser un ente Estatal")</f>
        <v>Sierra de Amula</v>
      </c>
      <c r="R103" s="204">
        <f>IF(O103="7",IF(P103="000","N/A",INDEX(B!$D$2:$D$126,MATCH(EF!P103,B!$A$2:$A$126,0))),B!$D$127)</f>
        <v>60572</v>
      </c>
      <c r="S103" s="204">
        <f>IF(O103="7",IF(P103="000","N/A",INDEX(B!$E$2:$E$126,MATCH(EF!P103,B!$A$2:$A$126,0))),B!$E$127)</f>
        <v>64931</v>
      </c>
    </row>
    <row r="104" spans="1:19" x14ac:dyDescent="0.3">
      <c r="A104" s="195">
        <f>COUNTIF(A!$A$2:$A$1001,"&lt;="&amp;A!A104)</f>
        <v>103</v>
      </c>
      <c r="B104" s="196">
        <v>103</v>
      </c>
      <c r="C104" s="202" t="str">
        <f>INDEX(A!$A$2:$A$1001,MATCH(EF!B104,EF!$A$2:$A$1001,0))</f>
        <v>Instituto Municipal de la Mujer en La Barca</v>
      </c>
      <c r="D104" s="202" t="str">
        <f>INDEX(A!$B$2:$B$1001,MATCH(EF!C104,A!$A$2:$A$1001,0))</f>
        <v>Municipal</v>
      </c>
      <c r="E104" s="202" t="str">
        <f>INDEX(A!$C$2:$C$1001,MATCH(EF!C104,A!$A$2:$A$1001,0))</f>
        <v>Sí</v>
      </c>
      <c r="F104" s="202">
        <f>INDEX(A!$D$2:$D$1001,MATCH(EF!C104,A!$A$2:$A$1001,0))</f>
        <v>18</v>
      </c>
      <c r="G104" s="202" t="str">
        <f>INDEX(A!$E$2:$E$1001,MATCH(EF!C104,A!$A$2:$A$1001,0))</f>
        <v>Asistencia social</v>
      </c>
      <c r="H104" s="202" t="str">
        <f>INDEX(A!$F$2:$F$1001,MATCH(EF!C104,A!$A$2:$A$1001,0))</f>
        <v>Ejecutivo</v>
      </c>
      <c r="I104" s="202" t="str">
        <f>INDEX(A!$G$2:$G$1001,MATCH(EF!C104,A!$A$2:$A$1001,0))</f>
        <v>OPD</v>
      </c>
      <c r="J104" s="202">
        <f>INDEX(A!$H$2:$H$1001,MATCH(EF!C104,A!$A$2:$A$1001,0))</f>
        <v>2013</v>
      </c>
      <c r="K104" s="202" t="str">
        <f>INDEX(A!$I$2:$I$1001,MATCH(EF!C104,A!$A$2:$A$1001,0))</f>
        <v>NA</v>
      </c>
      <c r="L104" s="202" t="str">
        <f>INDEX(A!$J$2:$J$1001,MATCH(EF!C104,A!$A$2:$A$1001,0))</f>
        <v>NA</v>
      </c>
      <c r="M104" s="202">
        <f>INDEX(A!$K$2:$K$1001,MATCH(EF!C104,A!$A$2:$A$1001,0))</f>
        <v>701804</v>
      </c>
      <c r="N104" s="202">
        <f>INDEX(A!$L$2:$L$1001,MATCH(EF!C104,A!$A$2:$A$1001,0))</f>
        <v>0</v>
      </c>
      <c r="O104" s="203" t="str">
        <f t="shared" si="2"/>
        <v>7</v>
      </c>
      <c r="P104" s="203" t="str">
        <f t="shared" si="3"/>
        <v>018</v>
      </c>
      <c r="Q104" s="203" t="str">
        <f>IF(O104="7",IF(P104="000","Sin región al ser un intermunicipal",INDEX(B!$C$2:$C$126,MATCH(EF!P104,B!$A$2:$A$126,0))),"Sin región al ser un ente Estatal")</f>
        <v>Ciénega</v>
      </c>
      <c r="R104" s="204">
        <f>IF(O104="7",IF(P104="000","N/A",INDEX(B!$D$2:$D$126,MATCH(EF!P104,B!$A$2:$A$126,0))),B!$D$127)</f>
        <v>65055</v>
      </c>
      <c r="S104" s="204">
        <f>IF(O104="7",IF(P104="000","N/A",INDEX(B!$E$2:$E$126,MATCH(EF!P104,B!$A$2:$A$126,0))),B!$E$127)</f>
        <v>67937</v>
      </c>
    </row>
    <row r="105" spans="1:19" x14ac:dyDescent="0.3">
      <c r="A105" s="195">
        <f>COUNTIF(A!$A$2:$A$1001,"&lt;="&amp;A!A105)</f>
        <v>104</v>
      </c>
      <c r="B105" s="196">
        <v>104</v>
      </c>
      <c r="C105" s="202" t="str">
        <f>INDEX(A!$A$2:$A$1001,MATCH(EF!B105,EF!$A$2:$A$1001,0))</f>
        <v>Instituto Municipal de la Mujer en San Diego de Alejandría</v>
      </c>
      <c r="D105" s="202" t="str">
        <f>INDEX(A!$B$2:$B$1001,MATCH(EF!C105,A!$A$2:$A$1001,0))</f>
        <v>Municipal</v>
      </c>
      <c r="E105" s="202" t="str">
        <f>INDEX(A!$C$2:$C$1001,MATCH(EF!C105,A!$A$2:$A$1001,0))</f>
        <v>Sí</v>
      </c>
      <c r="F105" s="202">
        <f>INDEX(A!$D$2:$D$1001,MATCH(EF!C105,A!$A$2:$A$1001,0))</f>
        <v>72</v>
      </c>
      <c r="G105" s="202" t="str">
        <f>INDEX(A!$E$2:$E$1001,MATCH(EF!C105,A!$A$2:$A$1001,0))</f>
        <v>Asistencia social</v>
      </c>
      <c r="H105" s="202" t="str">
        <f>INDEX(A!$F$2:$F$1001,MATCH(EF!C105,A!$A$2:$A$1001,0))</f>
        <v>Ejecutivo</v>
      </c>
      <c r="I105" s="202" t="str">
        <f>INDEX(A!$G$2:$G$1001,MATCH(EF!C105,A!$A$2:$A$1001,0))</f>
        <v>OPD</v>
      </c>
      <c r="J105" s="202">
        <f>INDEX(A!$H$2:$H$1001,MATCH(EF!C105,A!$A$2:$A$1001,0))</f>
        <v>2009</v>
      </c>
      <c r="K105" s="202" t="str">
        <f>INDEX(A!$I$2:$I$1001,MATCH(EF!C105,A!$A$2:$A$1001,0))</f>
        <v>NA</v>
      </c>
      <c r="L105" s="202" t="str">
        <f>INDEX(A!$J$2:$J$1001,MATCH(EF!C105,A!$A$2:$A$1001,0))</f>
        <v>NA</v>
      </c>
      <c r="M105" s="202">
        <f>INDEX(A!$K$2:$K$1001,MATCH(EF!C105,A!$A$2:$A$1001,0))</f>
        <v>707202</v>
      </c>
      <c r="N105" s="202">
        <f>INDEX(A!$L$2:$L$1001,MATCH(EF!C105,A!$A$2:$A$1001,0))</f>
        <v>0</v>
      </c>
      <c r="O105" s="203" t="str">
        <f t="shared" si="2"/>
        <v>7</v>
      </c>
      <c r="P105" s="203" t="str">
        <f t="shared" si="3"/>
        <v>072</v>
      </c>
      <c r="Q105" s="203" t="str">
        <f>IF(O105="7",IF(P105="000","Sin región al ser un intermunicipal",INDEX(B!$C$2:$C$126,MATCH(EF!P105,B!$A$2:$A$126,0))),"Sin región al ser un ente Estatal")</f>
        <v>Altos Norte</v>
      </c>
      <c r="R105" s="204">
        <f>IF(O105="7",IF(P105="000","N/A",INDEX(B!$D$2:$D$126,MATCH(EF!P105,B!$A$2:$A$126,0))),B!$D$127)</f>
        <v>7349</v>
      </c>
      <c r="S105" s="204">
        <f>IF(O105="7",IF(P105="000","N/A",INDEX(B!$E$2:$E$126,MATCH(EF!P105,B!$A$2:$A$126,0))),B!$E$127)</f>
        <v>7609</v>
      </c>
    </row>
    <row r="106" spans="1:19" x14ac:dyDescent="0.3">
      <c r="A106" s="195">
        <f>COUNTIF(A!$A$2:$A$1001,"&lt;="&amp;A!A106)</f>
        <v>105</v>
      </c>
      <c r="B106" s="196">
        <v>105</v>
      </c>
      <c r="C106" s="202" t="str">
        <f>INDEX(A!$A$2:$A$1001,MATCH(EF!B106,EF!$A$2:$A$1001,0))</f>
        <v>Instituto Municipal de la Mujer Pihuamense</v>
      </c>
      <c r="D106" s="202" t="str">
        <f>INDEX(A!$B$2:$B$1001,MATCH(EF!C106,A!$A$2:$A$1001,0))</f>
        <v>Municipal</v>
      </c>
      <c r="E106" s="202" t="str">
        <f>INDEX(A!$C$2:$C$1001,MATCH(EF!C106,A!$A$2:$A$1001,0))</f>
        <v>Sí</v>
      </c>
      <c r="F106" s="202">
        <f>INDEX(A!$D$2:$D$1001,MATCH(EF!C106,A!$A$2:$A$1001,0))</f>
        <v>65</v>
      </c>
      <c r="G106" s="202" t="str">
        <f>INDEX(A!$E$2:$E$1001,MATCH(EF!C106,A!$A$2:$A$1001,0))</f>
        <v>Asistencia social</v>
      </c>
      <c r="H106" s="202" t="str">
        <f>INDEX(A!$F$2:$F$1001,MATCH(EF!C106,A!$A$2:$A$1001,0))</f>
        <v>Ejecutivo</v>
      </c>
      <c r="I106" s="202" t="str">
        <f>INDEX(A!$G$2:$G$1001,MATCH(EF!C106,A!$A$2:$A$1001,0))</f>
        <v>OPD</v>
      </c>
      <c r="J106" s="202">
        <f>INDEX(A!$H$2:$H$1001,MATCH(EF!C106,A!$A$2:$A$1001,0))</f>
        <v>2012</v>
      </c>
      <c r="K106" s="202" t="str">
        <f>INDEX(A!$I$2:$I$1001,MATCH(EF!C106,A!$A$2:$A$1001,0))</f>
        <v>NA</v>
      </c>
      <c r="L106" s="202" t="str">
        <f>INDEX(A!$J$2:$J$1001,MATCH(EF!C106,A!$A$2:$A$1001,0))</f>
        <v>Acta de ayuntamiento Quincuagésima Quinta Sesión Ordinaria</v>
      </c>
      <c r="M106" s="202">
        <f>INDEX(A!$K$2:$K$1001,MATCH(EF!C106,A!$A$2:$A$1001,0))</f>
        <v>706502</v>
      </c>
      <c r="N106" s="202">
        <f>INDEX(A!$L$2:$L$1001,MATCH(EF!C106,A!$A$2:$A$1001,0))</f>
        <v>0</v>
      </c>
      <c r="O106" s="203" t="str">
        <f t="shared" si="2"/>
        <v>7</v>
      </c>
      <c r="P106" s="203" t="str">
        <f t="shared" si="3"/>
        <v>065</v>
      </c>
      <c r="Q106" s="203" t="str">
        <f>IF(O106="7",IF(P106="000","Sin región al ser un intermunicipal",INDEX(B!$C$2:$C$126,MATCH(EF!P106,B!$A$2:$A$126,0))),"Sin región al ser un ente Estatal")</f>
        <v>Sur</v>
      </c>
      <c r="R106" s="204">
        <f>IF(O106="7",IF(P106="000","N/A",INDEX(B!$D$2:$D$126,MATCH(EF!P106,B!$A$2:$A$126,0))),B!$D$127)</f>
        <v>11192</v>
      </c>
      <c r="S106" s="204">
        <f>IF(O106="7",IF(P106="000","N/A",INDEX(B!$E$2:$E$126,MATCH(EF!P106,B!$A$2:$A$126,0))),B!$E$127)</f>
        <v>11386</v>
      </c>
    </row>
    <row r="107" spans="1:19" x14ac:dyDescent="0.3">
      <c r="A107" s="195">
        <f>COUNTIF(A!$A$2:$A$1001,"&lt;="&amp;A!A107)</f>
        <v>106</v>
      </c>
      <c r="B107" s="196">
        <v>106</v>
      </c>
      <c r="C107" s="202" t="str">
        <f>INDEX(A!$A$2:$A$1001,MATCH(EF!B107,EF!$A$2:$A$1001,0))</f>
        <v>Instituto Municipal de la Mujer Tlajomulquense de Tlajomulco de Zúñiga</v>
      </c>
      <c r="D107" s="202" t="str">
        <f>INDEX(A!$B$2:$B$1001,MATCH(EF!C107,A!$A$2:$A$1001,0))</f>
        <v>Municipal</v>
      </c>
      <c r="E107" s="202" t="str">
        <f>INDEX(A!$C$2:$C$1001,MATCH(EF!C107,A!$A$2:$A$1001,0))</f>
        <v>Sí</v>
      </c>
      <c r="F107" s="202">
        <f>INDEX(A!$D$2:$D$1001,MATCH(EF!C107,A!$A$2:$A$1001,0))</f>
        <v>97</v>
      </c>
      <c r="G107" s="202" t="str">
        <f>INDEX(A!$E$2:$E$1001,MATCH(EF!C107,A!$A$2:$A$1001,0))</f>
        <v>Asistencia social</v>
      </c>
      <c r="H107" s="202" t="str">
        <f>INDEX(A!$F$2:$F$1001,MATCH(EF!C107,A!$A$2:$A$1001,0))</f>
        <v>Ejecutivo</v>
      </c>
      <c r="I107" s="202" t="str">
        <f>INDEX(A!$G$2:$G$1001,MATCH(EF!C107,A!$A$2:$A$1001,0))</f>
        <v>OPD</v>
      </c>
      <c r="J107" s="202">
        <f>INDEX(A!$H$2:$H$1001,MATCH(EF!C107,A!$A$2:$A$1001,0))</f>
        <v>2010</v>
      </c>
      <c r="K107" s="202" t="str">
        <f>INDEX(A!$I$2:$I$1001,MATCH(EF!C107,A!$A$2:$A$1001,0))</f>
        <v>NA</v>
      </c>
      <c r="L107" s="202" t="str">
        <f>INDEX(A!$J$2:$J$1001,MATCH(EF!C107,A!$A$2:$A$1001,0))</f>
        <v>NA</v>
      </c>
      <c r="M107" s="202">
        <f>INDEX(A!$K$2:$K$1001,MATCH(EF!C107,A!$A$2:$A$1001,0))</f>
        <v>709703</v>
      </c>
      <c r="N107" s="202">
        <f>INDEX(A!$L$2:$L$1001,MATCH(EF!C107,A!$A$2:$A$1001,0))</f>
        <v>0</v>
      </c>
      <c r="O107" s="203" t="str">
        <f t="shared" si="2"/>
        <v>7</v>
      </c>
      <c r="P107" s="203" t="str">
        <f t="shared" si="3"/>
        <v>097</v>
      </c>
      <c r="Q107" s="203" t="str">
        <f>IF(O107="7",IF(P107="000","Sin región al ser un intermunicipal",INDEX(B!$C$2:$C$126,MATCH(EF!P107,B!$A$2:$A$126,0))),"Sin región al ser un ente Estatal")</f>
        <v>Centro</v>
      </c>
      <c r="R107" s="204">
        <f>IF(O107="7",IF(P107="000","N/A",INDEX(B!$D$2:$D$126,MATCH(EF!P107,B!$A$2:$A$126,0))),B!$D$127)</f>
        <v>549442</v>
      </c>
      <c r="S107" s="204">
        <f>IF(O107="7",IF(P107="000","N/A",INDEX(B!$E$2:$E$126,MATCH(EF!P107,B!$A$2:$A$126,0))),B!$E$127)</f>
        <v>727750</v>
      </c>
    </row>
    <row r="108" spans="1:19" x14ac:dyDescent="0.3">
      <c r="A108" s="195">
        <f>COUNTIF(A!$A$2:$A$1001,"&lt;="&amp;A!A108)</f>
        <v>107</v>
      </c>
      <c r="B108" s="196">
        <v>107</v>
      </c>
      <c r="C108" s="202" t="str">
        <f>INDEX(A!$A$2:$A$1001,MATCH(EF!B108,EF!$A$2:$A$1001,0))</f>
        <v>Instituto Municipal de la Mujer Yahualicense de Yahualica de González Gallo</v>
      </c>
      <c r="D108" s="202" t="str">
        <f>INDEX(A!$B$2:$B$1001,MATCH(EF!C108,A!$A$2:$A$1001,0))</f>
        <v>Municipal</v>
      </c>
      <c r="E108" s="202" t="str">
        <f>INDEX(A!$C$2:$C$1001,MATCH(EF!C108,A!$A$2:$A$1001,0))</f>
        <v>NA</v>
      </c>
      <c r="F108" s="202">
        <f>INDEX(A!$D$2:$D$1001,MATCH(EF!C108,A!$A$2:$A$1001,0))</f>
        <v>118</v>
      </c>
      <c r="G108" s="202" t="str">
        <f>INDEX(A!$E$2:$E$1001,MATCH(EF!C108,A!$A$2:$A$1001,0))</f>
        <v>Asistencia social</v>
      </c>
      <c r="H108" s="202" t="str">
        <f>INDEX(A!$F$2:$F$1001,MATCH(EF!C108,A!$A$2:$A$1001,0))</f>
        <v>Ejecutivo</v>
      </c>
      <c r="I108" s="202" t="str">
        <f>INDEX(A!$G$2:$G$1001,MATCH(EF!C108,A!$A$2:$A$1001,0))</f>
        <v>OPD</v>
      </c>
      <c r="J108" s="202">
        <f>INDEX(A!$H$2:$H$1001,MATCH(EF!C108,A!$A$2:$A$1001,0))</f>
        <v>2005</v>
      </c>
      <c r="K108" s="202" t="str">
        <f>INDEX(A!$I$2:$I$1001,MATCH(EF!C108,A!$A$2:$A$1001,0))</f>
        <v>NA</v>
      </c>
      <c r="L108" s="202" t="str">
        <f>INDEX(A!$J$2:$J$1001,MATCH(EF!C108,A!$A$2:$A$1001,0))</f>
        <v>NA</v>
      </c>
      <c r="M108" s="202">
        <f>INDEX(A!$K$2:$K$1001,MATCH(EF!C108,A!$A$2:$A$1001,0))</f>
        <v>711803</v>
      </c>
      <c r="N108" s="202">
        <f>INDEX(A!$L$2:$L$1001,MATCH(EF!C108,A!$A$2:$A$1001,0))</f>
        <v>0</v>
      </c>
      <c r="O108" s="203" t="str">
        <f t="shared" si="2"/>
        <v>7</v>
      </c>
      <c r="P108" s="203" t="str">
        <f t="shared" si="3"/>
        <v>118</v>
      </c>
      <c r="Q108" s="203" t="str">
        <f>IF(O108="7",IF(P108="000","Sin región al ser un intermunicipal",INDEX(B!$C$2:$C$126,MATCH(EF!P108,B!$A$2:$A$126,0))),"Sin región al ser un ente Estatal")</f>
        <v xml:space="preserve">Altos Sur </v>
      </c>
      <c r="R108" s="204">
        <f>IF(O108="7",IF(P108="000","N/A",INDEX(B!$D$2:$D$126,MATCH(EF!P108,B!$A$2:$A$126,0))),B!$D$127)</f>
        <v>22586</v>
      </c>
      <c r="S108" s="204">
        <f>IF(O108="7",IF(P108="000","N/A",INDEX(B!$E$2:$E$126,MATCH(EF!P108,B!$A$2:$A$126,0))),B!$E$127)</f>
        <v>22394</v>
      </c>
    </row>
    <row r="109" spans="1:19" x14ac:dyDescent="0.3">
      <c r="A109" s="195">
        <f>COUNTIF(A!$A$2:$A$1001,"&lt;="&amp;A!A109)</f>
        <v>108</v>
      </c>
      <c r="B109" s="196">
        <v>108</v>
      </c>
      <c r="C109" s="202" t="str">
        <f>INDEX(A!$A$2:$A$1001,MATCH(EF!B109,EF!$A$2:$A$1001,0))</f>
        <v>Instituto Municipal de la Mujer Zapotlense en Zapotlán el Grande</v>
      </c>
      <c r="D109" s="202" t="str">
        <f>INDEX(A!$B$2:$B$1001,MATCH(EF!C109,A!$A$2:$A$1001,0))</f>
        <v>Municipal</v>
      </c>
      <c r="E109" s="202" t="str">
        <f>INDEX(A!$C$2:$C$1001,MATCH(EF!C109,A!$A$2:$A$1001,0))</f>
        <v>Sí</v>
      </c>
      <c r="F109" s="202">
        <f>INDEX(A!$D$2:$D$1001,MATCH(EF!C109,A!$A$2:$A$1001,0))</f>
        <v>23</v>
      </c>
      <c r="G109" s="202" t="str">
        <f>INDEX(A!$E$2:$E$1001,MATCH(EF!C109,A!$A$2:$A$1001,0))</f>
        <v>Asistencia social</v>
      </c>
      <c r="H109" s="202" t="str">
        <f>INDEX(A!$F$2:$F$1001,MATCH(EF!C109,A!$A$2:$A$1001,0))</f>
        <v>Ejecutivo</v>
      </c>
      <c r="I109" s="202" t="str">
        <f>INDEX(A!$G$2:$G$1001,MATCH(EF!C109,A!$A$2:$A$1001,0))</f>
        <v>OPD</v>
      </c>
      <c r="J109" s="202">
        <f>INDEX(A!$H$2:$H$1001,MATCH(EF!C109,A!$A$2:$A$1001,0))</f>
        <v>2010</v>
      </c>
      <c r="K109" s="202" t="str">
        <f>INDEX(A!$I$2:$I$1001,MATCH(EF!C109,A!$A$2:$A$1001,0))</f>
        <v>NA</v>
      </c>
      <c r="L109" s="202" t="str">
        <f>INDEX(A!$J$2:$J$1001,MATCH(EF!C109,A!$A$2:$A$1001,0))</f>
        <v>Gaceta Num. 3</v>
      </c>
      <c r="M109" s="202">
        <f>INDEX(A!$K$2:$K$1001,MATCH(EF!C109,A!$A$2:$A$1001,0))</f>
        <v>702304</v>
      </c>
      <c r="N109" s="202">
        <f>INDEX(A!$L$2:$L$1001,MATCH(EF!C109,A!$A$2:$A$1001,0))</f>
        <v>0</v>
      </c>
      <c r="O109" s="203" t="str">
        <f t="shared" si="2"/>
        <v>7</v>
      </c>
      <c r="P109" s="203" t="str">
        <f t="shared" si="3"/>
        <v>023</v>
      </c>
      <c r="Q109" s="203" t="str">
        <f>IF(O109="7",IF(P109="000","Sin región al ser un intermunicipal",INDEX(B!$C$2:$C$126,MATCH(EF!P109,B!$A$2:$A$126,0))),"Sin región al ser un ente Estatal")</f>
        <v>Sur</v>
      </c>
      <c r="R109" s="204">
        <f>IF(O109="7",IF(P109="000","N/A",INDEX(B!$D$2:$D$126,MATCH(EF!P109,B!$A$2:$A$126,0))),B!$D$127)</f>
        <v>105423</v>
      </c>
      <c r="S109" s="204">
        <f>IF(O109="7",IF(P109="000","N/A",INDEX(B!$E$2:$E$126,MATCH(EF!P109,B!$A$2:$A$126,0))),B!$E$127)</f>
        <v>115141</v>
      </c>
    </row>
    <row r="110" spans="1:19" x14ac:dyDescent="0.3">
      <c r="A110" s="195">
        <f>COUNTIF(A!$A$2:$A$1001,"&lt;="&amp;A!A110)</f>
        <v>109</v>
      </c>
      <c r="B110" s="196">
        <v>109</v>
      </c>
      <c r="C110" s="202" t="str">
        <f>INDEX(A!$A$2:$A$1001,MATCH(EF!B110,EF!$A$2:$A$1001,0))</f>
        <v>Instituto Municipal de la Vivienda de Guadalajara</v>
      </c>
      <c r="D110" s="202" t="str">
        <f>INDEX(A!$B$2:$B$1001,MATCH(EF!C110,A!$A$2:$A$1001,0))</f>
        <v>Municipal</v>
      </c>
      <c r="E110" s="202" t="str">
        <f>INDEX(A!$C$2:$C$1001,MATCH(EF!C110,A!$A$2:$A$1001,0))</f>
        <v>No</v>
      </c>
      <c r="F110" s="202">
        <f>INDEX(A!$D$2:$D$1001,MATCH(EF!C110,A!$A$2:$A$1001,0))</f>
        <v>39</v>
      </c>
      <c r="G110" s="202" t="str">
        <f>INDEX(A!$E$2:$E$1001,MATCH(EF!C110,A!$A$2:$A$1001,0))</f>
        <v>Territorio</v>
      </c>
      <c r="H110" s="202" t="str">
        <f>INDEX(A!$F$2:$F$1001,MATCH(EF!C110,A!$A$2:$A$1001,0))</f>
        <v>Ejecutivo</v>
      </c>
      <c r="I110" s="202" t="str">
        <f>INDEX(A!$G$2:$G$1001,MATCH(EF!C110,A!$A$2:$A$1001,0))</f>
        <v>OPD</v>
      </c>
      <c r="J110" s="202">
        <f>INDEX(A!$H$2:$H$1001,MATCH(EF!C110,A!$A$2:$A$1001,0))</f>
        <v>2010</v>
      </c>
      <c r="K110" s="202">
        <f>INDEX(A!$I$2:$I$1001,MATCH(EF!C110,A!$A$2:$A$1001,0))</f>
        <v>2021</v>
      </c>
      <c r="L110" s="202" t="str">
        <f>INDEX(A!$J$2:$J$1001,MATCH(EF!C110,A!$A$2:$A$1001,0))</f>
        <v>NA</v>
      </c>
      <c r="M110" s="202">
        <f>INDEX(A!$K$2:$K$1001,MATCH(EF!C110,A!$A$2:$A$1001,0))</f>
        <v>703909</v>
      </c>
      <c r="N110" s="202">
        <f>INDEX(A!$L$2:$L$1001,MATCH(EF!C110,A!$A$2:$A$1001,0))</f>
        <v>0</v>
      </c>
      <c r="O110" s="203" t="str">
        <f t="shared" si="2"/>
        <v>7</v>
      </c>
      <c r="P110" s="203" t="str">
        <f t="shared" si="3"/>
        <v>039</v>
      </c>
      <c r="Q110" s="203" t="str">
        <f>IF(O110="7",IF(P110="000","Sin región al ser un intermunicipal",INDEX(B!$C$2:$C$126,MATCH(EF!P110,B!$A$2:$A$126,0))),"Sin región al ser un ente Estatal")</f>
        <v>Centro</v>
      </c>
      <c r="R110" s="204">
        <f>IF(O110="7",IF(P110="000","N/A",INDEX(B!$D$2:$D$126,MATCH(EF!P110,B!$A$2:$A$126,0))),B!$D$127)</f>
        <v>1460148</v>
      </c>
      <c r="S110" s="204">
        <f>IF(O110="7",IF(P110="000","N/A",INDEX(B!$E$2:$E$126,MATCH(EF!P110,B!$A$2:$A$126,0))),B!$E$127)</f>
        <v>1385629</v>
      </c>
    </row>
    <row r="111" spans="1:19" x14ac:dyDescent="0.3">
      <c r="A111" s="195">
        <f>COUNTIF(A!$A$2:$A$1001,"&lt;="&amp;A!A111)</f>
        <v>110</v>
      </c>
      <c r="B111" s="196">
        <v>110</v>
      </c>
      <c r="C111" s="202" t="str">
        <f>INDEX(A!$A$2:$A$1001,MATCH(EF!B111,EF!$A$2:$A$1001,0))</f>
        <v>Instituto Municipal de las Mujeres de El Grullo</v>
      </c>
      <c r="D111" s="202" t="str">
        <f>INDEX(A!$B$2:$B$1001,MATCH(EF!C111,A!$A$2:$A$1001,0))</f>
        <v>Municipal</v>
      </c>
      <c r="E111" s="202" t="str">
        <f>INDEX(A!$C$2:$C$1001,MATCH(EF!C111,A!$A$2:$A$1001,0))</f>
        <v>Sí</v>
      </c>
      <c r="F111" s="202">
        <f>INDEX(A!$D$2:$D$1001,MATCH(EF!C111,A!$A$2:$A$1001,0))</f>
        <v>37</v>
      </c>
      <c r="G111" s="202" t="str">
        <f>INDEX(A!$E$2:$E$1001,MATCH(EF!C111,A!$A$2:$A$1001,0))</f>
        <v>Asistencia social</v>
      </c>
      <c r="H111" s="202" t="str">
        <f>INDEX(A!$F$2:$F$1001,MATCH(EF!C111,A!$A$2:$A$1001,0))</f>
        <v>Ejecutivo</v>
      </c>
      <c r="I111" s="202" t="str">
        <f>INDEX(A!$G$2:$G$1001,MATCH(EF!C111,A!$A$2:$A$1001,0))</f>
        <v>OPD</v>
      </c>
      <c r="J111" s="202">
        <f>INDEX(A!$H$2:$H$1001,MATCH(EF!C111,A!$A$2:$A$1001,0))</f>
        <v>2010</v>
      </c>
      <c r="K111" s="202" t="str">
        <f>INDEX(A!$I$2:$I$1001,MATCH(EF!C111,A!$A$2:$A$1001,0))</f>
        <v>NA</v>
      </c>
      <c r="L111" s="202" t="str">
        <f>INDEX(A!$J$2:$J$1001,MATCH(EF!C111,A!$A$2:$A$1001,0))</f>
        <v>NA</v>
      </c>
      <c r="M111" s="202">
        <f>INDEX(A!$K$2:$K$1001,MATCH(EF!C111,A!$A$2:$A$1001,0))</f>
        <v>703702</v>
      </c>
      <c r="N111" s="202">
        <f>INDEX(A!$L$2:$L$1001,MATCH(EF!C111,A!$A$2:$A$1001,0))</f>
        <v>0</v>
      </c>
      <c r="O111" s="203" t="str">
        <f t="shared" si="2"/>
        <v>7</v>
      </c>
      <c r="P111" s="203" t="str">
        <f t="shared" si="3"/>
        <v>037</v>
      </c>
      <c r="Q111" s="203" t="str">
        <f>IF(O111="7",IF(P111="000","Sin región al ser un intermunicipal",INDEX(B!$C$2:$C$126,MATCH(EF!P111,B!$A$2:$A$126,0))),"Sin región al ser un ente Estatal")</f>
        <v>Sierra de Amula</v>
      </c>
      <c r="R111" s="204">
        <f>IF(O111="7",IF(P111="000","N/A",INDEX(B!$D$2:$D$126,MATCH(EF!P111,B!$A$2:$A$126,0))),B!$D$127)</f>
        <v>23845</v>
      </c>
      <c r="S111" s="204">
        <f>IF(O111="7",IF(P111="000","N/A",INDEX(B!$E$2:$E$126,MATCH(EF!P111,B!$A$2:$A$126,0))),B!$E$127)</f>
        <v>25920</v>
      </c>
    </row>
    <row r="112" spans="1:19" x14ac:dyDescent="0.3">
      <c r="A112" s="195">
        <f>COUNTIF(A!$A$2:$A$1001,"&lt;="&amp;A!A112)</f>
        <v>111</v>
      </c>
      <c r="B112" s="196">
        <v>111</v>
      </c>
      <c r="C112" s="202" t="str">
        <f>INDEX(A!$A$2:$A$1001,MATCH(EF!B112,EF!$A$2:$A$1001,0))</f>
        <v>Instituto Municipal de las Mujeres de Ixtlahuacán de los Membrillos</v>
      </c>
      <c r="D112" s="202" t="str">
        <f>INDEX(A!$B$2:$B$1001,MATCH(EF!C112,A!$A$2:$A$1001,0))</f>
        <v>Municipal</v>
      </c>
      <c r="E112" s="202" t="str">
        <f>INDEX(A!$C$2:$C$1001,MATCH(EF!C112,A!$A$2:$A$1001,0))</f>
        <v>Sí</v>
      </c>
      <c r="F112" s="202">
        <f>INDEX(A!$D$2:$D$1001,MATCH(EF!C112,A!$A$2:$A$1001,0))</f>
        <v>44</v>
      </c>
      <c r="G112" s="202" t="str">
        <f>INDEX(A!$E$2:$E$1001,MATCH(EF!C112,A!$A$2:$A$1001,0))</f>
        <v>Asistencia social</v>
      </c>
      <c r="H112" s="202" t="str">
        <f>INDEX(A!$F$2:$F$1001,MATCH(EF!C112,A!$A$2:$A$1001,0))</f>
        <v>Ejecutivo</v>
      </c>
      <c r="I112" s="202" t="str">
        <f>INDEX(A!$G$2:$G$1001,MATCH(EF!C112,A!$A$2:$A$1001,0))</f>
        <v>OPD</v>
      </c>
      <c r="J112" s="202">
        <f>INDEX(A!$H$2:$H$1001,MATCH(EF!C112,A!$A$2:$A$1001,0))</f>
        <v>2010</v>
      </c>
      <c r="K112" s="202" t="str">
        <f>INDEX(A!$I$2:$I$1001,MATCH(EF!C112,A!$A$2:$A$1001,0))</f>
        <v>NA</v>
      </c>
      <c r="L112" s="202" t="str">
        <f>INDEX(A!$J$2:$J$1001,MATCH(EF!C112,A!$A$2:$A$1001,0))</f>
        <v>Acuerdo de ayuntamiento segunda sesión ordinaria del día 25 de enero del 2010</v>
      </c>
      <c r="M112" s="202">
        <f>INDEX(A!$K$2:$K$1001,MATCH(EF!C112,A!$A$2:$A$1001,0))</f>
        <v>704403</v>
      </c>
      <c r="N112" s="202">
        <f>INDEX(A!$L$2:$L$1001,MATCH(EF!C112,A!$A$2:$A$1001,0))</f>
        <v>0</v>
      </c>
      <c r="O112" s="203" t="str">
        <f t="shared" si="2"/>
        <v>7</v>
      </c>
      <c r="P112" s="203" t="str">
        <f t="shared" si="3"/>
        <v>044</v>
      </c>
      <c r="Q112" s="203" t="str">
        <f>IF(O112="7",IF(P112="000","Sin región al ser un intermunicipal",INDEX(B!$C$2:$C$126,MATCH(EF!P112,B!$A$2:$A$126,0))),"Sin región al ser un ente Estatal")</f>
        <v>Centro</v>
      </c>
      <c r="R112" s="204">
        <f>IF(O112="7",IF(P112="000","N/A",INDEX(B!$D$2:$D$126,MATCH(EF!P112,B!$A$2:$A$126,0))),B!$D$127)</f>
        <v>53045</v>
      </c>
      <c r="S112" s="204">
        <f>IF(O112="7",IF(P112="000","N/A",INDEX(B!$E$2:$E$126,MATCH(EF!P112,B!$A$2:$A$126,0))),B!$E$127)</f>
        <v>67969</v>
      </c>
    </row>
    <row r="113" spans="1:19" x14ac:dyDescent="0.3">
      <c r="A113" s="195">
        <f>COUNTIF(A!$A$2:$A$1001,"&lt;="&amp;A!A113)</f>
        <v>112</v>
      </c>
      <c r="B113" s="196">
        <v>112</v>
      </c>
      <c r="C113" s="202" t="str">
        <f>INDEX(A!$A$2:$A$1001,MATCH(EF!B113,EF!$A$2:$A$1001,0))</f>
        <v>Instituto Municipal de las Mujeres de Jilotlán</v>
      </c>
      <c r="D113" s="202" t="str">
        <f>INDEX(A!$B$2:$B$1001,MATCH(EF!C113,A!$A$2:$A$1001,0))</f>
        <v>Municipal</v>
      </c>
      <c r="E113" s="202" t="str">
        <f>INDEX(A!$C$2:$C$1001,MATCH(EF!C113,A!$A$2:$A$1001,0))</f>
        <v>Sí</v>
      </c>
      <c r="F113" s="202">
        <f>INDEX(A!$D$2:$D$1001,MATCH(EF!C113,A!$A$2:$A$1001,0))</f>
        <v>49</v>
      </c>
      <c r="G113" s="202" t="str">
        <f>INDEX(A!$E$2:$E$1001,MATCH(EF!C113,A!$A$2:$A$1001,0))</f>
        <v>Asistencia social</v>
      </c>
      <c r="H113" s="202" t="str">
        <f>INDEX(A!$F$2:$F$1001,MATCH(EF!C113,A!$A$2:$A$1001,0))</f>
        <v>Ejecutivo</v>
      </c>
      <c r="I113" s="202" t="str">
        <f>INDEX(A!$G$2:$G$1001,MATCH(EF!C113,A!$A$2:$A$1001,0))</f>
        <v>OPD</v>
      </c>
      <c r="J113" s="202">
        <f>INDEX(A!$H$2:$H$1001,MATCH(EF!C113,A!$A$2:$A$1001,0))</f>
        <v>2012</v>
      </c>
      <c r="K113" s="202" t="str">
        <f>INDEX(A!$I$2:$I$1001,MATCH(EF!C113,A!$A$2:$A$1001,0))</f>
        <v>NA</v>
      </c>
      <c r="L113" s="202" t="str">
        <f>INDEX(A!$J$2:$J$1001,MATCH(EF!C113,A!$A$2:$A$1001,0))</f>
        <v>Gaceta Acta No. 45/.5/.2012</v>
      </c>
      <c r="M113" s="202">
        <f>INDEX(A!$K$2:$K$1001,MATCH(EF!C113,A!$A$2:$A$1001,0))</f>
        <v>704902</v>
      </c>
      <c r="N113" s="202">
        <f>INDEX(A!$L$2:$L$1001,MATCH(EF!C113,A!$A$2:$A$1001,0))</f>
        <v>0</v>
      </c>
      <c r="O113" s="203" t="str">
        <f t="shared" si="2"/>
        <v>7</v>
      </c>
      <c r="P113" s="203" t="str">
        <f t="shared" si="3"/>
        <v>049</v>
      </c>
      <c r="Q113" s="203" t="str">
        <f>IF(O113="7",IF(P113="000","Sin región al ser un intermunicipal",INDEX(B!$C$2:$C$126,MATCH(EF!P113,B!$A$2:$A$126,0))),"Sin región al ser un ente Estatal")</f>
        <v>Sur</v>
      </c>
      <c r="R113" s="204">
        <f>IF(O113="7",IF(P113="000","N/A",INDEX(B!$D$2:$D$126,MATCH(EF!P113,B!$A$2:$A$126,0))),B!$D$127)</f>
        <v>9917</v>
      </c>
      <c r="S113" s="204">
        <f>IF(O113="7",IF(P113="000","N/A",INDEX(B!$E$2:$E$126,MATCH(EF!P113,B!$A$2:$A$126,0))),B!$E$127)</f>
        <v>9425</v>
      </c>
    </row>
    <row r="114" spans="1:19" x14ac:dyDescent="0.3">
      <c r="A114" s="195">
        <f>COUNTIF(A!$A$2:$A$1001,"&lt;="&amp;A!A114)</f>
        <v>113</v>
      </c>
      <c r="B114" s="196">
        <v>113</v>
      </c>
      <c r="C114" s="202" t="str">
        <f>INDEX(A!$A$2:$A$1001,MATCH(EF!B114,EF!$A$2:$A$1001,0))</f>
        <v>Instituto Municipal de las Mujeres de Mazamitla</v>
      </c>
      <c r="D114" s="202" t="str">
        <f>INDEX(A!$B$2:$B$1001,MATCH(EF!C114,A!$A$2:$A$1001,0))</f>
        <v>Municipal</v>
      </c>
      <c r="E114" s="202" t="str">
        <f>INDEX(A!$C$2:$C$1001,MATCH(EF!C114,A!$A$2:$A$1001,0))</f>
        <v>Sí</v>
      </c>
      <c r="F114" s="202">
        <f>INDEX(A!$D$2:$D$1001,MATCH(EF!C114,A!$A$2:$A$1001,0))</f>
        <v>59</v>
      </c>
      <c r="G114" s="202" t="str">
        <f>INDEX(A!$E$2:$E$1001,MATCH(EF!C114,A!$A$2:$A$1001,0))</f>
        <v>Asistencia social</v>
      </c>
      <c r="H114" s="202" t="str">
        <f>INDEX(A!$F$2:$F$1001,MATCH(EF!C114,A!$A$2:$A$1001,0))</f>
        <v>Ejecutivo</v>
      </c>
      <c r="I114" s="202" t="str">
        <f>INDEX(A!$G$2:$G$1001,MATCH(EF!C114,A!$A$2:$A$1001,0))</f>
        <v>NA</v>
      </c>
      <c r="J114" s="202" t="str">
        <f>INDEX(A!$H$2:$H$1001,MATCH(EF!C114,A!$A$2:$A$1001,0))</f>
        <v>NA</v>
      </c>
      <c r="K114" s="202" t="str">
        <f>INDEX(A!$I$2:$I$1001,MATCH(EF!C114,A!$A$2:$A$1001,0))</f>
        <v>NA</v>
      </c>
      <c r="L114" s="202" t="str">
        <f>INDEX(A!$J$2:$J$1001,MATCH(EF!C114,A!$A$2:$A$1001,0))</f>
        <v>NA</v>
      </c>
      <c r="M114" s="202" t="str">
        <f>INDEX(A!$K$2:$K$1001,MATCH(EF!C114,A!$A$2:$A$1001,0))</f>
        <v>NA</v>
      </c>
      <c r="N114" s="202">
        <f>INDEX(A!$L$2:$L$1001,MATCH(EF!C114,A!$A$2:$A$1001,0))</f>
        <v>0</v>
      </c>
      <c r="O114" s="203" t="str">
        <f t="shared" si="2"/>
        <v>N</v>
      </c>
      <c r="P114" s="203" t="str">
        <f t="shared" si="3"/>
        <v>A</v>
      </c>
      <c r="Q114" s="203" t="str">
        <f>IF(O114="7",IF(P114="000","Sin región al ser un intermunicipal",INDEX(B!$C$2:$C$126,MATCH(EF!P114,B!$A$2:$A$126,0))),"Sin región al ser un ente Estatal")</f>
        <v>Sin región al ser un ente Estatal</v>
      </c>
      <c r="R114" s="204">
        <f>IF(O114="7",IF(P114="000","N/A",INDEX(B!$D$2:$D$126,MATCH(EF!P114,B!$A$2:$A$126,0))),B!$D$127)</f>
        <v>7842822</v>
      </c>
      <c r="S114" s="204">
        <f>IF(O114="7",IF(P114="000","N/A",INDEX(B!$E$2:$E$126,MATCH(EF!P114,B!$A$2:$A$126,0))),B!$E$127)</f>
        <v>8348151</v>
      </c>
    </row>
    <row r="115" spans="1:19" x14ac:dyDescent="0.3">
      <c r="A115" s="195">
        <f>COUNTIF(A!$A$2:$A$1001,"&lt;="&amp;A!A115)</f>
        <v>114</v>
      </c>
      <c r="B115" s="196">
        <v>114</v>
      </c>
      <c r="C115" s="202" t="str">
        <f>INDEX(A!$A$2:$A$1001,MATCH(EF!B115,EF!$A$2:$A$1001,0))</f>
        <v>Instituto Municipal de las Mujeres de San Ignacio Cerro Gordo</v>
      </c>
      <c r="D115" s="202" t="str">
        <f>INDEX(A!$B$2:$B$1001,MATCH(EF!C115,A!$A$2:$A$1001,0))</f>
        <v>Municipal</v>
      </c>
      <c r="E115" s="202" t="str">
        <f>INDEX(A!$C$2:$C$1001,MATCH(EF!C115,A!$A$2:$A$1001,0))</f>
        <v>No</v>
      </c>
      <c r="F115" s="202">
        <f>INDEX(A!$D$2:$D$1001,MATCH(EF!C115,A!$A$2:$A$1001,0))</f>
        <v>125</v>
      </c>
      <c r="G115" s="202" t="str">
        <f>INDEX(A!$E$2:$E$1001,MATCH(EF!C115,A!$A$2:$A$1001,0))</f>
        <v>Asistencia social</v>
      </c>
      <c r="H115" s="202" t="str">
        <f>INDEX(A!$F$2:$F$1001,MATCH(EF!C115,A!$A$2:$A$1001,0))</f>
        <v>Ejecutivo</v>
      </c>
      <c r="I115" s="202" t="str">
        <f>INDEX(A!$G$2:$G$1001,MATCH(EF!C115,A!$A$2:$A$1001,0))</f>
        <v>OPD</v>
      </c>
      <c r="J115" s="202">
        <f>INDEX(A!$H$2:$H$1001,MATCH(EF!C115,A!$A$2:$A$1001,0))</f>
        <v>2010</v>
      </c>
      <c r="K115" s="202">
        <f>INDEX(A!$I$2:$I$1001,MATCH(EF!C115,A!$A$2:$A$1001,0))</f>
        <v>2019</v>
      </c>
      <c r="L115" s="202" t="str">
        <f>INDEX(A!$J$2:$J$1001,MATCH(EF!C115,A!$A$2:$A$1001,0))</f>
        <v>Acta de sesión 101-2009</v>
      </c>
      <c r="M115" s="202">
        <f>INDEX(A!$K$2:$K$1001,MATCH(EF!C115,A!$A$2:$A$1001,0))</f>
        <v>712503</v>
      </c>
      <c r="N115" s="202">
        <f>INDEX(A!$L$2:$L$1001,MATCH(EF!C115,A!$A$2:$A$1001,0))</f>
        <v>0</v>
      </c>
      <c r="O115" s="203" t="str">
        <f t="shared" si="2"/>
        <v>7</v>
      </c>
      <c r="P115" s="203" t="str">
        <f t="shared" si="3"/>
        <v>125</v>
      </c>
      <c r="Q115" s="203" t="str">
        <f>IF(O115="7",IF(P115="000","Sin región al ser un intermunicipal",INDEX(B!$C$2:$C$126,MATCH(EF!P115,B!$A$2:$A$126,0))),"Sin región al ser un ente Estatal")</f>
        <v>Altos Sur</v>
      </c>
      <c r="R115" s="204">
        <f>IF(O115="7",IF(P115="000","N/A",INDEX(B!$D$2:$D$126,MATCH(EF!P115,B!$A$2:$A$126,0))),B!$D$127)</f>
        <v>18952</v>
      </c>
      <c r="S115" s="204">
        <f>IF(O115="7",IF(P115="000","N/A",INDEX(B!$E$2:$E$126,MATCH(EF!P115,B!$A$2:$A$126,0))),B!$E$127)</f>
        <v>18341</v>
      </c>
    </row>
    <row r="116" spans="1:19" x14ac:dyDescent="0.3">
      <c r="A116" s="195">
        <f>COUNTIF(A!$A$2:$A$1001,"&lt;="&amp;A!A116)</f>
        <v>115</v>
      </c>
      <c r="B116" s="196">
        <v>115</v>
      </c>
      <c r="C116" s="202" t="str">
        <f>INDEX(A!$A$2:$A$1001,MATCH(EF!B116,EF!$A$2:$A$1001,0))</f>
        <v>Instituto Municipal de las Mujeres de San Julián</v>
      </c>
      <c r="D116" s="202" t="str">
        <f>INDEX(A!$B$2:$B$1001,MATCH(EF!C116,A!$A$2:$A$1001,0))</f>
        <v>Municipal</v>
      </c>
      <c r="E116" s="202" t="str">
        <f>INDEX(A!$C$2:$C$1001,MATCH(EF!C116,A!$A$2:$A$1001,0))</f>
        <v>Sí</v>
      </c>
      <c r="F116" s="202">
        <f>INDEX(A!$D$2:$D$1001,MATCH(EF!C116,A!$A$2:$A$1001,0))</f>
        <v>74</v>
      </c>
      <c r="G116" s="202" t="str">
        <f>INDEX(A!$E$2:$E$1001,MATCH(EF!C116,A!$A$2:$A$1001,0))</f>
        <v>Asistencia social</v>
      </c>
      <c r="H116" s="202" t="str">
        <f>INDEX(A!$F$2:$F$1001,MATCH(EF!C116,A!$A$2:$A$1001,0))</f>
        <v>Ejecutivo</v>
      </c>
      <c r="I116" s="202" t="str">
        <f>INDEX(A!$G$2:$G$1001,MATCH(EF!C116,A!$A$2:$A$1001,0))</f>
        <v>OPD</v>
      </c>
      <c r="J116" s="202">
        <f>INDEX(A!$H$2:$H$1001,MATCH(EF!C116,A!$A$2:$A$1001,0))</f>
        <v>2009</v>
      </c>
      <c r="K116" s="202" t="str">
        <f>INDEX(A!$I$2:$I$1001,MATCH(EF!C116,A!$A$2:$A$1001,0))</f>
        <v>NA</v>
      </c>
      <c r="L116" s="202" t="str">
        <f>INDEX(A!$J$2:$J$1001,MATCH(EF!C116,A!$A$2:$A$1001,0))</f>
        <v>Gaceta Municipal No. 20. Año 3</v>
      </c>
      <c r="M116" s="202">
        <f>INDEX(A!$K$2:$K$1001,MATCH(EF!C116,A!$A$2:$A$1001,0))</f>
        <v>707402</v>
      </c>
      <c r="N116" s="202">
        <f>INDEX(A!$L$2:$L$1001,MATCH(EF!C116,A!$A$2:$A$1001,0))</f>
        <v>0</v>
      </c>
      <c r="O116" s="203" t="str">
        <f t="shared" si="2"/>
        <v>7</v>
      </c>
      <c r="P116" s="203" t="str">
        <f t="shared" si="3"/>
        <v>074</v>
      </c>
      <c r="Q116" s="203" t="str">
        <f>IF(O116="7",IF(P116="000","Sin región al ser un intermunicipal",INDEX(B!$C$2:$C$126,MATCH(EF!P116,B!$A$2:$A$126,0))),"Sin región al ser un ente Estatal")</f>
        <v>Altos Sur</v>
      </c>
      <c r="R116" s="204">
        <f>IF(O116="7",IF(P116="000","N/A",INDEX(B!$D$2:$D$126,MATCH(EF!P116,B!$A$2:$A$126,0))),B!$D$127)</f>
        <v>15890</v>
      </c>
      <c r="S116" s="204">
        <f>IF(O116="7",IF(P116="000","N/A",INDEX(B!$E$2:$E$126,MATCH(EF!P116,B!$A$2:$A$126,0))),B!$E$127)</f>
        <v>16792</v>
      </c>
    </row>
    <row r="117" spans="1:19" x14ac:dyDescent="0.3">
      <c r="A117" s="195">
        <f>COUNTIF(A!$A$2:$A$1001,"&lt;="&amp;A!A117)</f>
        <v>116</v>
      </c>
      <c r="B117" s="196">
        <v>116</v>
      </c>
      <c r="C117" s="202" t="str">
        <f>INDEX(A!$A$2:$A$1001,MATCH(EF!B117,EF!$A$2:$A$1001,0))</f>
        <v>Instituto Municipal de las Mujeres de Teocaltiche</v>
      </c>
      <c r="D117" s="202" t="str">
        <f>INDEX(A!$B$2:$B$1001,MATCH(EF!C117,A!$A$2:$A$1001,0))</f>
        <v>Municipal</v>
      </c>
      <c r="E117" s="202" t="str">
        <f>INDEX(A!$C$2:$C$1001,MATCH(EF!C117,A!$A$2:$A$1001,0))</f>
        <v>Sí</v>
      </c>
      <c r="F117" s="202">
        <f>INDEX(A!$D$2:$D$1001,MATCH(EF!C117,A!$A$2:$A$1001,0))</f>
        <v>91</v>
      </c>
      <c r="G117" s="202" t="str">
        <f>INDEX(A!$E$2:$E$1001,MATCH(EF!C117,A!$A$2:$A$1001,0))</f>
        <v>Asistencia social</v>
      </c>
      <c r="H117" s="202" t="str">
        <f>INDEX(A!$F$2:$F$1001,MATCH(EF!C117,A!$A$2:$A$1001,0))</f>
        <v>Ejecutivo</v>
      </c>
      <c r="I117" s="202" t="str">
        <f>INDEX(A!$G$2:$G$1001,MATCH(EF!C117,A!$A$2:$A$1001,0))</f>
        <v>OPD</v>
      </c>
      <c r="J117" s="202">
        <f>INDEX(A!$H$2:$H$1001,MATCH(EF!C117,A!$A$2:$A$1001,0))</f>
        <v>2010</v>
      </c>
      <c r="K117" s="202" t="str">
        <f>INDEX(A!$I$2:$I$1001,MATCH(EF!C117,A!$A$2:$A$1001,0))</f>
        <v>NA</v>
      </c>
      <c r="L117" s="202" t="str">
        <f>INDEX(A!$J$2:$J$1001,MATCH(EF!C117,A!$A$2:$A$1001,0))</f>
        <v>Sesión Extraordinaria. Acta número 9 del 18 de mayo de 2010</v>
      </c>
      <c r="M117" s="202">
        <f>INDEX(A!$K$2:$K$1001,MATCH(EF!C117,A!$A$2:$A$1001,0))</f>
        <v>709103</v>
      </c>
      <c r="N117" s="202">
        <f>INDEX(A!$L$2:$L$1001,MATCH(EF!C117,A!$A$2:$A$1001,0))</f>
        <v>0</v>
      </c>
      <c r="O117" s="203" t="str">
        <f t="shared" si="2"/>
        <v>7</v>
      </c>
      <c r="P117" s="203" t="str">
        <f t="shared" si="3"/>
        <v>091</v>
      </c>
      <c r="Q117" s="203" t="str">
        <f>IF(O117="7",IF(P117="000","Sin región al ser un intermunicipal",INDEX(B!$C$2:$C$126,MATCH(EF!P117,B!$A$2:$A$126,0))),"Sin región al ser un ente Estatal")</f>
        <v xml:space="preserve">Altos Norte  </v>
      </c>
      <c r="R117" s="204">
        <f>IF(O117="7",IF(P117="000","N/A",INDEX(B!$D$2:$D$126,MATCH(EF!P117,B!$A$2:$A$126,0))),B!$D$127)</f>
        <v>41278</v>
      </c>
      <c r="S117" s="204">
        <f>IF(O117="7",IF(P117="000","N/A",INDEX(B!$E$2:$E$126,MATCH(EF!P117,B!$A$2:$A$126,0))),B!$E$127)</f>
        <v>39839</v>
      </c>
    </row>
    <row r="118" spans="1:19" x14ac:dyDescent="0.3">
      <c r="A118" s="195">
        <f>COUNTIF(A!$A$2:$A$1001,"&lt;="&amp;A!A118)</f>
        <v>117</v>
      </c>
      <c r="B118" s="196">
        <v>117</v>
      </c>
      <c r="C118" s="202" t="str">
        <f>INDEX(A!$A$2:$A$1001,MATCH(EF!B118,EF!$A$2:$A$1001,0))</f>
        <v>Instituto Municipal de las Mujeres en Guadalajara</v>
      </c>
      <c r="D118" s="202" t="str">
        <f>INDEX(A!$B$2:$B$1001,MATCH(EF!C118,A!$A$2:$A$1001,0))</f>
        <v>Municipal</v>
      </c>
      <c r="E118" s="202" t="str">
        <f>INDEX(A!$C$2:$C$1001,MATCH(EF!C118,A!$A$2:$A$1001,0))</f>
        <v>Sí</v>
      </c>
      <c r="F118" s="202">
        <f>INDEX(A!$D$2:$D$1001,MATCH(EF!C118,A!$A$2:$A$1001,0))</f>
        <v>39</v>
      </c>
      <c r="G118" s="202" t="str">
        <f>INDEX(A!$E$2:$E$1001,MATCH(EF!C118,A!$A$2:$A$1001,0))</f>
        <v>Asistencia social</v>
      </c>
      <c r="H118" s="202" t="str">
        <f>INDEX(A!$F$2:$F$1001,MATCH(EF!C118,A!$A$2:$A$1001,0))</f>
        <v>Ejecutivo</v>
      </c>
      <c r="I118" s="202" t="str">
        <f>INDEX(A!$G$2:$G$1001,MATCH(EF!C118,A!$A$2:$A$1001,0))</f>
        <v>OPD</v>
      </c>
      <c r="J118" s="202">
        <f>INDEX(A!$H$2:$H$1001,MATCH(EF!C118,A!$A$2:$A$1001,0))</f>
        <v>2002</v>
      </c>
      <c r="K118" s="202" t="str">
        <f>INDEX(A!$I$2:$I$1001,MATCH(EF!C118,A!$A$2:$A$1001,0))</f>
        <v>NA</v>
      </c>
      <c r="L118" s="202" t="str">
        <f>INDEX(A!$J$2:$J$1001,MATCH(EF!C118,A!$A$2:$A$1001,0))</f>
        <v>Certificación del Acta no. 26</v>
      </c>
      <c r="M118" s="202">
        <f>INDEX(A!$K$2:$K$1001,MATCH(EF!C118,A!$A$2:$A$1001,0))</f>
        <v>703905</v>
      </c>
      <c r="N118" s="202">
        <f>INDEX(A!$L$2:$L$1001,MATCH(EF!C118,A!$A$2:$A$1001,0))</f>
        <v>0</v>
      </c>
      <c r="O118" s="203" t="str">
        <f t="shared" si="2"/>
        <v>7</v>
      </c>
      <c r="P118" s="203" t="str">
        <f t="shared" si="3"/>
        <v>039</v>
      </c>
      <c r="Q118" s="203" t="str">
        <f>IF(O118="7",IF(P118="000","Sin región al ser un intermunicipal",INDEX(B!$C$2:$C$126,MATCH(EF!P118,B!$A$2:$A$126,0))),"Sin región al ser un ente Estatal")</f>
        <v>Centro</v>
      </c>
      <c r="R118" s="204">
        <f>IF(O118="7",IF(P118="000","N/A",INDEX(B!$D$2:$D$126,MATCH(EF!P118,B!$A$2:$A$126,0))),B!$D$127)</f>
        <v>1460148</v>
      </c>
      <c r="S118" s="204">
        <f>IF(O118="7",IF(P118="000","N/A",INDEX(B!$E$2:$E$126,MATCH(EF!P118,B!$A$2:$A$126,0))),B!$E$127)</f>
        <v>1385629</v>
      </c>
    </row>
    <row r="119" spans="1:19" x14ac:dyDescent="0.3">
      <c r="A119" s="195">
        <f>COUNTIF(A!$A$2:$A$1001,"&lt;="&amp;A!A119)</f>
        <v>118</v>
      </c>
      <c r="B119" s="196">
        <v>118</v>
      </c>
      <c r="C119" s="202" t="str">
        <f>INDEX(A!$A$2:$A$1001,MATCH(EF!B119,EF!$A$2:$A$1001,0))</f>
        <v>Instituto Municipal de las Mujeres en Jamay, Jalisco</v>
      </c>
      <c r="D119" s="202" t="str">
        <f>INDEX(A!$B$2:$B$1001,MATCH(EF!C119,A!$A$2:$A$1001,0))</f>
        <v>Municipal</v>
      </c>
      <c r="E119" s="202" t="str">
        <f>INDEX(A!$C$2:$C$1001,MATCH(EF!C119,A!$A$2:$A$1001,0))</f>
        <v>No</v>
      </c>
      <c r="F119" s="202">
        <f>INDEX(A!$D$2:$D$1001,MATCH(EF!C119,A!$A$2:$A$1001,0))</f>
        <v>47</v>
      </c>
      <c r="G119" s="202" t="str">
        <f>INDEX(A!$E$2:$E$1001,MATCH(EF!C119,A!$A$2:$A$1001,0))</f>
        <v>Asistencia social</v>
      </c>
      <c r="H119" s="202" t="str">
        <f>INDEX(A!$F$2:$F$1001,MATCH(EF!C119,A!$A$2:$A$1001,0))</f>
        <v>Ejecutivo</v>
      </c>
      <c r="I119" s="202" t="str">
        <f>INDEX(A!$G$2:$G$1001,MATCH(EF!C119,A!$A$2:$A$1001,0))</f>
        <v>OPD</v>
      </c>
      <c r="J119" s="202">
        <f>INDEX(A!$H$2:$H$1001,MATCH(EF!C119,A!$A$2:$A$1001,0))</f>
        <v>2008</v>
      </c>
      <c r="K119" s="202">
        <f>INDEX(A!$I$2:$I$1001,MATCH(EF!C119,A!$A$2:$A$1001,0))</f>
        <v>2019</v>
      </c>
      <c r="L119" s="202" t="str">
        <f>INDEX(A!$J$2:$J$1001,MATCH(EF!C119,A!$A$2:$A$1001,0))</f>
        <v>Acta de creación 11/11/2008</v>
      </c>
      <c r="M119" s="202">
        <f>INDEX(A!$K$2:$K$1001,MATCH(EF!C119,A!$A$2:$A$1001,0))</f>
        <v>704703</v>
      </c>
      <c r="N119" s="202">
        <f>INDEX(A!$L$2:$L$1001,MATCH(EF!C119,A!$A$2:$A$1001,0))</f>
        <v>0</v>
      </c>
      <c r="O119" s="203" t="str">
        <f t="shared" si="2"/>
        <v>7</v>
      </c>
      <c r="P119" s="203" t="str">
        <f t="shared" si="3"/>
        <v>047</v>
      </c>
      <c r="Q119" s="203" t="str">
        <f>IF(O119="7",IF(P119="000","Sin región al ser un intermunicipal",INDEX(B!$C$2:$C$126,MATCH(EF!P119,B!$A$2:$A$126,0))),"Sin región al ser un ente Estatal")</f>
        <v>Ciénega</v>
      </c>
      <c r="R119" s="204">
        <f>IF(O119="7",IF(P119="000","N/A",INDEX(B!$D$2:$D$126,MATCH(EF!P119,B!$A$2:$A$126,0))),B!$D$127)</f>
        <v>24753</v>
      </c>
      <c r="S119" s="204">
        <f>IF(O119="7",IF(P119="000","N/A",INDEX(B!$E$2:$E$126,MATCH(EF!P119,B!$A$2:$A$126,0))),B!$E$127)</f>
        <v>24894</v>
      </c>
    </row>
    <row r="120" spans="1:19" x14ac:dyDescent="0.3">
      <c r="A120" s="195">
        <f>COUNTIF(A!$A$2:$A$1001,"&lt;="&amp;A!A120)</f>
        <v>119</v>
      </c>
      <c r="B120" s="196">
        <v>119</v>
      </c>
      <c r="C120" s="202" t="str">
        <f>INDEX(A!$A$2:$A$1001,MATCH(EF!B120,EF!$A$2:$A$1001,0))</f>
        <v>Instituto Municipal de las Mujeres Tamazulenses</v>
      </c>
      <c r="D120" s="202" t="str">
        <f>INDEX(A!$B$2:$B$1001,MATCH(EF!C120,A!$A$2:$A$1001,0))</f>
        <v>Municipal</v>
      </c>
      <c r="E120" s="202" t="str">
        <f>INDEX(A!$C$2:$C$1001,MATCH(EF!C120,A!$A$2:$A$1001,0))</f>
        <v>Sí</v>
      </c>
      <c r="F120" s="202">
        <f>INDEX(A!$D$2:$D$1001,MATCH(EF!C120,A!$A$2:$A$1001,0))</f>
        <v>85</v>
      </c>
      <c r="G120" s="202" t="str">
        <f>INDEX(A!$E$2:$E$1001,MATCH(EF!C120,A!$A$2:$A$1001,0))</f>
        <v>Asistencia social</v>
      </c>
      <c r="H120" s="202" t="str">
        <f>INDEX(A!$F$2:$F$1001,MATCH(EF!C120,A!$A$2:$A$1001,0))</f>
        <v>Ejecutivo</v>
      </c>
      <c r="I120" s="202" t="str">
        <f>INDEX(A!$G$2:$G$1001,MATCH(EF!C120,A!$A$2:$A$1001,0))</f>
        <v>OPD</v>
      </c>
      <c r="J120" s="202">
        <f>INDEX(A!$H$2:$H$1001,MATCH(EF!C120,A!$A$2:$A$1001,0))</f>
        <v>2012</v>
      </c>
      <c r="K120" s="202" t="str">
        <f>INDEX(A!$I$2:$I$1001,MATCH(EF!C120,A!$A$2:$A$1001,0))</f>
        <v>NA</v>
      </c>
      <c r="L120" s="202" t="str">
        <f>INDEX(A!$J$2:$J$1001,MATCH(EF!C120,A!$A$2:$A$1001,0))</f>
        <v>Acuerdo. Periódico Número 11. Sección II, Tomo CCCLXXXV</v>
      </c>
      <c r="M120" s="202">
        <f>INDEX(A!$K$2:$K$1001,MATCH(EF!C120,A!$A$2:$A$1001,0))</f>
        <v>708502</v>
      </c>
      <c r="N120" s="202">
        <f>INDEX(A!$L$2:$L$1001,MATCH(EF!C120,A!$A$2:$A$1001,0))</f>
        <v>0</v>
      </c>
      <c r="O120" s="203" t="str">
        <f t="shared" si="2"/>
        <v>7</v>
      </c>
      <c r="P120" s="203" t="str">
        <f t="shared" si="3"/>
        <v>085</v>
      </c>
      <c r="Q120" s="203" t="str">
        <f>IF(O120="7",IF(P120="000","Sin región al ser un intermunicipal",INDEX(B!$C$2:$C$126,MATCH(EF!P120,B!$A$2:$A$126,0))),"Sin región al ser un ente Estatal")</f>
        <v>Sur</v>
      </c>
      <c r="R120" s="204">
        <f>IF(O120="7",IF(P120="000","N/A",INDEX(B!$D$2:$D$126,MATCH(EF!P120,B!$A$2:$A$126,0))),B!$D$127)</f>
        <v>38396</v>
      </c>
      <c r="S120" s="204">
        <f>IF(O120="7",IF(P120="000","N/A",INDEX(B!$E$2:$E$126,MATCH(EF!P120,B!$A$2:$A$126,0))),B!$E$127)</f>
        <v>38955</v>
      </c>
    </row>
    <row r="121" spans="1:19" x14ac:dyDescent="0.3">
      <c r="A121" s="195">
        <f>COUNTIF(A!$A$2:$A$1001,"&lt;="&amp;A!A121)</f>
        <v>120</v>
      </c>
      <c r="B121" s="196">
        <v>120</v>
      </c>
      <c r="C121" s="202" t="str">
        <f>INDEX(A!$A$2:$A$1001,MATCH(EF!B121,EF!$A$2:$A$1001,0))</f>
        <v>Instituto Municipal de las Mujeres Tonayenses</v>
      </c>
      <c r="D121" s="202" t="str">
        <f>INDEX(A!$B$2:$B$1001,MATCH(EF!C121,A!$A$2:$A$1001,0))</f>
        <v>Municipal</v>
      </c>
      <c r="E121" s="202" t="str">
        <f>INDEX(A!$C$2:$C$1001,MATCH(EF!C121,A!$A$2:$A$1001,0))</f>
        <v>Sí</v>
      </c>
      <c r="F121" s="202">
        <f>INDEX(A!$D$2:$D$1001,MATCH(EF!C121,A!$A$2:$A$1001,0))</f>
        <v>102</v>
      </c>
      <c r="G121" s="202" t="str">
        <f>INDEX(A!$E$2:$E$1001,MATCH(EF!C121,A!$A$2:$A$1001,0))</f>
        <v>Asistencia social</v>
      </c>
      <c r="H121" s="202" t="str">
        <f>INDEX(A!$F$2:$F$1001,MATCH(EF!C121,A!$A$2:$A$1001,0))</f>
        <v>Ejecutivo</v>
      </c>
      <c r="I121" s="202" t="str">
        <f>INDEX(A!$G$2:$G$1001,MATCH(EF!C121,A!$A$2:$A$1001,0))</f>
        <v>OPD</v>
      </c>
      <c r="J121" s="202">
        <f>INDEX(A!$H$2:$H$1001,MATCH(EF!C121,A!$A$2:$A$1001,0))</f>
        <v>2012</v>
      </c>
      <c r="K121" s="202" t="str">
        <f>INDEX(A!$I$2:$I$1001,MATCH(EF!C121,A!$A$2:$A$1001,0))</f>
        <v>NA</v>
      </c>
      <c r="L121" s="202" t="str">
        <f>INDEX(A!$J$2:$J$1001,MATCH(EF!C121,A!$A$2:$A$1001,0))</f>
        <v>Acuerdo de sesión 16 de julio del 2012</v>
      </c>
      <c r="M121" s="202">
        <f>INDEX(A!$K$2:$K$1001,MATCH(EF!C121,A!$A$2:$A$1001,0))</f>
        <v>710202</v>
      </c>
      <c r="N121" s="202">
        <f>INDEX(A!$L$2:$L$1001,MATCH(EF!C121,A!$A$2:$A$1001,0))</f>
        <v>0</v>
      </c>
      <c r="O121" s="203" t="str">
        <f t="shared" si="2"/>
        <v>7</v>
      </c>
      <c r="P121" s="203" t="str">
        <f t="shared" si="3"/>
        <v>102</v>
      </c>
      <c r="Q121" s="203" t="str">
        <f>IF(O121="7",IF(P121="000","Sin región al ser un intermunicipal",INDEX(B!$C$2:$C$126,MATCH(EF!P121,B!$A$2:$A$126,0))),"Sin región al ser un ente Estatal")</f>
        <v>Sierra de Amula</v>
      </c>
      <c r="R121" s="204">
        <f>IF(O121="7",IF(P121="000","N/A",INDEX(B!$D$2:$D$126,MATCH(EF!P121,B!$A$2:$A$126,0))),B!$D$127)</f>
        <v>5960</v>
      </c>
      <c r="S121" s="204">
        <f>IF(O121="7",IF(P121="000","N/A",INDEX(B!$E$2:$E$126,MATCH(EF!P121,B!$A$2:$A$126,0))),B!$E$127)</f>
        <v>5961</v>
      </c>
    </row>
    <row r="122" spans="1:19" x14ac:dyDescent="0.3">
      <c r="A122" s="195">
        <f>COUNTIF(A!$A$2:$A$1001,"&lt;="&amp;A!A122)</f>
        <v>121</v>
      </c>
      <c r="B122" s="196">
        <v>121</v>
      </c>
      <c r="C122" s="202" t="str">
        <f>INDEX(A!$A$2:$A$1001,MATCH(EF!B122,EF!$A$2:$A$1001,0))</f>
        <v>Instituto Municipal de las Mujeres Zapopanas para la Igualdad Sustantiva</v>
      </c>
      <c r="D122" s="202" t="str">
        <f>INDEX(A!$B$2:$B$1001,MATCH(EF!C122,A!$A$2:$A$1001,0))</f>
        <v>Municipal</v>
      </c>
      <c r="E122" s="202" t="str">
        <f>INDEX(A!$C$2:$C$1001,MATCH(EF!C122,A!$A$2:$A$1001,0))</f>
        <v>Sí</v>
      </c>
      <c r="F122" s="202">
        <f>INDEX(A!$D$2:$D$1001,MATCH(EF!C122,A!$A$2:$A$1001,0))</f>
        <v>120</v>
      </c>
      <c r="G122" s="202" t="str">
        <f>INDEX(A!$E$2:$E$1001,MATCH(EF!C122,A!$A$2:$A$1001,0))</f>
        <v>Asistencia social</v>
      </c>
      <c r="H122" s="202" t="str">
        <f>INDEX(A!$F$2:$F$1001,MATCH(EF!C122,A!$A$2:$A$1001,0))</f>
        <v>Ejecutivo</v>
      </c>
      <c r="I122" s="202" t="str">
        <f>INDEX(A!$G$2:$G$1001,MATCH(EF!C122,A!$A$2:$A$1001,0))</f>
        <v>OPD</v>
      </c>
      <c r="J122" s="202">
        <f>INDEX(A!$H$2:$H$1001,MATCH(EF!C122,A!$A$2:$A$1001,0))</f>
        <v>2006</v>
      </c>
      <c r="K122" s="202" t="str">
        <f>INDEX(A!$I$2:$I$1001,MATCH(EF!C122,A!$A$2:$A$1001,0))</f>
        <v>NA</v>
      </c>
      <c r="L122" s="202" t="str">
        <f>INDEX(A!$J$2:$J$1001,MATCH(EF!C122,A!$A$2:$A$1001,0))</f>
        <v>NA</v>
      </c>
      <c r="M122" s="202">
        <f>INDEX(A!$K$2:$K$1001,MATCH(EF!C122,A!$A$2:$A$1001,0))</f>
        <v>712005</v>
      </c>
      <c r="N122" s="202">
        <f>INDEX(A!$L$2:$L$1001,MATCH(EF!C122,A!$A$2:$A$1001,0))</f>
        <v>0</v>
      </c>
      <c r="O122" s="203" t="str">
        <f t="shared" si="2"/>
        <v>7</v>
      </c>
      <c r="P122" s="203" t="str">
        <f t="shared" si="3"/>
        <v>120</v>
      </c>
      <c r="Q122" s="203" t="str">
        <f>IF(O122="7",IF(P122="000","Sin región al ser un intermunicipal",INDEX(B!$C$2:$C$126,MATCH(EF!P122,B!$A$2:$A$126,0))),"Sin región al ser un ente Estatal")</f>
        <v>Centro</v>
      </c>
      <c r="R122" s="204">
        <f>IF(O122="7",IF(P122="000","N/A",INDEX(B!$D$2:$D$126,MATCH(EF!P122,B!$A$2:$A$126,0))),B!$D$127)</f>
        <v>1332272</v>
      </c>
      <c r="S122" s="204">
        <f>IF(O122="7",IF(P122="000","N/A",INDEX(B!$E$2:$E$126,MATCH(EF!P122,B!$A$2:$A$126,0))),B!$E$127)</f>
        <v>1476491</v>
      </c>
    </row>
    <row r="123" spans="1:19" x14ac:dyDescent="0.3">
      <c r="A123" s="195">
        <f>COUNTIF(A!$A$2:$A$1001,"&lt;="&amp;A!A123)</f>
        <v>122</v>
      </c>
      <c r="B123" s="196">
        <v>122</v>
      </c>
      <c r="C123" s="202" t="str">
        <f>INDEX(A!$A$2:$A$1001,MATCH(EF!B123,EF!$A$2:$A$1001,0))</f>
        <v>Instituto Municipal de Planeación de Lagos de Moreno</v>
      </c>
      <c r="D123" s="202" t="str">
        <f>INDEX(A!$B$2:$B$1001,MATCH(EF!C123,A!$A$2:$A$1001,0))</f>
        <v>Municipal</v>
      </c>
      <c r="E123" s="202" t="str">
        <f>INDEX(A!$C$2:$C$1001,MATCH(EF!C123,A!$A$2:$A$1001,0))</f>
        <v>Sí</v>
      </c>
      <c r="F123" s="202">
        <f>INDEX(A!$D$2:$D$1001,MATCH(EF!C123,A!$A$2:$A$1001,0))</f>
        <v>53</v>
      </c>
      <c r="G123" s="202" t="str">
        <f>INDEX(A!$E$2:$E$1001,MATCH(EF!C123,A!$A$2:$A$1001,0))</f>
        <v>Territorio</v>
      </c>
      <c r="H123" s="202" t="str">
        <f>INDEX(A!$F$2:$F$1001,MATCH(EF!C123,A!$A$2:$A$1001,0))</f>
        <v>Ejecutivo</v>
      </c>
      <c r="I123" s="202" t="str">
        <f>INDEX(A!$G$2:$G$1001,MATCH(EF!C123,A!$A$2:$A$1001,0))</f>
        <v>OPD</v>
      </c>
      <c r="J123" s="202">
        <f>INDEX(A!$H$2:$H$1001,MATCH(EF!C123,A!$A$2:$A$1001,0))</f>
        <v>2016</v>
      </c>
      <c r="K123" s="202" t="str">
        <f>INDEX(A!$I$2:$I$1001,MATCH(EF!C123,A!$A$2:$A$1001,0))</f>
        <v>NA</v>
      </c>
      <c r="L123" s="202" t="str">
        <f>INDEX(A!$J$2:$J$1001,MATCH(EF!C123,A!$A$2:$A$1001,0))</f>
        <v>NA</v>
      </c>
      <c r="M123" s="202">
        <f>INDEX(A!$K$2:$K$1001,MATCH(EF!C123,A!$A$2:$A$1001,0))</f>
        <v>705303</v>
      </c>
      <c r="N123" s="202">
        <f>INDEX(A!$L$2:$L$1001,MATCH(EF!C123,A!$A$2:$A$1001,0))</f>
        <v>0</v>
      </c>
      <c r="O123" s="203" t="str">
        <f t="shared" si="2"/>
        <v>7</v>
      </c>
      <c r="P123" s="203" t="str">
        <f t="shared" si="3"/>
        <v>053</v>
      </c>
      <c r="Q123" s="203" t="str">
        <f>IF(O123="7",IF(P123="000","Sin región al ser un intermunicipal",INDEX(B!$C$2:$C$126,MATCH(EF!P123,B!$A$2:$A$126,0))),"Sin región al ser un ente Estatal")</f>
        <v>Altos Norte</v>
      </c>
      <c r="R123" s="204">
        <f>IF(O123="7",IF(P123="000","N/A",INDEX(B!$D$2:$D$126,MATCH(EF!P123,B!$A$2:$A$126,0))),B!$D$127)</f>
        <v>164981</v>
      </c>
      <c r="S123" s="204">
        <f>IF(O123="7",IF(P123="000","N/A",INDEX(B!$E$2:$E$126,MATCH(EF!P123,B!$A$2:$A$126,0))),B!$E$127)</f>
        <v>172403</v>
      </c>
    </row>
    <row r="124" spans="1:19" x14ac:dyDescent="0.3">
      <c r="A124" s="195">
        <f>COUNTIF(A!$A$2:$A$1001,"&lt;="&amp;A!A124)</f>
        <v>123</v>
      </c>
      <c r="B124" s="196">
        <v>123</v>
      </c>
      <c r="C124" s="202" t="str">
        <f>INDEX(A!$A$2:$A$1001,MATCH(EF!B124,EF!$A$2:$A$1001,0))</f>
        <v>Instituto Para la Igualdad Sustantiva entre Hombres y Mujeres de Jocotepec</v>
      </c>
      <c r="D124" s="202" t="str">
        <f>INDEX(A!$B$2:$B$1001,MATCH(EF!C124,A!$A$2:$A$1001,0))</f>
        <v>Municipal</v>
      </c>
      <c r="E124" s="202" t="str">
        <f>INDEX(A!$C$2:$C$1001,MATCH(EF!C124,A!$A$2:$A$1001,0))</f>
        <v>Sí</v>
      </c>
      <c r="F124" s="202">
        <f>INDEX(A!$D$2:$D$1001,MATCH(EF!C124,A!$A$2:$A$1001,0))</f>
        <v>50</v>
      </c>
      <c r="G124" s="202" t="str">
        <f>INDEX(A!$E$2:$E$1001,MATCH(EF!C124,A!$A$2:$A$1001,0))</f>
        <v>Asistencia social</v>
      </c>
      <c r="H124" s="202" t="str">
        <f>INDEX(A!$F$2:$F$1001,MATCH(EF!C124,A!$A$2:$A$1001,0))</f>
        <v>Ejecutivo</v>
      </c>
      <c r="I124" s="202" t="str">
        <f>INDEX(A!$G$2:$G$1001,MATCH(EF!C124,A!$A$2:$A$1001,0))</f>
        <v>OPD</v>
      </c>
      <c r="J124" s="202">
        <f>INDEX(A!$H$2:$H$1001,MATCH(EF!C124,A!$A$2:$A$1001,0))</f>
        <v>2008</v>
      </c>
      <c r="K124" s="202" t="str">
        <f>INDEX(A!$I$2:$I$1001,MATCH(EF!C124,A!$A$2:$A$1001,0))</f>
        <v>NA</v>
      </c>
      <c r="L124" s="202" t="str">
        <f>INDEX(A!$J$2:$J$1001,MATCH(EF!C124,A!$A$2:$A$1001,0))</f>
        <v>NA</v>
      </c>
      <c r="M124" s="202">
        <f>INDEX(A!$K$2:$K$1001,MATCH(EF!C124,A!$A$2:$A$1001,0))</f>
        <v>705003</v>
      </c>
      <c r="N124" s="202">
        <f>INDEX(A!$L$2:$L$1001,MATCH(EF!C124,A!$A$2:$A$1001,0))</f>
        <v>0</v>
      </c>
      <c r="O124" s="203" t="str">
        <f t="shared" si="2"/>
        <v>7</v>
      </c>
      <c r="P124" s="203" t="str">
        <f t="shared" si="3"/>
        <v>050</v>
      </c>
      <c r="Q124" s="203" t="str">
        <f>IF(O124="7",IF(P124="000","Sin región al ser un intermunicipal",INDEX(B!$C$2:$C$126,MATCH(EF!P124,B!$A$2:$A$126,0))),"Sin región al ser un ente Estatal")</f>
        <v>Sureste</v>
      </c>
      <c r="R124" s="204">
        <f>IF(O124="7",IF(P124="000","N/A",INDEX(B!$D$2:$D$126,MATCH(EF!P124,B!$A$2:$A$126,0))),B!$D$127)</f>
        <v>46521</v>
      </c>
      <c r="S124" s="204">
        <f>IF(O124="7",IF(P124="000","N/A",INDEX(B!$E$2:$E$126,MATCH(EF!P124,B!$A$2:$A$126,0))),B!$E$127)</f>
        <v>47105</v>
      </c>
    </row>
    <row r="125" spans="1:19" x14ac:dyDescent="0.3">
      <c r="A125" s="195">
        <f>COUNTIF(A!$A$2:$A$1001,"&lt;="&amp;A!A125)</f>
        <v>124</v>
      </c>
      <c r="B125" s="196">
        <v>124</v>
      </c>
      <c r="C125" s="202" t="str">
        <f>INDEX(A!$A$2:$A$1001,MATCH(EF!B125,EF!$A$2:$A$1001,0))</f>
        <v>Instituto Tecalitlense de la Juventud</v>
      </c>
      <c r="D125" s="202" t="str">
        <f>INDEX(A!$B$2:$B$1001,MATCH(EF!C125,A!$A$2:$A$1001,0))</f>
        <v>Municipal</v>
      </c>
      <c r="E125" s="202" t="str">
        <f>INDEX(A!$C$2:$C$1001,MATCH(EF!C125,A!$A$2:$A$1001,0))</f>
        <v>Sí</v>
      </c>
      <c r="F125" s="202">
        <f>INDEX(A!$D$2:$D$1001,MATCH(EF!C125,A!$A$2:$A$1001,0))</f>
        <v>87</v>
      </c>
      <c r="G125" s="202" t="str">
        <f>INDEX(A!$E$2:$E$1001,MATCH(EF!C125,A!$A$2:$A$1001,0))</f>
        <v>Asistencia social</v>
      </c>
      <c r="H125" s="202" t="str">
        <f>INDEX(A!$F$2:$F$1001,MATCH(EF!C125,A!$A$2:$A$1001,0))</f>
        <v>Ejecutivo</v>
      </c>
      <c r="I125" s="202" t="str">
        <f>INDEX(A!$G$2:$G$1001,MATCH(EF!C125,A!$A$2:$A$1001,0))</f>
        <v>OPD</v>
      </c>
      <c r="J125" s="202">
        <f>INDEX(A!$H$2:$H$1001,MATCH(EF!C125,A!$A$2:$A$1001,0))</f>
        <v>2015</v>
      </c>
      <c r="K125" s="202" t="str">
        <f>INDEX(A!$I$2:$I$1001,MATCH(EF!C125,A!$A$2:$A$1001,0))</f>
        <v>NA</v>
      </c>
      <c r="L125" s="202" t="str">
        <f>INDEX(A!$J$2:$J$1001,MATCH(EF!C125,A!$A$2:$A$1001,0))</f>
        <v>Gaceta Dic 2015 - Feb 2016</v>
      </c>
      <c r="M125" s="202">
        <f>INDEX(A!$K$2:$K$1001,MATCH(EF!C125,A!$A$2:$A$1001,0))</f>
        <v>708703</v>
      </c>
      <c r="N125" s="202">
        <f>INDEX(A!$L$2:$L$1001,MATCH(EF!C125,A!$A$2:$A$1001,0))</f>
        <v>0</v>
      </c>
      <c r="O125" s="203" t="str">
        <f t="shared" si="2"/>
        <v>7</v>
      </c>
      <c r="P125" s="203" t="str">
        <f t="shared" si="3"/>
        <v>087</v>
      </c>
      <c r="Q125" s="203" t="str">
        <f>IF(O125="7",IF(P125="000","Sin región al ser un intermunicipal",INDEX(B!$C$2:$C$126,MATCH(EF!P125,B!$A$2:$A$126,0))),"Sin región al ser un ente Estatal")</f>
        <v>Sur</v>
      </c>
      <c r="R125" s="204">
        <f>IF(O125="7",IF(P125="000","N/A",INDEX(B!$D$2:$D$126,MATCH(EF!P125,B!$A$2:$A$126,0))),B!$D$127)</f>
        <v>16579</v>
      </c>
      <c r="S125" s="204">
        <f>IF(O125="7",IF(P125="000","N/A",INDEX(B!$E$2:$E$126,MATCH(EF!P125,B!$A$2:$A$126,0))),B!$E$127)</f>
        <v>16705</v>
      </c>
    </row>
    <row r="126" spans="1:19" x14ac:dyDescent="0.3">
      <c r="A126" s="195">
        <f>COUNTIF(A!$A$2:$A$1001,"&lt;="&amp;A!A126)</f>
        <v>125</v>
      </c>
      <c r="B126" s="196">
        <v>125</v>
      </c>
      <c r="C126" s="202" t="str">
        <f>INDEX(A!$A$2:$A$1001,MATCH(EF!B126,EF!$A$2:$A$1001,0))</f>
        <v>Instituto Tecalitlense de la Mujer</v>
      </c>
      <c r="D126" s="202" t="str">
        <f>INDEX(A!$B$2:$B$1001,MATCH(EF!C126,A!$A$2:$A$1001,0))</f>
        <v>Municipal</v>
      </c>
      <c r="E126" s="202" t="str">
        <f>INDEX(A!$C$2:$C$1001,MATCH(EF!C126,A!$A$2:$A$1001,0))</f>
        <v>Sí</v>
      </c>
      <c r="F126" s="202">
        <f>INDEX(A!$D$2:$D$1001,MATCH(EF!C126,A!$A$2:$A$1001,0))</f>
        <v>87</v>
      </c>
      <c r="G126" s="202" t="str">
        <f>INDEX(A!$E$2:$E$1001,MATCH(EF!C126,A!$A$2:$A$1001,0))</f>
        <v>Asistencia social</v>
      </c>
      <c r="H126" s="202" t="str">
        <f>INDEX(A!$F$2:$F$1001,MATCH(EF!C126,A!$A$2:$A$1001,0))</f>
        <v>Ejecutivo</v>
      </c>
      <c r="I126" s="202" t="str">
        <f>INDEX(A!$G$2:$G$1001,MATCH(EF!C126,A!$A$2:$A$1001,0))</f>
        <v>OPD</v>
      </c>
      <c r="J126" s="202">
        <f>INDEX(A!$H$2:$H$1001,MATCH(EF!C126,A!$A$2:$A$1001,0))</f>
        <v>2013</v>
      </c>
      <c r="K126" s="202" t="str">
        <f>INDEX(A!$I$2:$I$1001,MATCH(EF!C126,A!$A$2:$A$1001,0))</f>
        <v>NA</v>
      </c>
      <c r="L126" s="202" t="str">
        <f>INDEX(A!$J$2:$J$1001,MATCH(EF!C126,A!$A$2:$A$1001,0))</f>
        <v>NA</v>
      </c>
      <c r="M126" s="202">
        <f>INDEX(A!$K$2:$K$1001,MATCH(EF!C126,A!$A$2:$A$1001,0))</f>
        <v>708702</v>
      </c>
      <c r="N126" s="202">
        <f>INDEX(A!$L$2:$L$1001,MATCH(EF!C126,A!$A$2:$A$1001,0))</f>
        <v>0</v>
      </c>
      <c r="O126" s="203" t="str">
        <f t="shared" si="2"/>
        <v>7</v>
      </c>
      <c r="P126" s="203" t="str">
        <f t="shared" si="3"/>
        <v>087</v>
      </c>
      <c r="Q126" s="203" t="str">
        <f>IF(O126="7",IF(P126="000","Sin región al ser un intermunicipal",INDEX(B!$C$2:$C$126,MATCH(EF!P126,B!$A$2:$A$126,0))),"Sin región al ser un ente Estatal")</f>
        <v>Sur</v>
      </c>
      <c r="R126" s="204">
        <f>IF(O126="7",IF(P126="000","N/A",INDEX(B!$D$2:$D$126,MATCH(EF!P126,B!$A$2:$A$126,0))),B!$D$127)</f>
        <v>16579</v>
      </c>
      <c r="S126" s="204">
        <f>IF(O126="7",IF(P126="000","N/A",INDEX(B!$E$2:$E$126,MATCH(EF!P126,B!$A$2:$A$126,0))),B!$E$127)</f>
        <v>16705</v>
      </c>
    </row>
    <row r="127" spans="1:19" x14ac:dyDescent="0.3">
      <c r="A127" s="195">
        <f>COUNTIF(A!$A$2:$A$1001,"&lt;="&amp;A!A127)</f>
        <v>126</v>
      </c>
      <c r="B127" s="196">
        <v>126</v>
      </c>
      <c r="C127" s="202" t="str">
        <f>INDEX(A!$A$2:$A$1001,MATCH(EF!B127,EF!$A$2:$A$1001,0))</f>
        <v>Instituto Vallartense de Cultura</v>
      </c>
      <c r="D127" s="202" t="str">
        <f>INDEX(A!$B$2:$B$1001,MATCH(EF!C127,A!$A$2:$A$1001,0))</f>
        <v>Municipal</v>
      </c>
      <c r="E127" s="202" t="str">
        <f>INDEX(A!$C$2:$C$1001,MATCH(EF!C127,A!$A$2:$A$1001,0))</f>
        <v>Sí</v>
      </c>
      <c r="F127" s="202">
        <f>INDEX(A!$D$2:$D$1001,MATCH(EF!C127,A!$A$2:$A$1001,0))</f>
        <v>67</v>
      </c>
      <c r="G127" s="202" t="str">
        <f>INDEX(A!$E$2:$E$1001,MATCH(EF!C127,A!$A$2:$A$1001,0))</f>
        <v>Cultura</v>
      </c>
      <c r="H127" s="202" t="str">
        <f>INDEX(A!$F$2:$F$1001,MATCH(EF!C127,A!$A$2:$A$1001,0))</f>
        <v>Ejecutivo</v>
      </c>
      <c r="I127" s="202" t="str">
        <f>INDEX(A!$G$2:$G$1001,MATCH(EF!C127,A!$A$2:$A$1001,0))</f>
        <v>OPD</v>
      </c>
      <c r="J127" s="202">
        <f>INDEX(A!$H$2:$H$1001,MATCH(EF!C127,A!$A$2:$A$1001,0))</f>
        <v>2011</v>
      </c>
      <c r="K127" s="202" t="str">
        <f>INDEX(A!$I$2:$I$1001,MATCH(EF!C127,A!$A$2:$A$1001,0))</f>
        <v>NA</v>
      </c>
      <c r="L127" s="202" t="str">
        <f>INDEX(A!$J$2:$J$1001,MATCH(EF!C127,A!$A$2:$A$1001,0))</f>
        <v>NA</v>
      </c>
      <c r="M127" s="202">
        <f>INDEX(A!$K$2:$K$1001,MATCH(EF!C127,A!$A$2:$A$1001,0))</f>
        <v>706706</v>
      </c>
      <c r="N127" s="202">
        <f>INDEX(A!$L$2:$L$1001,MATCH(EF!C127,A!$A$2:$A$1001,0))</f>
        <v>0</v>
      </c>
      <c r="O127" s="203" t="str">
        <f t="shared" si="2"/>
        <v>7</v>
      </c>
      <c r="P127" s="203" t="str">
        <f t="shared" si="3"/>
        <v>067</v>
      </c>
      <c r="Q127" s="203" t="str">
        <f>IF(O127="7",IF(P127="000","Sin región al ser un intermunicipal",INDEX(B!$C$2:$C$126,MATCH(EF!P127,B!$A$2:$A$126,0))),"Sin región al ser un ente Estatal")</f>
        <v>Costa Sierra Occidental</v>
      </c>
      <c r="R127" s="204">
        <f>IF(O127="7",IF(P127="000","N/A",INDEX(B!$D$2:$D$126,MATCH(EF!P127,B!$A$2:$A$126,0))),B!$D$127)</f>
        <v>275640</v>
      </c>
      <c r="S127" s="204">
        <f>IF(O127="7",IF(P127="000","N/A",INDEX(B!$E$2:$E$126,MATCH(EF!P127,B!$A$2:$A$126,0))),B!$E$127)</f>
        <v>291839</v>
      </c>
    </row>
    <row r="128" spans="1:19" x14ac:dyDescent="0.3">
      <c r="A128" s="195">
        <f>COUNTIF(A!$A$2:$A$1001,"&lt;="&amp;A!A128)</f>
        <v>127</v>
      </c>
      <c r="B128" s="196">
        <v>127</v>
      </c>
      <c r="C128" s="202" t="str">
        <f>INDEX(A!$A$2:$A$1001,MATCH(EF!B128,EF!$A$2:$A$1001,0))</f>
        <v xml:space="preserve">Instituto Zapotlense de la Juventud del municipio de Zapotlán el Grande, Jalisco </v>
      </c>
      <c r="D128" s="202" t="str">
        <f>INDEX(A!$B$2:$B$1001,MATCH(EF!C128,A!$A$2:$A$1001,0))</f>
        <v>Municipal</v>
      </c>
      <c r="E128" s="202" t="str">
        <f>INDEX(A!$C$2:$C$1001,MATCH(EF!C128,A!$A$2:$A$1001,0))</f>
        <v>Sí</v>
      </c>
      <c r="F128" s="202">
        <f>INDEX(A!$D$2:$D$1001,MATCH(EF!C128,A!$A$2:$A$1001,0))</f>
        <v>23</v>
      </c>
      <c r="G128" s="202" t="str">
        <f>INDEX(A!$E$2:$E$1001,MATCH(EF!C128,A!$A$2:$A$1001,0))</f>
        <v>Asistencia social</v>
      </c>
      <c r="H128" s="202" t="str">
        <f>INDEX(A!$F$2:$F$1001,MATCH(EF!C128,A!$A$2:$A$1001,0))</f>
        <v>Ejecutivo</v>
      </c>
      <c r="I128" s="202" t="str">
        <f>INDEX(A!$G$2:$G$1001,MATCH(EF!C128,A!$A$2:$A$1001,0))</f>
        <v>OPD</v>
      </c>
      <c r="J128" s="202">
        <f>INDEX(A!$H$2:$H$1001,MATCH(EF!C128,A!$A$2:$A$1001,0))</f>
        <v>2003</v>
      </c>
      <c r="K128" s="202" t="str">
        <f>INDEX(A!$I$2:$I$1001,MATCH(EF!C128,A!$A$2:$A$1001,0))</f>
        <v>NA</v>
      </c>
      <c r="L128" s="202" t="str">
        <f>INDEX(A!$J$2:$J$1001,MATCH(EF!C128,A!$A$2:$A$1001,0))</f>
        <v xml:space="preserve">Gaceta edición especial. Epoca 1. Año 3. </v>
      </c>
      <c r="M128" s="202">
        <f>INDEX(A!$K$2:$K$1001,MATCH(EF!C128,A!$A$2:$A$1001,0))</f>
        <v>702302</v>
      </c>
      <c r="N128" s="202">
        <f>INDEX(A!$L$2:$L$1001,MATCH(EF!C128,A!$A$2:$A$1001,0))</f>
        <v>0</v>
      </c>
      <c r="O128" s="203" t="str">
        <f t="shared" si="2"/>
        <v>7</v>
      </c>
      <c r="P128" s="203" t="str">
        <f t="shared" si="3"/>
        <v>023</v>
      </c>
      <c r="Q128" s="203" t="str">
        <f>IF(O128="7",IF(P128="000","Sin región al ser un intermunicipal",INDEX(B!$C$2:$C$126,MATCH(EF!P128,B!$A$2:$A$126,0))),"Sin región al ser un ente Estatal")</f>
        <v>Sur</v>
      </c>
      <c r="R128" s="204">
        <f>IF(O128="7",IF(P128="000","N/A",INDEX(B!$D$2:$D$126,MATCH(EF!P128,B!$A$2:$A$126,0))),B!$D$127)</f>
        <v>105423</v>
      </c>
      <c r="S128" s="204">
        <f>IF(O128="7",IF(P128="000","N/A",INDEX(B!$E$2:$E$126,MATCH(EF!P128,B!$A$2:$A$126,0))),B!$E$127)</f>
        <v>115141</v>
      </c>
    </row>
    <row r="129" spans="1:19" x14ac:dyDescent="0.3">
      <c r="A129" s="195">
        <f>COUNTIF(A!$A$2:$A$1001,"&lt;="&amp;A!A129)</f>
        <v>128</v>
      </c>
      <c r="B129" s="196">
        <v>128</v>
      </c>
      <c r="C129" s="202" t="str">
        <f>INDEX(A!$A$2:$A$1001,MATCH(EF!B129,EF!$A$2:$A$1001,0))</f>
        <v>Ixtlahuacán de los Membrillos</v>
      </c>
      <c r="D129" s="202" t="str">
        <f>INDEX(A!$B$2:$B$1001,MATCH(EF!C129,A!$A$2:$A$1001,0))</f>
        <v>Municipal</v>
      </c>
      <c r="E129" s="202" t="str">
        <f>INDEX(A!$C$2:$C$1001,MATCH(EF!C129,A!$A$2:$A$1001,0))</f>
        <v>Sí</v>
      </c>
      <c r="F129" s="202">
        <f>INDEX(A!$D$2:$D$1001,MATCH(EF!C129,A!$A$2:$A$1001,0))</f>
        <v>44</v>
      </c>
      <c r="G129" s="202" t="str">
        <f>INDEX(A!$E$2:$E$1001,MATCH(EF!C129,A!$A$2:$A$1001,0))</f>
        <v>Gobierno</v>
      </c>
      <c r="H129" s="202" t="str">
        <f>INDEX(A!$F$2:$F$1001,MATCH(EF!C129,A!$A$2:$A$1001,0))</f>
        <v>Ejecutivo</v>
      </c>
      <c r="I129" s="202" t="str">
        <f>INDEX(A!$G$2:$G$1001,MATCH(EF!C129,A!$A$2:$A$1001,0))</f>
        <v>Dependencia</v>
      </c>
      <c r="J129" s="202">
        <f>INDEX(A!$H$2:$H$1001,MATCH(EF!C129,A!$A$2:$A$1001,0))</f>
        <v>1824</v>
      </c>
      <c r="K129" s="202" t="str">
        <f>INDEX(A!$I$2:$I$1001,MATCH(EF!C129,A!$A$2:$A$1001,0))</f>
        <v>NA</v>
      </c>
      <c r="L129" s="202" t="str">
        <f>INDEX(A!$J$2:$J$1001,MATCH(EF!C129,A!$A$2:$A$1001,0))</f>
        <v>NA</v>
      </c>
      <c r="M129" s="202">
        <f>INDEX(A!$K$2:$K$1001,MATCH(EF!C129,A!$A$2:$A$1001,0))</f>
        <v>704400</v>
      </c>
      <c r="N129" s="202">
        <f>INDEX(A!$L$2:$L$1001,MATCH(EF!C129,A!$A$2:$A$1001,0))</f>
        <v>0</v>
      </c>
      <c r="O129" s="203" t="str">
        <f t="shared" si="2"/>
        <v>7</v>
      </c>
      <c r="P129" s="203" t="str">
        <f t="shared" si="3"/>
        <v>044</v>
      </c>
      <c r="Q129" s="203" t="str">
        <f>IF(O129="7",IF(P129="000","Sin región al ser un intermunicipal",INDEX(B!$C$2:$C$126,MATCH(EF!P129,B!$A$2:$A$126,0))),"Sin región al ser un ente Estatal")</f>
        <v>Centro</v>
      </c>
      <c r="R129" s="204">
        <f>IF(O129="7",IF(P129="000","N/A",INDEX(B!$D$2:$D$126,MATCH(EF!P129,B!$A$2:$A$126,0))),B!$D$127)</f>
        <v>53045</v>
      </c>
      <c r="S129" s="204">
        <f>IF(O129="7",IF(P129="000","N/A",INDEX(B!$E$2:$E$126,MATCH(EF!P129,B!$A$2:$A$126,0))),B!$E$127)</f>
        <v>67969</v>
      </c>
    </row>
    <row r="130" spans="1:19" x14ac:dyDescent="0.3">
      <c r="A130" s="195">
        <f>COUNTIF(A!$A$2:$A$1001,"&lt;="&amp;A!A130)</f>
        <v>129</v>
      </c>
      <c r="B130" s="196">
        <v>129</v>
      </c>
      <c r="C130" s="202" t="str">
        <f>INDEX(A!$A$2:$A$1001,MATCH(EF!B130,EF!$A$2:$A$1001,0))</f>
        <v>Ixtlahuacán del Río</v>
      </c>
      <c r="D130" s="202" t="str">
        <f>INDEX(A!$B$2:$B$1001,MATCH(EF!C130,A!$A$2:$A$1001,0))</f>
        <v>Municipal</v>
      </c>
      <c r="E130" s="202" t="str">
        <f>INDEX(A!$C$2:$C$1001,MATCH(EF!C130,A!$A$2:$A$1001,0))</f>
        <v>Sí</v>
      </c>
      <c r="F130" s="202">
        <f>INDEX(A!$D$2:$D$1001,MATCH(EF!C130,A!$A$2:$A$1001,0))</f>
        <v>45</v>
      </c>
      <c r="G130" s="202" t="str">
        <f>INDEX(A!$E$2:$E$1001,MATCH(EF!C130,A!$A$2:$A$1001,0))</f>
        <v>Gobierno</v>
      </c>
      <c r="H130" s="202" t="str">
        <f>INDEX(A!$F$2:$F$1001,MATCH(EF!C130,A!$A$2:$A$1001,0))</f>
        <v>Ejecutivo</v>
      </c>
      <c r="I130" s="202" t="str">
        <f>INDEX(A!$G$2:$G$1001,MATCH(EF!C130,A!$A$2:$A$1001,0))</f>
        <v>Dependencia</v>
      </c>
      <c r="J130" s="202">
        <f>INDEX(A!$H$2:$H$1001,MATCH(EF!C130,A!$A$2:$A$1001,0))</f>
        <v>1824</v>
      </c>
      <c r="K130" s="202" t="str">
        <f>INDEX(A!$I$2:$I$1001,MATCH(EF!C130,A!$A$2:$A$1001,0))</f>
        <v>NA</v>
      </c>
      <c r="L130" s="202" t="str">
        <f>INDEX(A!$J$2:$J$1001,MATCH(EF!C130,A!$A$2:$A$1001,0))</f>
        <v>NA</v>
      </c>
      <c r="M130" s="202">
        <f>INDEX(A!$K$2:$K$1001,MATCH(EF!C130,A!$A$2:$A$1001,0))</f>
        <v>704500</v>
      </c>
      <c r="N130" s="202">
        <f>INDEX(A!$L$2:$L$1001,MATCH(EF!C130,A!$A$2:$A$1001,0))</f>
        <v>0</v>
      </c>
      <c r="O130" s="203" t="str">
        <f t="shared" si="2"/>
        <v>7</v>
      </c>
      <c r="P130" s="203" t="str">
        <f t="shared" si="3"/>
        <v>045</v>
      </c>
      <c r="Q130" s="203" t="str">
        <f>IF(O130="7",IF(P130="000","Sin región al ser un intermunicipal",INDEX(B!$C$2:$C$126,MATCH(EF!P130,B!$A$2:$A$126,0))),"Sin región al ser un ente Estatal")</f>
        <v>Centro</v>
      </c>
      <c r="R130" s="204">
        <f>IF(O130="7",IF(P130="000","N/A",INDEX(B!$D$2:$D$126,MATCH(EF!P130,B!$A$2:$A$126,0))),B!$D$127)</f>
        <v>19070</v>
      </c>
      <c r="S130" s="204">
        <f>IF(O130="7",IF(P130="000","N/A",INDEX(B!$E$2:$E$126,MATCH(EF!P130,B!$A$2:$A$126,0))),B!$E$127)</f>
        <v>20465</v>
      </c>
    </row>
    <row r="131" spans="1:19" x14ac:dyDescent="0.3">
      <c r="A131" s="195">
        <f>COUNTIF(A!$A$2:$A$1001,"&lt;="&amp;A!A131)</f>
        <v>130</v>
      </c>
      <c r="B131" s="196">
        <v>130</v>
      </c>
      <c r="C131" s="202" t="str">
        <f>INDEX(A!$A$2:$A$1001,MATCH(EF!B131,EF!$A$2:$A$1001,0))</f>
        <v>Jalostotitlán</v>
      </c>
      <c r="D131" s="202" t="str">
        <f>INDEX(A!$B$2:$B$1001,MATCH(EF!C131,A!$A$2:$A$1001,0))</f>
        <v>Municipal</v>
      </c>
      <c r="E131" s="202" t="str">
        <f>INDEX(A!$C$2:$C$1001,MATCH(EF!C131,A!$A$2:$A$1001,0))</f>
        <v>Sí</v>
      </c>
      <c r="F131" s="202">
        <f>INDEX(A!$D$2:$D$1001,MATCH(EF!C131,A!$A$2:$A$1001,0))</f>
        <v>46</v>
      </c>
      <c r="G131" s="202" t="str">
        <f>INDEX(A!$E$2:$E$1001,MATCH(EF!C131,A!$A$2:$A$1001,0))</f>
        <v>Gobierno</v>
      </c>
      <c r="H131" s="202" t="str">
        <f>INDEX(A!$F$2:$F$1001,MATCH(EF!C131,A!$A$2:$A$1001,0))</f>
        <v>Ejecutivo</v>
      </c>
      <c r="I131" s="202" t="str">
        <f>INDEX(A!$G$2:$G$1001,MATCH(EF!C131,A!$A$2:$A$1001,0))</f>
        <v>Dependencia</v>
      </c>
      <c r="J131" s="202">
        <f>INDEX(A!$H$2:$H$1001,MATCH(EF!C131,A!$A$2:$A$1001,0))</f>
        <v>1824</v>
      </c>
      <c r="K131" s="202" t="str">
        <f>INDEX(A!$I$2:$I$1001,MATCH(EF!C131,A!$A$2:$A$1001,0))</f>
        <v>NA</v>
      </c>
      <c r="L131" s="202" t="str">
        <f>INDEX(A!$J$2:$J$1001,MATCH(EF!C131,A!$A$2:$A$1001,0))</f>
        <v>NA</v>
      </c>
      <c r="M131" s="202">
        <f>INDEX(A!$K$2:$K$1001,MATCH(EF!C131,A!$A$2:$A$1001,0))</f>
        <v>704600</v>
      </c>
      <c r="N131" s="202">
        <f>INDEX(A!$L$2:$L$1001,MATCH(EF!C131,A!$A$2:$A$1001,0))</f>
        <v>0</v>
      </c>
      <c r="O131" s="203" t="str">
        <f t="shared" ref="O131:O194" si="4">MID(M131,1,1)</f>
        <v>7</v>
      </c>
      <c r="P131" s="203" t="str">
        <f t="shared" ref="P131:P194" si="5">MID(M131,2,3)</f>
        <v>046</v>
      </c>
      <c r="Q131" s="203" t="str">
        <f>IF(O131="7",IF(P131="000","Sin región al ser un intermunicipal",INDEX(B!$C$2:$C$126,MATCH(EF!P131,B!$A$2:$A$126,0))),"Sin región al ser un ente Estatal")</f>
        <v>Altos Sur</v>
      </c>
      <c r="R131" s="204">
        <f>IF(O131="7",IF(P131="000","N/A",INDEX(B!$D$2:$D$126,MATCH(EF!P131,B!$A$2:$A$126,0))),B!$D$127)</f>
        <v>33777</v>
      </c>
      <c r="S131" s="204">
        <f>IF(O131="7",IF(P131="000","N/A",INDEX(B!$E$2:$E$126,MATCH(EF!P131,B!$A$2:$A$126,0))),B!$E$127)</f>
        <v>32678</v>
      </c>
    </row>
    <row r="132" spans="1:19" x14ac:dyDescent="0.3">
      <c r="A132" s="195">
        <f>COUNTIF(A!$A$2:$A$1001,"&lt;="&amp;A!A132)</f>
        <v>131</v>
      </c>
      <c r="B132" s="196">
        <v>131</v>
      </c>
      <c r="C132" s="202" t="str">
        <f>INDEX(A!$A$2:$A$1001,MATCH(EF!B132,EF!$A$2:$A$1001,0))</f>
        <v>Jamay</v>
      </c>
      <c r="D132" s="202" t="str">
        <f>INDEX(A!$B$2:$B$1001,MATCH(EF!C132,A!$A$2:$A$1001,0))</f>
        <v>Municipal</v>
      </c>
      <c r="E132" s="202" t="str">
        <f>INDEX(A!$C$2:$C$1001,MATCH(EF!C132,A!$A$2:$A$1001,0))</f>
        <v>Sí</v>
      </c>
      <c r="F132" s="202">
        <f>INDEX(A!$D$2:$D$1001,MATCH(EF!C132,A!$A$2:$A$1001,0))</f>
        <v>47</v>
      </c>
      <c r="G132" s="202" t="str">
        <f>INDEX(A!$E$2:$E$1001,MATCH(EF!C132,A!$A$2:$A$1001,0))</f>
        <v>Gobierno</v>
      </c>
      <c r="H132" s="202" t="str">
        <f>INDEX(A!$F$2:$F$1001,MATCH(EF!C132,A!$A$2:$A$1001,0))</f>
        <v>Ejecutivo</v>
      </c>
      <c r="I132" s="202" t="str">
        <f>INDEX(A!$G$2:$G$1001,MATCH(EF!C132,A!$A$2:$A$1001,0))</f>
        <v>Dependencia</v>
      </c>
      <c r="J132" s="202">
        <f>INDEX(A!$H$2:$H$1001,MATCH(EF!C132,A!$A$2:$A$1001,0))</f>
        <v>1824</v>
      </c>
      <c r="K132" s="202" t="str">
        <f>INDEX(A!$I$2:$I$1001,MATCH(EF!C132,A!$A$2:$A$1001,0))</f>
        <v>NA</v>
      </c>
      <c r="L132" s="202" t="str">
        <f>INDEX(A!$J$2:$J$1001,MATCH(EF!C132,A!$A$2:$A$1001,0))</f>
        <v>NA</v>
      </c>
      <c r="M132" s="202">
        <f>INDEX(A!$K$2:$K$1001,MATCH(EF!C132,A!$A$2:$A$1001,0))</f>
        <v>704700</v>
      </c>
      <c r="N132" s="202">
        <f>INDEX(A!$L$2:$L$1001,MATCH(EF!C132,A!$A$2:$A$1001,0))</f>
        <v>0</v>
      </c>
      <c r="O132" s="203" t="str">
        <f t="shared" si="4"/>
        <v>7</v>
      </c>
      <c r="P132" s="203" t="str">
        <f t="shared" si="5"/>
        <v>047</v>
      </c>
      <c r="Q132" s="203" t="str">
        <f>IF(O132="7",IF(P132="000","Sin región al ser un intermunicipal",INDEX(B!$C$2:$C$126,MATCH(EF!P132,B!$A$2:$A$126,0))),"Sin región al ser un ente Estatal")</f>
        <v>Ciénega</v>
      </c>
      <c r="R132" s="204">
        <f>IF(O132="7",IF(P132="000","N/A",INDEX(B!$D$2:$D$126,MATCH(EF!P132,B!$A$2:$A$126,0))),B!$D$127)</f>
        <v>24753</v>
      </c>
      <c r="S132" s="204">
        <f>IF(O132="7",IF(P132="000","N/A",INDEX(B!$E$2:$E$126,MATCH(EF!P132,B!$A$2:$A$126,0))),B!$E$127)</f>
        <v>24894</v>
      </c>
    </row>
    <row r="133" spans="1:19" x14ac:dyDescent="0.3">
      <c r="A133" s="195">
        <f>COUNTIF(A!$A$2:$A$1001,"&lt;="&amp;A!A133)</f>
        <v>132</v>
      </c>
      <c r="B133" s="196">
        <v>132</v>
      </c>
      <c r="C133" s="202" t="str">
        <f>INDEX(A!$A$2:$A$1001,MATCH(EF!B133,EF!$A$2:$A$1001,0))</f>
        <v>Jesús María</v>
      </c>
      <c r="D133" s="202" t="str">
        <f>INDEX(A!$B$2:$B$1001,MATCH(EF!C133,A!$A$2:$A$1001,0))</f>
        <v>Municipal</v>
      </c>
      <c r="E133" s="202" t="str">
        <f>INDEX(A!$C$2:$C$1001,MATCH(EF!C133,A!$A$2:$A$1001,0))</f>
        <v>Sí</v>
      </c>
      <c r="F133" s="202">
        <f>INDEX(A!$D$2:$D$1001,MATCH(EF!C133,A!$A$2:$A$1001,0))</f>
        <v>48</v>
      </c>
      <c r="G133" s="202" t="str">
        <f>INDEX(A!$E$2:$E$1001,MATCH(EF!C133,A!$A$2:$A$1001,0))</f>
        <v>Gobierno</v>
      </c>
      <c r="H133" s="202" t="str">
        <f>INDEX(A!$F$2:$F$1001,MATCH(EF!C133,A!$A$2:$A$1001,0))</f>
        <v>Ejecutivo</v>
      </c>
      <c r="I133" s="202" t="str">
        <f>INDEX(A!$G$2:$G$1001,MATCH(EF!C133,A!$A$2:$A$1001,0))</f>
        <v>Dependencia</v>
      </c>
      <c r="J133" s="202">
        <f>INDEX(A!$H$2:$H$1001,MATCH(EF!C133,A!$A$2:$A$1001,0))</f>
        <v>1882</v>
      </c>
      <c r="K133" s="202" t="str">
        <f>INDEX(A!$I$2:$I$1001,MATCH(EF!C133,A!$A$2:$A$1001,0))</f>
        <v>NA</v>
      </c>
      <c r="L133" s="202" t="str">
        <f>INDEX(A!$J$2:$J$1001,MATCH(EF!C133,A!$A$2:$A$1001,0))</f>
        <v>NA</v>
      </c>
      <c r="M133" s="202">
        <f>INDEX(A!$K$2:$K$1001,MATCH(EF!C133,A!$A$2:$A$1001,0))</f>
        <v>704800</v>
      </c>
      <c r="N133" s="202">
        <f>INDEX(A!$L$2:$L$1001,MATCH(EF!C133,A!$A$2:$A$1001,0))</f>
        <v>0</v>
      </c>
      <c r="O133" s="203" t="str">
        <f t="shared" si="4"/>
        <v>7</v>
      </c>
      <c r="P133" s="203" t="str">
        <f t="shared" si="5"/>
        <v>048</v>
      </c>
      <c r="Q133" s="203" t="str">
        <f>IF(O133="7",IF(P133="000","Sin región al ser un intermunicipal",INDEX(B!$C$2:$C$126,MATCH(EF!P133,B!$A$2:$A$126,0))),"Sin región al ser un ente Estatal")</f>
        <v>Altos Sur</v>
      </c>
      <c r="R133" s="204">
        <f>IF(O133="7",IF(P133="000","N/A",INDEX(B!$D$2:$D$126,MATCH(EF!P133,B!$A$2:$A$126,0))),B!$D$127)</f>
        <v>19469</v>
      </c>
      <c r="S133" s="204">
        <f>IF(O133="7",IF(P133="000","N/A",INDEX(B!$E$2:$E$126,MATCH(EF!P133,B!$A$2:$A$126,0))),B!$E$127)</f>
        <v>18982</v>
      </c>
    </row>
    <row r="134" spans="1:19" x14ac:dyDescent="0.3">
      <c r="A134" s="195">
        <f>COUNTIF(A!$A$2:$A$1001,"&lt;="&amp;A!A134)</f>
        <v>133</v>
      </c>
      <c r="B134" s="196">
        <v>133</v>
      </c>
      <c r="C134" s="202" t="str">
        <f>INDEX(A!$A$2:$A$1001,MATCH(EF!B134,EF!$A$2:$A$1001,0))</f>
        <v>Jilotlán de los Dolores</v>
      </c>
      <c r="D134" s="202" t="str">
        <f>INDEX(A!$B$2:$B$1001,MATCH(EF!C134,A!$A$2:$A$1001,0))</f>
        <v>Municipal</v>
      </c>
      <c r="E134" s="202" t="str">
        <f>INDEX(A!$C$2:$C$1001,MATCH(EF!C134,A!$A$2:$A$1001,0))</f>
        <v>Sí</v>
      </c>
      <c r="F134" s="202">
        <f>INDEX(A!$D$2:$D$1001,MATCH(EF!C134,A!$A$2:$A$1001,0))</f>
        <v>49</v>
      </c>
      <c r="G134" s="202" t="str">
        <f>INDEX(A!$E$2:$E$1001,MATCH(EF!C134,A!$A$2:$A$1001,0))</f>
        <v>Gobierno</v>
      </c>
      <c r="H134" s="202" t="str">
        <f>INDEX(A!$F$2:$F$1001,MATCH(EF!C134,A!$A$2:$A$1001,0))</f>
        <v>Ejecutivo</v>
      </c>
      <c r="I134" s="202" t="str">
        <f>INDEX(A!$G$2:$G$1001,MATCH(EF!C134,A!$A$2:$A$1001,0))</f>
        <v>Dependencia</v>
      </c>
      <c r="J134" s="202">
        <f>INDEX(A!$H$2:$H$1001,MATCH(EF!C134,A!$A$2:$A$1001,0))</f>
        <v>1849</v>
      </c>
      <c r="K134" s="202" t="str">
        <f>INDEX(A!$I$2:$I$1001,MATCH(EF!C134,A!$A$2:$A$1001,0))</f>
        <v>NA</v>
      </c>
      <c r="L134" s="202" t="str">
        <f>INDEX(A!$J$2:$J$1001,MATCH(EF!C134,A!$A$2:$A$1001,0))</f>
        <v>NA</v>
      </c>
      <c r="M134" s="202">
        <f>INDEX(A!$K$2:$K$1001,MATCH(EF!C134,A!$A$2:$A$1001,0))</f>
        <v>704900</v>
      </c>
      <c r="N134" s="202">
        <f>INDEX(A!$L$2:$L$1001,MATCH(EF!C134,A!$A$2:$A$1001,0))</f>
        <v>0</v>
      </c>
      <c r="O134" s="203" t="str">
        <f t="shared" si="4"/>
        <v>7</v>
      </c>
      <c r="P134" s="203" t="str">
        <f t="shared" si="5"/>
        <v>049</v>
      </c>
      <c r="Q134" s="203" t="str">
        <f>IF(O134="7",IF(P134="000","Sin región al ser un intermunicipal",INDEX(B!$C$2:$C$126,MATCH(EF!P134,B!$A$2:$A$126,0))),"Sin región al ser un ente Estatal")</f>
        <v>Sur</v>
      </c>
      <c r="R134" s="204">
        <f>IF(O134="7",IF(P134="000","N/A",INDEX(B!$D$2:$D$126,MATCH(EF!P134,B!$A$2:$A$126,0))),B!$D$127)</f>
        <v>9917</v>
      </c>
      <c r="S134" s="204">
        <f>IF(O134="7",IF(P134="000","N/A",INDEX(B!$E$2:$E$126,MATCH(EF!P134,B!$A$2:$A$126,0))),B!$E$127)</f>
        <v>9425</v>
      </c>
    </row>
    <row r="135" spans="1:19" x14ac:dyDescent="0.3">
      <c r="A135" s="195">
        <f>COUNTIF(A!$A$2:$A$1001,"&lt;="&amp;A!A135)</f>
        <v>134</v>
      </c>
      <c r="B135" s="196">
        <v>134</v>
      </c>
      <c r="C135" s="202" t="str">
        <f>INDEX(A!$A$2:$A$1001,MATCH(EF!B135,EF!$A$2:$A$1001,0))</f>
        <v>Jocotepec</v>
      </c>
      <c r="D135" s="202" t="str">
        <f>INDEX(A!$B$2:$B$1001,MATCH(EF!C135,A!$A$2:$A$1001,0))</f>
        <v>Municipal</v>
      </c>
      <c r="E135" s="202" t="str">
        <f>INDEX(A!$C$2:$C$1001,MATCH(EF!C135,A!$A$2:$A$1001,0))</f>
        <v>Sí</v>
      </c>
      <c r="F135" s="202">
        <f>INDEX(A!$D$2:$D$1001,MATCH(EF!C135,A!$A$2:$A$1001,0))</f>
        <v>50</v>
      </c>
      <c r="G135" s="202" t="str">
        <f>INDEX(A!$E$2:$E$1001,MATCH(EF!C135,A!$A$2:$A$1001,0))</f>
        <v>Gobierno</v>
      </c>
      <c r="H135" s="202" t="str">
        <f>INDEX(A!$F$2:$F$1001,MATCH(EF!C135,A!$A$2:$A$1001,0))</f>
        <v>Ejecutivo</v>
      </c>
      <c r="I135" s="202" t="str">
        <f>INDEX(A!$G$2:$G$1001,MATCH(EF!C135,A!$A$2:$A$1001,0))</f>
        <v>Dependencia</v>
      </c>
      <c r="J135" s="202">
        <f>INDEX(A!$H$2:$H$1001,MATCH(EF!C135,A!$A$2:$A$1001,0))</f>
        <v>1824</v>
      </c>
      <c r="K135" s="202" t="str">
        <f>INDEX(A!$I$2:$I$1001,MATCH(EF!C135,A!$A$2:$A$1001,0))</f>
        <v>NA</v>
      </c>
      <c r="L135" s="202" t="str">
        <f>INDEX(A!$J$2:$J$1001,MATCH(EF!C135,A!$A$2:$A$1001,0))</f>
        <v>NA</v>
      </c>
      <c r="M135" s="202">
        <f>INDEX(A!$K$2:$K$1001,MATCH(EF!C135,A!$A$2:$A$1001,0))</f>
        <v>705000</v>
      </c>
      <c r="N135" s="202">
        <f>INDEX(A!$L$2:$L$1001,MATCH(EF!C135,A!$A$2:$A$1001,0))</f>
        <v>0</v>
      </c>
      <c r="O135" s="203" t="str">
        <f t="shared" si="4"/>
        <v>7</v>
      </c>
      <c r="P135" s="203" t="str">
        <f t="shared" si="5"/>
        <v>050</v>
      </c>
      <c r="Q135" s="203" t="str">
        <f>IF(O135="7",IF(P135="000","Sin región al ser un intermunicipal",INDEX(B!$C$2:$C$126,MATCH(EF!P135,B!$A$2:$A$126,0))),"Sin región al ser un ente Estatal")</f>
        <v>Sureste</v>
      </c>
      <c r="R135" s="204">
        <f>IF(O135="7",IF(P135="000","N/A",INDEX(B!$D$2:$D$126,MATCH(EF!P135,B!$A$2:$A$126,0))),B!$D$127)</f>
        <v>46521</v>
      </c>
      <c r="S135" s="204">
        <f>IF(O135="7",IF(P135="000","N/A",INDEX(B!$E$2:$E$126,MATCH(EF!P135,B!$A$2:$A$126,0))),B!$E$127)</f>
        <v>47105</v>
      </c>
    </row>
    <row r="136" spans="1:19" x14ac:dyDescent="0.3">
      <c r="A136" s="195">
        <f>COUNTIF(A!$A$2:$A$1001,"&lt;="&amp;A!A136)</f>
        <v>135</v>
      </c>
      <c r="B136" s="196">
        <v>135</v>
      </c>
      <c r="C136" s="202" t="str">
        <f>INDEX(A!$A$2:$A$1001,MATCH(EF!B136,EF!$A$2:$A$1001,0))</f>
        <v>Juanacatlán</v>
      </c>
      <c r="D136" s="202" t="str">
        <f>INDEX(A!$B$2:$B$1001,MATCH(EF!C136,A!$A$2:$A$1001,0))</f>
        <v>Municipal</v>
      </c>
      <c r="E136" s="202" t="str">
        <f>INDEX(A!$C$2:$C$1001,MATCH(EF!C136,A!$A$2:$A$1001,0))</f>
        <v>Sí</v>
      </c>
      <c r="F136" s="202">
        <f>INDEX(A!$D$2:$D$1001,MATCH(EF!C136,A!$A$2:$A$1001,0))</f>
        <v>51</v>
      </c>
      <c r="G136" s="202" t="str">
        <f>INDEX(A!$E$2:$E$1001,MATCH(EF!C136,A!$A$2:$A$1001,0))</f>
        <v>Gobierno</v>
      </c>
      <c r="H136" s="202" t="str">
        <f>INDEX(A!$F$2:$F$1001,MATCH(EF!C136,A!$A$2:$A$1001,0))</f>
        <v>Ejecutivo</v>
      </c>
      <c r="I136" s="202" t="str">
        <f>INDEX(A!$G$2:$G$1001,MATCH(EF!C136,A!$A$2:$A$1001,0))</f>
        <v>Dependencia</v>
      </c>
      <c r="J136" s="202">
        <f>INDEX(A!$H$2:$H$1001,MATCH(EF!C136,A!$A$2:$A$1001,0))</f>
        <v>1943</v>
      </c>
      <c r="K136" s="202" t="str">
        <f>INDEX(A!$I$2:$I$1001,MATCH(EF!C136,A!$A$2:$A$1001,0))</f>
        <v>NA</v>
      </c>
      <c r="L136" s="202" t="str">
        <f>INDEX(A!$J$2:$J$1001,MATCH(EF!C136,A!$A$2:$A$1001,0))</f>
        <v>NA</v>
      </c>
      <c r="M136" s="202">
        <f>INDEX(A!$K$2:$K$1001,MATCH(EF!C136,A!$A$2:$A$1001,0))</f>
        <v>705100</v>
      </c>
      <c r="N136" s="202">
        <f>INDEX(A!$L$2:$L$1001,MATCH(EF!C136,A!$A$2:$A$1001,0))</f>
        <v>0</v>
      </c>
      <c r="O136" s="203" t="str">
        <f t="shared" si="4"/>
        <v>7</v>
      </c>
      <c r="P136" s="203" t="str">
        <f t="shared" si="5"/>
        <v>051</v>
      </c>
      <c r="Q136" s="203" t="str">
        <f>IF(O136="7",IF(P136="000","Sin región al ser un intermunicipal",INDEX(B!$C$2:$C$126,MATCH(EF!P136,B!$A$2:$A$126,0))),"Sin región al ser un ente Estatal")</f>
        <v>Centro</v>
      </c>
      <c r="R136" s="204">
        <f>IF(O136="7",IF(P136="000","N/A",INDEX(B!$D$2:$D$126,MATCH(EF!P136,B!$A$2:$A$126,0))),B!$D$127)</f>
        <v>17955</v>
      </c>
      <c r="S136" s="204">
        <f>IF(O136="7",IF(P136="000","N/A",INDEX(B!$E$2:$E$126,MATCH(EF!P136,B!$A$2:$A$126,0))),B!$E$127)</f>
        <v>30855</v>
      </c>
    </row>
    <row r="137" spans="1:19" x14ac:dyDescent="0.3">
      <c r="A137" s="195">
        <f>COUNTIF(A!$A$2:$A$1001,"&lt;="&amp;A!A137)</f>
        <v>136</v>
      </c>
      <c r="B137" s="196">
        <v>136</v>
      </c>
      <c r="C137" s="202" t="str">
        <f>INDEX(A!$A$2:$A$1001,MATCH(EF!B137,EF!$A$2:$A$1001,0))</f>
        <v>Juchitlán</v>
      </c>
      <c r="D137" s="202" t="str">
        <f>INDEX(A!$B$2:$B$1001,MATCH(EF!C137,A!$A$2:$A$1001,0))</f>
        <v>Municipal</v>
      </c>
      <c r="E137" s="202" t="str">
        <f>INDEX(A!$C$2:$C$1001,MATCH(EF!C137,A!$A$2:$A$1001,0))</f>
        <v>Sí</v>
      </c>
      <c r="F137" s="202">
        <f>INDEX(A!$D$2:$D$1001,MATCH(EF!C137,A!$A$2:$A$1001,0))</f>
        <v>52</v>
      </c>
      <c r="G137" s="202" t="str">
        <f>INDEX(A!$E$2:$E$1001,MATCH(EF!C137,A!$A$2:$A$1001,0))</f>
        <v>Gobierno</v>
      </c>
      <c r="H137" s="202" t="str">
        <f>INDEX(A!$F$2:$F$1001,MATCH(EF!C137,A!$A$2:$A$1001,0))</f>
        <v>Ejecutivo</v>
      </c>
      <c r="I137" s="202" t="str">
        <f>INDEX(A!$G$2:$G$1001,MATCH(EF!C137,A!$A$2:$A$1001,0))</f>
        <v>Dependencia</v>
      </c>
      <c r="J137" s="202">
        <f>INDEX(A!$H$2:$H$1001,MATCH(EF!C137,A!$A$2:$A$1001,0))</f>
        <v>1837</v>
      </c>
      <c r="K137" s="202" t="str">
        <f>INDEX(A!$I$2:$I$1001,MATCH(EF!C137,A!$A$2:$A$1001,0))</f>
        <v>NA</v>
      </c>
      <c r="L137" s="202" t="str">
        <f>INDEX(A!$J$2:$J$1001,MATCH(EF!C137,A!$A$2:$A$1001,0))</f>
        <v>NA</v>
      </c>
      <c r="M137" s="202">
        <f>INDEX(A!$K$2:$K$1001,MATCH(EF!C137,A!$A$2:$A$1001,0))</f>
        <v>705200</v>
      </c>
      <c r="N137" s="202">
        <f>INDEX(A!$L$2:$L$1001,MATCH(EF!C137,A!$A$2:$A$1001,0))</f>
        <v>0</v>
      </c>
      <c r="O137" s="203" t="str">
        <f t="shared" si="4"/>
        <v>7</v>
      </c>
      <c r="P137" s="203" t="str">
        <f t="shared" si="5"/>
        <v>052</v>
      </c>
      <c r="Q137" s="203" t="str">
        <f>IF(O137="7",IF(P137="000","Sin región al ser un intermunicipal",INDEX(B!$C$2:$C$126,MATCH(EF!P137,B!$A$2:$A$126,0))),"Sin región al ser un ente Estatal")</f>
        <v>Sierra de Amula</v>
      </c>
      <c r="R137" s="204">
        <f>IF(O137="7",IF(P137="000","N/A",INDEX(B!$D$2:$D$126,MATCH(EF!P137,B!$A$2:$A$126,0))),B!$D$127)</f>
        <v>5638</v>
      </c>
      <c r="S137" s="204">
        <f>IF(O137="7",IF(P137="000","N/A",INDEX(B!$E$2:$E$126,MATCH(EF!P137,B!$A$2:$A$126,0))),B!$E$127)</f>
        <v>5534</v>
      </c>
    </row>
    <row r="138" spans="1:19" x14ac:dyDescent="0.3">
      <c r="A138" s="195">
        <f>COUNTIF(A!$A$2:$A$1001,"&lt;="&amp;A!A138)</f>
        <v>137</v>
      </c>
      <c r="B138" s="196">
        <v>137</v>
      </c>
      <c r="C138" s="202" t="str">
        <f>INDEX(A!$A$2:$A$1001,MATCH(EF!B138,EF!$A$2:$A$1001,0))</f>
        <v>Junta Intermunicipal de Medio Ambiente Altos Sur</v>
      </c>
      <c r="D138" s="202" t="str">
        <f>INDEX(A!$B$2:$B$1001,MATCH(EF!C138,A!$A$2:$A$1001,0))</f>
        <v>Intermunicipal</v>
      </c>
      <c r="E138" s="202" t="str">
        <f>INDEX(A!$C$2:$C$1001,MATCH(EF!C138,A!$A$2:$A$1001,0))</f>
        <v>Sí</v>
      </c>
      <c r="F138" s="202">
        <f>INDEX(A!$D$2:$D$1001,MATCH(EF!C138,A!$A$2:$A$1001,0))</f>
        <v>999</v>
      </c>
      <c r="G138" s="202" t="str">
        <f>INDEX(A!$E$2:$E$1001,MATCH(EF!C138,A!$A$2:$A$1001,0))</f>
        <v>Medio ambiente</v>
      </c>
      <c r="H138" s="202" t="str">
        <f>INDEX(A!$F$2:$F$1001,MATCH(EF!C138,A!$A$2:$A$1001,0))</f>
        <v>Ejecutivo</v>
      </c>
      <c r="I138" s="202" t="str">
        <f>INDEX(A!$G$2:$G$1001,MATCH(EF!C138,A!$A$2:$A$1001,0))</f>
        <v>OPD</v>
      </c>
      <c r="J138" s="202">
        <f>INDEX(A!$H$2:$H$1001,MATCH(EF!C138,A!$A$2:$A$1001,0))</f>
        <v>2014</v>
      </c>
      <c r="K138" s="202" t="str">
        <f>INDEX(A!$I$2:$I$1001,MATCH(EF!C138,A!$A$2:$A$1001,0))</f>
        <v>NA</v>
      </c>
      <c r="L138" s="202" t="str">
        <f>INDEX(A!$J$2:$J$1001,MATCH(EF!C138,A!$A$2:$A$1001,0))</f>
        <v>Convenio de creación número 31. Sección IV Tomo CCCLXXIX</v>
      </c>
      <c r="M138" s="202">
        <f>INDEX(A!$K$2:$K$1001,MATCH(EF!C138,A!$A$2:$A$1001,0))</f>
        <v>700011</v>
      </c>
      <c r="N138" s="202">
        <f>INDEX(A!$L$2:$L$1001,MATCH(EF!C138,A!$A$2:$A$1001,0))</f>
        <v>0</v>
      </c>
      <c r="O138" s="203" t="str">
        <f t="shared" si="4"/>
        <v>7</v>
      </c>
      <c r="P138" s="203" t="str">
        <f t="shared" si="5"/>
        <v>000</v>
      </c>
      <c r="Q138" s="203" t="str">
        <f>IF(O138="7",IF(P138="000","Sin región al ser un intermunicipal",INDEX(B!$C$2:$C$126,MATCH(EF!P138,B!$A$2:$A$126,0))),"Sin región al ser un ente Estatal")</f>
        <v>Sin región al ser un intermunicipal</v>
      </c>
      <c r="R138" s="204" t="str">
        <f>IF(O138="7",IF(P138="000","N/A",INDEX(B!$D$2:$D$126,MATCH(EF!P138,B!$A$2:$A$126,0))),B!$D$127)</f>
        <v>N/A</v>
      </c>
      <c r="S138" s="204" t="str">
        <f>IF(O138="7",IF(P138="000","N/A",INDEX(B!$E$2:$E$126,MATCH(EF!P138,B!$A$2:$A$126,0))),B!$E$127)</f>
        <v>N/A</v>
      </c>
    </row>
    <row r="139" spans="1:19" x14ac:dyDescent="0.3">
      <c r="A139" s="195">
        <f>COUNTIF(A!$A$2:$A$1001,"&lt;="&amp;A!A139)</f>
        <v>138</v>
      </c>
      <c r="B139" s="196">
        <v>138</v>
      </c>
      <c r="C139" s="202" t="str">
        <f>INDEX(A!$A$2:$A$1001,MATCH(EF!B139,EF!$A$2:$A$1001,0))</f>
        <v>Junta Intermunicipal de Medio Ambiente de Altos Norte (JIAN)</v>
      </c>
      <c r="D139" s="202" t="str">
        <f>INDEX(A!$B$2:$B$1001,MATCH(EF!C139,A!$A$2:$A$1001,0))</f>
        <v>Intermunicipal</v>
      </c>
      <c r="E139" s="202" t="str">
        <f>INDEX(A!$C$2:$C$1001,MATCH(EF!C139,A!$A$2:$A$1001,0))</f>
        <v>Sí</v>
      </c>
      <c r="F139" s="202">
        <f>INDEX(A!$D$2:$D$1001,MATCH(EF!C139,A!$A$2:$A$1001,0))</f>
        <v>999</v>
      </c>
      <c r="G139" s="202" t="str">
        <f>INDEX(A!$E$2:$E$1001,MATCH(EF!C139,A!$A$2:$A$1001,0))</f>
        <v>Medio ambiente</v>
      </c>
      <c r="H139" s="202" t="str">
        <f>INDEX(A!$F$2:$F$1001,MATCH(EF!C139,A!$A$2:$A$1001,0))</f>
        <v>Ejecutivo</v>
      </c>
      <c r="I139" s="202" t="str">
        <f>INDEX(A!$G$2:$G$1001,MATCH(EF!C139,A!$A$2:$A$1001,0))</f>
        <v>OPD</v>
      </c>
      <c r="J139" s="202">
        <f>INDEX(A!$H$2:$H$1001,MATCH(EF!C139,A!$A$2:$A$1001,0))</f>
        <v>2020</v>
      </c>
      <c r="K139" s="202" t="str">
        <f>INDEX(A!$I$2:$I$1001,MATCH(EF!C139,A!$A$2:$A$1001,0))</f>
        <v>NA</v>
      </c>
      <c r="L139" s="202" t="str">
        <f>INDEX(A!$J$2:$J$1001,MATCH(EF!C139,A!$A$2:$A$1001,0))</f>
        <v>Periódico Número 20. Sección III. Tomo CCCXCIX</v>
      </c>
      <c r="M139" s="202">
        <f>INDEX(A!$K$2:$K$1001,MATCH(EF!C139,A!$A$2:$A$1001,0))</f>
        <v>700022</v>
      </c>
      <c r="N139" s="202">
        <f>INDEX(A!$L$2:$L$1001,MATCH(EF!C139,A!$A$2:$A$1001,0))</f>
        <v>0</v>
      </c>
      <c r="O139" s="203" t="str">
        <f t="shared" si="4"/>
        <v>7</v>
      </c>
      <c r="P139" s="203" t="str">
        <f t="shared" si="5"/>
        <v>000</v>
      </c>
      <c r="Q139" s="203" t="str">
        <f>IF(O139="7",IF(P139="000","Sin región al ser un intermunicipal",INDEX(B!$C$2:$C$126,MATCH(EF!P139,B!$A$2:$A$126,0))),"Sin región al ser un ente Estatal")</f>
        <v>Sin región al ser un intermunicipal</v>
      </c>
      <c r="R139" s="204" t="str">
        <f>IF(O139="7",IF(P139="000","N/A",INDEX(B!$D$2:$D$126,MATCH(EF!P139,B!$A$2:$A$126,0))),B!$D$127)</f>
        <v>N/A</v>
      </c>
      <c r="S139" s="204" t="str">
        <f>IF(O139="7",IF(P139="000","N/A",INDEX(B!$E$2:$E$126,MATCH(EF!P139,B!$A$2:$A$126,0))),B!$E$127)</f>
        <v>N/A</v>
      </c>
    </row>
    <row r="140" spans="1:19" x14ac:dyDescent="0.3">
      <c r="A140" s="195">
        <f>COUNTIF(A!$A$2:$A$1001,"&lt;="&amp;A!A140)</f>
        <v>139</v>
      </c>
      <c r="B140" s="196">
        <v>139</v>
      </c>
      <c r="C140" s="202" t="str">
        <f>INDEX(A!$A$2:$A$1001,MATCH(EF!B140,EF!$A$2:$A$1001,0))</f>
        <v>Junta Intermunicipal de Medio Ambiente de la Costa Sur</v>
      </c>
      <c r="D140" s="202" t="str">
        <f>INDEX(A!$B$2:$B$1001,MATCH(EF!C140,A!$A$2:$A$1001,0))</f>
        <v>Intermunicipal</v>
      </c>
      <c r="E140" s="202" t="str">
        <f>INDEX(A!$C$2:$C$1001,MATCH(EF!C140,A!$A$2:$A$1001,0))</f>
        <v>Sí</v>
      </c>
      <c r="F140" s="202">
        <f>INDEX(A!$D$2:$D$1001,MATCH(EF!C140,A!$A$2:$A$1001,0))</f>
        <v>999</v>
      </c>
      <c r="G140" s="202" t="str">
        <f>INDEX(A!$E$2:$E$1001,MATCH(EF!C140,A!$A$2:$A$1001,0))</f>
        <v>Medio ambiente</v>
      </c>
      <c r="H140" s="202" t="str">
        <f>INDEX(A!$F$2:$F$1001,MATCH(EF!C140,A!$A$2:$A$1001,0))</f>
        <v>Ejecutivo</v>
      </c>
      <c r="I140" s="202" t="str">
        <f>INDEX(A!$G$2:$G$1001,MATCH(EF!C140,A!$A$2:$A$1001,0))</f>
        <v>OPD</v>
      </c>
      <c r="J140" s="202">
        <f>INDEX(A!$H$2:$H$1001,MATCH(EF!C140,A!$A$2:$A$1001,0))</f>
        <v>2013</v>
      </c>
      <c r="K140" s="202" t="str">
        <f>INDEX(A!$I$2:$I$1001,MATCH(EF!C140,A!$A$2:$A$1001,0))</f>
        <v>NA</v>
      </c>
      <c r="L140" s="202" t="str">
        <f>INDEX(A!$J$2:$J$1001,MATCH(EF!C140,A!$A$2:$A$1001,0))</f>
        <v>Convenio de creación número 19. Sección II Tomo CCCLXXVI</v>
      </c>
      <c r="M140" s="202">
        <f>INDEX(A!$K$2:$K$1001,MATCH(EF!C140,A!$A$2:$A$1001,0))</f>
        <v>700009</v>
      </c>
      <c r="N140" s="202">
        <f>INDEX(A!$L$2:$L$1001,MATCH(EF!C140,A!$A$2:$A$1001,0))</f>
        <v>0</v>
      </c>
      <c r="O140" s="203" t="str">
        <f t="shared" si="4"/>
        <v>7</v>
      </c>
      <c r="P140" s="203" t="str">
        <f t="shared" si="5"/>
        <v>000</v>
      </c>
      <c r="Q140" s="203" t="str">
        <f>IF(O140="7",IF(P140="000","Sin región al ser un intermunicipal",INDEX(B!$C$2:$C$126,MATCH(EF!P140,B!$A$2:$A$126,0))),"Sin región al ser un ente Estatal")</f>
        <v>Sin región al ser un intermunicipal</v>
      </c>
      <c r="R140" s="204" t="str">
        <f>IF(O140="7",IF(P140="000","N/A",INDEX(B!$D$2:$D$126,MATCH(EF!P140,B!$A$2:$A$126,0))),B!$D$127)</f>
        <v>N/A</v>
      </c>
      <c r="S140" s="204" t="str">
        <f>IF(O140="7",IF(P140="000","N/A",INDEX(B!$E$2:$E$126,MATCH(EF!P140,B!$A$2:$A$126,0))),B!$E$127)</f>
        <v>N/A</v>
      </c>
    </row>
    <row r="141" spans="1:19" x14ac:dyDescent="0.3">
      <c r="A141" s="195">
        <f>COUNTIF(A!$A$2:$A$1001,"&lt;="&amp;A!A141)</f>
        <v>140</v>
      </c>
      <c r="B141" s="196">
        <v>140</v>
      </c>
      <c r="C141" s="202" t="str">
        <f>INDEX(A!$A$2:$A$1001,MATCH(EF!B141,EF!$A$2:$A$1001,0))</f>
        <v>Junta Intermunicipal de Medio Ambiente de Sierra Occidental y Costa</v>
      </c>
      <c r="D141" s="202" t="str">
        <f>INDEX(A!$B$2:$B$1001,MATCH(EF!C141,A!$A$2:$A$1001,0))</f>
        <v>Intermunicipal</v>
      </c>
      <c r="E141" s="202" t="str">
        <f>INDEX(A!$C$2:$C$1001,MATCH(EF!C141,A!$A$2:$A$1001,0))</f>
        <v>Sí</v>
      </c>
      <c r="F141" s="202">
        <f>INDEX(A!$D$2:$D$1001,MATCH(EF!C141,A!$A$2:$A$1001,0))</f>
        <v>999</v>
      </c>
      <c r="G141" s="202" t="str">
        <f>INDEX(A!$E$2:$E$1001,MATCH(EF!C141,A!$A$2:$A$1001,0))</f>
        <v>Medio ambiente</v>
      </c>
      <c r="H141" s="202" t="str">
        <f>INDEX(A!$F$2:$F$1001,MATCH(EF!C141,A!$A$2:$A$1001,0))</f>
        <v>Ejecutivo</v>
      </c>
      <c r="I141" s="202" t="str">
        <f>INDEX(A!$G$2:$G$1001,MATCH(EF!C141,A!$A$2:$A$1001,0))</f>
        <v>OPD</v>
      </c>
      <c r="J141" s="202">
        <f>INDEX(A!$H$2:$H$1001,MATCH(EF!C141,A!$A$2:$A$1001,0))</f>
        <v>2012</v>
      </c>
      <c r="K141" s="202" t="str">
        <f>INDEX(A!$I$2:$I$1001,MATCH(EF!C141,A!$A$2:$A$1001,0))</f>
        <v>NA</v>
      </c>
      <c r="L141" s="202" t="str">
        <f>INDEX(A!$J$2:$J$1001,MATCH(EF!C141,A!$A$2:$A$1001,0))</f>
        <v>Convenio de creación. Periódico número 13. Sección II Tomo CCCLXXIII</v>
      </c>
      <c r="M141" s="202">
        <f>INDEX(A!$K$2:$K$1001,MATCH(EF!C141,A!$A$2:$A$1001,0))</f>
        <v>700008</v>
      </c>
      <c r="N141" s="202">
        <f>INDEX(A!$L$2:$L$1001,MATCH(EF!C141,A!$A$2:$A$1001,0))</f>
        <v>0</v>
      </c>
      <c r="O141" s="203" t="str">
        <f t="shared" si="4"/>
        <v>7</v>
      </c>
      <c r="P141" s="203" t="str">
        <f t="shared" si="5"/>
        <v>000</v>
      </c>
      <c r="Q141" s="203" t="str">
        <f>IF(O141="7",IF(P141="000","Sin región al ser un intermunicipal",INDEX(B!$C$2:$C$126,MATCH(EF!P141,B!$A$2:$A$126,0))),"Sin región al ser un ente Estatal")</f>
        <v>Sin región al ser un intermunicipal</v>
      </c>
      <c r="R141" s="204" t="str">
        <f>IF(O141="7",IF(P141="000","N/A",INDEX(B!$D$2:$D$126,MATCH(EF!P141,B!$A$2:$A$126,0))),B!$D$127)</f>
        <v>N/A</v>
      </c>
      <c r="S141" s="204" t="str">
        <f>IF(O141="7",IF(P141="000","N/A",INDEX(B!$E$2:$E$126,MATCH(EF!P141,B!$A$2:$A$126,0))),B!$E$127)</f>
        <v>N/A</v>
      </c>
    </row>
    <row r="142" spans="1:19" x14ac:dyDescent="0.3">
      <c r="A142" s="195">
        <f>COUNTIF(A!$A$2:$A$1001,"&lt;="&amp;A!A142)</f>
        <v>141</v>
      </c>
      <c r="B142" s="196">
        <v>141</v>
      </c>
      <c r="C142" s="202" t="str">
        <f>INDEX(A!$A$2:$A$1001,MATCH(EF!B142,EF!$A$2:$A$1001,0))</f>
        <v>Junta Intermunicipal de Medio Ambiente del Ayuquila Alto (JIMA Ayuquila Alto)</v>
      </c>
      <c r="D142" s="202" t="str">
        <f>INDEX(A!$B$2:$B$1001,MATCH(EF!C142,A!$A$2:$A$1001,0))</f>
        <v>Intermunicipal</v>
      </c>
      <c r="E142" s="202" t="str">
        <f>INDEX(A!$C$2:$C$1001,MATCH(EF!C142,A!$A$2:$A$1001,0))</f>
        <v>Sí</v>
      </c>
      <c r="F142" s="202">
        <f>INDEX(A!$D$2:$D$1001,MATCH(EF!C142,A!$A$2:$A$1001,0))</f>
        <v>999</v>
      </c>
      <c r="G142" s="202" t="str">
        <f>INDEX(A!$E$2:$E$1001,MATCH(EF!C142,A!$A$2:$A$1001,0))</f>
        <v>Medio ambiente</v>
      </c>
      <c r="H142" s="202" t="str">
        <f>INDEX(A!$F$2:$F$1001,MATCH(EF!C142,A!$A$2:$A$1001,0))</f>
        <v>Ejecutivo</v>
      </c>
      <c r="I142" s="202" t="str">
        <f>INDEX(A!$G$2:$G$1001,MATCH(EF!C142,A!$A$2:$A$1001,0))</f>
        <v>OPD</v>
      </c>
      <c r="J142" s="202">
        <f>INDEX(A!$H$2:$H$1001,MATCH(EF!C142,A!$A$2:$A$1001,0))</f>
        <v>2020</v>
      </c>
      <c r="K142" s="202" t="str">
        <f>INDEX(A!$I$2:$I$1001,MATCH(EF!C142,A!$A$2:$A$1001,0))</f>
        <v>NA</v>
      </c>
      <c r="L142" s="202" t="str">
        <f>INDEX(A!$J$2:$J$1001,MATCH(EF!C142,A!$A$2:$A$1001,0))</f>
        <v>Periódico Número 39. Sección XI. Tomo CCCXCVII</v>
      </c>
      <c r="M142" s="202">
        <f>INDEX(A!$K$2:$K$1001,MATCH(EF!C142,A!$A$2:$A$1001,0))</f>
        <v>700017</v>
      </c>
      <c r="N142" s="202">
        <f>INDEX(A!$L$2:$L$1001,MATCH(EF!C142,A!$A$2:$A$1001,0))</f>
        <v>0</v>
      </c>
      <c r="O142" s="203" t="str">
        <f t="shared" si="4"/>
        <v>7</v>
      </c>
      <c r="P142" s="203" t="str">
        <f t="shared" si="5"/>
        <v>000</v>
      </c>
      <c r="Q142" s="203" t="str">
        <f>IF(O142="7",IF(P142="000","Sin región al ser un intermunicipal",INDEX(B!$C$2:$C$126,MATCH(EF!P142,B!$A$2:$A$126,0))),"Sin región al ser un ente Estatal")</f>
        <v>Sin región al ser un intermunicipal</v>
      </c>
      <c r="R142" s="204" t="str">
        <f>IF(O142="7",IF(P142="000","N/A",INDEX(B!$D$2:$D$126,MATCH(EF!P142,B!$A$2:$A$126,0))),B!$D$127)</f>
        <v>N/A</v>
      </c>
      <c r="S142" s="204" t="str">
        <f>IF(O142="7",IF(P142="000","N/A",INDEX(B!$E$2:$E$126,MATCH(EF!P142,B!$A$2:$A$126,0))),B!$E$127)</f>
        <v>N/A</v>
      </c>
    </row>
    <row r="143" spans="1:19" x14ac:dyDescent="0.3">
      <c r="A143" s="195">
        <f>COUNTIF(A!$A$2:$A$1001,"&lt;="&amp;A!A143)</f>
        <v>142</v>
      </c>
      <c r="B143" s="196">
        <v>142</v>
      </c>
      <c r="C143" s="202" t="str">
        <f>INDEX(A!$A$2:$A$1001,MATCH(EF!B143,EF!$A$2:$A$1001,0))</f>
        <v>Junta Intermunicipal de Medio Ambiente Lagunas</v>
      </c>
      <c r="D143" s="202" t="str">
        <f>INDEX(A!$B$2:$B$1001,MATCH(EF!C143,A!$A$2:$A$1001,0))</f>
        <v>Intermunicipal</v>
      </c>
      <c r="E143" s="202" t="str">
        <f>INDEX(A!$C$2:$C$1001,MATCH(EF!C143,A!$A$2:$A$1001,0))</f>
        <v>Sí</v>
      </c>
      <c r="F143" s="202">
        <f>INDEX(A!$D$2:$D$1001,MATCH(EF!C143,A!$A$2:$A$1001,0))</f>
        <v>999</v>
      </c>
      <c r="G143" s="202" t="str">
        <f>INDEX(A!$E$2:$E$1001,MATCH(EF!C143,A!$A$2:$A$1001,0))</f>
        <v>Medio ambiente</v>
      </c>
      <c r="H143" s="202" t="str">
        <f>INDEX(A!$F$2:$F$1001,MATCH(EF!C143,A!$A$2:$A$1001,0))</f>
        <v>Ejecutivo</v>
      </c>
      <c r="I143" s="202" t="str">
        <f>INDEX(A!$G$2:$G$1001,MATCH(EF!C143,A!$A$2:$A$1001,0))</f>
        <v>OPD</v>
      </c>
      <c r="J143" s="202">
        <f>INDEX(A!$H$2:$H$1001,MATCH(EF!C143,A!$A$2:$A$1001,0))</f>
        <v>2019</v>
      </c>
      <c r="K143" s="202" t="str">
        <f>INDEX(A!$I$2:$I$1001,MATCH(EF!C143,A!$A$2:$A$1001,0))</f>
        <v>NA</v>
      </c>
      <c r="L143" s="202" t="str">
        <f>INDEX(A!$J$2:$J$1001,MATCH(EF!C143,A!$A$2:$A$1001,0))</f>
        <v>Convenio de creación. Periódico número 14. Sección IV Tomo CCCXCVI</v>
      </c>
      <c r="M143" s="202">
        <f>INDEX(A!$K$2:$K$1001,MATCH(EF!C143,A!$A$2:$A$1001,0))</f>
        <v>700015</v>
      </c>
      <c r="N143" s="202">
        <f>INDEX(A!$L$2:$L$1001,MATCH(EF!C143,A!$A$2:$A$1001,0))</f>
        <v>0</v>
      </c>
      <c r="O143" s="203" t="str">
        <f t="shared" si="4"/>
        <v>7</v>
      </c>
      <c r="P143" s="203" t="str">
        <f t="shared" si="5"/>
        <v>000</v>
      </c>
      <c r="Q143" s="203" t="str">
        <f>IF(O143="7",IF(P143="000","Sin región al ser un intermunicipal",INDEX(B!$C$2:$C$126,MATCH(EF!P143,B!$A$2:$A$126,0))),"Sin región al ser un ente Estatal")</f>
        <v>Sin región al ser un intermunicipal</v>
      </c>
      <c r="R143" s="204" t="str">
        <f>IF(O143="7",IF(P143="000","N/A",INDEX(B!$D$2:$D$126,MATCH(EF!P143,B!$A$2:$A$126,0))),B!$D$127)</f>
        <v>N/A</v>
      </c>
      <c r="S143" s="204" t="str">
        <f>IF(O143="7",IF(P143="000","N/A",INDEX(B!$E$2:$E$126,MATCH(EF!P143,B!$A$2:$A$126,0))),B!$E$127)</f>
        <v>N/A</v>
      </c>
    </row>
    <row r="144" spans="1:19" x14ac:dyDescent="0.3">
      <c r="A144" s="195">
        <f>COUNTIF(A!$A$2:$A$1001,"&lt;="&amp;A!A144)</f>
        <v>143</v>
      </c>
      <c r="B144" s="196">
        <v>143</v>
      </c>
      <c r="C144" s="202" t="str">
        <f>INDEX(A!$A$2:$A$1001,MATCH(EF!B144,EF!$A$2:$A$1001,0))</f>
        <v>Junta Intermunicipal de Medio Ambiente para la Gestión Integral de la Cuenca del Río Coahuayana (JIRCO)</v>
      </c>
      <c r="D144" s="202" t="str">
        <f>INDEX(A!$B$2:$B$1001,MATCH(EF!C144,A!$A$2:$A$1001,0))</f>
        <v>Intermunicipal</v>
      </c>
      <c r="E144" s="202" t="str">
        <f>INDEX(A!$C$2:$C$1001,MATCH(EF!C144,A!$A$2:$A$1001,0))</f>
        <v>Sí</v>
      </c>
      <c r="F144" s="202">
        <f>INDEX(A!$D$2:$D$1001,MATCH(EF!C144,A!$A$2:$A$1001,0))</f>
        <v>999</v>
      </c>
      <c r="G144" s="202" t="str">
        <f>INDEX(A!$E$2:$E$1001,MATCH(EF!C144,A!$A$2:$A$1001,0))</f>
        <v>Medio ambiente</v>
      </c>
      <c r="H144" s="202" t="str">
        <f>INDEX(A!$F$2:$F$1001,MATCH(EF!C144,A!$A$2:$A$1001,0))</f>
        <v>Ejecutivo</v>
      </c>
      <c r="I144" s="202" t="str">
        <f>INDEX(A!$G$2:$G$1001,MATCH(EF!C144,A!$A$2:$A$1001,0))</f>
        <v>OPD</v>
      </c>
      <c r="J144" s="202">
        <f>INDEX(A!$H$2:$H$1001,MATCH(EF!C144,A!$A$2:$A$1001,0))</f>
        <v>2009</v>
      </c>
      <c r="K144" s="202" t="str">
        <f>INDEX(A!$I$2:$I$1001,MATCH(EF!C144,A!$A$2:$A$1001,0))</f>
        <v>NA</v>
      </c>
      <c r="L144" s="202" t="str">
        <f>INDEX(A!$J$2:$J$1001,MATCH(EF!C144,A!$A$2:$A$1001,0))</f>
        <v>Convenio de creación. Periódico número 47. Sección II Tomo CCCLXIV</v>
      </c>
      <c r="M144" s="202">
        <f>INDEX(A!$K$2:$K$1001,MATCH(EF!C144,A!$A$2:$A$1001,0))</f>
        <v>700005</v>
      </c>
      <c r="N144" s="202">
        <f>INDEX(A!$L$2:$L$1001,MATCH(EF!C144,A!$A$2:$A$1001,0))</f>
        <v>0</v>
      </c>
      <c r="O144" s="203" t="str">
        <f t="shared" si="4"/>
        <v>7</v>
      </c>
      <c r="P144" s="203" t="str">
        <f t="shared" si="5"/>
        <v>000</v>
      </c>
      <c r="Q144" s="203" t="str">
        <f>IF(O144="7",IF(P144="000","Sin región al ser un intermunicipal",INDEX(B!$C$2:$C$126,MATCH(EF!P144,B!$A$2:$A$126,0))),"Sin región al ser un ente Estatal")</f>
        <v>Sin región al ser un intermunicipal</v>
      </c>
      <c r="R144" s="204" t="str">
        <f>IF(O144="7",IF(P144="000","N/A",INDEX(B!$D$2:$D$126,MATCH(EF!P144,B!$A$2:$A$126,0))),B!$D$127)</f>
        <v>N/A</v>
      </c>
      <c r="S144" s="204" t="str">
        <f>IF(O144="7",IF(P144="000","N/A",INDEX(B!$E$2:$E$126,MATCH(EF!P144,B!$A$2:$A$126,0))),B!$E$127)</f>
        <v>N/A</v>
      </c>
    </row>
    <row r="145" spans="1:19" x14ac:dyDescent="0.3">
      <c r="A145" s="195">
        <f>COUNTIF(A!$A$2:$A$1001,"&lt;="&amp;A!A145)</f>
        <v>144</v>
      </c>
      <c r="B145" s="196">
        <v>144</v>
      </c>
      <c r="C145" s="202" t="str">
        <f>INDEX(A!$A$2:$A$1001,MATCH(EF!B145,EF!$A$2:$A$1001,0))</f>
        <v>Junta Intermunicipal de Medio Ambiente para la Gestión Integral de la Región Norte del Estado de Jalisco (JINOR)</v>
      </c>
      <c r="D145" s="202" t="str">
        <f>INDEX(A!$B$2:$B$1001,MATCH(EF!C145,A!$A$2:$A$1001,0))</f>
        <v>Intermunicipal</v>
      </c>
      <c r="E145" s="202" t="str">
        <f>INDEX(A!$C$2:$C$1001,MATCH(EF!C145,A!$A$2:$A$1001,0))</f>
        <v>Sí</v>
      </c>
      <c r="F145" s="202">
        <f>INDEX(A!$D$2:$D$1001,MATCH(EF!C145,A!$A$2:$A$1001,0))</f>
        <v>999</v>
      </c>
      <c r="G145" s="202" t="str">
        <f>INDEX(A!$E$2:$E$1001,MATCH(EF!C145,A!$A$2:$A$1001,0))</f>
        <v>Medio ambiente</v>
      </c>
      <c r="H145" s="202" t="str">
        <f>INDEX(A!$F$2:$F$1001,MATCH(EF!C145,A!$A$2:$A$1001,0))</f>
        <v>Ejecutivo</v>
      </c>
      <c r="I145" s="202" t="str">
        <f>INDEX(A!$G$2:$G$1001,MATCH(EF!C145,A!$A$2:$A$1001,0))</f>
        <v>OPD</v>
      </c>
      <c r="J145" s="202">
        <f>INDEX(A!$H$2:$H$1001,MATCH(EF!C145,A!$A$2:$A$1001,0))</f>
        <v>2017</v>
      </c>
      <c r="K145" s="202" t="str">
        <f>INDEX(A!$I$2:$I$1001,MATCH(EF!C145,A!$A$2:$A$1001,0))</f>
        <v>NA</v>
      </c>
      <c r="L145" s="202" t="str">
        <f>INDEX(A!$J$2:$J$1001,MATCH(EF!C145,A!$A$2:$A$1001,0))</f>
        <v>Convenio de creación número 17. Sección IV Tomo CCCLXXXIX</v>
      </c>
      <c r="M145" s="202">
        <f>INDEX(A!$K$2:$K$1001,MATCH(EF!C145,A!$A$2:$A$1001,0))</f>
        <v>700013</v>
      </c>
      <c r="N145" s="202">
        <f>INDEX(A!$L$2:$L$1001,MATCH(EF!C145,A!$A$2:$A$1001,0))</f>
        <v>0</v>
      </c>
      <c r="O145" s="203" t="str">
        <f t="shared" si="4"/>
        <v>7</v>
      </c>
      <c r="P145" s="203" t="str">
        <f t="shared" si="5"/>
        <v>000</v>
      </c>
      <c r="Q145" s="203" t="str">
        <f>IF(O145="7",IF(P145="000","Sin región al ser un intermunicipal",INDEX(B!$C$2:$C$126,MATCH(EF!P145,B!$A$2:$A$126,0))),"Sin región al ser un ente Estatal")</f>
        <v>Sin región al ser un intermunicipal</v>
      </c>
      <c r="R145" s="204" t="str">
        <f>IF(O145="7",IF(P145="000","N/A",INDEX(B!$D$2:$D$126,MATCH(EF!P145,B!$A$2:$A$126,0))),B!$D$127)</f>
        <v>N/A</v>
      </c>
      <c r="S145" s="204" t="str">
        <f>IF(O145="7",IF(P145="000","N/A",INDEX(B!$E$2:$E$126,MATCH(EF!P145,B!$A$2:$A$126,0))),B!$E$127)</f>
        <v>N/A</v>
      </c>
    </row>
    <row r="146" spans="1:19" x14ac:dyDescent="0.3">
      <c r="A146" s="195">
        <f>COUNTIF(A!$A$2:$A$1001,"&lt;="&amp;A!A146)</f>
        <v>145</v>
      </c>
      <c r="B146" s="196">
        <v>145</v>
      </c>
      <c r="C146" s="202" t="str">
        <f>INDEX(A!$A$2:$A$1001,MATCH(EF!B146,EF!$A$2:$A$1001,0))</f>
        <v>Junta Intermunicipal de Medio Ambiente para la Gestión Integral de la Región Valles (JIMAV)</v>
      </c>
      <c r="D146" s="202" t="str">
        <f>INDEX(A!$B$2:$B$1001,MATCH(EF!C146,A!$A$2:$A$1001,0))</f>
        <v>Intermunicipal</v>
      </c>
      <c r="E146" s="202" t="str">
        <f>INDEX(A!$C$2:$C$1001,MATCH(EF!C146,A!$A$2:$A$1001,0))</f>
        <v>Sí</v>
      </c>
      <c r="F146" s="202">
        <f>INDEX(A!$D$2:$D$1001,MATCH(EF!C146,A!$A$2:$A$1001,0))</f>
        <v>999</v>
      </c>
      <c r="G146" s="202" t="str">
        <f>INDEX(A!$E$2:$E$1001,MATCH(EF!C146,A!$A$2:$A$1001,0))</f>
        <v>Medio ambiente</v>
      </c>
      <c r="H146" s="202" t="str">
        <f>INDEX(A!$F$2:$F$1001,MATCH(EF!C146,A!$A$2:$A$1001,0))</f>
        <v>Ejecutivo</v>
      </c>
      <c r="I146" s="202" t="str">
        <f>INDEX(A!$G$2:$G$1001,MATCH(EF!C146,A!$A$2:$A$1001,0))</f>
        <v>OPD</v>
      </c>
      <c r="J146" s="202">
        <f>INDEX(A!$H$2:$H$1001,MATCH(EF!C146,A!$A$2:$A$1001,0))</f>
        <v>2017</v>
      </c>
      <c r="K146" s="202" t="str">
        <f>INDEX(A!$I$2:$I$1001,MATCH(EF!C146,A!$A$2:$A$1001,0))</f>
        <v>NA</v>
      </c>
      <c r="L146" s="202" t="str">
        <f>INDEX(A!$J$2:$J$1001,MATCH(EF!C146,A!$A$2:$A$1001,0))</f>
        <v>Convenio de creación</v>
      </c>
      <c r="M146" s="202">
        <f>INDEX(A!$K$2:$K$1001,MATCH(EF!C146,A!$A$2:$A$1001,0))</f>
        <v>700014</v>
      </c>
      <c r="N146" s="202">
        <f>INDEX(A!$L$2:$L$1001,MATCH(EF!C146,A!$A$2:$A$1001,0))</f>
        <v>0</v>
      </c>
      <c r="O146" s="203" t="str">
        <f t="shared" si="4"/>
        <v>7</v>
      </c>
      <c r="P146" s="203" t="str">
        <f t="shared" si="5"/>
        <v>000</v>
      </c>
      <c r="Q146" s="203" t="str">
        <f>IF(O146="7",IF(P146="000","Sin región al ser un intermunicipal",INDEX(B!$C$2:$C$126,MATCH(EF!P146,B!$A$2:$A$126,0))),"Sin región al ser un ente Estatal")</f>
        <v>Sin región al ser un intermunicipal</v>
      </c>
      <c r="R146" s="204" t="str">
        <f>IF(O146="7",IF(P146="000","N/A",INDEX(B!$D$2:$D$126,MATCH(EF!P146,B!$A$2:$A$126,0))),B!$D$127)</f>
        <v>N/A</v>
      </c>
      <c r="S146" s="204" t="str">
        <f>IF(O146="7",IF(P146="000","N/A",INDEX(B!$E$2:$E$126,MATCH(EF!P146,B!$A$2:$A$126,0))),B!$E$127)</f>
        <v>N/A</v>
      </c>
    </row>
    <row r="147" spans="1:19" x14ac:dyDescent="0.3">
      <c r="A147" s="195">
        <f>COUNTIF(A!$A$2:$A$1001,"&lt;="&amp;A!A147)</f>
        <v>146</v>
      </c>
      <c r="B147" s="196">
        <v>146</v>
      </c>
      <c r="C147" s="202" t="str">
        <f>INDEX(A!$A$2:$A$1001,MATCH(EF!B147,EF!$A$2:$A$1001,0))</f>
        <v xml:space="preserve">Junta Intermunicipal del Medio Ambiente para la Gestión Integral de la Cuenca Baja del Río Ayuquila </v>
      </c>
      <c r="D147" s="202" t="str">
        <f>INDEX(A!$B$2:$B$1001,MATCH(EF!C147,A!$A$2:$A$1001,0))</f>
        <v>Intermunicipal</v>
      </c>
      <c r="E147" s="202" t="str">
        <f>INDEX(A!$C$2:$C$1001,MATCH(EF!C147,A!$A$2:$A$1001,0))</f>
        <v>Sí</v>
      </c>
      <c r="F147" s="202">
        <f>INDEX(A!$D$2:$D$1001,MATCH(EF!C147,A!$A$2:$A$1001,0))</f>
        <v>999</v>
      </c>
      <c r="G147" s="202" t="str">
        <f>INDEX(A!$E$2:$E$1001,MATCH(EF!C147,A!$A$2:$A$1001,0))</f>
        <v>Medio ambiente</v>
      </c>
      <c r="H147" s="202" t="str">
        <f>INDEX(A!$F$2:$F$1001,MATCH(EF!C147,A!$A$2:$A$1001,0))</f>
        <v>Ejecutivo</v>
      </c>
      <c r="I147" s="202" t="str">
        <f>INDEX(A!$G$2:$G$1001,MATCH(EF!C147,A!$A$2:$A$1001,0))</f>
        <v>OPD</v>
      </c>
      <c r="J147" s="202">
        <f>INDEX(A!$H$2:$H$1001,MATCH(EF!C147,A!$A$2:$A$1001,0))</f>
        <v>2007</v>
      </c>
      <c r="K147" s="202" t="str">
        <f>INDEX(A!$I$2:$I$1001,MATCH(EF!C147,A!$A$2:$A$1001,0))</f>
        <v>NA</v>
      </c>
      <c r="L147" s="202" t="str">
        <f>INDEX(A!$J$2:$J$1001,MATCH(EF!C147,A!$A$2:$A$1001,0))</f>
        <v>Convenio de creación. Periódico número 33. Sección II Tomo CCCLVIII</v>
      </c>
      <c r="M147" s="202">
        <f>INDEX(A!$K$2:$K$1001,MATCH(EF!C147,A!$A$2:$A$1001,0))</f>
        <v>700001</v>
      </c>
      <c r="N147" s="202">
        <f>INDEX(A!$L$2:$L$1001,MATCH(EF!C147,A!$A$2:$A$1001,0))</f>
        <v>0</v>
      </c>
      <c r="O147" s="203" t="str">
        <f t="shared" si="4"/>
        <v>7</v>
      </c>
      <c r="P147" s="203" t="str">
        <f t="shared" si="5"/>
        <v>000</v>
      </c>
      <c r="Q147" s="203" t="str">
        <f>IF(O147="7",IF(P147="000","Sin región al ser un intermunicipal",INDEX(B!$C$2:$C$126,MATCH(EF!P147,B!$A$2:$A$126,0))),"Sin región al ser un ente Estatal")</f>
        <v>Sin región al ser un intermunicipal</v>
      </c>
      <c r="R147" s="204" t="str">
        <f>IF(O147="7",IF(P147="000","N/A",INDEX(B!$D$2:$D$126,MATCH(EF!P147,B!$A$2:$A$126,0))),B!$D$127)</f>
        <v>N/A</v>
      </c>
      <c r="S147" s="204" t="str">
        <f>IF(O147="7",IF(P147="000","N/A",INDEX(B!$E$2:$E$126,MATCH(EF!P147,B!$A$2:$A$126,0))),B!$E$127)</f>
        <v>N/A</v>
      </c>
    </row>
    <row r="148" spans="1:19" x14ac:dyDescent="0.3">
      <c r="A148" s="195">
        <f>COUNTIF(A!$A$2:$A$1001,"&lt;="&amp;A!A148)</f>
        <v>147</v>
      </c>
      <c r="B148" s="196">
        <v>147</v>
      </c>
      <c r="C148" s="202" t="str">
        <f>INDEX(A!$A$2:$A$1001,MATCH(EF!B148,EF!$A$2:$A$1001,0))</f>
        <v>La Barca</v>
      </c>
      <c r="D148" s="202" t="str">
        <f>INDEX(A!$B$2:$B$1001,MATCH(EF!C148,A!$A$2:$A$1001,0))</f>
        <v>Municipal</v>
      </c>
      <c r="E148" s="202" t="str">
        <f>INDEX(A!$C$2:$C$1001,MATCH(EF!C148,A!$A$2:$A$1001,0))</f>
        <v>Sí</v>
      </c>
      <c r="F148" s="202">
        <f>INDEX(A!$D$2:$D$1001,MATCH(EF!C148,A!$A$2:$A$1001,0))</f>
        <v>18</v>
      </c>
      <c r="G148" s="202" t="str">
        <f>INDEX(A!$E$2:$E$1001,MATCH(EF!C148,A!$A$2:$A$1001,0))</f>
        <v>Gobierno</v>
      </c>
      <c r="H148" s="202" t="str">
        <f>INDEX(A!$F$2:$F$1001,MATCH(EF!C148,A!$A$2:$A$1001,0))</f>
        <v>Ejecutivo</v>
      </c>
      <c r="I148" s="202" t="str">
        <f>INDEX(A!$G$2:$G$1001,MATCH(EF!C148,A!$A$2:$A$1001,0))</f>
        <v>Dependencia</v>
      </c>
      <c r="J148" s="202">
        <f>INDEX(A!$H$2:$H$1001,MATCH(EF!C148,A!$A$2:$A$1001,0))</f>
        <v>1824</v>
      </c>
      <c r="K148" s="202" t="str">
        <f>INDEX(A!$I$2:$I$1001,MATCH(EF!C148,A!$A$2:$A$1001,0))</f>
        <v>NA</v>
      </c>
      <c r="L148" s="202" t="str">
        <f>INDEX(A!$J$2:$J$1001,MATCH(EF!C148,A!$A$2:$A$1001,0))</f>
        <v>NA</v>
      </c>
      <c r="M148" s="202">
        <f>INDEX(A!$K$2:$K$1001,MATCH(EF!C148,A!$A$2:$A$1001,0))</f>
        <v>701800</v>
      </c>
      <c r="N148" s="202">
        <f>INDEX(A!$L$2:$L$1001,MATCH(EF!C148,A!$A$2:$A$1001,0))</f>
        <v>0</v>
      </c>
      <c r="O148" s="203" t="str">
        <f t="shared" si="4"/>
        <v>7</v>
      </c>
      <c r="P148" s="203" t="str">
        <f t="shared" si="5"/>
        <v>018</v>
      </c>
      <c r="Q148" s="203" t="str">
        <f>IF(O148="7",IF(P148="000","Sin región al ser un intermunicipal",INDEX(B!$C$2:$C$126,MATCH(EF!P148,B!$A$2:$A$126,0))),"Sin región al ser un ente Estatal")</f>
        <v>Ciénega</v>
      </c>
      <c r="R148" s="204">
        <f>IF(O148="7",IF(P148="000","N/A",INDEX(B!$D$2:$D$126,MATCH(EF!P148,B!$A$2:$A$126,0))),B!$D$127)</f>
        <v>65055</v>
      </c>
      <c r="S148" s="204">
        <f>IF(O148="7",IF(P148="000","N/A",INDEX(B!$E$2:$E$126,MATCH(EF!P148,B!$A$2:$A$126,0))),B!$E$127)</f>
        <v>67937</v>
      </c>
    </row>
    <row r="149" spans="1:19" x14ac:dyDescent="0.3">
      <c r="A149" s="195">
        <f>COUNTIF(A!$A$2:$A$1001,"&lt;="&amp;A!A149)</f>
        <v>148</v>
      </c>
      <c r="B149" s="196">
        <v>148</v>
      </c>
      <c r="C149" s="202" t="str">
        <f>INDEX(A!$A$2:$A$1001,MATCH(EF!B149,EF!$A$2:$A$1001,0))</f>
        <v>La Huerta</v>
      </c>
      <c r="D149" s="202" t="str">
        <f>INDEX(A!$B$2:$B$1001,MATCH(EF!C149,A!$A$2:$A$1001,0))</f>
        <v>Municipal</v>
      </c>
      <c r="E149" s="202" t="str">
        <f>INDEX(A!$C$2:$C$1001,MATCH(EF!C149,A!$A$2:$A$1001,0))</f>
        <v>Sí</v>
      </c>
      <c r="F149" s="202">
        <f>INDEX(A!$D$2:$D$1001,MATCH(EF!C149,A!$A$2:$A$1001,0))</f>
        <v>43</v>
      </c>
      <c r="G149" s="202" t="str">
        <f>INDEX(A!$E$2:$E$1001,MATCH(EF!C149,A!$A$2:$A$1001,0))</f>
        <v>Gobierno</v>
      </c>
      <c r="H149" s="202" t="str">
        <f>INDEX(A!$F$2:$F$1001,MATCH(EF!C149,A!$A$2:$A$1001,0))</f>
        <v>Ejecutivo</v>
      </c>
      <c r="I149" s="202" t="str">
        <f>INDEX(A!$G$2:$G$1001,MATCH(EF!C149,A!$A$2:$A$1001,0))</f>
        <v>Dependencia</v>
      </c>
      <c r="J149" s="202">
        <f>INDEX(A!$H$2:$H$1001,MATCH(EF!C149,A!$A$2:$A$1001,0))</f>
        <v>1943</v>
      </c>
      <c r="K149" s="202" t="str">
        <f>INDEX(A!$I$2:$I$1001,MATCH(EF!C149,A!$A$2:$A$1001,0))</f>
        <v>NA</v>
      </c>
      <c r="L149" s="202" t="str">
        <f>INDEX(A!$J$2:$J$1001,MATCH(EF!C149,A!$A$2:$A$1001,0))</f>
        <v>NA</v>
      </c>
      <c r="M149" s="202">
        <f>INDEX(A!$K$2:$K$1001,MATCH(EF!C149,A!$A$2:$A$1001,0))</f>
        <v>704300</v>
      </c>
      <c r="N149" s="202">
        <f>INDEX(A!$L$2:$L$1001,MATCH(EF!C149,A!$A$2:$A$1001,0))</f>
        <v>0</v>
      </c>
      <c r="O149" s="203" t="str">
        <f t="shared" si="4"/>
        <v>7</v>
      </c>
      <c r="P149" s="203" t="str">
        <f t="shared" si="5"/>
        <v>043</v>
      </c>
      <c r="Q149" s="203" t="str">
        <f>IF(O149="7",IF(P149="000","Sin región al ser un intermunicipal",INDEX(B!$C$2:$C$126,MATCH(EF!P149,B!$A$2:$A$126,0))),"Sin región al ser un ente Estatal")</f>
        <v>Costa Sur</v>
      </c>
      <c r="R149" s="204">
        <f>IF(O149="7",IF(P149="000","N/A",INDEX(B!$D$2:$D$126,MATCH(EF!P149,B!$A$2:$A$126,0))),B!$D$127)</f>
        <v>24563</v>
      </c>
      <c r="S149" s="204">
        <f>IF(O149="7",IF(P149="000","N/A",INDEX(B!$E$2:$E$126,MATCH(EF!P149,B!$A$2:$A$126,0))),B!$E$127)</f>
        <v>23258</v>
      </c>
    </row>
    <row r="150" spans="1:19" x14ac:dyDescent="0.3">
      <c r="A150" s="195">
        <f>COUNTIF(A!$A$2:$A$1001,"&lt;="&amp;A!A150)</f>
        <v>149</v>
      </c>
      <c r="B150" s="196">
        <v>149</v>
      </c>
      <c r="C150" s="202" t="str">
        <f>INDEX(A!$A$2:$A$1001,MATCH(EF!B150,EF!$A$2:$A$1001,0))</f>
        <v>La Manzanilla de la Paz</v>
      </c>
      <c r="D150" s="202" t="str">
        <f>INDEX(A!$B$2:$B$1001,MATCH(EF!C150,A!$A$2:$A$1001,0))</f>
        <v>Municipal</v>
      </c>
      <c r="E150" s="202" t="str">
        <f>INDEX(A!$C$2:$C$1001,MATCH(EF!C150,A!$A$2:$A$1001,0))</f>
        <v>Sí</v>
      </c>
      <c r="F150" s="202">
        <f>INDEX(A!$D$2:$D$1001,MATCH(EF!C150,A!$A$2:$A$1001,0))</f>
        <v>57</v>
      </c>
      <c r="G150" s="202" t="str">
        <f>INDEX(A!$E$2:$E$1001,MATCH(EF!C150,A!$A$2:$A$1001,0))</f>
        <v>Gobierno</v>
      </c>
      <c r="H150" s="202" t="str">
        <f>INDEX(A!$F$2:$F$1001,MATCH(EF!C150,A!$A$2:$A$1001,0))</f>
        <v>Ejecutivo</v>
      </c>
      <c r="I150" s="202" t="str">
        <f>INDEX(A!$G$2:$G$1001,MATCH(EF!C150,A!$A$2:$A$1001,0))</f>
        <v>Dependencia</v>
      </c>
      <c r="J150" s="202">
        <f>INDEX(A!$H$2:$H$1001,MATCH(EF!C150,A!$A$2:$A$1001,0))</f>
        <v>1909</v>
      </c>
      <c r="K150" s="202" t="str">
        <f>INDEX(A!$I$2:$I$1001,MATCH(EF!C150,A!$A$2:$A$1001,0))</f>
        <v>NA</v>
      </c>
      <c r="L150" s="202" t="str">
        <f>INDEX(A!$J$2:$J$1001,MATCH(EF!C150,A!$A$2:$A$1001,0))</f>
        <v>NA</v>
      </c>
      <c r="M150" s="202">
        <f>INDEX(A!$K$2:$K$1001,MATCH(EF!C150,A!$A$2:$A$1001,0))</f>
        <v>705700</v>
      </c>
      <c r="N150" s="202">
        <f>INDEX(A!$L$2:$L$1001,MATCH(EF!C150,A!$A$2:$A$1001,0))</f>
        <v>0</v>
      </c>
      <c r="O150" s="203" t="str">
        <f t="shared" si="4"/>
        <v>7</v>
      </c>
      <c r="P150" s="203" t="str">
        <f t="shared" si="5"/>
        <v>057</v>
      </c>
      <c r="Q150" s="203" t="str">
        <f>IF(O150="7",IF(P150="000","Sin región al ser un intermunicipal",INDEX(B!$C$2:$C$126,MATCH(EF!P150,B!$A$2:$A$126,0))),"Sin región al ser un ente Estatal")</f>
        <v>Sureste</v>
      </c>
      <c r="R150" s="204">
        <f>IF(O150="7",IF(P150="000","N/A",INDEX(B!$D$2:$D$126,MATCH(EF!P150,B!$A$2:$A$126,0))),B!$D$127)</f>
        <v>3688</v>
      </c>
      <c r="S150" s="204">
        <f>IF(O150="7",IF(P150="000","N/A",INDEX(B!$E$2:$E$126,MATCH(EF!P150,B!$A$2:$A$126,0))),B!$E$127)</f>
        <v>4099</v>
      </c>
    </row>
    <row r="151" spans="1:19" x14ac:dyDescent="0.3">
      <c r="A151" s="195">
        <f>COUNTIF(A!$A$2:$A$1001,"&lt;="&amp;A!A151)</f>
        <v>150</v>
      </c>
      <c r="B151" s="196">
        <v>150</v>
      </c>
      <c r="C151" s="202" t="str">
        <f>INDEX(A!$A$2:$A$1001,MATCH(EF!B151,EF!$A$2:$A$1001,0))</f>
        <v>Lagos de Moreno</v>
      </c>
      <c r="D151" s="202" t="str">
        <f>INDEX(A!$B$2:$B$1001,MATCH(EF!C151,A!$A$2:$A$1001,0))</f>
        <v>Municipal</v>
      </c>
      <c r="E151" s="202" t="str">
        <f>INDEX(A!$C$2:$C$1001,MATCH(EF!C151,A!$A$2:$A$1001,0))</f>
        <v>Sí</v>
      </c>
      <c r="F151" s="202">
        <f>INDEX(A!$D$2:$D$1001,MATCH(EF!C151,A!$A$2:$A$1001,0))</f>
        <v>53</v>
      </c>
      <c r="G151" s="202" t="str">
        <f>INDEX(A!$E$2:$E$1001,MATCH(EF!C151,A!$A$2:$A$1001,0))</f>
        <v>Gobierno</v>
      </c>
      <c r="H151" s="202" t="str">
        <f>INDEX(A!$F$2:$F$1001,MATCH(EF!C151,A!$A$2:$A$1001,0))</f>
        <v>Ejecutivo</v>
      </c>
      <c r="I151" s="202" t="str">
        <f>INDEX(A!$G$2:$G$1001,MATCH(EF!C151,A!$A$2:$A$1001,0))</f>
        <v>Dependencia</v>
      </c>
      <c r="J151" s="202">
        <f>INDEX(A!$H$2:$H$1001,MATCH(EF!C151,A!$A$2:$A$1001,0))</f>
        <v>1824</v>
      </c>
      <c r="K151" s="202" t="str">
        <f>INDEX(A!$I$2:$I$1001,MATCH(EF!C151,A!$A$2:$A$1001,0))</f>
        <v>NA</v>
      </c>
      <c r="L151" s="202" t="str">
        <f>INDEX(A!$J$2:$J$1001,MATCH(EF!C151,A!$A$2:$A$1001,0))</f>
        <v>NA</v>
      </c>
      <c r="M151" s="202">
        <f>INDEX(A!$K$2:$K$1001,MATCH(EF!C151,A!$A$2:$A$1001,0))</f>
        <v>705300</v>
      </c>
      <c r="N151" s="202">
        <f>INDEX(A!$L$2:$L$1001,MATCH(EF!C151,A!$A$2:$A$1001,0))</f>
        <v>0</v>
      </c>
      <c r="O151" s="203" t="str">
        <f t="shared" si="4"/>
        <v>7</v>
      </c>
      <c r="P151" s="203" t="str">
        <f t="shared" si="5"/>
        <v>053</v>
      </c>
      <c r="Q151" s="203" t="str">
        <f>IF(O151="7",IF(P151="000","Sin región al ser un intermunicipal",INDEX(B!$C$2:$C$126,MATCH(EF!P151,B!$A$2:$A$126,0))),"Sin región al ser un ente Estatal")</f>
        <v>Altos Norte</v>
      </c>
      <c r="R151" s="204">
        <f>IF(O151="7",IF(P151="000","N/A",INDEX(B!$D$2:$D$126,MATCH(EF!P151,B!$A$2:$A$126,0))),B!$D$127)</f>
        <v>164981</v>
      </c>
      <c r="S151" s="204">
        <f>IF(O151="7",IF(P151="000","N/A",INDEX(B!$E$2:$E$126,MATCH(EF!P151,B!$A$2:$A$126,0))),B!$E$127)</f>
        <v>172403</v>
      </c>
    </row>
    <row r="152" spans="1:19" x14ac:dyDescent="0.3">
      <c r="A152" s="195">
        <f>COUNTIF(A!$A$2:$A$1001,"&lt;="&amp;A!A152)</f>
        <v>151</v>
      </c>
      <c r="B152" s="196">
        <v>151</v>
      </c>
      <c r="C152" s="202" t="str">
        <f>INDEX(A!$A$2:$A$1001,MATCH(EF!B152,EF!$A$2:$A$1001,0))</f>
        <v>Magdalena</v>
      </c>
      <c r="D152" s="202" t="str">
        <f>INDEX(A!$B$2:$B$1001,MATCH(EF!C152,A!$A$2:$A$1001,0))</f>
        <v>Municipal</v>
      </c>
      <c r="E152" s="202" t="str">
        <f>INDEX(A!$C$2:$C$1001,MATCH(EF!C152,A!$A$2:$A$1001,0))</f>
        <v>Sí</v>
      </c>
      <c r="F152" s="202">
        <f>INDEX(A!$D$2:$D$1001,MATCH(EF!C152,A!$A$2:$A$1001,0))</f>
        <v>55</v>
      </c>
      <c r="G152" s="202" t="str">
        <f>INDEX(A!$E$2:$E$1001,MATCH(EF!C152,A!$A$2:$A$1001,0))</f>
        <v>Gobierno</v>
      </c>
      <c r="H152" s="202" t="str">
        <f>INDEX(A!$F$2:$F$1001,MATCH(EF!C152,A!$A$2:$A$1001,0))</f>
        <v>Ejecutivo</v>
      </c>
      <c r="I152" s="202" t="str">
        <f>INDEX(A!$G$2:$G$1001,MATCH(EF!C152,A!$A$2:$A$1001,0))</f>
        <v>Dependencia</v>
      </c>
      <c r="J152" s="202">
        <f>INDEX(A!$H$2:$H$1001,MATCH(EF!C152,A!$A$2:$A$1001,0))</f>
        <v>1824</v>
      </c>
      <c r="K152" s="202" t="str">
        <f>INDEX(A!$I$2:$I$1001,MATCH(EF!C152,A!$A$2:$A$1001,0))</f>
        <v>NA</v>
      </c>
      <c r="L152" s="202" t="str">
        <f>INDEX(A!$J$2:$J$1001,MATCH(EF!C152,A!$A$2:$A$1001,0))</f>
        <v>NA</v>
      </c>
      <c r="M152" s="202">
        <f>INDEX(A!$K$2:$K$1001,MATCH(EF!C152,A!$A$2:$A$1001,0))</f>
        <v>705500</v>
      </c>
      <c r="N152" s="202">
        <f>INDEX(A!$L$2:$L$1001,MATCH(EF!C152,A!$A$2:$A$1001,0))</f>
        <v>0</v>
      </c>
      <c r="O152" s="203" t="str">
        <f t="shared" si="4"/>
        <v>7</v>
      </c>
      <c r="P152" s="203" t="str">
        <f t="shared" si="5"/>
        <v>055</v>
      </c>
      <c r="Q152" s="203" t="str">
        <f>IF(O152="7",IF(P152="000","Sin región al ser un intermunicipal",INDEX(B!$C$2:$C$126,MATCH(EF!P152,B!$A$2:$A$126,0))),"Sin región al ser un ente Estatal")</f>
        <v>Valles</v>
      </c>
      <c r="R152" s="204">
        <f>IF(O152="7",IF(P152="000","N/A",INDEX(B!$D$2:$D$126,MATCH(EF!P152,B!$A$2:$A$126,0))),B!$D$127)</f>
        <v>22643</v>
      </c>
      <c r="S152" s="204">
        <f>IF(O152="7",IF(P152="000","N/A",INDEX(B!$E$2:$E$126,MATCH(EF!P152,B!$A$2:$A$126,0))),B!$E$127)</f>
        <v>21781</v>
      </c>
    </row>
    <row r="153" spans="1:19" x14ac:dyDescent="0.3">
      <c r="A153" s="195">
        <f>COUNTIF(A!$A$2:$A$1001,"&lt;="&amp;A!A153)</f>
        <v>152</v>
      </c>
      <c r="B153" s="196">
        <v>152</v>
      </c>
      <c r="C153" s="202" t="str">
        <f>INDEX(A!$A$2:$A$1001,MATCH(EF!B153,EF!$A$2:$A$1001,0))</f>
        <v>Mascota</v>
      </c>
      <c r="D153" s="202" t="str">
        <f>INDEX(A!$B$2:$B$1001,MATCH(EF!C153,A!$A$2:$A$1001,0))</f>
        <v>Municipal</v>
      </c>
      <c r="E153" s="202" t="str">
        <f>INDEX(A!$C$2:$C$1001,MATCH(EF!C153,A!$A$2:$A$1001,0))</f>
        <v>Sí</v>
      </c>
      <c r="F153" s="202">
        <f>INDEX(A!$D$2:$D$1001,MATCH(EF!C153,A!$A$2:$A$1001,0))</f>
        <v>58</v>
      </c>
      <c r="G153" s="202" t="str">
        <f>INDEX(A!$E$2:$E$1001,MATCH(EF!C153,A!$A$2:$A$1001,0))</f>
        <v>Gobierno</v>
      </c>
      <c r="H153" s="202" t="str">
        <f>INDEX(A!$F$2:$F$1001,MATCH(EF!C153,A!$A$2:$A$1001,0))</f>
        <v>Ejecutivo</v>
      </c>
      <c r="I153" s="202" t="str">
        <f>INDEX(A!$G$2:$G$1001,MATCH(EF!C153,A!$A$2:$A$1001,0))</f>
        <v>Dependencia</v>
      </c>
      <c r="J153" s="202">
        <f>INDEX(A!$H$2:$H$1001,MATCH(EF!C153,A!$A$2:$A$1001,0))</f>
        <v>1824</v>
      </c>
      <c r="K153" s="202" t="str">
        <f>INDEX(A!$I$2:$I$1001,MATCH(EF!C153,A!$A$2:$A$1001,0))</f>
        <v>NA</v>
      </c>
      <c r="L153" s="202" t="str">
        <f>INDEX(A!$J$2:$J$1001,MATCH(EF!C153,A!$A$2:$A$1001,0))</f>
        <v>NA</v>
      </c>
      <c r="M153" s="202">
        <f>INDEX(A!$K$2:$K$1001,MATCH(EF!C153,A!$A$2:$A$1001,0))</f>
        <v>705800</v>
      </c>
      <c r="N153" s="202">
        <f>INDEX(A!$L$2:$L$1001,MATCH(EF!C153,A!$A$2:$A$1001,0))</f>
        <v>0</v>
      </c>
      <c r="O153" s="203" t="str">
        <f t="shared" si="4"/>
        <v>7</v>
      </c>
      <c r="P153" s="203" t="str">
        <f t="shared" si="5"/>
        <v>058</v>
      </c>
      <c r="Q153" s="203" t="str">
        <f>IF(O153="7",IF(P153="000","Sin región al ser un intermunicipal",INDEX(B!$C$2:$C$126,MATCH(EF!P153,B!$A$2:$A$126,0))),"Sin región al ser un ente Estatal")</f>
        <v>Costa Sierra Occidental</v>
      </c>
      <c r="R153" s="204">
        <f>IF(O153="7",IF(P153="000","N/A",INDEX(B!$D$2:$D$126,MATCH(EF!P153,B!$A$2:$A$126,0))),B!$D$127)</f>
        <v>14477</v>
      </c>
      <c r="S153" s="204">
        <f>IF(O153="7",IF(P153="000","N/A",INDEX(B!$E$2:$E$126,MATCH(EF!P153,B!$A$2:$A$126,0))),B!$E$127)</f>
        <v>14451</v>
      </c>
    </row>
    <row r="154" spans="1:19" x14ac:dyDescent="0.3">
      <c r="A154" s="195">
        <f>COUNTIF(A!$A$2:$A$1001,"&lt;="&amp;A!A154)</f>
        <v>153</v>
      </c>
      <c r="B154" s="196">
        <v>153</v>
      </c>
      <c r="C154" s="202" t="str">
        <f>INDEX(A!$A$2:$A$1001,MATCH(EF!B154,EF!$A$2:$A$1001,0))</f>
        <v>Mazamitla</v>
      </c>
      <c r="D154" s="202" t="str">
        <f>INDEX(A!$B$2:$B$1001,MATCH(EF!C154,A!$A$2:$A$1001,0))</f>
        <v>Municipal</v>
      </c>
      <c r="E154" s="202" t="str">
        <f>INDEX(A!$C$2:$C$1001,MATCH(EF!C154,A!$A$2:$A$1001,0))</f>
        <v>Sí</v>
      </c>
      <c r="F154" s="202">
        <f>INDEX(A!$D$2:$D$1001,MATCH(EF!C154,A!$A$2:$A$1001,0))</f>
        <v>59</v>
      </c>
      <c r="G154" s="202" t="str">
        <f>INDEX(A!$E$2:$E$1001,MATCH(EF!C154,A!$A$2:$A$1001,0))</f>
        <v>Gobierno</v>
      </c>
      <c r="H154" s="202" t="str">
        <f>INDEX(A!$F$2:$F$1001,MATCH(EF!C154,A!$A$2:$A$1001,0))</f>
        <v>Ejecutivo</v>
      </c>
      <c r="I154" s="202" t="str">
        <f>INDEX(A!$G$2:$G$1001,MATCH(EF!C154,A!$A$2:$A$1001,0))</f>
        <v>Dependencia</v>
      </c>
      <c r="J154" s="202">
        <f>INDEX(A!$H$2:$H$1001,MATCH(EF!C154,A!$A$2:$A$1001,0))</f>
        <v>1870</v>
      </c>
      <c r="K154" s="202" t="str">
        <f>INDEX(A!$I$2:$I$1001,MATCH(EF!C154,A!$A$2:$A$1001,0))</f>
        <v>NA</v>
      </c>
      <c r="L154" s="202" t="str">
        <f>INDEX(A!$J$2:$J$1001,MATCH(EF!C154,A!$A$2:$A$1001,0))</f>
        <v>NA</v>
      </c>
      <c r="M154" s="202">
        <f>INDEX(A!$K$2:$K$1001,MATCH(EF!C154,A!$A$2:$A$1001,0))</f>
        <v>705900</v>
      </c>
      <c r="N154" s="202">
        <f>INDEX(A!$L$2:$L$1001,MATCH(EF!C154,A!$A$2:$A$1001,0))</f>
        <v>0</v>
      </c>
      <c r="O154" s="203" t="str">
        <f t="shared" si="4"/>
        <v>7</v>
      </c>
      <c r="P154" s="203" t="str">
        <f t="shared" si="5"/>
        <v>059</v>
      </c>
      <c r="Q154" s="203" t="str">
        <f>IF(O154="7",IF(P154="000","Sin región al ser un intermunicipal",INDEX(B!$C$2:$C$126,MATCH(EF!P154,B!$A$2:$A$126,0))),"Sin región al ser un ente Estatal")</f>
        <v>Sureste</v>
      </c>
      <c r="R154" s="204">
        <f>IF(O154="7",IF(P154="000","N/A",INDEX(B!$D$2:$D$126,MATCH(EF!P154,B!$A$2:$A$126,0))),B!$D$127)</f>
        <v>13799</v>
      </c>
      <c r="S154" s="204">
        <f>IF(O154="7",IF(P154="000","N/A",INDEX(B!$E$2:$E$126,MATCH(EF!P154,B!$A$2:$A$126,0))),B!$E$127)</f>
        <v>14043</v>
      </c>
    </row>
    <row r="155" spans="1:19" x14ac:dyDescent="0.3">
      <c r="A155" s="195">
        <f>COUNTIF(A!$A$2:$A$1001,"&lt;="&amp;A!A155)</f>
        <v>154</v>
      </c>
      <c r="B155" s="196">
        <v>154</v>
      </c>
      <c r="C155" s="202" t="str">
        <f>INDEX(A!$A$2:$A$1001,MATCH(EF!B155,EF!$A$2:$A$1001,0))</f>
        <v>Mexticacán</v>
      </c>
      <c r="D155" s="202" t="str">
        <f>INDEX(A!$B$2:$B$1001,MATCH(EF!C155,A!$A$2:$A$1001,0))</f>
        <v>Municipal</v>
      </c>
      <c r="E155" s="202" t="str">
        <f>INDEX(A!$C$2:$C$1001,MATCH(EF!C155,A!$A$2:$A$1001,0))</f>
        <v>Sí</v>
      </c>
      <c r="F155" s="202">
        <f>INDEX(A!$D$2:$D$1001,MATCH(EF!C155,A!$A$2:$A$1001,0))</f>
        <v>60</v>
      </c>
      <c r="G155" s="202" t="str">
        <f>INDEX(A!$E$2:$E$1001,MATCH(EF!C155,A!$A$2:$A$1001,0))</f>
        <v>Gobierno</v>
      </c>
      <c r="H155" s="202" t="str">
        <f>INDEX(A!$F$2:$F$1001,MATCH(EF!C155,A!$A$2:$A$1001,0))</f>
        <v>Ejecutivo</v>
      </c>
      <c r="I155" s="202" t="str">
        <f>INDEX(A!$G$2:$G$1001,MATCH(EF!C155,A!$A$2:$A$1001,0))</f>
        <v>Dependencia</v>
      </c>
      <c r="J155" s="202">
        <f>INDEX(A!$H$2:$H$1001,MATCH(EF!C155,A!$A$2:$A$1001,0))</f>
        <v>1824</v>
      </c>
      <c r="K155" s="202" t="str">
        <f>INDEX(A!$I$2:$I$1001,MATCH(EF!C155,A!$A$2:$A$1001,0))</f>
        <v>NA</v>
      </c>
      <c r="L155" s="202" t="str">
        <f>INDEX(A!$J$2:$J$1001,MATCH(EF!C155,A!$A$2:$A$1001,0))</f>
        <v>NA</v>
      </c>
      <c r="M155" s="202">
        <f>INDEX(A!$K$2:$K$1001,MATCH(EF!C155,A!$A$2:$A$1001,0))</f>
        <v>706000</v>
      </c>
      <c r="N155" s="202">
        <f>INDEX(A!$L$2:$L$1001,MATCH(EF!C155,A!$A$2:$A$1001,0))</f>
        <v>0</v>
      </c>
      <c r="O155" s="203" t="str">
        <f t="shared" si="4"/>
        <v>7</v>
      </c>
      <c r="P155" s="203" t="str">
        <f t="shared" si="5"/>
        <v>060</v>
      </c>
      <c r="Q155" s="203" t="str">
        <f>IF(O155="7",IF(P155="000","Sin región al ser un intermunicipal",INDEX(B!$C$2:$C$126,MATCH(EF!P155,B!$A$2:$A$126,0))),"Sin región al ser un ente Estatal")</f>
        <v>Altos Sur</v>
      </c>
      <c r="R155" s="204">
        <f>IF(O155="7",IF(P155="000","N/A",INDEX(B!$D$2:$D$126,MATCH(EF!P155,B!$A$2:$A$126,0))),B!$D$127)</f>
        <v>5088</v>
      </c>
      <c r="S155" s="204">
        <f>IF(O155="7",IF(P155="000","N/A",INDEX(B!$E$2:$E$126,MATCH(EF!P155,B!$A$2:$A$126,0))),B!$E$127)</f>
        <v>5307</v>
      </c>
    </row>
    <row r="156" spans="1:19" x14ac:dyDescent="0.3">
      <c r="A156" s="195">
        <f>COUNTIF(A!$A$2:$A$1001,"&lt;="&amp;A!A156)</f>
        <v>155</v>
      </c>
      <c r="B156" s="196">
        <v>155</v>
      </c>
      <c r="C156" s="202" t="str">
        <f>INDEX(A!$A$2:$A$1001,MATCH(EF!B156,EF!$A$2:$A$1001,0))</f>
        <v>Mezquitic</v>
      </c>
      <c r="D156" s="202" t="str">
        <f>INDEX(A!$B$2:$B$1001,MATCH(EF!C156,A!$A$2:$A$1001,0))</f>
        <v>Municipal</v>
      </c>
      <c r="E156" s="202" t="str">
        <f>INDEX(A!$C$2:$C$1001,MATCH(EF!C156,A!$A$2:$A$1001,0))</f>
        <v>Sí</v>
      </c>
      <c r="F156" s="202">
        <f>INDEX(A!$D$2:$D$1001,MATCH(EF!C156,A!$A$2:$A$1001,0))</f>
        <v>61</v>
      </c>
      <c r="G156" s="202" t="str">
        <f>INDEX(A!$E$2:$E$1001,MATCH(EF!C156,A!$A$2:$A$1001,0))</f>
        <v>Gobierno</v>
      </c>
      <c r="H156" s="202" t="str">
        <f>INDEX(A!$F$2:$F$1001,MATCH(EF!C156,A!$A$2:$A$1001,0))</f>
        <v>Ejecutivo</v>
      </c>
      <c r="I156" s="202" t="str">
        <f>INDEX(A!$G$2:$G$1001,MATCH(EF!C156,A!$A$2:$A$1001,0))</f>
        <v>Dependencia</v>
      </c>
      <c r="J156" s="202">
        <f>INDEX(A!$H$2:$H$1001,MATCH(EF!C156,A!$A$2:$A$1001,0))</f>
        <v>1880</v>
      </c>
      <c r="K156" s="202" t="str">
        <f>INDEX(A!$I$2:$I$1001,MATCH(EF!C156,A!$A$2:$A$1001,0))</f>
        <v>NA</v>
      </c>
      <c r="L156" s="202" t="str">
        <f>INDEX(A!$J$2:$J$1001,MATCH(EF!C156,A!$A$2:$A$1001,0))</f>
        <v>NA</v>
      </c>
      <c r="M156" s="202">
        <f>INDEX(A!$K$2:$K$1001,MATCH(EF!C156,A!$A$2:$A$1001,0))</f>
        <v>706100</v>
      </c>
      <c r="N156" s="202">
        <f>INDEX(A!$L$2:$L$1001,MATCH(EF!C156,A!$A$2:$A$1001,0))</f>
        <v>0</v>
      </c>
      <c r="O156" s="203" t="str">
        <f t="shared" si="4"/>
        <v>7</v>
      </c>
      <c r="P156" s="203" t="str">
        <f t="shared" si="5"/>
        <v>061</v>
      </c>
      <c r="Q156" s="203" t="str">
        <f>IF(O156="7",IF(P156="000","Sin región al ser un intermunicipal",INDEX(B!$C$2:$C$126,MATCH(EF!P156,B!$A$2:$A$126,0))),"Sin región al ser un ente Estatal")</f>
        <v>Norte</v>
      </c>
      <c r="R156" s="204">
        <f>IF(O156="7",IF(P156="000","N/A",INDEX(B!$D$2:$D$126,MATCH(EF!P156,B!$A$2:$A$126,0))),B!$D$127)</f>
        <v>19452</v>
      </c>
      <c r="S156" s="204">
        <f>IF(O156="7",IF(P156="000","N/A",INDEX(B!$E$2:$E$126,MATCH(EF!P156,B!$A$2:$A$126,0))),B!$E$127)</f>
        <v>22083</v>
      </c>
    </row>
    <row r="157" spans="1:19" x14ac:dyDescent="0.3">
      <c r="A157" s="195">
        <f>COUNTIF(A!$A$2:$A$1001,"&lt;="&amp;A!A157)</f>
        <v>156</v>
      </c>
      <c r="B157" s="196">
        <v>156</v>
      </c>
      <c r="C157" s="202" t="str">
        <f>INDEX(A!$A$2:$A$1001,MATCH(EF!B157,EF!$A$2:$A$1001,0))</f>
        <v>Mixtlán</v>
      </c>
      <c r="D157" s="202" t="str">
        <f>INDEX(A!$B$2:$B$1001,MATCH(EF!C157,A!$A$2:$A$1001,0))</f>
        <v>Municipal</v>
      </c>
      <c r="E157" s="202" t="str">
        <f>INDEX(A!$C$2:$C$1001,MATCH(EF!C157,A!$A$2:$A$1001,0))</f>
        <v>Sí</v>
      </c>
      <c r="F157" s="202">
        <f>INDEX(A!$D$2:$D$1001,MATCH(EF!C157,A!$A$2:$A$1001,0))</f>
        <v>62</v>
      </c>
      <c r="G157" s="202" t="str">
        <f>INDEX(A!$E$2:$E$1001,MATCH(EF!C157,A!$A$2:$A$1001,0))</f>
        <v>Gobierno</v>
      </c>
      <c r="H157" s="202" t="str">
        <f>INDEX(A!$F$2:$F$1001,MATCH(EF!C157,A!$A$2:$A$1001,0))</f>
        <v>Ejecutivo</v>
      </c>
      <c r="I157" s="202" t="str">
        <f>INDEX(A!$G$2:$G$1001,MATCH(EF!C157,A!$A$2:$A$1001,0))</f>
        <v>Dependencia</v>
      </c>
      <c r="J157" s="202">
        <f>INDEX(A!$H$2:$H$1001,MATCH(EF!C157,A!$A$2:$A$1001,0))</f>
        <v>1938</v>
      </c>
      <c r="K157" s="202" t="str">
        <f>INDEX(A!$I$2:$I$1001,MATCH(EF!C157,A!$A$2:$A$1001,0))</f>
        <v>NA</v>
      </c>
      <c r="L157" s="202" t="str">
        <f>INDEX(A!$J$2:$J$1001,MATCH(EF!C157,A!$A$2:$A$1001,0))</f>
        <v>NA</v>
      </c>
      <c r="M157" s="202">
        <f>INDEX(A!$K$2:$K$1001,MATCH(EF!C157,A!$A$2:$A$1001,0))</f>
        <v>706200</v>
      </c>
      <c r="N157" s="202">
        <f>INDEX(A!$L$2:$L$1001,MATCH(EF!C157,A!$A$2:$A$1001,0))</f>
        <v>0</v>
      </c>
      <c r="O157" s="203" t="str">
        <f t="shared" si="4"/>
        <v>7</v>
      </c>
      <c r="P157" s="203" t="str">
        <f t="shared" si="5"/>
        <v>062</v>
      </c>
      <c r="Q157" s="203" t="str">
        <f>IF(O157="7",IF(P157="000","Sin región al ser un intermunicipal",INDEX(B!$C$2:$C$126,MATCH(EF!P157,B!$A$2:$A$126,0))),"Sin región al ser un ente Estatal")</f>
        <v>Costa Sierra Occidental</v>
      </c>
      <c r="R157" s="204">
        <f>IF(O157="7",IF(P157="000","N/A",INDEX(B!$D$2:$D$126,MATCH(EF!P157,B!$A$2:$A$126,0))),B!$D$127)</f>
        <v>3526</v>
      </c>
      <c r="S157" s="204">
        <f>IF(O157="7",IF(P157="000","N/A",INDEX(B!$E$2:$E$126,MATCH(EF!P157,B!$A$2:$A$126,0))),B!$E$127)</f>
        <v>3638</v>
      </c>
    </row>
    <row r="158" spans="1:19" x14ac:dyDescent="0.3">
      <c r="A158" s="195">
        <f>COUNTIF(A!$A$2:$A$1001,"&lt;="&amp;A!A158)</f>
        <v>157</v>
      </c>
      <c r="B158" s="196">
        <v>157</v>
      </c>
      <c r="C158" s="202" t="str">
        <f>INDEX(A!$A$2:$A$1001,MATCH(EF!B158,EF!$A$2:$A$1001,0))</f>
        <v>Ocotlán</v>
      </c>
      <c r="D158" s="202" t="str">
        <f>INDEX(A!$B$2:$B$1001,MATCH(EF!C158,A!$A$2:$A$1001,0))</f>
        <v>Municipal</v>
      </c>
      <c r="E158" s="202" t="str">
        <f>INDEX(A!$C$2:$C$1001,MATCH(EF!C158,A!$A$2:$A$1001,0))</f>
        <v>Sí</v>
      </c>
      <c r="F158" s="202">
        <f>INDEX(A!$D$2:$D$1001,MATCH(EF!C158,A!$A$2:$A$1001,0))</f>
        <v>63</v>
      </c>
      <c r="G158" s="202" t="str">
        <f>INDEX(A!$E$2:$E$1001,MATCH(EF!C158,A!$A$2:$A$1001,0))</f>
        <v>Gobierno</v>
      </c>
      <c r="H158" s="202" t="str">
        <f>INDEX(A!$F$2:$F$1001,MATCH(EF!C158,A!$A$2:$A$1001,0))</f>
        <v>Ejecutivo</v>
      </c>
      <c r="I158" s="202" t="str">
        <f>INDEX(A!$G$2:$G$1001,MATCH(EF!C158,A!$A$2:$A$1001,0))</f>
        <v>Dependencia</v>
      </c>
      <c r="J158" s="202">
        <f>INDEX(A!$H$2:$H$1001,MATCH(EF!C158,A!$A$2:$A$1001,0))</f>
        <v>1824</v>
      </c>
      <c r="K158" s="202" t="str">
        <f>INDEX(A!$I$2:$I$1001,MATCH(EF!C158,A!$A$2:$A$1001,0))</f>
        <v>NA</v>
      </c>
      <c r="L158" s="202" t="str">
        <f>INDEX(A!$J$2:$J$1001,MATCH(EF!C158,A!$A$2:$A$1001,0))</f>
        <v>NA</v>
      </c>
      <c r="M158" s="202">
        <f>INDEX(A!$K$2:$K$1001,MATCH(EF!C158,A!$A$2:$A$1001,0))</f>
        <v>706300</v>
      </c>
      <c r="N158" s="202">
        <f>INDEX(A!$L$2:$L$1001,MATCH(EF!C158,A!$A$2:$A$1001,0))</f>
        <v>0</v>
      </c>
      <c r="O158" s="203" t="str">
        <f t="shared" si="4"/>
        <v>7</v>
      </c>
      <c r="P158" s="203" t="str">
        <f t="shared" si="5"/>
        <v>063</v>
      </c>
      <c r="Q158" s="203" t="str">
        <f>IF(O158="7",IF(P158="000","Sin región al ser un intermunicipal",INDEX(B!$C$2:$C$126,MATCH(EF!P158,B!$A$2:$A$126,0))),"Sin región al ser un ente Estatal")</f>
        <v>Ciénega</v>
      </c>
      <c r="R158" s="204">
        <f>IF(O158="7",IF(P158="000","N/A",INDEX(B!$D$2:$D$126,MATCH(EF!P158,B!$A$2:$A$126,0))),B!$D$127)</f>
        <v>99461</v>
      </c>
      <c r="S158" s="204">
        <f>IF(O158="7",IF(P158="000","N/A",INDEX(B!$E$2:$E$126,MATCH(EF!P158,B!$A$2:$A$126,0))),B!$E$127)</f>
        <v>106050</v>
      </c>
    </row>
    <row r="159" spans="1:19" x14ac:dyDescent="0.3">
      <c r="A159" s="195">
        <f>COUNTIF(A!$A$2:$A$1001,"&lt;="&amp;A!A159)</f>
        <v>158</v>
      </c>
      <c r="B159" s="196">
        <v>158</v>
      </c>
      <c r="C159" s="202" t="str">
        <f>INDEX(A!$A$2:$A$1001,MATCH(EF!B159,EF!$A$2:$A$1001,0))</f>
        <v>Ojuelos de Jalisco</v>
      </c>
      <c r="D159" s="202" t="str">
        <f>INDEX(A!$B$2:$B$1001,MATCH(EF!C159,A!$A$2:$A$1001,0))</f>
        <v>Municipal</v>
      </c>
      <c r="E159" s="202" t="str">
        <f>INDEX(A!$C$2:$C$1001,MATCH(EF!C159,A!$A$2:$A$1001,0))</f>
        <v>Sí</v>
      </c>
      <c r="F159" s="202">
        <f>INDEX(A!$D$2:$D$1001,MATCH(EF!C159,A!$A$2:$A$1001,0))</f>
        <v>64</v>
      </c>
      <c r="G159" s="202" t="str">
        <f>INDEX(A!$E$2:$E$1001,MATCH(EF!C159,A!$A$2:$A$1001,0))</f>
        <v>Gobierno</v>
      </c>
      <c r="H159" s="202" t="str">
        <f>INDEX(A!$F$2:$F$1001,MATCH(EF!C159,A!$A$2:$A$1001,0))</f>
        <v>Ejecutivo</v>
      </c>
      <c r="I159" s="202" t="str">
        <f>INDEX(A!$G$2:$G$1001,MATCH(EF!C159,A!$A$2:$A$1001,0))</f>
        <v>Dependencia</v>
      </c>
      <c r="J159" s="202">
        <f>INDEX(A!$H$2:$H$1001,MATCH(EF!C159,A!$A$2:$A$1001,0))</f>
        <v>1862</v>
      </c>
      <c r="K159" s="202" t="str">
        <f>INDEX(A!$I$2:$I$1001,MATCH(EF!C159,A!$A$2:$A$1001,0))</f>
        <v>NA</v>
      </c>
      <c r="L159" s="202" t="str">
        <f>INDEX(A!$J$2:$J$1001,MATCH(EF!C159,A!$A$2:$A$1001,0))</f>
        <v>NA</v>
      </c>
      <c r="M159" s="202">
        <f>INDEX(A!$K$2:$K$1001,MATCH(EF!C159,A!$A$2:$A$1001,0))</f>
        <v>706400</v>
      </c>
      <c r="N159" s="202">
        <f>INDEX(A!$L$2:$L$1001,MATCH(EF!C159,A!$A$2:$A$1001,0))</f>
        <v>0</v>
      </c>
      <c r="O159" s="203" t="str">
        <f t="shared" si="4"/>
        <v>7</v>
      </c>
      <c r="P159" s="203" t="str">
        <f t="shared" si="5"/>
        <v>064</v>
      </c>
      <c r="Q159" s="203" t="str">
        <f>IF(O159="7",IF(P159="000","Sin región al ser un intermunicipal",INDEX(B!$C$2:$C$126,MATCH(EF!P159,B!$A$2:$A$126,0))),"Sin región al ser un ente Estatal")</f>
        <v xml:space="preserve">Altos Norte  </v>
      </c>
      <c r="R159" s="204">
        <f>IF(O159="7",IF(P159="000","N/A",INDEX(B!$D$2:$D$126,MATCH(EF!P159,B!$A$2:$A$126,0))),B!$D$127)</f>
        <v>32357</v>
      </c>
      <c r="S159" s="204">
        <f>IF(O159="7",IF(P159="000","N/A",INDEX(B!$E$2:$E$126,MATCH(EF!P159,B!$A$2:$A$126,0))),B!$E$127)</f>
        <v>33588</v>
      </c>
    </row>
    <row r="160" spans="1:19" x14ac:dyDescent="0.3">
      <c r="A160" s="195">
        <f>COUNTIF(A!$A$2:$A$1001,"&lt;="&amp;A!A160)</f>
        <v>159</v>
      </c>
      <c r="B160" s="196">
        <v>159</v>
      </c>
      <c r="C160" s="202" t="str">
        <f>INDEX(A!$A$2:$A$1001,MATCH(EF!B160,EF!$A$2:$A$1001,0))</f>
        <v>Organismo Municipal del Agua y Saneamiento de Tala (OMAST)</v>
      </c>
      <c r="D160" s="202" t="str">
        <f>INDEX(A!$B$2:$B$1001,MATCH(EF!C160,A!$A$2:$A$1001,0))</f>
        <v>Municipal</v>
      </c>
      <c r="E160" s="202" t="str">
        <f>INDEX(A!$C$2:$C$1001,MATCH(EF!C160,A!$A$2:$A$1001,0))</f>
        <v>Sí</v>
      </c>
      <c r="F160" s="202">
        <f>INDEX(A!$D$2:$D$1001,MATCH(EF!C160,A!$A$2:$A$1001,0))</f>
        <v>83</v>
      </c>
      <c r="G160" s="202" t="str">
        <f>INDEX(A!$E$2:$E$1001,MATCH(EF!C160,A!$A$2:$A$1001,0))</f>
        <v>Medio ambiente</v>
      </c>
      <c r="H160" s="202" t="str">
        <f>INDEX(A!$F$2:$F$1001,MATCH(EF!C160,A!$A$2:$A$1001,0))</f>
        <v>Ejecutivo</v>
      </c>
      <c r="I160" s="202" t="str">
        <f>INDEX(A!$G$2:$G$1001,MATCH(EF!C160,A!$A$2:$A$1001,0))</f>
        <v>OPD</v>
      </c>
      <c r="J160" s="202">
        <f>INDEX(A!$H$2:$H$1001,MATCH(EF!C160,A!$A$2:$A$1001,0))</f>
        <v>2019</v>
      </c>
      <c r="K160" s="202" t="str">
        <f>INDEX(A!$I$2:$I$1001,MATCH(EF!C160,A!$A$2:$A$1001,0))</f>
        <v>NA</v>
      </c>
      <c r="L160" s="202" t="str">
        <f>INDEX(A!$J$2:$J$1001,MATCH(EF!C160,A!$A$2:$A$1001,0))</f>
        <v>Acuerdo de la Sesión Ordinaria de Ayuntamiento número 25 de fecha 08 de agosto de 2019</v>
      </c>
      <c r="M160" s="202">
        <f>INDEX(A!$K$2:$K$1001,MATCH(EF!C160,A!$A$2:$A$1001,0))</f>
        <v>708302</v>
      </c>
      <c r="N160" s="202">
        <f>INDEX(A!$L$2:$L$1001,MATCH(EF!C160,A!$A$2:$A$1001,0))</f>
        <v>0</v>
      </c>
      <c r="O160" s="203" t="str">
        <f t="shared" si="4"/>
        <v>7</v>
      </c>
      <c r="P160" s="203" t="str">
        <f t="shared" si="5"/>
        <v>083</v>
      </c>
      <c r="Q160" s="203" t="str">
        <f>IF(O160="7",IF(P160="000","Sin región al ser un intermunicipal",INDEX(B!$C$2:$C$126,MATCH(EF!P160,B!$A$2:$A$126,0))),"Sin región al ser un ente Estatal")</f>
        <v>Valles</v>
      </c>
      <c r="R160" s="204">
        <f>IF(O160="7",IF(P160="000","N/A",INDEX(B!$D$2:$D$126,MATCH(EF!P160,B!$A$2:$A$126,0))),B!$D$127)</f>
        <v>80365</v>
      </c>
      <c r="S160" s="204">
        <f>IF(O160="7",IF(P160="000","N/A",INDEX(B!$E$2:$E$126,MATCH(EF!P160,B!$A$2:$A$126,0))),B!$E$127)</f>
        <v>87690</v>
      </c>
    </row>
    <row r="161" spans="1:19" x14ac:dyDescent="0.3">
      <c r="A161" s="195">
        <f>COUNTIF(A!$A$2:$A$1001,"&lt;="&amp;A!A161)</f>
        <v>160</v>
      </c>
      <c r="B161" s="196">
        <v>160</v>
      </c>
      <c r="C161" s="202" t="str">
        <f>INDEX(A!$A$2:$A$1001,MATCH(EF!B161,EF!$A$2:$A$1001,0))</f>
        <v>Organismo Público Descentralizado Servicios de Salud del Municipio de Zapopan</v>
      </c>
      <c r="D161" s="202" t="str">
        <f>INDEX(A!$B$2:$B$1001,MATCH(EF!C161,A!$A$2:$A$1001,0))</f>
        <v>Municipal</v>
      </c>
      <c r="E161" s="202" t="str">
        <f>INDEX(A!$C$2:$C$1001,MATCH(EF!C161,A!$A$2:$A$1001,0))</f>
        <v>Sí</v>
      </c>
      <c r="F161" s="202">
        <f>INDEX(A!$D$2:$D$1001,MATCH(EF!C161,A!$A$2:$A$1001,0))</f>
        <v>120</v>
      </c>
      <c r="G161" s="202" t="str">
        <f>INDEX(A!$E$2:$E$1001,MATCH(EF!C161,A!$A$2:$A$1001,0))</f>
        <v>Salud</v>
      </c>
      <c r="H161" s="202" t="str">
        <f>INDEX(A!$F$2:$F$1001,MATCH(EF!C161,A!$A$2:$A$1001,0))</f>
        <v>Ejecutivo</v>
      </c>
      <c r="I161" s="202" t="str">
        <f>INDEX(A!$G$2:$G$1001,MATCH(EF!C161,A!$A$2:$A$1001,0))</f>
        <v>OPD</v>
      </c>
      <c r="J161" s="202">
        <f>INDEX(A!$H$2:$H$1001,MATCH(EF!C161,A!$A$2:$A$1001,0))</f>
        <v>2001</v>
      </c>
      <c r="K161" s="202" t="str">
        <f>INDEX(A!$I$2:$I$1001,MATCH(EF!C161,A!$A$2:$A$1001,0))</f>
        <v>NA</v>
      </c>
      <c r="L161" s="202" t="str">
        <f>INDEX(A!$J$2:$J$1001,MATCH(EF!C161,A!$A$2:$A$1001,0))</f>
        <v>F2001817</v>
      </c>
      <c r="M161" s="202">
        <f>INDEX(A!$K$2:$K$1001,MATCH(EF!C161,A!$A$2:$A$1001,0))</f>
        <v>712003</v>
      </c>
      <c r="N161" s="202">
        <f>INDEX(A!$L$2:$L$1001,MATCH(EF!C161,A!$A$2:$A$1001,0))</f>
        <v>0</v>
      </c>
      <c r="O161" s="203" t="str">
        <f t="shared" si="4"/>
        <v>7</v>
      </c>
      <c r="P161" s="203" t="str">
        <f t="shared" si="5"/>
        <v>120</v>
      </c>
      <c r="Q161" s="203" t="str">
        <f>IF(O161="7",IF(P161="000","Sin región al ser un intermunicipal",INDEX(B!$C$2:$C$126,MATCH(EF!P161,B!$A$2:$A$126,0))),"Sin región al ser un ente Estatal")</f>
        <v>Centro</v>
      </c>
      <c r="R161" s="204">
        <f>IF(O161="7",IF(P161="000","N/A",INDEX(B!$D$2:$D$126,MATCH(EF!P161,B!$A$2:$A$126,0))),B!$D$127)</f>
        <v>1332272</v>
      </c>
      <c r="S161" s="204">
        <f>IF(O161="7",IF(P161="000","N/A",INDEX(B!$E$2:$E$126,MATCH(EF!P161,B!$A$2:$A$126,0))),B!$E$127)</f>
        <v>1476491</v>
      </c>
    </row>
    <row r="162" spans="1:19" x14ac:dyDescent="0.3">
      <c r="A162" s="195">
        <f>COUNTIF(A!$A$2:$A$1001,"&lt;="&amp;A!A162)</f>
        <v>161</v>
      </c>
      <c r="B162" s="196">
        <v>161</v>
      </c>
      <c r="C162" s="202" t="str">
        <f>INDEX(A!$A$2:$A$1001,MATCH(EF!B162,EF!$A$2:$A$1001,0))</f>
        <v xml:space="preserve">Organismo Público Descentralizado Sierra de Quila (OPD Sierra de Quila) </v>
      </c>
      <c r="D162" s="202" t="str">
        <f>INDEX(A!$B$2:$B$1001,MATCH(EF!C162,A!$A$2:$A$1001,0))</f>
        <v>Intermunicipal</v>
      </c>
      <c r="E162" s="202" t="str">
        <f>INDEX(A!$C$2:$C$1001,MATCH(EF!C162,A!$A$2:$A$1001,0))</f>
        <v>Sí</v>
      </c>
      <c r="F162" s="202">
        <f>INDEX(A!$D$2:$D$1001,MATCH(EF!C162,A!$A$2:$A$1001,0))</f>
        <v>999</v>
      </c>
      <c r="G162" s="202" t="str">
        <f>INDEX(A!$E$2:$E$1001,MATCH(EF!C162,A!$A$2:$A$1001,0))</f>
        <v>Medio ambiente</v>
      </c>
      <c r="H162" s="202" t="str">
        <f>INDEX(A!$F$2:$F$1001,MATCH(EF!C162,A!$A$2:$A$1001,0))</f>
        <v>Ejecutivo</v>
      </c>
      <c r="I162" s="202" t="str">
        <f>INDEX(A!$G$2:$G$1001,MATCH(EF!C162,A!$A$2:$A$1001,0))</f>
        <v>OPD</v>
      </c>
      <c r="J162" s="202">
        <f>INDEX(A!$H$2:$H$1001,MATCH(EF!C162,A!$A$2:$A$1001,0))</f>
        <v>2020</v>
      </c>
      <c r="K162" s="202" t="str">
        <f>INDEX(A!$I$2:$I$1001,MATCH(EF!C162,A!$A$2:$A$1001,0))</f>
        <v>NA</v>
      </c>
      <c r="L162" s="202" t="str">
        <f>INDEX(A!$J$2:$J$1001,MATCH(EF!C162,A!$A$2:$A$1001,0))</f>
        <v>Periódico Número 39. Sección XI. Tomo CCCXCVII</v>
      </c>
      <c r="M162" s="202">
        <f>INDEX(A!$K$2:$K$1001,MATCH(EF!C162,A!$A$2:$A$1001,0))</f>
        <v>700018</v>
      </c>
      <c r="N162" s="202">
        <f>INDEX(A!$L$2:$L$1001,MATCH(EF!C162,A!$A$2:$A$1001,0))</f>
        <v>0</v>
      </c>
      <c r="O162" s="203" t="str">
        <f t="shared" si="4"/>
        <v>7</v>
      </c>
      <c r="P162" s="203" t="str">
        <f t="shared" si="5"/>
        <v>000</v>
      </c>
      <c r="Q162" s="203" t="str">
        <f>IF(O162="7",IF(P162="000","Sin región al ser un intermunicipal",INDEX(B!$C$2:$C$126,MATCH(EF!P162,B!$A$2:$A$126,0))),"Sin región al ser un ente Estatal")</f>
        <v>Sin región al ser un intermunicipal</v>
      </c>
      <c r="R162" s="204" t="str">
        <f>IF(O162="7",IF(P162="000","N/A",INDEX(B!$D$2:$D$126,MATCH(EF!P162,B!$A$2:$A$126,0))),B!$D$127)</f>
        <v>N/A</v>
      </c>
      <c r="S162" s="204" t="str">
        <f>IF(O162="7",IF(P162="000","N/A",INDEX(B!$E$2:$E$126,MATCH(EF!P162,B!$A$2:$A$126,0))),B!$E$127)</f>
        <v>N/A</v>
      </c>
    </row>
    <row r="163" spans="1:19" x14ac:dyDescent="0.3">
      <c r="A163" s="195">
        <f>COUNTIF(A!$A$2:$A$1001,"&lt;="&amp;A!A163)</f>
        <v>162</v>
      </c>
      <c r="B163" s="196">
        <v>162</v>
      </c>
      <c r="C163" s="202" t="str">
        <f>INDEX(A!$A$2:$A$1001,MATCH(EF!B163,EF!$A$2:$A$1001,0))</f>
        <v>Organismo Público Descentralizado Zoológico Guadalajara</v>
      </c>
      <c r="D163" s="202" t="str">
        <f>INDEX(A!$B$2:$B$1001,MATCH(EF!C163,A!$A$2:$A$1001,0))</f>
        <v>Municipal</v>
      </c>
      <c r="E163" s="202" t="str">
        <f>INDEX(A!$C$2:$C$1001,MATCH(EF!C163,A!$A$2:$A$1001,0))</f>
        <v>Sí</v>
      </c>
      <c r="F163" s="202">
        <f>INDEX(A!$D$2:$D$1001,MATCH(EF!C163,A!$A$2:$A$1001,0))</f>
        <v>39</v>
      </c>
      <c r="G163" s="202" t="str">
        <f>INDEX(A!$E$2:$E$1001,MATCH(EF!C163,A!$A$2:$A$1001,0))</f>
        <v>Medio ambiente</v>
      </c>
      <c r="H163" s="202" t="str">
        <f>INDEX(A!$F$2:$F$1001,MATCH(EF!C163,A!$A$2:$A$1001,0))</f>
        <v>Ejecutivo</v>
      </c>
      <c r="I163" s="202" t="str">
        <f>INDEX(A!$G$2:$G$1001,MATCH(EF!C163,A!$A$2:$A$1001,0))</f>
        <v>OPD</v>
      </c>
      <c r="J163" s="202">
        <f>INDEX(A!$H$2:$H$1001,MATCH(EF!C163,A!$A$2:$A$1001,0))</f>
        <v>1998</v>
      </c>
      <c r="K163" s="202">
        <f>INDEX(A!$I$2:$I$1001,MATCH(EF!C163,A!$A$2:$A$1001,0))</f>
        <v>2007</v>
      </c>
      <c r="L163" s="202" t="str">
        <f>INDEX(A!$J$2:$J$1001,MATCH(EF!C163,A!$A$2:$A$1001,0))</f>
        <v>Gaceta municipal Tomo III, Ejemplar 4 Sección primera
Decreto número 13144</v>
      </c>
      <c r="M163" s="202">
        <f>INDEX(A!$K$2:$K$1001,MATCH(EF!C163,A!$A$2:$A$1001,0))</f>
        <v>703903</v>
      </c>
      <c r="N163" s="202">
        <f>INDEX(A!$L$2:$L$1001,MATCH(EF!C163,A!$A$2:$A$1001,0))</f>
        <v>0</v>
      </c>
      <c r="O163" s="203" t="str">
        <f t="shared" si="4"/>
        <v>7</v>
      </c>
      <c r="P163" s="203" t="str">
        <f t="shared" si="5"/>
        <v>039</v>
      </c>
      <c r="Q163" s="203" t="str">
        <f>IF(O163="7",IF(P163="000","Sin región al ser un intermunicipal",INDEX(B!$C$2:$C$126,MATCH(EF!P163,B!$A$2:$A$126,0))),"Sin región al ser un ente Estatal")</f>
        <v>Centro</v>
      </c>
      <c r="R163" s="204">
        <f>IF(O163="7",IF(P163="000","N/A",INDEX(B!$D$2:$D$126,MATCH(EF!P163,B!$A$2:$A$126,0))),B!$D$127)</f>
        <v>1460148</v>
      </c>
      <c r="S163" s="204">
        <f>IF(O163="7",IF(P163="000","N/A",INDEX(B!$E$2:$E$126,MATCH(EF!P163,B!$A$2:$A$126,0))),B!$E$127)</f>
        <v>1385629</v>
      </c>
    </row>
    <row r="164" spans="1:19" x14ac:dyDescent="0.3">
      <c r="A164" s="195">
        <f>COUNTIF(A!$A$2:$A$1001,"&lt;="&amp;A!A164)</f>
        <v>163</v>
      </c>
      <c r="B164" s="196">
        <v>163</v>
      </c>
      <c r="C164" s="202" t="str">
        <f>INDEX(A!$A$2:$A$1001,MATCH(EF!B164,EF!$A$2:$A$1001,0))</f>
        <v>Patronato de las Instalaciones de la Feria de Lagos de Moreno</v>
      </c>
      <c r="D164" s="202" t="str">
        <f>INDEX(A!$B$2:$B$1001,MATCH(EF!C164,A!$A$2:$A$1001,0))</f>
        <v>Municipal</v>
      </c>
      <c r="E164" s="202" t="str">
        <f>INDEX(A!$C$2:$C$1001,MATCH(EF!C164,A!$A$2:$A$1001,0))</f>
        <v>Sí</v>
      </c>
      <c r="F164" s="202">
        <f>INDEX(A!$D$2:$D$1001,MATCH(EF!C164,A!$A$2:$A$1001,0))</f>
        <v>53</v>
      </c>
      <c r="G164" s="202" t="str">
        <f>INDEX(A!$E$2:$E$1001,MATCH(EF!C164,A!$A$2:$A$1001,0))</f>
        <v>Cultura</v>
      </c>
      <c r="H164" s="202" t="str">
        <f>INDEX(A!$F$2:$F$1001,MATCH(EF!C164,A!$A$2:$A$1001,0))</f>
        <v>Ejecutivo</v>
      </c>
      <c r="I164" s="202" t="str">
        <f>INDEX(A!$G$2:$G$1001,MATCH(EF!C164,A!$A$2:$A$1001,0))</f>
        <v>OPD</v>
      </c>
      <c r="J164" s="202">
        <f>INDEX(A!$H$2:$H$1001,MATCH(EF!C164,A!$A$2:$A$1001,0))</f>
        <v>2013</v>
      </c>
      <c r="K164" s="202" t="str">
        <f>INDEX(A!$I$2:$I$1001,MATCH(EF!C164,A!$A$2:$A$1001,0))</f>
        <v>NA</v>
      </c>
      <c r="L164" s="202" t="str">
        <f>INDEX(A!$J$2:$J$1001,MATCH(EF!C164,A!$A$2:$A$1001,0))</f>
        <v>Acta de sesión número 9</v>
      </c>
      <c r="M164" s="202">
        <f>INDEX(A!$K$2:$K$1001,MATCH(EF!C164,A!$A$2:$A$1001,0))</f>
        <v>705302</v>
      </c>
      <c r="N164" s="202">
        <f>INDEX(A!$L$2:$L$1001,MATCH(EF!C164,A!$A$2:$A$1001,0))</f>
        <v>0</v>
      </c>
      <c r="O164" s="203" t="str">
        <f t="shared" si="4"/>
        <v>7</v>
      </c>
      <c r="P164" s="203" t="str">
        <f t="shared" si="5"/>
        <v>053</v>
      </c>
      <c r="Q164" s="203" t="str">
        <f>IF(O164="7",IF(P164="000","Sin región al ser un intermunicipal",INDEX(B!$C$2:$C$126,MATCH(EF!P164,B!$A$2:$A$126,0))),"Sin región al ser un ente Estatal")</f>
        <v>Altos Norte</v>
      </c>
      <c r="R164" s="204">
        <f>IF(O164="7",IF(P164="000","N/A",INDEX(B!$D$2:$D$126,MATCH(EF!P164,B!$A$2:$A$126,0))),B!$D$127)</f>
        <v>164981</v>
      </c>
      <c r="S164" s="204">
        <f>IF(O164="7",IF(P164="000","N/A",INDEX(B!$E$2:$E$126,MATCH(EF!P164,B!$A$2:$A$126,0))),B!$E$127)</f>
        <v>172403</v>
      </c>
    </row>
    <row r="165" spans="1:19" x14ac:dyDescent="0.3">
      <c r="A165" s="195">
        <f>COUNTIF(A!$A$2:$A$1001,"&lt;="&amp;A!A165)</f>
        <v>164</v>
      </c>
      <c r="B165" s="196">
        <v>164</v>
      </c>
      <c r="C165" s="202" t="str">
        <f>INDEX(A!$A$2:$A$1001,MATCH(EF!B165,EF!$A$2:$A$1001,0))</f>
        <v>Patronato del Centro Histórico y Barrios Tradicionales de Tonalá, Jalisco "Tonalá Mágico"</v>
      </c>
      <c r="D165" s="202" t="str">
        <f>INDEX(A!$B$2:$B$1001,MATCH(EF!C165,A!$A$2:$A$1001,0))</f>
        <v>Municipal</v>
      </c>
      <c r="E165" s="202" t="str">
        <f>INDEX(A!$C$2:$C$1001,MATCH(EF!C165,A!$A$2:$A$1001,0))</f>
        <v>Sí</v>
      </c>
      <c r="F165" s="202">
        <f>INDEX(A!$D$2:$D$1001,MATCH(EF!C165,A!$A$2:$A$1001,0))</f>
        <v>101</v>
      </c>
      <c r="G165" s="202" t="str">
        <f>INDEX(A!$E$2:$E$1001,MATCH(EF!C165,A!$A$2:$A$1001,0))</f>
        <v>Cultura</v>
      </c>
      <c r="H165" s="202" t="str">
        <f>INDEX(A!$F$2:$F$1001,MATCH(EF!C165,A!$A$2:$A$1001,0))</f>
        <v>Ejecutivo</v>
      </c>
      <c r="I165" s="202" t="str">
        <f>INDEX(A!$G$2:$G$1001,MATCH(EF!C165,A!$A$2:$A$1001,0))</f>
        <v>OPD</v>
      </c>
      <c r="J165" s="202">
        <f>INDEX(A!$H$2:$H$1001,MATCH(EF!C165,A!$A$2:$A$1001,0))</f>
        <v>2018</v>
      </c>
      <c r="K165" s="202" t="str">
        <f>INDEX(A!$I$2:$I$1001,MATCH(EF!C165,A!$A$2:$A$1001,0))</f>
        <v>NA</v>
      </c>
      <c r="L165" s="202" t="str">
        <f>INDEX(A!$J$2:$J$1001,MATCH(EF!C165,A!$A$2:$A$1001,0))</f>
        <v>Acuerdo no. 1083</v>
      </c>
      <c r="M165" s="202">
        <f>INDEX(A!$K$2:$K$1001,MATCH(EF!C165,A!$A$2:$A$1001,0))</f>
        <v>710105</v>
      </c>
      <c r="N165" s="202">
        <f>INDEX(A!$L$2:$L$1001,MATCH(EF!C165,A!$A$2:$A$1001,0))</f>
        <v>0</v>
      </c>
      <c r="O165" s="203" t="str">
        <f t="shared" si="4"/>
        <v>7</v>
      </c>
      <c r="P165" s="203" t="str">
        <f t="shared" si="5"/>
        <v>101</v>
      </c>
      <c r="Q165" s="203" t="str">
        <f>IF(O165="7",IF(P165="000","Sin región al ser un intermunicipal",INDEX(B!$C$2:$C$126,MATCH(EF!P165,B!$A$2:$A$126,0))),"Sin región al ser un ente Estatal")</f>
        <v>Centro</v>
      </c>
      <c r="R165" s="204">
        <f>IF(O165="7",IF(P165="000","N/A",INDEX(B!$D$2:$D$126,MATCH(EF!P165,B!$A$2:$A$126,0))),B!$D$127)</f>
        <v>536111</v>
      </c>
      <c r="S165" s="204">
        <f>IF(O165="7",IF(P165="000","N/A",INDEX(B!$E$2:$E$126,MATCH(EF!P165,B!$A$2:$A$126,0))),B!$E$127)</f>
        <v>569913</v>
      </c>
    </row>
    <row r="166" spans="1:19" x14ac:dyDescent="0.3">
      <c r="A166" s="195">
        <f>COUNTIF(A!$A$2:$A$1001,"&lt;="&amp;A!A166)</f>
        <v>165</v>
      </c>
      <c r="B166" s="196">
        <v>165</v>
      </c>
      <c r="C166" s="202" t="str">
        <f>INDEX(A!$A$2:$A$1001,MATCH(EF!B166,EF!$A$2:$A$1001,0))</f>
        <v>Patronato del Centro Histórico y Franja Turística de Puerto Vallarta</v>
      </c>
      <c r="D166" s="202" t="str">
        <f>INDEX(A!$B$2:$B$1001,MATCH(EF!C166,A!$A$2:$A$1001,0))</f>
        <v>Municipal</v>
      </c>
      <c r="E166" s="202" t="str">
        <f>INDEX(A!$C$2:$C$1001,MATCH(EF!C166,A!$A$2:$A$1001,0))</f>
        <v>Sí</v>
      </c>
      <c r="F166" s="202">
        <f>INDEX(A!$D$2:$D$1001,MATCH(EF!C166,A!$A$2:$A$1001,0))</f>
        <v>67</v>
      </c>
      <c r="G166" s="202" t="str">
        <f>INDEX(A!$E$2:$E$1001,MATCH(EF!C166,A!$A$2:$A$1001,0))</f>
        <v>Economía</v>
      </c>
      <c r="H166" s="202" t="str">
        <f>INDEX(A!$F$2:$F$1001,MATCH(EF!C166,A!$A$2:$A$1001,0))</f>
        <v>Ejecutivo</v>
      </c>
      <c r="I166" s="202" t="str">
        <f>INDEX(A!$G$2:$G$1001,MATCH(EF!C166,A!$A$2:$A$1001,0))</f>
        <v>OPD</v>
      </c>
      <c r="J166" s="202">
        <f>INDEX(A!$H$2:$H$1001,MATCH(EF!C166,A!$A$2:$A$1001,0))</f>
        <v>2006</v>
      </c>
      <c r="K166" s="202" t="str">
        <f>INDEX(A!$I$2:$I$1001,MATCH(EF!C166,A!$A$2:$A$1001,0))</f>
        <v>NA</v>
      </c>
      <c r="L166" s="202" t="str">
        <f>INDEX(A!$J$2:$J$1001,MATCH(EF!C166,A!$A$2:$A$1001,0))</f>
        <v>NA</v>
      </c>
      <c r="M166" s="202">
        <f>INDEX(A!$K$2:$K$1001,MATCH(EF!C166,A!$A$2:$A$1001,0))</f>
        <v>706704</v>
      </c>
      <c r="N166" s="202">
        <f>INDEX(A!$L$2:$L$1001,MATCH(EF!C166,A!$A$2:$A$1001,0))</f>
        <v>0</v>
      </c>
      <c r="O166" s="203" t="str">
        <f t="shared" si="4"/>
        <v>7</v>
      </c>
      <c r="P166" s="203" t="str">
        <f t="shared" si="5"/>
        <v>067</v>
      </c>
      <c r="Q166" s="203" t="str">
        <f>IF(O166="7",IF(P166="000","Sin región al ser un intermunicipal",INDEX(B!$C$2:$C$126,MATCH(EF!P166,B!$A$2:$A$126,0))),"Sin región al ser un ente Estatal")</f>
        <v>Costa Sierra Occidental</v>
      </c>
      <c r="R166" s="204">
        <f>IF(O166="7",IF(P166="000","N/A",INDEX(B!$D$2:$D$126,MATCH(EF!P166,B!$A$2:$A$126,0))),B!$D$127)</f>
        <v>275640</v>
      </c>
      <c r="S166" s="204">
        <f>IF(O166="7",IF(P166="000","N/A",INDEX(B!$E$2:$E$126,MATCH(EF!P166,B!$A$2:$A$126,0))),B!$E$127)</f>
        <v>291839</v>
      </c>
    </row>
    <row r="167" spans="1:19" x14ac:dyDescent="0.3">
      <c r="A167" s="195">
        <f>COUNTIF(A!$A$2:$A$1001,"&lt;="&amp;A!A167)</f>
        <v>166</v>
      </c>
      <c r="B167" s="196">
        <v>166</v>
      </c>
      <c r="C167" s="202" t="str">
        <f>INDEX(A!$A$2:$A$1001,MATCH(EF!B167,EF!$A$2:$A$1001,0))</f>
        <v>Patronato del Centro Histórico, Barrios y Zonas Tradicionales de la ciudad de Guadalajara</v>
      </c>
      <c r="D167" s="202" t="str">
        <f>INDEX(A!$B$2:$B$1001,MATCH(EF!C167,A!$A$2:$A$1001,0))</f>
        <v>Municipal</v>
      </c>
      <c r="E167" s="202" t="str">
        <f>INDEX(A!$C$2:$C$1001,MATCH(EF!C167,A!$A$2:$A$1001,0))</f>
        <v>No</v>
      </c>
      <c r="F167" s="202">
        <f>INDEX(A!$D$2:$D$1001,MATCH(EF!C167,A!$A$2:$A$1001,0))</f>
        <v>39</v>
      </c>
      <c r="G167" s="202" t="str">
        <f>INDEX(A!$E$2:$E$1001,MATCH(EF!C167,A!$A$2:$A$1001,0))</f>
        <v>Cultura</v>
      </c>
      <c r="H167" s="202" t="str">
        <f>INDEX(A!$F$2:$F$1001,MATCH(EF!C167,A!$A$2:$A$1001,0))</f>
        <v>Ejecutivo</v>
      </c>
      <c r="I167" s="202" t="str">
        <f>INDEX(A!$G$2:$G$1001,MATCH(EF!C167,A!$A$2:$A$1001,0))</f>
        <v>OPD</v>
      </c>
      <c r="J167" s="202">
        <f>INDEX(A!$H$2:$H$1001,MATCH(EF!C167,A!$A$2:$A$1001,0))</f>
        <v>2007</v>
      </c>
      <c r="K167" s="202">
        <f>INDEX(A!$I$2:$I$1001,MATCH(EF!C167,A!$A$2:$A$1001,0))</f>
        <v>2021</v>
      </c>
      <c r="L167" s="202" t="str">
        <f>INDEX(A!$J$2:$J$1001,MATCH(EF!C167,A!$A$2:$A$1001,0))</f>
        <v>Gaceta municipal. Suplemento. Tomo III. Ejemplar 5 
Decreto número 15305</v>
      </c>
      <c r="M167" s="202">
        <f>INDEX(A!$K$2:$K$1001,MATCH(EF!C167,A!$A$2:$A$1001,0))</f>
        <v>703908</v>
      </c>
      <c r="N167" s="202">
        <f>INDEX(A!$L$2:$L$1001,MATCH(EF!C167,A!$A$2:$A$1001,0))</f>
        <v>0</v>
      </c>
      <c r="O167" s="203" t="str">
        <f t="shared" si="4"/>
        <v>7</v>
      </c>
      <c r="P167" s="203" t="str">
        <f t="shared" si="5"/>
        <v>039</v>
      </c>
      <c r="Q167" s="203" t="str">
        <f>IF(O167="7",IF(P167="000","Sin región al ser un intermunicipal",INDEX(B!$C$2:$C$126,MATCH(EF!P167,B!$A$2:$A$126,0))),"Sin región al ser un ente Estatal")</f>
        <v>Centro</v>
      </c>
      <c r="R167" s="204">
        <f>IF(O167="7",IF(P167="000","N/A",INDEX(B!$D$2:$D$126,MATCH(EF!P167,B!$A$2:$A$126,0))),B!$D$127)</f>
        <v>1460148</v>
      </c>
      <c r="S167" s="204">
        <f>IF(O167="7",IF(P167="000","N/A",INDEX(B!$E$2:$E$126,MATCH(EF!P167,B!$A$2:$A$126,0))),B!$E$127)</f>
        <v>1385629</v>
      </c>
    </row>
    <row r="168" spans="1:19" x14ac:dyDescent="0.3">
      <c r="A168" s="195">
        <f>COUNTIF(A!$A$2:$A$1001,"&lt;="&amp;A!A168)</f>
        <v>167</v>
      </c>
      <c r="B168" s="196">
        <v>167</v>
      </c>
      <c r="C168" s="202" t="str">
        <f>INDEX(A!$A$2:$A$1001,MATCH(EF!B168,EF!$A$2:$A$1001,0))</f>
        <v>Patronato del Museo de Periodismo y Artes Gráficas</v>
      </c>
      <c r="D168" s="202" t="str">
        <f>INDEX(A!$B$2:$B$1001,MATCH(EF!C168,A!$A$2:$A$1001,0))</f>
        <v>Municipal</v>
      </c>
      <c r="E168" s="202" t="str">
        <f>INDEX(A!$C$2:$C$1001,MATCH(EF!C168,A!$A$2:$A$1001,0))</f>
        <v>No</v>
      </c>
      <c r="F168" s="202">
        <f>INDEX(A!$D$2:$D$1001,MATCH(EF!C168,A!$A$2:$A$1001,0))</f>
        <v>39</v>
      </c>
      <c r="G168" s="202" t="str">
        <f>INDEX(A!$E$2:$E$1001,MATCH(EF!C168,A!$A$2:$A$1001,0))</f>
        <v>Cultura</v>
      </c>
      <c r="H168" s="202" t="str">
        <f>INDEX(A!$F$2:$F$1001,MATCH(EF!C168,A!$A$2:$A$1001,0))</f>
        <v>Ejecutivo</v>
      </c>
      <c r="I168" s="202" t="str">
        <f>INDEX(A!$G$2:$G$1001,MATCH(EF!C168,A!$A$2:$A$1001,0))</f>
        <v>OPD</v>
      </c>
      <c r="J168" s="202">
        <f>INDEX(A!$H$2:$H$1001,MATCH(EF!C168,A!$A$2:$A$1001,0))</f>
        <v>0</v>
      </c>
      <c r="K168" s="202">
        <f>INDEX(A!$I$2:$I$1001,MATCH(EF!C168,A!$A$2:$A$1001,0))</f>
        <v>2007</v>
      </c>
      <c r="L168" s="202" t="str">
        <f>INDEX(A!$J$2:$J$1001,MATCH(EF!C168,A!$A$2:$A$1001,0))</f>
        <v>Decreto número 15425</v>
      </c>
      <c r="M168" s="202">
        <f>INDEX(A!$K$2:$K$1001,MATCH(EF!C168,A!$A$2:$A$1001,0))</f>
        <v>703912</v>
      </c>
      <c r="N168" s="202">
        <f>INDEX(A!$L$2:$L$1001,MATCH(EF!C168,A!$A$2:$A$1001,0))</f>
        <v>0</v>
      </c>
      <c r="O168" s="203" t="str">
        <f t="shared" si="4"/>
        <v>7</v>
      </c>
      <c r="P168" s="203" t="str">
        <f t="shared" si="5"/>
        <v>039</v>
      </c>
      <c r="Q168" s="203" t="str">
        <f>IF(O168="7",IF(P168="000","Sin región al ser un intermunicipal",INDEX(B!$C$2:$C$126,MATCH(EF!P168,B!$A$2:$A$126,0))),"Sin región al ser un ente Estatal")</f>
        <v>Centro</v>
      </c>
      <c r="R168" s="204">
        <f>IF(O168="7",IF(P168="000","N/A",INDEX(B!$D$2:$D$126,MATCH(EF!P168,B!$A$2:$A$126,0))),B!$D$127)</f>
        <v>1460148</v>
      </c>
      <c r="S168" s="204">
        <f>IF(O168="7",IF(P168="000","N/A",INDEX(B!$E$2:$E$126,MATCH(EF!P168,B!$A$2:$A$126,0))),B!$E$127)</f>
        <v>1385629</v>
      </c>
    </row>
    <row r="169" spans="1:19" x14ac:dyDescent="0.3">
      <c r="A169" s="195">
        <f>COUNTIF(A!$A$2:$A$1001,"&lt;="&amp;A!A169)</f>
        <v>168</v>
      </c>
      <c r="B169" s="196">
        <v>168</v>
      </c>
      <c r="C169" s="202" t="str">
        <f>INDEX(A!$A$2:$A$1001,MATCH(EF!B169,EF!$A$2:$A$1001,0))</f>
        <v>Patronato Nacional de la Cerámica</v>
      </c>
      <c r="D169" s="202" t="str">
        <f>INDEX(A!$B$2:$B$1001,MATCH(EF!C169,A!$A$2:$A$1001,0))</f>
        <v>Municipal</v>
      </c>
      <c r="E169" s="202" t="str">
        <f>INDEX(A!$C$2:$C$1001,MATCH(EF!C169,A!$A$2:$A$1001,0))</f>
        <v>Sí</v>
      </c>
      <c r="F169" s="202">
        <f>INDEX(A!$D$2:$D$1001,MATCH(EF!C169,A!$A$2:$A$1001,0))</f>
        <v>98</v>
      </c>
      <c r="G169" s="202" t="str">
        <f>INDEX(A!$E$2:$E$1001,MATCH(EF!C169,A!$A$2:$A$1001,0))</f>
        <v>Cultura</v>
      </c>
      <c r="H169" s="202" t="str">
        <f>INDEX(A!$F$2:$F$1001,MATCH(EF!C169,A!$A$2:$A$1001,0))</f>
        <v>Ejecutivo</v>
      </c>
      <c r="I169" s="202" t="str">
        <f>INDEX(A!$G$2:$G$1001,MATCH(EF!C169,A!$A$2:$A$1001,0))</f>
        <v>OPD</v>
      </c>
      <c r="J169" s="202">
        <f>INDEX(A!$H$2:$H$1001,MATCH(EF!C169,A!$A$2:$A$1001,0))</f>
        <v>2010</v>
      </c>
      <c r="K169" s="202" t="str">
        <f>INDEX(A!$I$2:$I$1001,MATCH(EF!C169,A!$A$2:$A$1001,0))</f>
        <v>NA</v>
      </c>
      <c r="L169" s="202" t="str">
        <f>INDEX(A!$J$2:$J$1001,MATCH(EF!C169,A!$A$2:$A$1001,0))</f>
        <v>NA</v>
      </c>
      <c r="M169" s="202">
        <f>INDEX(A!$K$2:$K$1001,MATCH(EF!C169,A!$A$2:$A$1001,0))</f>
        <v>709805</v>
      </c>
      <c r="N169" s="202">
        <f>INDEX(A!$L$2:$L$1001,MATCH(EF!C169,A!$A$2:$A$1001,0))</f>
        <v>0</v>
      </c>
      <c r="O169" s="203" t="str">
        <f t="shared" si="4"/>
        <v>7</v>
      </c>
      <c r="P169" s="203" t="str">
        <f t="shared" si="5"/>
        <v>098</v>
      </c>
      <c r="Q169" s="203" t="str">
        <f>IF(O169="7",IF(P169="000","Sin región al ser un intermunicipal",INDEX(B!$C$2:$C$126,MATCH(EF!P169,B!$A$2:$A$126,0))),"Sin región al ser un ente Estatal")</f>
        <v>Centro</v>
      </c>
      <c r="R169" s="204">
        <f>IF(O169="7",IF(P169="000","N/A",INDEX(B!$D$2:$D$126,MATCH(EF!P169,B!$A$2:$A$126,0))),B!$D$127)</f>
        <v>664193</v>
      </c>
      <c r="S169" s="204">
        <f>IF(O169="7",IF(P169="000","N/A",INDEX(B!$E$2:$E$126,MATCH(EF!P169,B!$A$2:$A$126,0))),B!$E$127)</f>
        <v>687127</v>
      </c>
    </row>
    <row r="170" spans="1:19" x14ac:dyDescent="0.3">
      <c r="A170" s="195">
        <f>COUNTIF(A!$A$2:$A$1001,"&lt;="&amp;A!A170)</f>
        <v>169</v>
      </c>
      <c r="B170" s="196">
        <v>169</v>
      </c>
      <c r="C170" s="202" t="str">
        <f>INDEX(A!$A$2:$A$1001,MATCH(EF!B170,EF!$A$2:$A$1001,0))</f>
        <v>Pihuamo</v>
      </c>
      <c r="D170" s="202" t="str">
        <f>INDEX(A!$B$2:$B$1001,MATCH(EF!C170,A!$A$2:$A$1001,0))</f>
        <v>Municipal</v>
      </c>
      <c r="E170" s="202" t="str">
        <f>INDEX(A!$C$2:$C$1001,MATCH(EF!C170,A!$A$2:$A$1001,0))</f>
        <v>Sí</v>
      </c>
      <c r="F170" s="202">
        <f>INDEX(A!$D$2:$D$1001,MATCH(EF!C170,A!$A$2:$A$1001,0))</f>
        <v>65</v>
      </c>
      <c r="G170" s="202" t="str">
        <f>INDEX(A!$E$2:$E$1001,MATCH(EF!C170,A!$A$2:$A$1001,0))</f>
        <v>Gobierno</v>
      </c>
      <c r="H170" s="202" t="str">
        <f>INDEX(A!$F$2:$F$1001,MATCH(EF!C170,A!$A$2:$A$1001,0))</f>
        <v>Ejecutivo</v>
      </c>
      <c r="I170" s="202" t="str">
        <f>INDEX(A!$G$2:$G$1001,MATCH(EF!C170,A!$A$2:$A$1001,0))</f>
        <v>Dependencia</v>
      </c>
      <c r="J170" s="202">
        <f>INDEX(A!$H$2:$H$1001,MATCH(EF!C170,A!$A$2:$A$1001,0))</f>
        <v>1824</v>
      </c>
      <c r="K170" s="202" t="str">
        <f>INDEX(A!$I$2:$I$1001,MATCH(EF!C170,A!$A$2:$A$1001,0))</f>
        <v>NA</v>
      </c>
      <c r="L170" s="202" t="str">
        <f>INDEX(A!$J$2:$J$1001,MATCH(EF!C170,A!$A$2:$A$1001,0))</f>
        <v>NA</v>
      </c>
      <c r="M170" s="202">
        <f>INDEX(A!$K$2:$K$1001,MATCH(EF!C170,A!$A$2:$A$1001,0))</f>
        <v>706500</v>
      </c>
      <c r="N170" s="202">
        <f>INDEX(A!$L$2:$L$1001,MATCH(EF!C170,A!$A$2:$A$1001,0))</f>
        <v>0</v>
      </c>
      <c r="O170" s="203" t="str">
        <f t="shared" si="4"/>
        <v>7</v>
      </c>
      <c r="P170" s="203" t="str">
        <f t="shared" si="5"/>
        <v>065</v>
      </c>
      <c r="Q170" s="203" t="str">
        <f>IF(O170="7",IF(P170="000","Sin región al ser un intermunicipal",INDEX(B!$C$2:$C$126,MATCH(EF!P170,B!$A$2:$A$126,0))),"Sin región al ser un ente Estatal")</f>
        <v>Sur</v>
      </c>
      <c r="R170" s="204">
        <f>IF(O170="7",IF(P170="000","N/A",INDEX(B!$D$2:$D$126,MATCH(EF!P170,B!$A$2:$A$126,0))),B!$D$127)</f>
        <v>11192</v>
      </c>
      <c r="S170" s="204">
        <f>IF(O170="7",IF(P170="000","N/A",INDEX(B!$E$2:$E$126,MATCH(EF!P170,B!$A$2:$A$126,0))),B!$E$127)</f>
        <v>11386</v>
      </c>
    </row>
    <row r="171" spans="1:19" x14ac:dyDescent="0.3">
      <c r="A171" s="195">
        <f>COUNTIF(A!$A$2:$A$1001,"&lt;="&amp;A!A171)</f>
        <v>170</v>
      </c>
      <c r="B171" s="196">
        <v>170</v>
      </c>
      <c r="C171" s="202" t="str">
        <f>INDEX(A!$A$2:$A$1001,MATCH(EF!B171,EF!$A$2:$A$1001,0))</f>
        <v>Policía Metropolitana de Guadalajara</v>
      </c>
      <c r="D171" s="202" t="str">
        <f>INDEX(A!$B$2:$B$1001,MATCH(EF!C171,A!$A$2:$A$1001,0))</f>
        <v>Intermunicipal</v>
      </c>
      <c r="E171" s="202" t="str">
        <f>INDEX(A!$C$2:$C$1001,MATCH(EF!C171,A!$A$2:$A$1001,0))</f>
        <v>Sí</v>
      </c>
      <c r="F171" s="202">
        <f>INDEX(A!$D$2:$D$1001,MATCH(EF!C171,A!$A$2:$A$1001,0))</f>
        <v>999</v>
      </c>
      <c r="G171" s="202" t="str">
        <f>INDEX(A!$E$2:$E$1001,MATCH(EF!C171,A!$A$2:$A$1001,0))</f>
        <v>Seguridad</v>
      </c>
      <c r="H171" s="202" t="str">
        <f>INDEX(A!$F$2:$F$1001,MATCH(EF!C171,A!$A$2:$A$1001,0))</f>
        <v>Ejecutivo</v>
      </c>
      <c r="I171" s="202" t="str">
        <f>INDEX(A!$G$2:$G$1001,MATCH(EF!C171,A!$A$2:$A$1001,0))</f>
        <v>OPD</v>
      </c>
      <c r="J171" s="202" t="str">
        <f>INDEX(A!$H$2:$H$1001,MATCH(EF!C171,A!$A$2:$A$1001,0))</f>
        <v>2019
2016</v>
      </c>
      <c r="K171" s="202" t="str">
        <f>INDEX(A!$I$2:$I$1001,MATCH(EF!C171,A!$A$2:$A$1001,0))</f>
        <v>NA
2018</v>
      </c>
      <c r="L171" s="202" t="str">
        <f>INDEX(A!$J$2:$J$1001,MATCH(EF!C171,A!$A$2:$A$1001,0))</f>
        <v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v>
      </c>
      <c r="M171" s="202">
        <f>INDEX(A!$K$2:$K$1001,MATCH(EF!C171,A!$A$2:$A$1001,0))</f>
        <v>700012</v>
      </c>
      <c r="N171" s="202">
        <f>INDEX(A!$L$2:$L$1001,MATCH(EF!C171,A!$A$2:$A$1001,0))</f>
        <v>0</v>
      </c>
      <c r="O171" s="203" t="str">
        <f t="shared" si="4"/>
        <v>7</v>
      </c>
      <c r="P171" s="203" t="str">
        <f t="shared" si="5"/>
        <v>000</v>
      </c>
      <c r="Q171" s="203" t="str">
        <f>IF(O171="7",IF(P171="000","Sin región al ser un intermunicipal",INDEX(B!$C$2:$C$126,MATCH(EF!P171,B!$A$2:$A$126,0))),"Sin región al ser un ente Estatal")</f>
        <v>Sin región al ser un intermunicipal</v>
      </c>
      <c r="R171" s="204" t="str">
        <f>IF(O171="7",IF(P171="000","N/A",INDEX(B!$D$2:$D$126,MATCH(EF!P171,B!$A$2:$A$126,0))),B!$D$127)</f>
        <v>N/A</v>
      </c>
      <c r="S171" s="204" t="str">
        <f>IF(O171="7",IF(P171="000","N/A",INDEX(B!$E$2:$E$126,MATCH(EF!P171,B!$A$2:$A$126,0))),B!$E$127)</f>
        <v>N/A</v>
      </c>
    </row>
    <row r="172" spans="1:19" x14ac:dyDescent="0.3">
      <c r="A172" s="195">
        <f>COUNTIF(A!$A$2:$A$1001,"&lt;="&amp;A!A172)</f>
        <v>171</v>
      </c>
      <c r="B172" s="196">
        <v>171</v>
      </c>
      <c r="C172" s="202" t="str">
        <f>INDEX(A!$A$2:$A$1001,MATCH(EF!B172,EF!$A$2:$A$1001,0))</f>
        <v>Poncitlán</v>
      </c>
      <c r="D172" s="202" t="str">
        <f>INDEX(A!$B$2:$B$1001,MATCH(EF!C172,A!$A$2:$A$1001,0))</f>
        <v>Municipal</v>
      </c>
      <c r="E172" s="202" t="str">
        <f>INDEX(A!$C$2:$C$1001,MATCH(EF!C172,A!$A$2:$A$1001,0))</f>
        <v>Sí</v>
      </c>
      <c r="F172" s="202">
        <f>INDEX(A!$D$2:$D$1001,MATCH(EF!C172,A!$A$2:$A$1001,0))</f>
        <v>66</v>
      </c>
      <c r="G172" s="202" t="str">
        <f>INDEX(A!$E$2:$E$1001,MATCH(EF!C172,A!$A$2:$A$1001,0))</f>
        <v>Gobierno</v>
      </c>
      <c r="H172" s="202" t="str">
        <f>INDEX(A!$F$2:$F$1001,MATCH(EF!C172,A!$A$2:$A$1001,0))</f>
        <v>Ejecutivo</v>
      </c>
      <c r="I172" s="202" t="str">
        <f>INDEX(A!$G$2:$G$1001,MATCH(EF!C172,A!$A$2:$A$1001,0))</f>
        <v>Dependencia</v>
      </c>
      <c r="J172" s="202">
        <f>INDEX(A!$H$2:$H$1001,MATCH(EF!C172,A!$A$2:$A$1001,0))</f>
        <v>1824</v>
      </c>
      <c r="K172" s="202" t="str">
        <f>INDEX(A!$I$2:$I$1001,MATCH(EF!C172,A!$A$2:$A$1001,0))</f>
        <v>NA</v>
      </c>
      <c r="L172" s="202" t="str">
        <f>INDEX(A!$J$2:$J$1001,MATCH(EF!C172,A!$A$2:$A$1001,0))</f>
        <v>NA</v>
      </c>
      <c r="M172" s="202">
        <f>INDEX(A!$K$2:$K$1001,MATCH(EF!C172,A!$A$2:$A$1001,0))</f>
        <v>706600</v>
      </c>
      <c r="N172" s="202">
        <f>INDEX(A!$L$2:$L$1001,MATCH(EF!C172,A!$A$2:$A$1001,0))</f>
        <v>0</v>
      </c>
      <c r="O172" s="203" t="str">
        <f t="shared" si="4"/>
        <v>7</v>
      </c>
      <c r="P172" s="203" t="str">
        <f t="shared" si="5"/>
        <v>066</v>
      </c>
      <c r="Q172" s="203" t="str">
        <f>IF(O172="7",IF(P172="000","Sin región al ser un intermunicipal",INDEX(B!$C$2:$C$126,MATCH(EF!P172,B!$A$2:$A$126,0))),"Sin región al ser un ente Estatal")</f>
        <v>Ciénega</v>
      </c>
      <c r="R172" s="204">
        <f>IF(O172="7",IF(P172="000","N/A",INDEX(B!$D$2:$D$126,MATCH(EF!P172,B!$A$2:$A$126,0))),B!$D$127)</f>
        <v>51944</v>
      </c>
      <c r="S172" s="204">
        <f>IF(O172="7",IF(P172="000","N/A",INDEX(B!$E$2:$E$126,MATCH(EF!P172,B!$A$2:$A$126,0))),B!$E$127)</f>
        <v>53659</v>
      </c>
    </row>
    <row r="173" spans="1:19" x14ac:dyDescent="0.3">
      <c r="A173" s="195">
        <f>COUNTIF(A!$A$2:$A$1001,"&lt;="&amp;A!A173)</f>
        <v>172</v>
      </c>
      <c r="B173" s="196">
        <v>172</v>
      </c>
      <c r="C173" s="202" t="str">
        <f>INDEX(A!$A$2:$A$1001,MATCH(EF!B173,EF!$A$2:$A$1001,0))</f>
        <v>Puerto Vallarta</v>
      </c>
      <c r="D173" s="202" t="str">
        <f>INDEX(A!$B$2:$B$1001,MATCH(EF!C173,A!$A$2:$A$1001,0))</f>
        <v>Municipal</v>
      </c>
      <c r="E173" s="202" t="str">
        <f>INDEX(A!$C$2:$C$1001,MATCH(EF!C173,A!$A$2:$A$1001,0))</f>
        <v>Sí</v>
      </c>
      <c r="F173" s="202">
        <f>INDEX(A!$D$2:$D$1001,MATCH(EF!C173,A!$A$2:$A$1001,0))</f>
        <v>67</v>
      </c>
      <c r="G173" s="202" t="str">
        <f>INDEX(A!$E$2:$E$1001,MATCH(EF!C173,A!$A$2:$A$1001,0))</f>
        <v>Gobierno</v>
      </c>
      <c r="H173" s="202" t="str">
        <f>INDEX(A!$F$2:$F$1001,MATCH(EF!C173,A!$A$2:$A$1001,0))</f>
        <v>Ejecutivo</v>
      </c>
      <c r="I173" s="202" t="str">
        <f>INDEX(A!$G$2:$G$1001,MATCH(EF!C173,A!$A$2:$A$1001,0))</f>
        <v>Dependencia</v>
      </c>
      <c r="J173" s="202">
        <f>INDEX(A!$H$2:$H$1001,MATCH(EF!C173,A!$A$2:$A$1001,0))</f>
        <v>1918</v>
      </c>
      <c r="K173" s="202" t="str">
        <f>INDEX(A!$I$2:$I$1001,MATCH(EF!C173,A!$A$2:$A$1001,0))</f>
        <v>NA</v>
      </c>
      <c r="L173" s="202" t="str">
        <f>INDEX(A!$J$2:$J$1001,MATCH(EF!C173,A!$A$2:$A$1001,0))</f>
        <v>NA</v>
      </c>
      <c r="M173" s="202">
        <f>INDEX(A!$K$2:$K$1001,MATCH(EF!C173,A!$A$2:$A$1001,0))</f>
        <v>706700</v>
      </c>
      <c r="N173" s="202">
        <f>INDEX(A!$L$2:$L$1001,MATCH(EF!C173,A!$A$2:$A$1001,0))</f>
        <v>0</v>
      </c>
      <c r="O173" s="203" t="str">
        <f t="shared" si="4"/>
        <v>7</v>
      </c>
      <c r="P173" s="203" t="str">
        <f t="shared" si="5"/>
        <v>067</v>
      </c>
      <c r="Q173" s="203" t="str">
        <f>IF(O173="7",IF(P173="000","Sin región al ser un intermunicipal",INDEX(B!$C$2:$C$126,MATCH(EF!P173,B!$A$2:$A$126,0))),"Sin región al ser un ente Estatal")</f>
        <v>Costa Sierra Occidental</v>
      </c>
      <c r="R173" s="204">
        <f>IF(O173="7",IF(P173="000","N/A",INDEX(B!$D$2:$D$126,MATCH(EF!P173,B!$A$2:$A$126,0))),B!$D$127)</f>
        <v>275640</v>
      </c>
      <c r="S173" s="204">
        <f>IF(O173="7",IF(P173="000","N/A",INDEX(B!$E$2:$E$126,MATCH(EF!P173,B!$A$2:$A$126,0))),B!$E$127)</f>
        <v>291839</v>
      </c>
    </row>
    <row r="174" spans="1:19" x14ac:dyDescent="0.3">
      <c r="A174" s="195">
        <f>COUNTIF(A!$A$2:$A$1001,"&lt;="&amp;A!A174)</f>
        <v>173</v>
      </c>
      <c r="B174" s="196">
        <v>173</v>
      </c>
      <c r="C174" s="202" t="str">
        <f>INDEX(A!$A$2:$A$1001,MATCH(EF!B174,EF!$A$2:$A$1001,0))</f>
        <v>Quitupan</v>
      </c>
      <c r="D174" s="202" t="str">
        <f>INDEX(A!$B$2:$B$1001,MATCH(EF!C174,A!$A$2:$A$1001,0))</f>
        <v>Municipal</v>
      </c>
      <c r="E174" s="202" t="str">
        <f>INDEX(A!$C$2:$C$1001,MATCH(EF!C174,A!$A$2:$A$1001,0))</f>
        <v>Sí</v>
      </c>
      <c r="F174" s="202">
        <f>INDEX(A!$D$2:$D$1001,MATCH(EF!C174,A!$A$2:$A$1001,0))</f>
        <v>69</v>
      </c>
      <c r="G174" s="202" t="str">
        <f>INDEX(A!$E$2:$E$1001,MATCH(EF!C174,A!$A$2:$A$1001,0))</f>
        <v>Gobierno</v>
      </c>
      <c r="H174" s="202" t="str">
        <f>INDEX(A!$F$2:$F$1001,MATCH(EF!C174,A!$A$2:$A$1001,0))</f>
        <v>Ejecutivo</v>
      </c>
      <c r="I174" s="202" t="str">
        <f>INDEX(A!$G$2:$G$1001,MATCH(EF!C174,A!$A$2:$A$1001,0))</f>
        <v>Dependencia</v>
      </c>
      <c r="J174" s="202">
        <f>INDEX(A!$H$2:$H$1001,MATCH(EF!C174,A!$A$2:$A$1001,0))</f>
        <v>1824</v>
      </c>
      <c r="K174" s="202" t="str">
        <f>INDEX(A!$I$2:$I$1001,MATCH(EF!C174,A!$A$2:$A$1001,0))</f>
        <v>NA</v>
      </c>
      <c r="L174" s="202" t="str">
        <f>INDEX(A!$J$2:$J$1001,MATCH(EF!C174,A!$A$2:$A$1001,0))</f>
        <v>NA</v>
      </c>
      <c r="M174" s="202">
        <f>INDEX(A!$K$2:$K$1001,MATCH(EF!C174,A!$A$2:$A$1001,0))</f>
        <v>706900</v>
      </c>
      <c r="N174" s="202">
        <f>INDEX(A!$L$2:$L$1001,MATCH(EF!C174,A!$A$2:$A$1001,0))</f>
        <v>0</v>
      </c>
      <c r="O174" s="203" t="str">
        <f t="shared" si="4"/>
        <v>7</v>
      </c>
      <c r="P174" s="203" t="str">
        <f t="shared" si="5"/>
        <v>069</v>
      </c>
      <c r="Q174" s="203" t="str">
        <f>IF(O174="7",IF(P174="000","Sin región al ser un intermunicipal",INDEX(B!$C$2:$C$126,MATCH(EF!P174,B!$A$2:$A$126,0))),"Sin región al ser un ente Estatal")</f>
        <v>Sureste</v>
      </c>
      <c r="R174" s="204">
        <f>IF(O174="7",IF(P174="000","N/A",INDEX(B!$D$2:$D$126,MATCH(EF!P174,B!$A$2:$A$126,0))),B!$D$127)</f>
        <v>8379</v>
      </c>
      <c r="S174" s="204">
        <f>IF(O174="7",IF(P174="000","N/A",INDEX(B!$E$2:$E$126,MATCH(EF!P174,B!$A$2:$A$126,0))),B!$E$127)</f>
        <v>7734</v>
      </c>
    </row>
    <row r="175" spans="1:19" x14ac:dyDescent="0.3">
      <c r="A175" s="195">
        <f>COUNTIF(A!$A$2:$A$1001,"&lt;="&amp;A!A175)</f>
        <v>174</v>
      </c>
      <c r="B175" s="196">
        <v>174</v>
      </c>
      <c r="C175" s="202" t="str">
        <f>INDEX(A!$A$2:$A$1001,MATCH(EF!B175,EF!$A$2:$A$1001,0))</f>
        <v>San Cristóbal de la Barranca</v>
      </c>
      <c r="D175" s="202" t="str">
        <f>INDEX(A!$B$2:$B$1001,MATCH(EF!C175,A!$A$2:$A$1001,0))</f>
        <v>Municipal</v>
      </c>
      <c r="E175" s="202" t="str">
        <f>INDEX(A!$C$2:$C$1001,MATCH(EF!C175,A!$A$2:$A$1001,0))</f>
        <v>Sí</v>
      </c>
      <c r="F175" s="202">
        <f>INDEX(A!$D$2:$D$1001,MATCH(EF!C175,A!$A$2:$A$1001,0))</f>
        <v>71</v>
      </c>
      <c r="G175" s="202" t="str">
        <f>INDEX(A!$E$2:$E$1001,MATCH(EF!C175,A!$A$2:$A$1001,0))</f>
        <v>Gobierno</v>
      </c>
      <c r="H175" s="202" t="str">
        <f>INDEX(A!$F$2:$F$1001,MATCH(EF!C175,A!$A$2:$A$1001,0))</f>
        <v>Ejecutivo</v>
      </c>
      <c r="I175" s="202" t="str">
        <f>INDEX(A!$G$2:$G$1001,MATCH(EF!C175,A!$A$2:$A$1001,0))</f>
        <v>Dependencia</v>
      </c>
      <c r="J175" s="202">
        <f>INDEX(A!$H$2:$H$1001,MATCH(EF!C175,A!$A$2:$A$1001,0))</f>
        <v>1824</v>
      </c>
      <c r="K175" s="202" t="str">
        <f>INDEX(A!$I$2:$I$1001,MATCH(EF!C175,A!$A$2:$A$1001,0))</f>
        <v>NA</v>
      </c>
      <c r="L175" s="202" t="str">
        <f>INDEX(A!$J$2:$J$1001,MATCH(EF!C175,A!$A$2:$A$1001,0))</f>
        <v>NA</v>
      </c>
      <c r="M175" s="202">
        <f>INDEX(A!$K$2:$K$1001,MATCH(EF!C175,A!$A$2:$A$1001,0))</f>
        <v>707100</v>
      </c>
      <c r="N175" s="202">
        <f>INDEX(A!$L$2:$L$1001,MATCH(EF!C175,A!$A$2:$A$1001,0))</f>
        <v>0</v>
      </c>
      <c r="O175" s="203" t="str">
        <f t="shared" si="4"/>
        <v>7</v>
      </c>
      <c r="P175" s="203" t="str">
        <f t="shared" si="5"/>
        <v>071</v>
      </c>
      <c r="Q175" s="203" t="str">
        <f>IF(O175="7",IF(P175="000","Sin región al ser un intermunicipal",INDEX(B!$C$2:$C$126,MATCH(EF!P175,B!$A$2:$A$126,0))),"Sin región al ser un ente Estatal")</f>
        <v>Centro</v>
      </c>
      <c r="R175" s="204">
        <f>IF(O175="7",IF(P175="000","N/A",INDEX(B!$D$2:$D$126,MATCH(EF!P175,B!$A$2:$A$126,0))),B!$D$127)</f>
        <v>3117</v>
      </c>
      <c r="S175" s="204">
        <f>IF(O175="7",IF(P175="000","N/A",INDEX(B!$E$2:$E$126,MATCH(EF!P175,B!$A$2:$A$126,0))),B!$E$127)</f>
        <v>2924</v>
      </c>
    </row>
    <row r="176" spans="1:19" x14ac:dyDescent="0.3">
      <c r="A176" s="195">
        <f>COUNTIF(A!$A$2:$A$1001,"&lt;="&amp;A!A176)</f>
        <v>175</v>
      </c>
      <c r="B176" s="196">
        <v>175</v>
      </c>
      <c r="C176" s="202" t="str">
        <f>INDEX(A!$A$2:$A$1001,MATCH(EF!B176,EF!$A$2:$A$1001,0))</f>
        <v>San Diego de Alejandría</v>
      </c>
      <c r="D176" s="202" t="str">
        <f>INDEX(A!$B$2:$B$1001,MATCH(EF!C176,A!$A$2:$A$1001,0))</f>
        <v>Municipal</v>
      </c>
      <c r="E176" s="202" t="str">
        <f>INDEX(A!$C$2:$C$1001,MATCH(EF!C176,A!$A$2:$A$1001,0))</f>
        <v>Sí</v>
      </c>
      <c r="F176" s="202">
        <f>INDEX(A!$D$2:$D$1001,MATCH(EF!C176,A!$A$2:$A$1001,0))</f>
        <v>72</v>
      </c>
      <c r="G176" s="202" t="str">
        <f>INDEX(A!$E$2:$E$1001,MATCH(EF!C176,A!$A$2:$A$1001,0))</f>
        <v>Gobierno</v>
      </c>
      <c r="H176" s="202" t="str">
        <f>INDEX(A!$F$2:$F$1001,MATCH(EF!C176,A!$A$2:$A$1001,0))</f>
        <v>Ejecutivo</v>
      </c>
      <c r="I176" s="202" t="str">
        <f>INDEX(A!$G$2:$G$1001,MATCH(EF!C176,A!$A$2:$A$1001,0))</f>
        <v>Dependencia</v>
      </c>
      <c r="J176" s="202">
        <f>INDEX(A!$H$2:$H$1001,MATCH(EF!C176,A!$A$2:$A$1001,0))</f>
        <v>1885</v>
      </c>
      <c r="K176" s="202" t="str">
        <f>INDEX(A!$I$2:$I$1001,MATCH(EF!C176,A!$A$2:$A$1001,0))</f>
        <v>NA</v>
      </c>
      <c r="L176" s="202" t="str">
        <f>INDEX(A!$J$2:$J$1001,MATCH(EF!C176,A!$A$2:$A$1001,0))</f>
        <v>NA</v>
      </c>
      <c r="M176" s="202">
        <f>INDEX(A!$K$2:$K$1001,MATCH(EF!C176,A!$A$2:$A$1001,0))</f>
        <v>707200</v>
      </c>
      <c r="N176" s="202">
        <f>INDEX(A!$L$2:$L$1001,MATCH(EF!C176,A!$A$2:$A$1001,0))</f>
        <v>0</v>
      </c>
      <c r="O176" s="203" t="str">
        <f t="shared" si="4"/>
        <v>7</v>
      </c>
      <c r="P176" s="203" t="str">
        <f t="shared" si="5"/>
        <v>072</v>
      </c>
      <c r="Q176" s="203" t="str">
        <f>IF(O176="7",IF(P176="000","Sin región al ser un intermunicipal",INDEX(B!$C$2:$C$126,MATCH(EF!P176,B!$A$2:$A$126,0))),"Sin región al ser un ente Estatal")</f>
        <v>Altos Norte</v>
      </c>
      <c r="R176" s="204">
        <f>IF(O176="7",IF(P176="000","N/A",INDEX(B!$D$2:$D$126,MATCH(EF!P176,B!$A$2:$A$126,0))),B!$D$127)</f>
        <v>7349</v>
      </c>
      <c r="S176" s="204">
        <f>IF(O176="7",IF(P176="000","N/A",INDEX(B!$E$2:$E$126,MATCH(EF!P176,B!$A$2:$A$126,0))),B!$E$127)</f>
        <v>7609</v>
      </c>
    </row>
    <row r="177" spans="1:19" x14ac:dyDescent="0.3">
      <c r="A177" s="195">
        <f>COUNTIF(A!$A$2:$A$1001,"&lt;="&amp;A!A177)</f>
        <v>176</v>
      </c>
      <c r="B177" s="196">
        <v>176</v>
      </c>
      <c r="C177" s="202" t="str">
        <f>INDEX(A!$A$2:$A$1001,MATCH(EF!B177,EF!$A$2:$A$1001,0))</f>
        <v>San Gabriel</v>
      </c>
      <c r="D177" s="202" t="str">
        <f>INDEX(A!$B$2:$B$1001,MATCH(EF!C177,A!$A$2:$A$1001,0))</f>
        <v>Municipal</v>
      </c>
      <c r="E177" s="202" t="str">
        <f>INDEX(A!$C$2:$C$1001,MATCH(EF!C177,A!$A$2:$A$1001,0))</f>
        <v>Sí</v>
      </c>
      <c r="F177" s="202">
        <f>INDEX(A!$D$2:$D$1001,MATCH(EF!C177,A!$A$2:$A$1001,0))</f>
        <v>113</v>
      </c>
      <c r="G177" s="202" t="str">
        <f>INDEX(A!$E$2:$E$1001,MATCH(EF!C177,A!$A$2:$A$1001,0))</f>
        <v>Gobierno</v>
      </c>
      <c r="H177" s="202" t="str">
        <f>INDEX(A!$F$2:$F$1001,MATCH(EF!C177,A!$A$2:$A$1001,0))</f>
        <v>Ejecutivo</v>
      </c>
      <c r="I177" s="202" t="str">
        <f>INDEX(A!$G$2:$G$1001,MATCH(EF!C177,A!$A$2:$A$1001,0))</f>
        <v>Dependencia</v>
      </c>
      <c r="J177" s="202">
        <f>INDEX(A!$H$2:$H$1001,MATCH(EF!C177,A!$A$2:$A$1001,0))</f>
        <v>1845</v>
      </c>
      <c r="K177" s="202" t="str">
        <f>INDEX(A!$I$2:$I$1001,MATCH(EF!C177,A!$A$2:$A$1001,0))</f>
        <v>NA</v>
      </c>
      <c r="L177" s="202" t="str">
        <f>INDEX(A!$J$2:$J$1001,MATCH(EF!C177,A!$A$2:$A$1001,0))</f>
        <v>NA</v>
      </c>
      <c r="M177" s="202">
        <f>INDEX(A!$K$2:$K$1001,MATCH(EF!C177,A!$A$2:$A$1001,0))</f>
        <v>711300</v>
      </c>
      <c r="N177" s="202">
        <f>INDEX(A!$L$2:$L$1001,MATCH(EF!C177,A!$A$2:$A$1001,0))</f>
        <v>0</v>
      </c>
      <c r="O177" s="203" t="str">
        <f t="shared" si="4"/>
        <v>7</v>
      </c>
      <c r="P177" s="203" t="str">
        <f t="shared" si="5"/>
        <v>113</v>
      </c>
      <c r="Q177" s="203" t="str">
        <f>IF(O177="7",IF(P177="000","Sin región al ser un intermunicipal",INDEX(B!$C$2:$C$126,MATCH(EF!P177,B!$A$2:$A$126,0))),"Sin región al ser un ente Estatal")</f>
        <v>Sur</v>
      </c>
      <c r="R177" s="204">
        <f>IF(O177="7",IF(P177="000","N/A",INDEX(B!$D$2:$D$126,MATCH(EF!P177,B!$A$2:$A$126,0))),B!$D$127)</f>
        <v>16105</v>
      </c>
      <c r="S177" s="204">
        <f>IF(O177="7",IF(P177="000","N/A",INDEX(B!$E$2:$E$126,MATCH(EF!P177,B!$A$2:$A$126,0))),B!$E$127)</f>
        <v>16548</v>
      </c>
    </row>
    <row r="178" spans="1:19" x14ac:dyDescent="0.3">
      <c r="A178" s="195">
        <f>COUNTIF(A!$A$2:$A$1001,"&lt;="&amp;A!A178)</f>
        <v>177</v>
      </c>
      <c r="B178" s="196">
        <v>177</v>
      </c>
      <c r="C178" s="202" t="str">
        <f>INDEX(A!$A$2:$A$1001,MATCH(EF!B178,EF!$A$2:$A$1001,0))</f>
        <v>San Ignacio Cerro Gordo</v>
      </c>
      <c r="D178" s="202" t="str">
        <f>INDEX(A!$B$2:$B$1001,MATCH(EF!C178,A!$A$2:$A$1001,0))</f>
        <v>Municipal</v>
      </c>
      <c r="E178" s="202" t="str">
        <f>INDEX(A!$C$2:$C$1001,MATCH(EF!C178,A!$A$2:$A$1001,0))</f>
        <v>Sí</v>
      </c>
      <c r="F178" s="202">
        <f>INDEX(A!$D$2:$D$1001,MATCH(EF!C178,A!$A$2:$A$1001,0))</f>
        <v>125</v>
      </c>
      <c r="G178" s="202" t="str">
        <f>INDEX(A!$E$2:$E$1001,MATCH(EF!C178,A!$A$2:$A$1001,0))</f>
        <v>Gobierno</v>
      </c>
      <c r="H178" s="202" t="str">
        <f>INDEX(A!$F$2:$F$1001,MATCH(EF!C178,A!$A$2:$A$1001,0))</f>
        <v>Ejecutivo</v>
      </c>
      <c r="I178" s="202" t="str">
        <f>INDEX(A!$G$2:$G$1001,MATCH(EF!C178,A!$A$2:$A$1001,0))</f>
        <v>Dependencia</v>
      </c>
      <c r="J178" s="202">
        <f>INDEX(A!$H$2:$H$1001,MATCH(EF!C178,A!$A$2:$A$1001,0))</f>
        <v>2005</v>
      </c>
      <c r="K178" s="202" t="str">
        <f>INDEX(A!$I$2:$I$1001,MATCH(EF!C178,A!$A$2:$A$1001,0))</f>
        <v>NA</v>
      </c>
      <c r="L178" s="202" t="str">
        <f>INDEX(A!$J$2:$J$1001,MATCH(EF!C178,A!$A$2:$A$1001,0))</f>
        <v>Decreto 20371. Periódico número 32. Sección IX. Tomo CCCXLVI</v>
      </c>
      <c r="M178" s="202">
        <f>INDEX(A!$K$2:$K$1001,MATCH(EF!C178,A!$A$2:$A$1001,0))</f>
        <v>712500</v>
      </c>
      <c r="N178" s="202">
        <f>INDEX(A!$L$2:$L$1001,MATCH(EF!C178,A!$A$2:$A$1001,0))</f>
        <v>0</v>
      </c>
      <c r="O178" s="203" t="str">
        <f t="shared" si="4"/>
        <v>7</v>
      </c>
      <c r="P178" s="203" t="str">
        <f t="shared" si="5"/>
        <v>125</v>
      </c>
      <c r="Q178" s="203" t="str">
        <f>IF(O178="7",IF(P178="000","Sin región al ser un intermunicipal",INDEX(B!$C$2:$C$126,MATCH(EF!P178,B!$A$2:$A$126,0))),"Sin región al ser un ente Estatal")</f>
        <v>Altos Sur</v>
      </c>
      <c r="R178" s="204">
        <f>IF(O178="7",IF(P178="000","N/A",INDEX(B!$D$2:$D$126,MATCH(EF!P178,B!$A$2:$A$126,0))),B!$D$127)</f>
        <v>18952</v>
      </c>
      <c r="S178" s="204">
        <f>IF(O178="7",IF(P178="000","N/A",INDEX(B!$E$2:$E$126,MATCH(EF!P178,B!$A$2:$A$126,0))),B!$E$127)</f>
        <v>18341</v>
      </c>
    </row>
    <row r="179" spans="1:19" x14ac:dyDescent="0.3">
      <c r="A179" s="195">
        <f>COUNTIF(A!$A$2:$A$1001,"&lt;="&amp;A!A179)</f>
        <v>178</v>
      </c>
      <c r="B179" s="196">
        <v>178</v>
      </c>
      <c r="C179" s="202" t="str">
        <f>INDEX(A!$A$2:$A$1001,MATCH(EF!B179,EF!$A$2:$A$1001,0))</f>
        <v>San Juan de los Lagos</v>
      </c>
      <c r="D179" s="202" t="str">
        <f>INDEX(A!$B$2:$B$1001,MATCH(EF!C179,A!$A$2:$A$1001,0))</f>
        <v>Municipal</v>
      </c>
      <c r="E179" s="202" t="str">
        <f>INDEX(A!$C$2:$C$1001,MATCH(EF!C179,A!$A$2:$A$1001,0))</f>
        <v>Sí</v>
      </c>
      <c r="F179" s="202">
        <f>INDEX(A!$D$2:$D$1001,MATCH(EF!C179,A!$A$2:$A$1001,0))</f>
        <v>73</v>
      </c>
      <c r="G179" s="202" t="str">
        <f>INDEX(A!$E$2:$E$1001,MATCH(EF!C179,A!$A$2:$A$1001,0))</f>
        <v>Gobierno</v>
      </c>
      <c r="H179" s="202" t="str">
        <f>INDEX(A!$F$2:$F$1001,MATCH(EF!C179,A!$A$2:$A$1001,0))</f>
        <v>Ejecutivo</v>
      </c>
      <c r="I179" s="202" t="str">
        <f>INDEX(A!$G$2:$G$1001,MATCH(EF!C179,A!$A$2:$A$1001,0))</f>
        <v>Dependencia</v>
      </c>
      <c r="J179" s="202">
        <f>INDEX(A!$H$2:$H$1001,MATCH(EF!C179,A!$A$2:$A$1001,0))</f>
        <v>1824</v>
      </c>
      <c r="K179" s="202" t="str">
        <f>INDEX(A!$I$2:$I$1001,MATCH(EF!C179,A!$A$2:$A$1001,0))</f>
        <v>NA</v>
      </c>
      <c r="L179" s="202" t="str">
        <f>INDEX(A!$J$2:$J$1001,MATCH(EF!C179,A!$A$2:$A$1001,0))</f>
        <v>NA</v>
      </c>
      <c r="M179" s="202">
        <f>INDEX(A!$K$2:$K$1001,MATCH(EF!C179,A!$A$2:$A$1001,0))</f>
        <v>707300</v>
      </c>
      <c r="N179" s="202">
        <f>INDEX(A!$L$2:$L$1001,MATCH(EF!C179,A!$A$2:$A$1001,0))</f>
        <v>0</v>
      </c>
      <c r="O179" s="203" t="str">
        <f t="shared" si="4"/>
        <v>7</v>
      </c>
      <c r="P179" s="203" t="str">
        <f t="shared" si="5"/>
        <v>073</v>
      </c>
      <c r="Q179" s="203" t="str">
        <f>IF(O179="7",IF(P179="000","Sin región al ser un intermunicipal",INDEX(B!$C$2:$C$126,MATCH(EF!P179,B!$A$2:$A$126,0))),"Sin región al ser un ente Estatal")</f>
        <v>Altos Norte</v>
      </c>
      <c r="R179" s="204">
        <f>IF(O179="7",IF(P179="000","N/A",INDEX(B!$D$2:$D$126,MATCH(EF!P179,B!$A$2:$A$126,0))),B!$D$127)</f>
        <v>69725</v>
      </c>
      <c r="S179" s="204">
        <f>IF(O179="7",IF(P179="000","N/A",INDEX(B!$E$2:$E$126,MATCH(EF!P179,B!$A$2:$A$126,0))),B!$E$127)</f>
        <v>72230</v>
      </c>
    </row>
    <row r="180" spans="1:19" x14ac:dyDescent="0.3">
      <c r="A180" s="195">
        <f>COUNTIF(A!$A$2:$A$1001,"&lt;="&amp;A!A180)</f>
        <v>179</v>
      </c>
      <c r="B180" s="196">
        <v>179</v>
      </c>
      <c r="C180" s="202" t="str">
        <f>INDEX(A!$A$2:$A$1001,MATCH(EF!B180,EF!$A$2:$A$1001,0))</f>
        <v>San Juanito de Escobedo</v>
      </c>
      <c r="D180" s="202" t="str">
        <f>INDEX(A!$B$2:$B$1001,MATCH(EF!C180,A!$A$2:$A$1001,0))</f>
        <v>Municipal</v>
      </c>
      <c r="E180" s="202" t="str">
        <f>INDEX(A!$C$2:$C$1001,MATCH(EF!C180,A!$A$2:$A$1001,0))</f>
        <v>Sí</v>
      </c>
      <c r="F180" s="202">
        <f>INDEX(A!$D$2:$D$1001,MATCH(EF!C180,A!$A$2:$A$1001,0))</f>
        <v>7</v>
      </c>
      <c r="G180" s="202" t="str">
        <f>INDEX(A!$E$2:$E$1001,MATCH(EF!C180,A!$A$2:$A$1001,0))</f>
        <v>Gobierno</v>
      </c>
      <c r="H180" s="202" t="str">
        <f>INDEX(A!$F$2:$F$1001,MATCH(EF!C180,A!$A$2:$A$1001,0))</f>
        <v>Ejecutivo</v>
      </c>
      <c r="I180" s="202" t="str">
        <f>INDEX(A!$G$2:$G$1001,MATCH(EF!C180,A!$A$2:$A$1001,0))</f>
        <v>Dependencia</v>
      </c>
      <c r="J180" s="202">
        <f>INDEX(A!$H$2:$H$1001,MATCH(EF!C180,A!$A$2:$A$1001,0))</f>
        <v>1939</v>
      </c>
      <c r="K180" s="202" t="str">
        <f>INDEX(A!$I$2:$I$1001,MATCH(EF!C180,A!$A$2:$A$1001,0))</f>
        <v>NA</v>
      </c>
      <c r="L180" s="202" t="str">
        <f>INDEX(A!$J$2:$J$1001,MATCH(EF!C180,A!$A$2:$A$1001,0))</f>
        <v xml:space="preserve">San Juanito de Escobedo
Decreto número 17112. 
Antonio Escobedo
Decreto número 4499. </v>
      </c>
      <c r="M180" s="202">
        <f>INDEX(A!$K$2:$K$1001,MATCH(EF!C180,A!$A$2:$A$1001,0))</f>
        <v>700700</v>
      </c>
      <c r="N180" s="202">
        <f>INDEX(A!$L$2:$L$1001,MATCH(EF!C180,A!$A$2:$A$1001,0))</f>
        <v>0</v>
      </c>
      <c r="O180" s="203" t="str">
        <f t="shared" si="4"/>
        <v>7</v>
      </c>
      <c r="P180" s="203" t="str">
        <f t="shared" si="5"/>
        <v>007</v>
      </c>
      <c r="Q180" s="203" t="str">
        <f>IF(O180="7",IF(P180="000","Sin región al ser un intermunicipal",INDEX(B!$C$2:$C$126,MATCH(EF!P180,B!$A$2:$A$126,0))),"Sin región al ser un ente Estatal")</f>
        <v>Valles</v>
      </c>
      <c r="R180" s="204">
        <f>IF(O180="7",IF(P180="000","N/A",INDEX(B!$D$2:$D$126,MATCH(EF!P180,B!$A$2:$A$126,0))),B!$D$127)</f>
        <v>9420</v>
      </c>
      <c r="S180" s="204">
        <f>IF(O180="7",IF(P180="000","N/A",INDEX(B!$E$2:$E$126,MATCH(EF!P180,B!$A$2:$A$126,0))),B!$E$127)</f>
        <v>9433</v>
      </c>
    </row>
    <row r="181" spans="1:19" x14ac:dyDescent="0.3">
      <c r="A181" s="195">
        <f>COUNTIF(A!$A$2:$A$1001,"&lt;="&amp;A!A181)</f>
        <v>180</v>
      </c>
      <c r="B181" s="196">
        <v>180</v>
      </c>
      <c r="C181" s="202" t="str">
        <f>INDEX(A!$A$2:$A$1001,MATCH(EF!B181,EF!$A$2:$A$1001,0))</f>
        <v>San Julián</v>
      </c>
      <c r="D181" s="202" t="str">
        <f>INDEX(A!$B$2:$B$1001,MATCH(EF!C181,A!$A$2:$A$1001,0))</f>
        <v>Municipal</v>
      </c>
      <c r="E181" s="202" t="str">
        <f>INDEX(A!$C$2:$C$1001,MATCH(EF!C181,A!$A$2:$A$1001,0))</f>
        <v>Sí</v>
      </c>
      <c r="F181" s="202">
        <f>INDEX(A!$D$2:$D$1001,MATCH(EF!C181,A!$A$2:$A$1001,0))</f>
        <v>74</v>
      </c>
      <c r="G181" s="202" t="str">
        <f>INDEX(A!$E$2:$E$1001,MATCH(EF!C181,A!$A$2:$A$1001,0))</f>
        <v>Gobierno</v>
      </c>
      <c r="H181" s="202" t="str">
        <f>INDEX(A!$F$2:$F$1001,MATCH(EF!C181,A!$A$2:$A$1001,0))</f>
        <v>Ejecutivo</v>
      </c>
      <c r="I181" s="202" t="str">
        <f>INDEX(A!$G$2:$G$1001,MATCH(EF!C181,A!$A$2:$A$1001,0))</f>
        <v>Dependencia</v>
      </c>
      <c r="J181" s="202">
        <f>INDEX(A!$H$2:$H$1001,MATCH(EF!C181,A!$A$2:$A$1001,0))</f>
        <v>1912</v>
      </c>
      <c r="K181" s="202" t="str">
        <f>INDEX(A!$I$2:$I$1001,MATCH(EF!C181,A!$A$2:$A$1001,0))</f>
        <v>NA</v>
      </c>
      <c r="L181" s="202" t="str">
        <f>INDEX(A!$J$2:$J$1001,MATCH(EF!C181,A!$A$2:$A$1001,0))</f>
        <v>NA</v>
      </c>
      <c r="M181" s="202">
        <f>INDEX(A!$K$2:$K$1001,MATCH(EF!C181,A!$A$2:$A$1001,0))</f>
        <v>707400</v>
      </c>
      <c r="N181" s="202">
        <f>INDEX(A!$L$2:$L$1001,MATCH(EF!C181,A!$A$2:$A$1001,0))</f>
        <v>0</v>
      </c>
      <c r="O181" s="203" t="str">
        <f t="shared" si="4"/>
        <v>7</v>
      </c>
      <c r="P181" s="203" t="str">
        <f t="shared" si="5"/>
        <v>074</v>
      </c>
      <c r="Q181" s="203" t="str">
        <f>IF(O181="7",IF(P181="000","Sin región al ser un intermunicipal",INDEX(B!$C$2:$C$126,MATCH(EF!P181,B!$A$2:$A$126,0))),"Sin región al ser un ente Estatal")</f>
        <v>Altos Sur</v>
      </c>
      <c r="R181" s="204">
        <f>IF(O181="7",IF(P181="000","N/A",INDEX(B!$D$2:$D$126,MATCH(EF!P181,B!$A$2:$A$126,0))),B!$D$127)</f>
        <v>15890</v>
      </c>
      <c r="S181" s="204">
        <f>IF(O181="7",IF(P181="000","N/A",INDEX(B!$E$2:$E$126,MATCH(EF!P181,B!$A$2:$A$126,0))),B!$E$127)</f>
        <v>16792</v>
      </c>
    </row>
    <row r="182" spans="1:19" x14ac:dyDescent="0.3">
      <c r="A182" s="195">
        <f>COUNTIF(A!$A$2:$A$1001,"&lt;="&amp;A!A182)</f>
        <v>181</v>
      </c>
      <c r="B182" s="196">
        <v>181</v>
      </c>
      <c r="C182" s="202" t="str">
        <f>INDEX(A!$A$2:$A$1001,MATCH(EF!B182,EF!$A$2:$A$1001,0))</f>
        <v>San Marcos</v>
      </c>
      <c r="D182" s="202" t="str">
        <f>INDEX(A!$B$2:$B$1001,MATCH(EF!C182,A!$A$2:$A$1001,0))</f>
        <v>Municipal</v>
      </c>
      <c r="E182" s="202" t="str">
        <f>INDEX(A!$C$2:$C$1001,MATCH(EF!C182,A!$A$2:$A$1001,0))</f>
        <v>Sí</v>
      </c>
      <c r="F182" s="202">
        <f>INDEX(A!$D$2:$D$1001,MATCH(EF!C182,A!$A$2:$A$1001,0))</f>
        <v>75</v>
      </c>
      <c r="G182" s="202" t="str">
        <f>INDEX(A!$E$2:$E$1001,MATCH(EF!C182,A!$A$2:$A$1001,0))</f>
        <v>Gobierno</v>
      </c>
      <c r="H182" s="202" t="str">
        <f>INDEX(A!$F$2:$F$1001,MATCH(EF!C182,A!$A$2:$A$1001,0))</f>
        <v>Ejecutivo</v>
      </c>
      <c r="I182" s="202" t="str">
        <f>INDEX(A!$G$2:$G$1001,MATCH(EF!C182,A!$A$2:$A$1001,0))</f>
        <v>Dependencia</v>
      </c>
      <c r="J182" s="202">
        <f>INDEX(A!$H$2:$H$1001,MATCH(EF!C182,A!$A$2:$A$1001,0))</f>
        <v>1907</v>
      </c>
      <c r="K182" s="202" t="str">
        <f>INDEX(A!$I$2:$I$1001,MATCH(EF!C182,A!$A$2:$A$1001,0))</f>
        <v>NA</v>
      </c>
      <c r="L182" s="202" t="str">
        <f>INDEX(A!$J$2:$J$1001,MATCH(EF!C182,A!$A$2:$A$1001,0))</f>
        <v>NA</v>
      </c>
      <c r="M182" s="202">
        <f>INDEX(A!$K$2:$K$1001,MATCH(EF!C182,A!$A$2:$A$1001,0))</f>
        <v>707500</v>
      </c>
      <c r="N182" s="202">
        <f>INDEX(A!$L$2:$L$1001,MATCH(EF!C182,A!$A$2:$A$1001,0))</f>
        <v>0</v>
      </c>
      <c r="O182" s="203" t="str">
        <f t="shared" si="4"/>
        <v>7</v>
      </c>
      <c r="P182" s="203" t="str">
        <f t="shared" si="5"/>
        <v>075</v>
      </c>
      <c r="Q182" s="203" t="str">
        <f>IF(O182="7",IF(P182="000","Sin región al ser un intermunicipal",INDEX(B!$C$2:$C$126,MATCH(EF!P182,B!$A$2:$A$126,0))),"Sin región al ser un ente Estatal")</f>
        <v>Valles</v>
      </c>
      <c r="R182" s="204">
        <f>IF(O182="7",IF(P182="000","N/A",INDEX(B!$D$2:$D$126,MATCH(EF!P182,B!$A$2:$A$126,0))),B!$D$127)</f>
        <v>3783</v>
      </c>
      <c r="S182" s="204">
        <f>IF(O182="7",IF(P182="000","N/A",INDEX(B!$E$2:$E$126,MATCH(EF!P182,B!$A$2:$A$126,0))),B!$E$127)</f>
        <v>3791</v>
      </c>
    </row>
    <row r="183" spans="1:19" x14ac:dyDescent="0.3">
      <c r="A183" s="195">
        <f>COUNTIF(A!$A$2:$A$1001,"&lt;="&amp;A!A183)</f>
        <v>182</v>
      </c>
      <c r="B183" s="196">
        <v>182</v>
      </c>
      <c r="C183" s="202" t="str">
        <f>INDEX(A!$A$2:$A$1001,MATCH(EF!B183,EF!$A$2:$A$1001,0))</f>
        <v>San Martín de Bolaños</v>
      </c>
      <c r="D183" s="202" t="str">
        <f>INDEX(A!$B$2:$B$1001,MATCH(EF!C183,A!$A$2:$A$1001,0))</f>
        <v>Municipal</v>
      </c>
      <c r="E183" s="202" t="str">
        <f>INDEX(A!$C$2:$C$1001,MATCH(EF!C183,A!$A$2:$A$1001,0))</f>
        <v>Sí</v>
      </c>
      <c r="F183" s="202">
        <f>INDEX(A!$D$2:$D$1001,MATCH(EF!C183,A!$A$2:$A$1001,0))</f>
        <v>76</v>
      </c>
      <c r="G183" s="202" t="str">
        <f>INDEX(A!$E$2:$E$1001,MATCH(EF!C183,A!$A$2:$A$1001,0))</f>
        <v>Gobierno</v>
      </c>
      <c r="H183" s="202" t="str">
        <f>INDEX(A!$F$2:$F$1001,MATCH(EF!C183,A!$A$2:$A$1001,0))</f>
        <v>Ejecutivo</v>
      </c>
      <c r="I183" s="202" t="str">
        <f>INDEX(A!$G$2:$G$1001,MATCH(EF!C183,A!$A$2:$A$1001,0))</f>
        <v>Dependencia</v>
      </c>
      <c r="J183" s="202">
        <f>INDEX(A!$H$2:$H$1001,MATCH(EF!C183,A!$A$2:$A$1001,0))</f>
        <v>1824</v>
      </c>
      <c r="K183" s="202" t="str">
        <f>INDEX(A!$I$2:$I$1001,MATCH(EF!C183,A!$A$2:$A$1001,0))</f>
        <v>NA</v>
      </c>
      <c r="L183" s="202" t="str">
        <f>INDEX(A!$J$2:$J$1001,MATCH(EF!C183,A!$A$2:$A$1001,0))</f>
        <v>NA</v>
      </c>
      <c r="M183" s="202">
        <f>INDEX(A!$K$2:$K$1001,MATCH(EF!C183,A!$A$2:$A$1001,0))</f>
        <v>707600</v>
      </c>
      <c r="N183" s="202">
        <f>INDEX(A!$L$2:$L$1001,MATCH(EF!C183,A!$A$2:$A$1001,0))</f>
        <v>0</v>
      </c>
      <c r="O183" s="203" t="str">
        <f t="shared" si="4"/>
        <v>7</v>
      </c>
      <c r="P183" s="203" t="str">
        <f t="shared" si="5"/>
        <v>076</v>
      </c>
      <c r="Q183" s="203" t="str">
        <f>IF(O183="7",IF(P183="000","Sin región al ser un intermunicipal",INDEX(B!$C$2:$C$126,MATCH(EF!P183,B!$A$2:$A$126,0))),"Sin región al ser un ente Estatal")</f>
        <v>Norte</v>
      </c>
      <c r="R183" s="204">
        <f>IF(O183="7",IF(P183="000","N/A",INDEX(B!$D$2:$D$126,MATCH(EF!P183,B!$A$2:$A$126,0))),B!$D$127)</f>
        <v>3122</v>
      </c>
      <c r="S183" s="204">
        <f>IF(O183="7",IF(P183="000","N/A",INDEX(B!$E$2:$E$126,MATCH(EF!P183,B!$A$2:$A$126,0))),B!$E$127)</f>
        <v>3095</v>
      </c>
    </row>
    <row r="184" spans="1:19" x14ac:dyDescent="0.3">
      <c r="A184" s="195">
        <f>COUNTIF(A!$A$2:$A$1001,"&lt;="&amp;A!A184)</f>
        <v>183</v>
      </c>
      <c r="B184" s="196">
        <v>183</v>
      </c>
      <c r="C184" s="202" t="str">
        <f>INDEX(A!$A$2:$A$1001,MATCH(EF!B184,EF!$A$2:$A$1001,0))</f>
        <v>San Martín Hidalgo</v>
      </c>
      <c r="D184" s="202" t="str">
        <f>INDEX(A!$B$2:$B$1001,MATCH(EF!C184,A!$A$2:$A$1001,0))</f>
        <v>Municipal</v>
      </c>
      <c r="E184" s="202" t="str">
        <f>INDEX(A!$C$2:$C$1001,MATCH(EF!C184,A!$A$2:$A$1001,0))</f>
        <v>Sí</v>
      </c>
      <c r="F184" s="202">
        <f>INDEX(A!$D$2:$D$1001,MATCH(EF!C184,A!$A$2:$A$1001,0))</f>
        <v>77</v>
      </c>
      <c r="G184" s="202" t="str">
        <f>INDEX(A!$E$2:$E$1001,MATCH(EF!C184,A!$A$2:$A$1001,0))</f>
        <v>Gobierno</v>
      </c>
      <c r="H184" s="202" t="str">
        <f>INDEX(A!$F$2:$F$1001,MATCH(EF!C184,A!$A$2:$A$1001,0))</f>
        <v>Ejecutivo</v>
      </c>
      <c r="I184" s="202" t="str">
        <f>INDEX(A!$G$2:$G$1001,MATCH(EF!C184,A!$A$2:$A$1001,0))</f>
        <v>Dependencia</v>
      </c>
      <c r="J184" s="202">
        <f>INDEX(A!$H$2:$H$1001,MATCH(EF!C184,A!$A$2:$A$1001,0))</f>
        <v>1824</v>
      </c>
      <c r="K184" s="202" t="str">
        <f>INDEX(A!$I$2:$I$1001,MATCH(EF!C184,A!$A$2:$A$1001,0))</f>
        <v>NA</v>
      </c>
      <c r="L184" s="202" t="str">
        <f>INDEX(A!$J$2:$J$1001,MATCH(EF!C184,A!$A$2:$A$1001,0))</f>
        <v>NA</v>
      </c>
      <c r="M184" s="202">
        <f>INDEX(A!$K$2:$K$1001,MATCH(EF!C184,A!$A$2:$A$1001,0))</f>
        <v>707700</v>
      </c>
      <c r="N184" s="202">
        <f>INDEX(A!$L$2:$L$1001,MATCH(EF!C184,A!$A$2:$A$1001,0))</f>
        <v>0</v>
      </c>
      <c r="O184" s="203" t="str">
        <f t="shared" si="4"/>
        <v>7</v>
      </c>
      <c r="P184" s="203" t="str">
        <f t="shared" si="5"/>
        <v>077</v>
      </c>
      <c r="Q184" s="203" t="str">
        <f>IF(O184="7",IF(P184="000","Sin región al ser un intermunicipal",INDEX(B!$C$2:$C$126,MATCH(EF!P184,B!$A$2:$A$126,0))),"Sin región al ser un ente Estatal")</f>
        <v>Lagunas</v>
      </c>
      <c r="R184" s="204">
        <f>IF(O184="7",IF(P184="000","N/A",INDEX(B!$D$2:$D$126,MATCH(EF!P184,B!$A$2:$A$126,0))),B!$D$127)</f>
        <v>27777</v>
      </c>
      <c r="S184" s="204">
        <f>IF(O184="7",IF(P184="000","N/A",INDEX(B!$E$2:$E$126,MATCH(EF!P184,B!$A$2:$A$126,0))),B!$E$127)</f>
        <v>28102</v>
      </c>
    </row>
    <row r="185" spans="1:19" x14ac:dyDescent="0.3">
      <c r="A185" s="195">
        <f>COUNTIF(A!$A$2:$A$1001,"&lt;="&amp;A!A185)</f>
        <v>184</v>
      </c>
      <c r="B185" s="196">
        <v>184</v>
      </c>
      <c r="C185" s="202" t="str">
        <f>INDEX(A!$A$2:$A$1001,MATCH(EF!B185,EF!$A$2:$A$1001,0))</f>
        <v>San Miguel el Alto</v>
      </c>
      <c r="D185" s="202" t="str">
        <f>INDEX(A!$B$2:$B$1001,MATCH(EF!C185,A!$A$2:$A$1001,0))</f>
        <v>Municipal</v>
      </c>
      <c r="E185" s="202" t="str">
        <f>INDEX(A!$C$2:$C$1001,MATCH(EF!C185,A!$A$2:$A$1001,0))</f>
        <v>Sí</v>
      </c>
      <c r="F185" s="202">
        <f>INDEX(A!$D$2:$D$1001,MATCH(EF!C185,A!$A$2:$A$1001,0))</f>
        <v>78</v>
      </c>
      <c r="G185" s="202" t="str">
        <f>INDEX(A!$E$2:$E$1001,MATCH(EF!C185,A!$A$2:$A$1001,0))</f>
        <v>Gobierno</v>
      </c>
      <c r="H185" s="202" t="str">
        <f>INDEX(A!$F$2:$F$1001,MATCH(EF!C185,A!$A$2:$A$1001,0))</f>
        <v>Ejecutivo</v>
      </c>
      <c r="I185" s="202" t="str">
        <f>INDEX(A!$G$2:$G$1001,MATCH(EF!C185,A!$A$2:$A$1001,0))</f>
        <v>Dependencia</v>
      </c>
      <c r="J185" s="202">
        <f>INDEX(A!$H$2:$H$1001,MATCH(EF!C185,A!$A$2:$A$1001,0))</f>
        <v>1824</v>
      </c>
      <c r="K185" s="202" t="str">
        <f>INDEX(A!$I$2:$I$1001,MATCH(EF!C185,A!$A$2:$A$1001,0))</f>
        <v>NA</v>
      </c>
      <c r="L185" s="202" t="str">
        <f>INDEX(A!$J$2:$J$1001,MATCH(EF!C185,A!$A$2:$A$1001,0))</f>
        <v>NA</v>
      </c>
      <c r="M185" s="202">
        <f>INDEX(A!$K$2:$K$1001,MATCH(EF!C185,A!$A$2:$A$1001,0))</f>
        <v>707800</v>
      </c>
      <c r="N185" s="202">
        <f>INDEX(A!$L$2:$L$1001,MATCH(EF!C185,A!$A$2:$A$1001,0))</f>
        <v>0</v>
      </c>
      <c r="O185" s="203" t="str">
        <f t="shared" si="4"/>
        <v>7</v>
      </c>
      <c r="P185" s="203" t="str">
        <f t="shared" si="5"/>
        <v>078</v>
      </c>
      <c r="Q185" s="203" t="str">
        <f>IF(O185="7",IF(P185="000","Sin región al ser un intermunicipal",INDEX(B!$C$2:$C$126,MATCH(EF!P185,B!$A$2:$A$126,0))),"Sin región al ser un ente Estatal")</f>
        <v>Altos Sur</v>
      </c>
      <c r="R185" s="204">
        <f>IF(O185="7",IF(P185="000","N/A",INDEX(B!$D$2:$D$126,MATCH(EF!P185,B!$A$2:$A$126,0))),B!$D$127)</f>
        <v>32960</v>
      </c>
      <c r="S185" s="204">
        <f>IF(O185="7",IF(P185="000","N/A",INDEX(B!$E$2:$E$126,MATCH(EF!P185,B!$A$2:$A$126,0))),B!$E$127)</f>
        <v>31965</v>
      </c>
    </row>
    <row r="186" spans="1:19" x14ac:dyDescent="0.3">
      <c r="A186" s="195">
        <f>COUNTIF(A!$A$2:$A$1001,"&lt;="&amp;A!A186)</f>
        <v>185</v>
      </c>
      <c r="B186" s="196">
        <v>185</v>
      </c>
      <c r="C186" s="202" t="str">
        <f>INDEX(A!$A$2:$A$1001,MATCH(EF!B186,EF!$A$2:$A$1001,0))</f>
        <v>San Pedro Tlaquepaque</v>
      </c>
      <c r="D186" s="202" t="str">
        <f>INDEX(A!$B$2:$B$1001,MATCH(EF!C186,A!$A$2:$A$1001,0))</f>
        <v>Municipal</v>
      </c>
      <c r="E186" s="202" t="str">
        <f>INDEX(A!$C$2:$C$1001,MATCH(EF!C186,A!$A$2:$A$1001,0))</f>
        <v>Sí</v>
      </c>
      <c r="F186" s="202">
        <f>INDEX(A!$D$2:$D$1001,MATCH(EF!C186,A!$A$2:$A$1001,0))</f>
        <v>98</v>
      </c>
      <c r="G186" s="202" t="str">
        <f>INDEX(A!$E$2:$E$1001,MATCH(EF!C186,A!$A$2:$A$1001,0))</f>
        <v>Gobierno</v>
      </c>
      <c r="H186" s="202" t="str">
        <f>INDEX(A!$F$2:$F$1001,MATCH(EF!C186,A!$A$2:$A$1001,0))</f>
        <v>Ejecutivo</v>
      </c>
      <c r="I186" s="202" t="str">
        <f>INDEX(A!$G$2:$G$1001,MATCH(EF!C186,A!$A$2:$A$1001,0))</f>
        <v>Dependencia</v>
      </c>
      <c r="J186" s="202">
        <f>INDEX(A!$H$2:$H$1001,MATCH(EF!C186,A!$A$2:$A$1001,0))</f>
        <v>1824</v>
      </c>
      <c r="K186" s="202" t="str">
        <f>INDEX(A!$I$2:$I$1001,MATCH(EF!C186,A!$A$2:$A$1001,0))</f>
        <v>NA</v>
      </c>
      <c r="L186" s="202" t="str">
        <f>INDEX(A!$J$2:$J$1001,MATCH(EF!C186,A!$A$2:$A$1001,0))</f>
        <v>San Pedro Tlaquepaque
Decreto 23598/LIX/11. Periódico número 10. Sección III Tomo CCCLXXI</v>
      </c>
      <c r="M186" s="202">
        <f>INDEX(A!$K$2:$K$1001,MATCH(EF!C186,A!$A$2:$A$1001,0))</f>
        <v>709800</v>
      </c>
      <c r="N186" s="202">
        <f>INDEX(A!$L$2:$L$1001,MATCH(EF!C186,A!$A$2:$A$1001,0))</f>
        <v>0</v>
      </c>
      <c r="O186" s="203" t="str">
        <f t="shared" si="4"/>
        <v>7</v>
      </c>
      <c r="P186" s="203" t="str">
        <f t="shared" si="5"/>
        <v>098</v>
      </c>
      <c r="Q186" s="203" t="str">
        <f>IF(O186="7",IF(P186="000","Sin región al ser un intermunicipal",INDEX(B!$C$2:$C$126,MATCH(EF!P186,B!$A$2:$A$126,0))),"Sin región al ser un ente Estatal")</f>
        <v>Centro</v>
      </c>
      <c r="R186" s="204">
        <f>IF(O186="7",IF(P186="000","N/A",INDEX(B!$D$2:$D$126,MATCH(EF!P186,B!$A$2:$A$126,0))),B!$D$127)</f>
        <v>664193</v>
      </c>
      <c r="S186" s="204">
        <f>IF(O186="7",IF(P186="000","N/A",INDEX(B!$E$2:$E$126,MATCH(EF!P186,B!$A$2:$A$126,0))),B!$E$127)</f>
        <v>687127</v>
      </c>
    </row>
    <row r="187" spans="1:19" x14ac:dyDescent="0.3">
      <c r="A187" s="195">
        <f>COUNTIF(A!$A$2:$A$1001,"&lt;="&amp;A!A187)</f>
        <v>186</v>
      </c>
      <c r="B187" s="196">
        <v>186</v>
      </c>
      <c r="C187" s="202" t="str">
        <f>INDEX(A!$A$2:$A$1001,MATCH(EF!B187,EF!$A$2:$A$1001,0))</f>
        <v>San Sebastián del Oeste</v>
      </c>
      <c r="D187" s="202" t="str">
        <f>INDEX(A!$B$2:$B$1001,MATCH(EF!C187,A!$A$2:$A$1001,0))</f>
        <v>Municipal</v>
      </c>
      <c r="E187" s="202" t="str">
        <f>INDEX(A!$C$2:$C$1001,MATCH(EF!C187,A!$A$2:$A$1001,0))</f>
        <v>Sí</v>
      </c>
      <c r="F187" s="202">
        <f>INDEX(A!$D$2:$D$1001,MATCH(EF!C187,A!$A$2:$A$1001,0))</f>
        <v>80</v>
      </c>
      <c r="G187" s="202" t="str">
        <f>INDEX(A!$E$2:$E$1001,MATCH(EF!C187,A!$A$2:$A$1001,0))</f>
        <v>Gobierno</v>
      </c>
      <c r="H187" s="202" t="str">
        <f>INDEX(A!$F$2:$F$1001,MATCH(EF!C187,A!$A$2:$A$1001,0))</f>
        <v>Ejecutivo</v>
      </c>
      <c r="I187" s="202" t="str">
        <f>INDEX(A!$G$2:$G$1001,MATCH(EF!C187,A!$A$2:$A$1001,0))</f>
        <v>Dependencia</v>
      </c>
      <c r="J187" s="202">
        <f>INDEX(A!$H$2:$H$1001,MATCH(EF!C187,A!$A$2:$A$1001,0))</f>
        <v>1824</v>
      </c>
      <c r="K187" s="202" t="str">
        <f>INDEX(A!$I$2:$I$1001,MATCH(EF!C187,A!$A$2:$A$1001,0))</f>
        <v>NA</v>
      </c>
      <c r="L187" s="202" t="str">
        <f>INDEX(A!$J$2:$J$1001,MATCH(EF!C187,A!$A$2:$A$1001,0))</f>
        <v>NA</v>
      </c>
      <c r="M187" s="202">
        <f>INDEX(A!$K$2:$K$1001,MATCH(EF!C187,A!$A$2:$A$1001,0))</f>
        <v>708000</v>
      </c>
      <c r="N187" s="202">
        <f>INDEX(A!$L$2:$L$1001,MATCH(EF!C187,A!$A$2:$A$1001,0))</f>
        <v>0</v>
      </c>
      <c r="O187" s="203" t="str">
        <f t="shared" si="4"/>
        <v>7</v>
      </c>
      <c r="P187" s="203" t="str">
        <f t="shared" si="5"/>
        <v>080</v>
      </c>
      <c r="Q187" s="203" t="str">
        <f>IF(O187="7",IF(P187="000","Sin región al ser un intermunicipal",INDEX(B!$C$2:$C$126,MATCH(EF!P187,B!$A$2:$A$126,0))),"Sin región al ser un ente Estatal")</f>
        <v>Costa Sierra Occidental</v>
      </c>
      <c r="R187" s="204">
        <f>IF(O187="7",IF(P187="000","N/A",INDEX(B!$D$2:$D$126,MATCH(EF!P187,B!$A$2:$A$126,0))),B!$D$127)</f>
        <v>5643</v>
      </c>
      <c r="S187" s="204">
        <f>IF(O187="7",IF(P187="000","N/A",INDEX(B!$E$2:$E$126,MATCH(EF!P187,B!$A$2:$A$126,0))),B!$E$127)</f>
        <v>5086</v>
      </c>
    </row>
    <row r="188" spans="1:19" x14ac:dyDescent="0.3">
      <c r="A188" s="195">
        <f>COUNTIF(A!$A$2:$A$1001,"&lt;="&amp;A!A188)</f>
        <v>187</v>
      </c>
      <c r="B188" s="196">
        <v>187</v>
      </c>
      <c r="C188" s="202" t="str">
        <f>INDEX(A!$A$2:$A$1001,MATCH(EF!B188,EF!$A$2:$A$1001,0))</f>
        <v>Santa María de los Ángeles</v>
      </c>
      <c r="D188" s="202" t="str">
        <f>INDEX(A!$B$2:$B$1001,MATCH(EF!C188,A!$A$2:$A$1001,0))</f>
        <v>Municipal</v>
      </c>
      <c r="E188" s="202" t="str">
        <f>INDEX(A!$C$2:$C$1001,MATCH(EF!C188,A!$A$2:$A$1001,0))</f>
        <v>Sí</v>
      </c>
      <c r="F188" s="202">
        <f>INDEX(A!$D$2:$D$1001,MATCH(EF!C188,A!$A$2:$A$1001,0))</f>
        <v>81</v>
      </c>
      <c r="G188" s="202" t="str">
        <f>INDEX(A!$E$2:$E$1001,MATCH(EF!C188,A!$A$2:$A$1001,0))</f>
        <v>Gobierno</v>
      </c>
      <c r="H188" s="202" t="str">
        <f>INDEX(A!$F$2:$F$1001,MATCH(EF!C188,A!$A$2:$A$1001,0))</f>
        <v>Ejecutivo</v>
      </c>
      <c r="I188" s="202" t="str">
        <f>INDEX(A!$G$2:$G$1001,MATCH(EF!C188,A!$A$2:$A$1001,0))</f>
        <v>Dependencia</v>
      </c>
      <c r="J188" s="202">
        <f>INDEX(A!$H$2:$H$1001,MATCH(EF!C188,A!$A$2:$A$1001,0))</f>
        <v>1861</v>
      </c>
      <c r="K188" s="202" t="str">
        <f>INDEX(A!$I$2:$I$1001,MATCH(EF!C188,A!$A$2:$A$1001,0))</f>
        <v>NA</v>
      </c>
      <c r="L188" s="202" t="str">
        <f>INDEX(A!$J$2:$J$1001,MATCH(EF!C188,A!$A$2:$A$1001,0))</f>
        <v>NA</v>
      </c>
      <c r="M188" s="202">
        <f>INDEX(A!$K$2:$K$1001,MATCH(EF!C188,A!$A$2:$A$1001,0))</f>
        <v>708100</v>
      </c>
      <c r="N188" s="202">
        <f>INDEX(A!$L$2:$L$1001,MATCH(EF!C188,A!$A$2:$A$1001,0))</f>
        <v>0</v>
      </c>
      <c r="O188" s="203" t="str">
        <f t="shared" si="4"/>
        <v>7</v>
      </c>
      <c r="P188" s="203" t="str">
        <f t="shared" si="5"/>
        <v>081</v>
      </c>
      <c r="Q188" s="203" t="str">
        <f>IF(O188="7",IF(P188="000","Sin región al ser un intermunicipal",INDEX(B!$C$2:$C$126,MATCH(EF!P188,B!$A$2:$A$126,0))),"Sin región al ser un ente Estatal")</f>
        <v>Norte</v>
      </c>
      <c r="R188" s="204">
        <f>IF(O188="7",IF(P188="000","N/A",INDEX(B!$D$2:$D$126,MATCH(EF!P188,B!$A$2:$A$126,0))),B!$D$127)</f>
        <v>3033</v>
      </c>
      <c r="S188" s="204">
        <f>IF(O188="7",IF(P188="000","N/A",INDEX(B!$E$2:$E$126,MATCH(EF!P188,B!$A$2:$A$126,0))),B!$E$127)</f>
        <v>3515</v>
      </c>
    </row>
    <row r="189" spans="1:19" x14ac:dyDescent="0.3">
      <c r="A189" s="195">
        <f>COUNTIF(A!$A$2:$A$1001,"&lt;="&amp;A!A189)</f>
        <v>188</v>
      </c>
      <c r="B189" s="196">
        <v>188</v>
      </c>
      <c r="C189" s="202" t="str">
        <f>INDEX(A!$A$2:$A$1001,MATCH(EF!B189,EF!$A$2:$A$1001,0))</f>
        <v>Santa María del Oro</v>
      </c>
      <c r="D189" s="202" t="str">
        <f>INDEX(A!$B$2:$B$1001,MATCH(EF!C189,A!$A$2:$A$1001,0))</f>
        <v>Municipal</v>
      </c>
      <c r="E189" s="202" t="str">
        <f>INDEX(A!$C$2:$C$1001,MATCH(EF!C189,A!$A$2:$A$1001,0))</f>
        <v>Sí</v>
      </c>
      <c r="F189" s="202">
        <f>INDEX(A!$D$2:$D$1001,MATCH(EF!C189,A!$A$2:$A$1001,0))</f>
        <v>56</v>
      </c>
      <c r="G189" s="202" t="str">
        <f>INDEX(A!$E$2:$E$1001,MATCH(EF!C189,A!$A$2:$A$1001,0))</f>
        <v>Gobierno</v>
      </c>
      <c r="H189" s="202" t="str">
        <f>INDEX(A!$F$2:$F$1001,MATCH(EF!C189,A!$A$2:$A$1001,0))</f>
        <v>Ejecutivo</v>
      </c>
      <c r="I189" s="202" t="str">
        <f>INDEX(A!$G$2:$G$1001,MATCH(EF!C189,A!$A$2:$A$1001,0))</f>
        <v>Dependencia</v>
      </c>
      <c r="J189" s="202">
        <f>INDEX(A!$H$2:$H$1001,MATCH(EF!C189,A!$A$2:$A$1001,0))</f>
        <v>1938</v>
      </c>
      <c r="K189" s="202" t="str">
        <f>INDEX(A!$I$2:$I$1001,MATCH(EF!C189,A!$A$2:$A$1001,0))</f>
        <v>NA</v>
      </c>
      <c r="L189" s="202" t="str">
        <f>INDEX(A!$J$2:$J$1001,MATCH(EF!C189,A!$A$2:$A$1001,0))</f>
        <v>Santa María del Oro
Decreto 17837
Manuel M. Diéguez
Decreto</v>
      </c>
      <c r="M189" s="202">
        <f>INDEX(A!$K$2:$K$1001,MATCH(EF!C189,A!$A$2:$A$1001,0))</f>
        <v>705600</v>
      </c>
      <c r="N189" s="202">
        <f>INDEX(A!$L$2:$L$1001,MATCH(EF!C189,A!$A$2:$A$1001,0))</f>
        <v>0</v>
      </c>
      <c r="O189" s="203" t="str">
        <f t="shared" si="4"/>
        <v>7</v>
      </c>
      <c r="P189" s="203" t="str">
        <f t="shared" si="5"/>
        <v>056</v>
      </c>
      <c r="Q189" s="203" t="str">
        <f>IF(O189="7",IF(P189="000","Sin región al ser un intermunicipal",INDEX(B!$C$2:$C$126,MATCH(EF!P189,B!$A$2:$A$126,0))),"Sin región al ser un ente Estatal")</f>
        <v>Sureste</v>
      </c>
      <c r="R189" s="204">
        <f>IF(O189="7",IF(P189="000","N/A",INDEX(B!$D$2:$D$126,MATCH(EF!P189,B!$A$2:$A$126,0))),B!$D$127)</f>
        <v>2028</v>
      </c>
      <c r="S189" s="204">
        <f>IF(O189="7",IF(P189="000","N/A",INDEX(B!$E$2:$E$126,MATCH(EF!P189,B!$A$2:$A$126,0))),B!$E$127)</f>
        <v>1815</v>
      </c>
    </row>
    <row r="190" spans="1:19" x14ac:dyDescent="0.3">
      <c r="A190" s="195">
        <f>COUNTIF(A!$A$2:$A$1001,"&lt;="&amp;A!A190)</f>
        <v>189</v>
      </c>
      <c r="B190" s="196">
        <v>189</v>
      </c>
      <c r="C190" s="202" t="str">
        <f>INDEX(A!$A$2:$A$1001,MATCH(EF!B190,EF!$A$2:$A$1001,0))</f>
        <v>Sayula</v>
      </c>
      <c r="D190" s="202" t="str">
        <f>INDEX(A!$B$2:$B$1001,MATCH(EF!C190,A!$A$2:$A$1001,0))</f>
        <v>Municipal</v>
      </c>
      <c r="E190" s="202" t="str">
        <f>INDEX(A!$C$2:$C$1001,MATCH(EF!C190,A!$A$2:$A$1001,0))</f>
        <v>Sí</v>
      </c>
      <c r="F190" s="202">
        <f>INDEX(A!$D$2:$D$1001,MATCH(EF!C190,A!$A$2:$A$1001,0))</f>
        <v>82</v>
      </c>
      <c r="G190" s="202" t="str">
        <f>INDEX(A!$E$2:$E$1001,MATCH(EF!C190,A!$A$2:$A$1001,0))</f>
        <v>Gobierno</v>
      </c>
      <c r="H190" s="202" t="str">
        <f>INDEX(A!$F$2:$F$1001,MATCH(EF!C190,A!$A$2:$A$1001,0))</f>
        <v>Ejecutivo</v>
      </c>
      <c r="I190" s="202" t="str">
        <f>INDEX(A!$G$2:$G$1001,MATCH(EF!C190,A!$A$2:$A$1001,0))</f>
        <v>Dependencia</v>
      </c>
      <c r="J190" s="202">
        <f>INDEX(A!$H$2:$H$1001,MATCH(EF!C190,A!$A$2:$A$1001,0))</f>
        <v>1824</v>
      </c>
      <c r="K190" s="202" t="str">
        <f>INDEX(A!$I$2:$I$1001,MATCH(EF!C190,A!$A$2:$A$1001,0))</f>
        <v>NA</v>
      </c>
      <c r="L190" s="202" t="str">
        <f>INDEX(A!$J$2:$J$1001,MATCH(EF!C190,A!$A$2:$A$1001,0))</f>
        <v>NA</v>
      </c>
      <c r="M190" s="202">
        <f>INDEX(A!$K$2:$K$1001,MATCH(EF!C190,A!$A$2:$A$1001,0))</f>
        <v>708200</v>
      </c>
      <c r="N190" s="202">
        <f>INDEX(A!$L$2:$L$1001,MATCH(EF!C190,A!$A$2:$A$1001,0))</f>
        <v>0</v>
      </c>
      <c r="O190" s="203" t="str">
        <f t="shared" si="4"/>
        <v>7</v>
      </c>
      <c r="P190" s="203" t="str">
        <f t="shared" si="5"/>
        <v>082</v>
      </c>
      <c r="Q190" s="203" t="str">
        <f>IF(O190="7",IF(P190="000","Sin región al ser un intermunicipal",INDEX(B!$C$2:$C$126,MATCH(EF!P190,B!$A$2:$A$126,0))),"Sin región al ser un ente Estatal")</f>
        <v>Lagunas</v>
      </c>
      <c r="R190" s="204">
        <f>IF(O190="7",IF(P190="000","N/A",INDEX(B!$D$2:$D$126,MATCH(EF!P190,B!$A$2:$A$126,0))),B!$D$127)</f>
        <v>36778</v>
      </c>
      <c r="S190" s="204">
        <f>IF(O190="7",IF(P190="000","N/A",INDEX(B!$E$2:$E$126,MATCH(EF!P190,B!$A$2:$A$126,0))),B!$E$127)</f>
        <v>37186</v>
      </c>
    </row>
    <row r="191" spans="1:19" x14ac:dyDescent="0.3">
      <c r="A191" s="195">
        <f>COUNTIF(A!$A$2:$A$1001,"&lt;="&amp;A!A191)</f>
        <v>190</v>
      </c>
      <c r="B191" s="196">
        <v>190</v>
      </c>
      <c r="C191" s="202" t="str">
        <f>INDEX(A!$A$2:$A$1001,MATCH(EF!B191,EF!$A$2:$A$1001,0))</f>
        <v>Sistema Administrativo Municipal de Agua Potable y Alcantarillado de Ixtlahuacán de los Membrillos</v>
      </c>
      <c r="D191" s="202" t="str">
        <f>INDEX(A!$B$2:$B$1001,MATCH(EF!C191,A!$A$2:$A$1001,0))</f>
        <v>Municipal</v>
      </c>
      <c r="E191" s="202" t="str">
        <f>INDEX(A!$C$2:$C$1001,MATCH(EF!C191,A!$A$2:$A$1001,0))</f>
        <v>Sí</v>
      </c>
      <c r="F191" s="202">
        <f>INDEX(A!$D$2:$D$1001,MATCH(EF!C191,A!$A$2:$A$1001,0))</f>
        <v>44</v>
      </c>
      <c r="G191" s="202" t="str">
        <f>INDEX(A!$E$2:$E$1001,MATCH(EF!C191,A!$A$2:$A$1001,0))</f>
        <v>Medio ambiente</v>
      </c>
      <c r="H191" s="202" t="str">
        <f>INDEX(A!$F$2:$F$1001,MATCH(EF!C191,A!$A$2:$A$1001,0))</f>
        <v>Ejecutivo</v>
      </c>
      <c r="I191" s="202" t="str">
        <f>INDEX(A!$G$2:$G$1001,MATCH(EF!C191,A!$A$2:$A$1001,0))</f>
        <v>OPD</v>
      </c>
      <c r="J191" s="202">
        <f>INDEX(A!$H$2:$H$1001,MATCH(EF!C191,A!$A$2:$A$1001,0))</f>
        <v>2016</v>
      </c>
      <c r="K191" s="202" t="str">
        <f>INDEX(A!$I$2:$I$1001,MATCH(EF!C191,A!$A$2:$A$1001,0))</f>
        <v>NA</v>
      </c>
      <c r="L191" s="202" t="str">
        <f>INDEX(A!$J$2:$J$1001,MATCH(EF!C191,A!$A$2:$A$1001,0))</f>
        <v>Acuerdo de ayuntamiento de sesión ordinaria 25</v>
      </c>
      <c r="M191" s="202">
        <f>INDEX(A!$K$2:$K$1001,MATCH(EF!C191,A!$A$2:$A$1001,0))</f>
        <v>704402</v>
      </c>
      <c r="N191" s="202">
        <f>INDEX(A!$L$2:$L$1001,MATCH(EF!C191,A!$A$2:$A$1001,0))</f>
        <v>0</v>
      </c>
      <c r="O191" s="203" t="str">
        <f t="shared" si="4"/>
        <v>7</v>
      </c>
      <c r="P191" s="203" t="str">
        <f t="shared" si="5"/>
        <v>044</v>
      </c>
      <c r="Q191" s="203" t="str">
        <f>IF(O191="7",IF(P191="000","Sin región al ser un intermunicipal",INDEX(B!$C$2:$C$126,MATCH(EF!P191,B!$A$2:$A$126,0))),"Sin región al ser un ente Estatal")</f>
        <v>Centro</v>
      </c>
      <c r="R191" s="204">
        <f>IF(O191="7",IF(P191="000","N/A",INDEX(B!$D$2:$D$126,MATCH(EF!P191,B!$A$2:$A$126,0))),B!$D$127)</f>
        <v>53045</v>
      </c>
      <c r="S191" s="204">
        <f>IF(O191="7",IF(P191="000","N/A",INDEX(B!$E$2:$E$126,MATCH(EF!P191,B!$A$2:$A$126,0))),B!$E$127)</f>
        <v>67969</v>
      </c>
    </row>
    <row r="192" spans="1:19" x14ac:dyDescent="0.3">
      <c r="A192" s="195">
        <f>COUNTIF(A!$A$2:$A$1001,"&lt;="&amp;A!A192)</f>
        <v>191</v>
      </c>
      <c r="B192" s="196">
        <v>191</v>
      </c>
      <c r="C192" s="202" t="str">
        <f>INDEX(A!$A$2:$A$1001,MATCH(EF!B192,EF!$A$2:$A$1001,0))</f>
        <v xml:space="preserve">Sistema Barquense de Agua Potable, Alcantarillado y Saneamiento (SIBAPAS) </v>
      </c>
      <c r="D192" s="202" t="str">
        <f>INDEX(A!$B$2:$B$1001,MATCH(EF!C192,A!$A$2:$A$1001,0))</f>
        <v>Municipal</v>
      </c>
      <c r="E192" s="202" t="str">
        <f>INDEX(A!$C$2:$C$1001,MATCH(EF!C192,A!$A$2:$A$1001,0))</f>
        <v>Sí</v>
      </c>
      <c r="F192" s="202">
        <f>INDEX(A!$D$2:$D$1001,MATCH(EF!C192,A!$A$2:$A$1001,0))</f>
        <v>18</v>
      </c>
      <c r="G192" s="202" t="str">
        <f>INDEX(A!$E$2:$E$1001,MATCH(EF!C192,A!$A$2:$A$1001,0))</f>
        <v>Medio ambiente</v>
      </c>
      <c r="H192" s="202" t="str">
        <f>INDEX(A!$F$2:$F$1001,MATCH(EF!C192,A!$A$2:$A$1001,0))</f>
        <v>Ejecutivo</v>
      </c>
      <c r="I192" s="202" t="str">
        <f>INDEX(A!$G$2:$G$1001,MATCH(EF!C192,A!$A$2:$A$1001,0))</f>
        <v>OPD</v>
      </c>
      <c r="J192" s="202">
        <f>INDEX(A!$H$2:$H$1001,MATCH(EF!C192,A!$A$2:$A$1001,0))</f>
        <v>2004</v>
      </c>
      <c r="K192" s="202" t="str">
        <f>INDEX(A!$I$2:$I$1001,MATCH(EF!C192,A!$A$2:$A$1001,0))</f>
        <v>NA</v>
      </c>
      <c r="L192" s="202" t="str">
        <f>INDEX(A!$J$2:$J$1001,MATCH(EF!C192,A!$A$2:$A$1001,0))</f>
        <v>Decreto sin número</v>
      </c>
      <c r="M192" s="202">
        <f>INDEX(A!$K$2:$K$1001,MATCH(EF!C192,A!$A$2:$A$1001,0))</f>
        <v>701803</v>
      </c>
      <c r="N192" s="202">
        <f>INDEX(A!$L$2:$L$1001,MATCH(EF!C192,A!$A$2:$A$1001,0))</f>
        <v>0</v>
      </c>
      <c r="O192" s="203" t="str">
        <f t="shared" si="4"/>
        <v>7</v>
      </c>
      <c r="P192" s="203" t="str">
        <f t="shared" si="5"/>
        <v>018</v>
      </c>
      <c r="Q192" s="203" t="str">
        <f>IF(O192="7",IF(P192="000","Sin región al ser un intermunicipal",INDEX(B!$C$2:$C$126,MATCH(EF!P192,B!$A$2:$A$126,0))),"Sin región al ser un ente Estatal")</f>
        <v>Ciénega</v>
      </c>
      <c r="R192" s="204">
        <f>IF(O192="7",IF(P192="000","N/A",INDEX(B!$D$2:$D$126,MATCH(EF!P192,B!$A$2:$A$126,0))),B!$D$127)</f>
        <v>65055</v>
      </c>
      <c r="S192" s="204">
        <f>IF(O192="7",IF(P192="000","N/A",INDEX(B!$E$2:$E$126,MATCH(EF!P192,B!$A$2:$A$126,0))),B!$E$127)</f>
        <v>67937</v>
      </c>
    </row>
    <row r="193" spans="1:19" x14ac:dyDescent="0.3">
      <c r="A193" s="195">
        <f>COUNTIF(A!$A$2:$A$1001,"&lt;="&amp;A!A193)</f>
        <v>192</v>
      </c>
      <c r="B193" s="196">
        <v>192</v>
      </c>
      <c r="C193" s="202" t="str">
        <f>INDEX(A!$A$2:$A$1001,MATCH(EF!B193,EF!$A$2:$A$1001,0))</f>
        <v>Sistema de Agua Potable y Alcantarillado de Mascota</v>
      </c>
      <c r="D193" s="202" t="str">
        <f>INDEX(A!$B$2:$B$1001,MATCH(EF!C193,A!$A$2:$A$1001,0))</f>
        <v>Municipal</v>
      </c>
      <c r="E193" s="202" t="str">
        <f>INDEX(A!$C$2:$C$1001,MATCH(EF!C193,A!$A$2:$A$1001,0))</f>
        <v>Sí</v>
      </c>
      <c r="F193" s="202">
        <f>INDEX(A!$D$2:$D$1001,MATCH(EF!C193,A!$A$2:$A$1001,0))</f>
        <v>58</v>
      </c>
      <c r="G193" s="202" t="str">
        <f>INDEX(A!$E$2:$E$1001,MATCH(EF!C193,A!$A$2:$A$1001,0))</f>
        <v>Medio ambiente</v>
      </c>
      <c r="H193" s="202" t="str">
        <f>INDEX(A!$F$2:$F$1001,MATCH(EF!C193,A!$A$2:$A$1001,0))</f>
        <v>Ejecutivo</v>
      </c>
      <c r="I193" s="202" t="str">
        <f>INDEX(A!$G$2:$G$1001,MATCH(EF!C193,A!$A$2:$A$1001,0))</f>
        <v>OPD</v>
      </c>
      <c r="J193" s="202">
        <f>INDEX(A!$H$2:$H$1001,MATCH(EF!C193,A!$A$2:$A$1001,0))</f>
        <v>2014</v>
      </c>
      <c r="K193" s="202" t="str">
        <f>INDEX(A!$I$2:$I$1001,MATCH(EF!C193,A!$A$2:$A$1001,0))</f>
        <v>NA</v>
      </c>
      <c r="L193" s="202" t="str">
        <f>INDEX(A!$J$2:$J$1001,MATCH(EF!C193,A!$A$2:$A$1001,0))</f>
        <v>NA</v>
      </c>
      <c r="M193" s="202">
        <f>INDEX(A!$K$2:$K$1001,MATCH(EF!C193,A!$A$2:$A$1001,0))</f>
        <v>705802</v>
      </c>
      <c r="N193" s="202">
        <f>INDEX(A!$L$2:$L$1001,MATCH(EF!C193,A!$A$2:$A$1001,0))</f>
        <v>0</v>
      </c>
      <c r="O193" s="203" t="str">
        <f t="shared" si="4"/>
        <v>7</v>
      </c>
      <c r="P193" s="203" t="str">
        <f t="shared" si="5"/>
        <v>058</v>
      </c>
      <c r="Q193" s="203" t="str">
        <f>IF(O193="7",IF(P193="000","Sin región al ser un intermunicipal",INDEX(B!$C$2:$C$126,MATCH(EF!P193,B!$A$2:$A$126,0))),"Sin región al ser un ente Estatal")</f>
        <v>Costa Sierra Occidental</v>
      </c>
      <c r="R193" s="204">
        <f>IF(O193="7",IF(P193="000","N/A",INDEX(B!$D$2:$D$126,MATCH(EF!P193,B!$A$2:$A$126,0))),B!$D$127)</f>
        <v>14477</v>
      </c>
      <c r="S193" s="204">
        <f>IF(O193="7",IF(P193="000","N/A",INDEX(B!$E$2:$E$126,MATCH(EF!P193,B!$A$2:$A$126,0))),B!$E$127)</f>
        <v>14451</v>
      </c>
    </row>
    <row r="194" spans="1:19" x14ac:dyDescent="0.3">
      <c r="A194" s="195">
        <f>COUNTIF(A!$A$2:$A$1001,"&lt;="&amp;A!A194)</f>
        <v>193</v>
      </c>
      <c r="B194" s="196">
        <v>193</v>
      </c>
      <c r="C194" s="202" t="str">
        <f>INDEX(A!$A$2:$A$1001,MATCH(EF!B194,EF!$A$2:$A$1001,0))</f>
        <v>Sistema de Agua Potable y Alcantarillado de Tamazula de Gordiano</v>
      </c>
      <c r="D194" s="202" t="str">
        <f>INDEX(A!$B$2:$B$1001,MATCH(EF!C194,A!$A$2:$A$1001,0))</f>
        <v>Municipal</v>
      </c>
      <c r="E194" s="202" t="str">
        <f>INDEX(A!$C$2:$C$1001,MATCH(EF!C194,A!$A$2:$A$1001,0))</f>
        <v>Sí</v>
      </c>
      <c r="F194" s="202">
        <f>INDEX(A!$D$2:$D$1001,MATCH(EF!C194,A!$A$2:$A$1001,0))</f>
        <v>85</v>
      </c>
      <c r="G194" s="202" t="str">
        <f>INDEX(A!$E$2:$E$1001,MATCH(EF!C194,A!$A$2:$A$1001,0))</f>
        <v>Medio ambiente</v>
      </c>
      <c r="H194" s="202" t="str">
        <f>INDEX(A!$F$2:$F$1001,MATCH(EF!C194,A!$A$2:$A$1001,0))</f>
        <v>Ejecutivo</v>
      </c>
      <c r="I194" s="202" t="str">
        <f>INDEX(A!$G$2:$G$1001,MATCH(EF!C194,A!$A$2:$A$1001,0))</f>
        <v>OPD</v>
      </c>
      <c r="J194" s="202">
        <f>INDEX(A!$H$2:$H$1001,MATCH(EF!C194,A!$A$2:$A$1001,0))</f>
        <v>2019</v>
      </c>
      <c r="K194" s="202" t="str">
        <f>INDEX(A!$I$2:$I$1001,MATCH(EF!C194,A!$A$2:$A$1001,0))</f>
        <v>NA</v>
      </c>
      <c r="L194" s="202" t="str">
        <f>INDEX(A!$J$2:$J$1001,MATCH(EF!C194,A!$A$2:$A$1001,0))</f>
        <v>NA</v>
      </c>
      <c r="M194" s="202">
        <f>INDEX(A!$K$2:$K$1001,MATCH(EF!C194,A!$A$2:$A$1001,0))</f>
        <v>708503</v>
      </c>
      <c r="N194" s="202">
        <f>INDEX(A!$L$2:$L$1001,MATCH(EF!C194,A!$A$2:$A$1001,0))</f>
        <v>0</v>
      </c>
      <c r="O194" s="203" t="str">
        <f t="shared" si="4"/>
        <v>7</v>
      </c>
      <c r="P194" s="203" t="str">
        <f t="shared" si="5"/>
        <v>085</v>
      </c>
      <c r="Q194" s="203" t="str">
        <f>IF(O194="7",IF(P194="000","Sin región al ser un intermunicipal",INDEX(B!$C$2:$C$126,MATCH(EF!P194,B!$A$2:$A$126,0))),"Sin región al ser un ente Estatal")</f>
        <v>Sur</v>
      </c>
      <c r="R194" s="204">
        <f>IF(O194="7",IF(P194="000","N/A",INDEX(B!$D$2:$D$126,MATCH(EF!P194,B!$A$2:$A$126,0))),B!$D$127)</f>
        <v>38396</v>
      </c>
      <c r="S194" s="204">
        <f>IF(O194="7",IF(P194="000","N/A",INDEX(B!$E$2:$E$126,MATCH(EF!P194,B!$A$2:$A$126,0))),B!$E$127)</f>
        <v>38955</v>
      </c>
    </row>
    <row r="195" spans="1:19" x14ac:dyDescent="0.3">
      <c r="A195" s="195">
        <f>COUNTIF(A!$A$2:$A$1001,"&lt;="&amp;A!A195)</f>
        <v>194</v>
      </c>
      <c r="B195" s="196">
        <v>194</v>
      </c>
      <c r="C195" s="202" t="str">
        <f>INDEX(A!$A$2:$A$1001,MATCH(EF!B195,EF!$A$2:$A$1001,0))</f>
        <v>Sistema de Agua Potable y Alcantarillado de Zapotlanejo, Jalisco</v>
      </c>
      <c r="D195" s="202" t="str">
        <f>INDEX(A!$B$2:$B$1001,MATCH(EF!C195,A!$A$2:$A$1001,0))</f>
        <v>Municipal</v>
      </c>
      <c r="E195" s="202" t="str">
        <f>INDEX(A!$C$2:$C$1001,MATCH(EF!C195,A!$A$2:$A$1001,0))</f>
        <v>Sí</v>
      </c>
      <c r="F195" s="202">
        <f>INDEX(A!$D$2:$D$1001,MATCH(EF!C195,A!$A$2:$A$1001,0))</f>
        <v>124</v>
      </c>
      <c r="G195" s="202" t="str">
        <f>INDEX(A!$E$2:$E$1001,MATCH(EF!C195,A!$A$2:$A$1001,0))</f>
        <v>Medio ambiente</v>
      </c>
      <c r="H195" s="202" t="str">
        <f>INDEX(A!$F$2:$F$1001,MATCH(EF!C195,A!$A$2:$A$1001,0))</f>
        <v>Ejecutivo</v>
      </c>
      <c r="I195" s="202" t="str">
        <f>INDEX(A!$G$2:$G$1001,MATCH(EF!C195,A!$A$2:$A$1001,0))</f>
        <v>OPD</v>
      </c>
      <c r="J195" s="202">
        <f>INDEX(A!$H$2:$H$1001,MATCH(EF!C195,A!$A$2:$A$1001,0))</f>
        <v>1992</v>
      </c>
      <c r="K195" s="202" t="str">
        <f>INDEX(A!$I$2:$I$1001,MATCH(EF!C195,A!$A$2:$A$1001,0))</f>
        <v>NA</v>
      </c>
      <c r="L195" s="202" t="str">
        <f>INDEX(A!$J$2:$J$1001,MATCH(EF!C195,A!$A$2:$A$1001,0))</f>
        <v>Decreto número 14591</v>
      </c>
      <c r="M195" s="202">
        <f>INDEX(A!$K$2:$K$1001,MATCH(EF!C195,A!$A$2:$A$1001,0))</f>
        <v>712402</v>
      </c>
      <c r="N195" s="202">
        <f>INDEX(A!$L$2:$L$1001,MATCH(EF!C195,A!$A$2:$A$1001,0))</f>
        <v>0</v>
      </c>
      <c r="O195" s="203" t="str">
        <f t="shared" ref="O195:O258" si="6">MID(M195,1,1)</f>
        <v>7</v>
      </c>
      <c r="P195" s="203" t="str">
        <f t="shared" ref="P195:P258" si="7">MID(M195,2,3)</f>
        <v>124</v>
      </c>
      <c r="Q195" s="203" t="str">
        <f>IF(O195="7",IF(P195="000","Sin región al ser un intermunicipal",INDEX(B!$C$2:$C$126,MATCH(EF!P195,B!$A$2:$A$126,0))),"Sin región al ser un ente Estatal")</f>
        <v>Centro</v>
      </c>
      <c r="R195" s="204">
        <f>IF(O195="7",IF(P195="000","N/A",INDEX(B!$D$2:$D$126,MATCH(EF!P195,B!$A$2:$A$126,0))),B!$D$127)</f>
        <v>68519</v>
      </c>
      <c r="S195" s="204">
        <f>IF(O195="7",IF(P195="000","N/A",INDEX(B!$E$2:$E$126,MATCH(EF!P195,B!$A$2:$A$126,0))),B!$E$127)</f>
        <v>64806</v>
      </c>
    </row>
    <row r="196" spans="1:19" x14ac:dyDescent="0.3">
      <c r="A196" s="195">
        <f>COUNTIF(A!$A$2:$A$1001,"&lt;="&amp;A!A196)</f>
        <v>195</v>
      </c>
      <c r="B196" s="196">
        <v>195</v>
      </c>
      <c r="C196" s="202" t="str">
        <f>INDEX(A!$A$2:$A$1001,MATCH(EF!B196,EF!$A$2:$A$1001,0))</f>
        <v>Sistema de Agua Potable y Alcantarillado del Municipio de Unión de Tula</v>
      </c>
      <c r="D196" s="202" t="str">
        <f>INDEX(A!$B$2:$B$1001,MATCH(EF!C196,A!$A$2:$A$1001,0))</f>
        <v>Municipal</v>
      </c>
      <c r="E196" s="202" t="str">
        <f>INDEX(A!$C$2:$C$1001,MATCH(EF!C196,A!$A$2:$A$1001,0))</f>
        <v>Sí</v>
      </c>
      <c r="F196" s="202">
        <f>INDEX(A!$D$2:$D$1001,MATCH(EF!C196,A!$A$2:$A$1001,0))</f>
        <v>110</v>
      </c>
      <c r="G196" s="202" t="str">
        <f>INDEX(A!$E$2:$E$1001,MATCH(EF!C196,A!$A$2:$A$1001,0))</f>
        <v>Medio ambiente</v>
      </c>
      <c r="H196" s="202" t="str">
        <f>INDEX(A!$F$2:$F$1001,MATCH(EF!C196,A!$A$2:$A$1001,0))</f>
        <v>Ejecutivo</v>
      </c>
      <c r="I196" s="202" t="str">
        <f>INDEX(A!$G$2:$G$1001,MATCH(EF!C196,A!$A$2:$A$1001,0))</f>
        <v>OPD</v>
      </c>
      <c r="J196" s="202">
        <f>INDEX(A!$H$2:$H$1001,MATCH(EF!C196,A!$A$2:$A$1001,0))</f>
        <v>2008</v>
      </c>
      <c r="K196" s="202" t="str">
        <f>INDEX(A!$I$2:$I$1001,MATCH(EF!C196,A!$A$2:$A$1001,0))</f>
        <v>NA</v>
      </c>
      <c r="L196" s="202" t="str">
        <f>INDEX(A!$J$2:$J$1001,MATCH(EF!C196,A!$A$2:$A$1001,0))</f>
        <v>Decreto número 16186</v>
      </c>
      <c r="M196" s="202">
        <f>INDEX(A!$K$2:$K$1001,MATCH(EF!C196,A!$A$2:$A$1001,0))</f>
        <v>711002</v>
      </c>
      <c r="N196" s="202">
        <f>INDEX(A!$L$2:$L$1001,MATCH(EF!C196,A!$A$2:$A$1001,0))</f>
        <v>0</v>
      </c>
      <c r="O196" s="203" t="str">
        <f t="shared" si="6"/>
        <v>7</v>
      </c>
      <c r="P196" s="203" t="str">
        <f t="shared" si="7"/>
        <v>110</v>
      </c>
      <c r="Q196" s="203" t="str">
        <f>IF(O196="7",IF(P196="000","Sin región al ser un intermunicipal",INDEX(B!$C$2:$C$126,MATCH(EF!P196,B!$A$2:$A$126,0))),"Sin región al ser un ente Estatal")</f>
        <v>Sierra de Amula</v>
      </c>
      <c r="R196" s="204">
        <f>IF(O196="7",IF(P196="000","N/A",INDEX(B!$D$2:$D$126,MATCH(EF!P196,B!$A$2:$A$126,0))),B!$D$127)</f>
        <v>13446</v>
      </c>
      <c r="S196" s="204">
        <f>IF(O196="7",IF(P196="000","N/A",INDEX(B!$E$2:$E$126,MATCH(EF!P196,B!$A$2:$A$126,0))),B!$E$127)</f>
        <v>13799</v>
      </c>
    </row>
    <row r="197" spans="1:19" x14ac:dyDescent="0.3">
      <c r="A197" s="195">
        <f>COUNTIF(A!$A$2:$A$1001,"&lt;="&amp;A!A197)</f>
        <v>196</v>
      </c>
      <c r="B197" s="196">
        <v>196</v>
      </c>
      <c r="C197" s="202" t="str">
        <f>INDEX(A!$A$2:$A$1001,MATCH(EF!B197,EF!$A$2:$A$1001,0))</f>
        <v>Sistema de Agua Potable, Alcantarillado y Saneamiento de Magdalena</v>
      </c>
      <c r="D197" s="202" t="str">
        <f>INDEX(A!$B$2:$B$1001,MATCH(EF!C197,A!$A$2:$A$1001,0))</f>
        <v>Municipal</v>
      </c>
      <c r="E197" s="202" t="str">
        <f>INDEX(A!$C$2:$C$1001,MATCH(EF!C197,A!$A$2:$A$1001,0))</f>
        <v>Sí</v>
      </c>
      <c r="F197" s="202">
        <f>INDEX(A!$D$2:$D$1001,MATCH(EF!C197,A!$A$2:$A$1001,0))</f>
        <v>55</v>
      </c>
      <c r="G197" s="202" t="str">
        <f>INDEX(A!$E$2:$E$1001,MATCH(EF!C197,A!$A$2:$A$1001,0))</f>
        <v>Medio ambiente</v>
      </c>
      <c r="H197" s="202" t="str">
        <f>INDEX(A!$F$2:$F$1001,MATCH(EF!C197,A!$A$2:$A$1001,0))</f>
        <v>Ejecutivo</v>
      </c>
      <c r="I197" s="202" t="str">
        <f>INDEX(A!$G$2:$G$1001,MATCH(EF!C197,A!$A$2:$A$1001,0))</f>
        <v>OPD</v>
      </c>
      <c r="J197" s="202">
        <f>INDEX(A!$H$2:$H$1001,MATCH(EF!C197,A!$A$2:$A$1001,0))</f>
        <v>2014</v>
      </c>
      <c r="K197" s="202" t="str">
        <f>INDEX(A!$I$2:$I$1001,MATCH(EF!C197,A!$A$2:$A$1001,0))</f>
        <v>NA</v>
      </c>
      <c r="L197" s="202" t="str">
        <f>INDEX(A!$J$2:$J$1001,MATCH(EF!C197,A!$A$2:$A$1001,0))</f>
        <v>NA</v>
      </c>
      <c r="M197" s="202">
        <f>INDEX(A!$K$2:$K$1001,MATCH(EF!C197,A!$A$2:$A$1001,0))</f>
        <v>705502</v>
      </c>
      <c r="N197" s="202">
        <f>INDEX(A!$L$2:$L$1001,MATCH(EF!C197,A!$A$2:$A$1001,0))</f>
        <v>0</v>
      </c>
      <c r="O197" s="203" t="str">
        <f t="shared" si="6"/>
        <v>7</v>
      </c>
      <c r="P197" s="203" t="str">
        <f t="shared" si="7"/>
        <v>055</v>
      </c>
      <c r="Q197" s="203" t="str">
        <f>IF(O197="7",IF(P197="000","Sin región al ser un intermunicipal",INDEX(B!$C$2:$C$126,MATCH(EF!P197,B!$A$2:$A$126,0))),"Sin región al ser un ente Estatal")</f>
        <v>Valles</v>
      </c>
      <c r="R197" s="204">
        <f>IF(O197="7",IF(P197="000","N/A",INDEX(B!$D$2:$D$126,MATCH(EF!P197,B!$A$2:$A$126,0))),B!$D$127)</f>
        <v>22643</v>
      </c>
      <c r="S197" s="204">
        <f>IF(O197="7",IF(P197="000","N/A",INDEX(B!$E$2:$E$126,MATCH(EF!P197,B!$A$2:$A$126,0))),B!$E$127)</f>
        <v>21781</v>
      </c>
    </row>
    <row r="198" spans="1:19" x14ac:dyDescent="0.3">
      <c r="A198" s="195">
        <f>COUNTIF(A!$A$2:$A$1001,"&lt;="&amp;A!A198)</f>
        <v>197</v>
      </c>
      <c r="B198" s="196">
        <v>197</v>
      </c>
      <c r="C198" s="202" t="str">
        <f>INDEX(A!$A$2:$A$1001,MATCH(EF!B198,EF!$A$2:$A$1001,0))</f>
        <v>Sistema de Agua Potable, Alcantarillado y Saneamiento del Municipio de Amacueca, Jalisco (SAPASA)</v>
      </c>
      <c r="D198" s="202" t="str">
        <f>INDEX(A!$B$2:$B$1001,MATCH(EF!C198,A!$A$2:$A$1001,0))</f>
        <v>Municipal</v>
      </c>
      <c r="E198" s="202" t="str">
        <f>INDEX(A!$C$2:$C$1001,MATCH(EF!C198,A!$A$2:$A$1001,0))</f>
        <v>No</v>
      </c>
      <c r="F198" s="202">
        <f>INDEX(A!$D$2:$D$1001,MATCH(EF!C198,A!$A$2:$A$1001,0))</f>
        <v>4</v>
      </c>
      <c r="G198" s="202" t="str">
        <f>INDEX(A!$E$2:$E$1001,MATCH(EF!C198,A!$A$2:$A$1001,0))</f>
        <v>Medio ambiente</v>
      </c>
      <c r="H198" s="202" t="str">
        <f>INDEX(A!$F$2:$F$1001,MATCH(EF!C198,A!$A$2:$A$1001,0))</f>
        <v>Ejecutivo</v>
      </c>
      <c r="I198" s="202" t="str">
        <f>INDEX(A!$G$2:$G$1001,MATCH(EF!C198,A!$A$2:$A$1001,0))</f>
        <v>OPD</v>
      </c>
      <c r="J198" s="202">
        <f>INDEX(A!$H$2:$H$1001,MATCH(EF!C198,A!$A$2:$A$1001,0))</f>
        <v>2008</v>
      </c>
      <c r="K198" s="202">
        <f>INDEX(A!$I$2:$I$1001,MATCH(EF!C198,A!$A$2:$A$1001,0))</f>
        <v>2019</v>
      </c>
      <c r="L198" s="202" t="str">
        <f>INDEX(A!$J$2:$J$1001,MATCH(EF!C198,A!$A$2:$A$1001,0))</f>
        <v>Sesión ordinaria de Ayuntamiento</v>
      </c>
      <c r="M198" s="202">
        <f>INDEX(A!$K$2:$K$1001,MATCH(EF!C198,A!$A$2:$A$1001,0))</f>
        <v>700402</v>
      </c>
      <c r="N198" s="202">
        <f>INDEX(A!$L$2:$L$1001,MATCH(EF!C198,A!$A$2:$A$1001,0))</f>
        <v>0</v>
      </c>
      <c r="O198" s="203" t="str">
        <f t="shared" si="6"/>
        <v>7</v>
      </c>
      <c r="P198" s="203" t="str">
        <f t="shared" si="7"/>
        <v>004</v>
      </c>
      <c r="Q198" s="203" t="str">
        <f>IF(O198="7",IF(P198="000","Sin región al ser un intermunicipal",INDEX(B!$C$2:$C$126,MATCH(EF!P198,B!$A$2:$A$126,0))),"Sin región al ser un ente Estatal")</f>
        <v>Lagunas</v>
      </c>
      <c r="R198" s="204">
        <f>IF(O198="7",IF(P198="000","N/A",INDEX(B!$D$2:$D$126,MATCH(EF!P198,B!$A$2:$A$126,0))),B!$D$127)</f>
        <v>5385</v>
      </c>
      <c r="S198" s="204">
        <f>IF(O198="7",IF(P198="000","N/A",INDEX(B!$E$2:$E$126,MATCH(EF!P198,B!$A$2:$A$126,0))),B!$E$127)</f>
        <v>5743</v>
      </c>
    </row>
    <row r="199" spans="1:19" x14ac:dyDescent="0.3">
      <c r="A199" s="195">
        <f>COUNTIF(A!$A$2:$A$1001,"&lt;="&amp;A!A199)</f>
        <v>198</v>
      </c>
      <c r="B199" s="196">
        <v>198</v>
      </c>
      <c r="C199" s="202" t="str">
        <f>INDEX(A!$A$2:$A$1001,MATCH(EF!B199,EF!$A$2:$A$1001,0))</f>
        <v>Sistema de Agua Potable, Alcantarillado y Saneamiento del Municipio de Ameca</v>
      </c>
      <c r="D199" s="202" t="str">
        <f>INDEX(A!$B$2:$B$1001,MATCH(EF!C199,A!$A$2:$A$1001,0))</f>
        <v>Municipal</v>
      </c>
      <c r="E199" s="202" t="str">
        <f>INDEX(A!$C$2:$C$1001,MATCH(EF!C199,A!$A$2:$A$1001,0))</f>
        <v>Sí</v>
      </c>
      <c r="F199" s="202">
        <f>INDEX(A!$D$2:$D$1001,MATCH(EF!C199,A!$A$2:$A$1001,0))</f>
        <v>6</v>
      </c>
      <c r="G199" s="202" t="str">
        <f>INDEX(A!$E$2:$E$1001,MATCH(EF!C199,A!$A$2:$A$1001,0))</f>
        <v>Medio ambiente</v>
      </c>
      <c r="H199" s="202" t="str">
        <f>INDEX(A!$F$2:$F$1001,MATCH(EF!C199,A!$A$2:$A$1001,0))</f>
        <v>Ejecutivo</v>
      </c>
      <c r="I199" s="202" t="str">
        <f>INDEX(A!$G$2:$G$1001,MATCH(EF!C199,A!$A$2:$A$1001,0))</f>
        <v>OPD</v>
      </c>
      <c r="J199" s="202">
        <f>INDEX(A!$H$2:$H$1001,MATCH(EF!C199,A!$A$2:$A$1001,0))</f>
        <v>2007</v>
      </c>
      <c r="K199" s="202" t="str">
        <f>INDEX(A!$I$2:$I$1001,MATCH(EF!C199,A!$A$2:$A$1001,0))</f>
        <v>NA</v>
      </c>
      <c r="L199" s="202" t="str">
        <f>INDEX(A!$J$2:$J$1001,MATCH(EF!C199,A!$A$2:$A$1001,0))</f>
        <v>Gaceta Edicición No. 3</v>
      </c>
      <c r="M199" s="202">
        <f>INDEX(A!$K$2:$K$1001,MATCH(EF!C199,A!$A$2:$A$1001,0))</f>
        <v>700602</v>
      </c>
      <c r="N199" s="202">
        <f>INDEX(A!$L$2:$L$1001,MATCH(EF!C199,A!$A$2:$A$1001,0))</f>
        <v>0</v>
      </c>
      <c r="O199" s="203" t="str">
        <f t="shared" si="6"/>
        <v>7</v>
      </c>
      <c r="P199" s="203" t="str">
        <f t="shared" si="7"/>
        <v>006</v>
      </c>
      <c r="Q199" s="203" t="str">
        <f>IF(O199="7",IF(P199="000","Sin región al ser un intermunicipal",INDEX(B!$C$2:$C$126,MATCH(EF!P199,B!$A$2:$A$126,0))),"Sin región al ser un ente Estatal")</f>
        <v>Valles</v>
      </c>
      <c r="R199" s="204">
        <f>IF(O199="7",IF(P199="000","N/A",INDEX(B!$D$2:$D$126,MATCH(EF!P199,B!$A$2:$A$126,0))),B!$D$127)</f>
        <v>60951</v>
      </c>
      <c r="S199" s="204">
        <f>IF(O199="7",IF(P199="000","N/A",INDEX(B!$E$2:$E$126,MATCH(EF!P199,B!$A$2:$A$126,0))),B!$E$127)</f>
        <v>60386</v>
      </c>
    </row>
    <row r="200" spans="1:19" x14ac:dyDescent="0.3">
      <c r="A200" s="195">
        <f>COUNTIF(A!$A$2:$A$1001,"&lt;="&amp;A!A200)</f>
        <v>199</v>
      </c>
      <c r="B200" s="196">
        <v>199</v>
      </c>
      <c r="C200" s="202" t="str">
        <f>INDEX(A!$A$2:$A$1001,MATCH(EF!B200,EF!$A$2:$A$1001,0))</f>
        <v>Sistema de Agua Potable, Alcantarillado y Saneamiento del Municipio de Arandas Jalisco (SIMAPAAJAJ)</v>
      </c>
      <c r="D200" s="202" t="str">
        <f>INDEX(A!$B$2:$B$1001,MATCH(EF!C200,A!$A$2:$A$1001,0))</f>
        <v>Municipal</v>
      </c>
      <c r="E200" s="202" t="str">
        <f>INDEX(A!$C$2:$C$1001,MATCH(EF!C200,A!$A$2:$A$1001,0))</f>
        <v>Sí</v>
      </c>
      <c r="F200" s="202">
        <f>INDEX(A!$D$2:$D$1001,MATCH(EF!C200,A!$A$2:$A$1001,0))</f>
        <v>8</v>
      </c>
      <c r="G200" s="202" t="str">
        <f>INDEX(A!$E$2:$E$1001,MATCH(EF!C200,A!$A$2:$A$1001,0))</f>
        <v>Medio ambiente</v>
      </c>
      <c r="H200" s="202" t="str">
        <f>INDEX(A!$F$2:$F$1001,MATCH(EF!C200,A!$A$2:$A$1001,0))</f>
        <v>Ejecutivo</v>
      </c>
      <c r="I200" s="202" t="str">
        <f>INDEX(A!$G$2:$G$1001,MATCH(EF!C200,A!$A$2:$A$1001,0))</f>
        <v>OPD</v>
      </c>
      <c r="J200" s="202">
        <f>INDEX(A!$H$2:$H$1001,MATCH(EF!C200,A!$A$2:$A$1001,0))</f>
        <v>2006</v>
      </c>
      <c r="K200" s="202" t="str">
        <f>INDEX(A!$I$2:$I$1001,MATCH(EF!C200,A!$A$2:$A$1001,0))</f>
        <v>NA</v>
      </c>
      <c r="L200" s="202" t="str">
        <f>INDEX(A!$J$2:$J$1001,MATCH(EF!C200,A!$A$2:$A$1001,0))</f>
        <v>Sistema Municipal de Agua Potable y Alcantarillado de Arandas, Jalisco
Acuerdo de la sesión ordinaria del 13 de febrero del 2006</v>
      </c>
      <c r="M200" s="202">
        <f>INDEX(A!$K$2:$K$1001,MATCH(EF!C200,A!$A$2:$A$1001,0))</f>
        <v>700802</v>
      </c>
      <c r="N200" s="202">
        <f>INDEX(A!$L$2:$L$1001,MATCH(EF!C200,A!$A$2:$A$1001,0))</f>
        <v>0</v>
      </c>
      <c r="O200" s="203" t="str">
        <f t="shared" si="6"/>
        <v>7</v>
      </c>
      <c r="P200" s="203" t="str">
        <f t="shared" si="7"/>
        <v>008</v>
      </c>
      <c r="Q200" s="203" t="str">
        <f>IF(O200="7",IF(P200="000","Sin región al ser un intermunicipal",INDEX(B!$C$2:$C$126,MATCH(EF!P200,B!$A$2:$A$126,0))),"Sin región al ser un ente Estatal")</f>
        <v>Altos Sur</v>
      </c>
      <c r="R200" s="204">
        <f>IF(O200="7",IF(P200="000","N/A",INDEX(B!$D$2:$D$126,MATCH(EF!P200,B!$A$2:$A$126,0))),B!$D$127)</f>
        <v>77116</v>
      </c>
      <c r="S200" s="204">
        <f>IF(O200="7",IF(P200="000","N/A",INDEX(B!$E$2:$E$126,MATCH(EF!P200,B!$A$2:$A$126,0))),B!$E$127)</f>
        <v>80609</v>
      </c>
    </row>
    <row r="201" spans="1:19" x14ac:dyDescent="0.3">
      <c r="A201" s="195">
        <f>COUNTIF(A!$A$2:$A$1001,"&lt;="&amp;A!A201)</f>
        <v>200</v>
      </c>
      <c r="B201" s="196">
        <v>200</v>
      </c>
      <c r="C201" s="202" t="str">
        <f>INDEX(A!$A$2:$A$1001,MATCH(EF!B201,EF!$A$2:$A$1001,0))</f>
        <v>Sistema de Agua Potable, Alcantarillado y Saneamiento del Municipio de Atotonilco el Alto (SAPAMA)</v>
      </c>
      <c r="D201" s="202" t="str">
        <f>INDEX(A!$B$2:$B$1001,MATCH(EF!C201,A!$A$2:$A$1001,0))</f>
        <v>Municipal</v>
      </c>
      <c r="E201" s="202" t="str">
        <f>INDEX(A!$C$2:$C$1001,MATCH(EF!C201,A!$A$2:$A$1001,0))</f>
        <v>Sí</v>
      </c>
      <c r="F201" s="202">
        <f>INDEX(A!$D$2:$D$1001,MATCH(EF!C201,A!$A$2:$A$1001,0))</f>
        <v>13</v>
      </c>
      <c r="G201" s="202" t="str">
        <f>INDEX(A!$E$2:$E$1001,MATCH(EF!C201,A!$A$2:$A$1001,0))</f>
        <v>Medio ambiente</v>
      </c>
      <c r="H201" s="202" t="str">
        <f>INDEX(A!$F$2:$F$1001,MATCH(EF!C201,A!$A$2:$A$1001,0))</f>
        <v>Ejecutivo</v>
      </c>
      <c r="I201" s="202" t="str">
        <f>INDEX(A!$G$2:$G$1001,MATCH(EF!C201,A!$A$2:$A$1001,0))</f>
        <v>OPD</v>
      </c>
      <c r="J201" s="202">
        <f>INDEX(A!$H$2:$H$1001,MATCH(EF!C201,A!$A$2:$A$1001,0))</f>
        <v>2015</v>
      </c>
      <c r="K201" s="202" t="str">
        <f>INDEX(A!$I$2:$I$1001,MATCH(EF!C201,A!$A$2:$A$1001,0))</f>
        <v>NA</v>
      </c>
      <c r="L201" s="202" t="str">
        <f>INDEX(A!$J$2:$J$1001,MATCH(EF!C201,A!$A$2:$A$1001,0))</f>
        <v xml:space="preserve">Reglamento municipal </v>
      </c>
      <c r="M201" s="202">
        <f>INDEX(A!$K$2:$K$1001,MATCH(EF!C201,A!$A$2:$A$1001,0))</f>
        <v>701302</v>
      </c>
      <c r="N201" s="202">
        <f>INDEX(A!$L$2:$L$1001,MATCH(EF!C201,A!$A$2:$A$1001,0))</f>
        <v>0</v>
      </c>
      <c r="O201" s="203" t="str">
        <f t="shared" si="6"/>
        <v>7</v>
      </c>
      <c r="P201" s="203" t="str">
        <f t="shared" si="7"/>
        <v>013</v>
      </c>
      <c r="Q201" s="203" t="str">
        <f>IF(O201="7",IF(P201="000","Sin región al ser un intermunicipal",INDEX(B!$C$2:$C$126,MATCH(EF!P201,B!$A$2:$A$126,0))),"Sin región al ser un ente Estatal")</f>
        <v xml:space="preserve">Ciénega </v>
      </c>
      <c r="R201" s="204">
        <f>IF(O201="7",IF(P201="000","N/A",INDEX(B!$D$2:$D$126,MATCH(EF!P201,B!$A$2:$A$126,0))),B!$D$127)</f>
        <v>60480</v>
      </c>
      <c r="S201" s="204">
        <f>IF(O201="7",IF(P201="000","N/A",INDEX(B!$E$2:$E$126,MATCH(EF!P201,B!$A$2:$A$126,0))),B!$E$127)</f>
        <v>64009</v>
      </c>
    </row>
    <row r="202" spans="1:19" x14ac:dyDescent="0.3">
      <c r="A202" s="195">
        <f>COUNTIF(A!$A$2:$A$1001,"&lt;="&amp;A!A202)</f>
        <v>201</v>
      </c>
      <c r="B202" s="196">
        <v>201</v>
      </c>
      <c r="C202" s="202" t="str">
        <f>INDEX(A!$A$2:$A$1001,MATCH(EF!B202,EF!$A$2:$A$1001,0))</f>
        <v>Sistema de Agua Potable, Alcantarillado y Saneamiento del Municipio de Chapala, Jalisco (SIMAPA)</v>
      </c>
      <c r="D202" s="202" t="str">
        <f>INDEX(A!$B$2:$B$1001,MATCH(EF!C202,A!$A$2:$A$1001,0))</f>
        <v>Municipal</v>
      </c>
      <c r="E202" s="202" t="str">
        <f>INDEX(A!$C$2:$C$1001,MATCH(EF!C202,A!$A$2:$A$1001,0))</f>
        <v>Sí</v>
      </c>
      <c r="F202" s="202">
        <f>INDEX(A!$D$2:$D$1001,MATCH(EF!C202,A!$A$2:$A$1001,0))</f>
        <v>30</v>
      </c>
      <c r="G202" s="202" t="str">
        <f>INDEX(A!$E$2:$E$1001,MATCH(EF!C202,A!$A$2:$A$1001,0))</f>
        <v>Medio ambiente</v>
      </c>
      <c r="H202" s="202" t="str">
        <f>INDEX(A!$F$2:$F$1001,MATCH(EF!C202,A!$A$2:$A$1001,0))</f>
        <v>Ejecutivo</v>
      </c>
      <c r="I202" s="202" t="str">
        <f>INDEX(A!$G$2:$G$1001,MATCH(EF!C202,A!$A$2:$A$1001,0))</f>
        <v>OPD</v>
      </c>
      <c r="J202" s="202">
        <f>INDEX(A!$H$2:$H$1001,MATCH(EF!C202,A!$A$2:$A$1001,0))</f>
        <v>2008</v>
      </c>
      <c r="K202" s="202" t="str">
        <f>INDEX(A!$I$2:$I$1001,MATCH(EF!C202,A!$A$2:$A$1001,0))</f>
        <v>NA</v>
      </c>
      <c r="L202" s="202" t="str">
        <f>INDEX(A!$J$2:$J$1001,MATCH(EF!C202,A!$A$2:$A$1001,0))</f>
        <v xml:space="preserve">Acuerdo de ayuntamiento </v>
      </c>
      <c r="M202" s="202">
        <f>INDEX(A!$K$2:$K$1001,MATCH(EF!C202,A!$A$2:$A$1001,0))</f>
        <v>703002</v>
      </c>
      <c r="N202" s="202">
        <f>INDEX(A!$L$2:$L$1001,MATCH(EF!C202,A!$A$2:$A$1001,0))</f>
        <v>0</v>
      </c>
      <c r="O202" s="203" t="str">
        <f t="shared" si="6"/>
        <v>7</v>
      </c>
      <c r="P202" s="203" t="str">
        <f t="shared" si="7"/>
        <v>030</v>
      </c>
      <c r="Q202" s="203" t="str">
        <f>IF(O202="7",IF(P202="000","Sin región al ser un intermunicipal",INDEX(B!$C$2:$C$126,MATCH(EF!P202,B!$A$2:$A$126,0))),"Sin región al ser un ente Estatal")</f>
        <v>Sureste</v>
      </c>
      <c r="R202" s="204">
        <f>IF(O202="7",IF(P202="000","N/A",INDEX(B!$D$2:$D$126,MATCH(EF!P202,B!$A$2:$A$126,0))),B!$D$127)</f>
        <v>50738</v>
      </c>
      <c r="S202" s="204">
        <f>IF(O202="7",IF(P202="000","N/A",INDEX(B!$E$2:$E$126,MATCH(EF!P202,B!$A$2:$A$126,0))),B!$E$127)</f>
        <v>55196</v>
      </c>
    </row>
    <row r="203" spans="1:19" x14ac:dyDescent="0.3">
      <c r="A203" s="195">
        <f>COUNTIF(A!$A$2:$A$1001,"&lt;="&amp;A!A203)</f>
        <v>202</v>
      </c>
      <c r="B203" s="196">
        <v>202</v>
      </c>
      <c r="C203" s="202" t="str">
        <f>INDEX(A!$A$2:$A$1001,MATCH(EF!B203,EF!$A$2:$A$1001,0))</f>
        <v>Sistema de Agua Potable, Alcantarillado y Saneamiento del Municipio de Colotlán, Jalisco (SAPASCO)</v>
      </c>
      <c r="D203" s="202" t="str">
        <f>INDEX(A!$B$2:$B$1001,MATCH(EF!C203,A!$A$2:$A$1001,0))</f>
        <v>Municipal</v>
      </c>
      <c r="E203" s="202" t="str">
        <f>INDEX(A!$C$2:$C$1001,MATCH(EF!C203,A!$A$2:$A$1001,0))</f>
        <v>Sí</v>
      </c>
      <c r="F203" s="202">
        <f>INDEX(A!$D$2:$D$1001,MATCH(EF!C203,A!$A$2:$A$1001,0))</f>
        <v>25</v>
      </c>
      <c r="G203" s="202" t="str">
        <f>INDEX(A!$E$2:$E$1001,MATCH(EF!C203,A!$A$2:$A$1001,0))</f>
        <v>Medio ambiente</v>
      </c>
      <c r="H203" s="202" t="str">
        <f>INDEX(A!$F$2:$F$1001,MATCH(EF!C203,A!$A$2:$A$1001,0))</f>
        <v>Ejecutivo</v>
      </c>
      <c r="I203" s="202" t="str">
        <f>INDEX(A!$G$2:$G$1001,MATCH(EF!C203,A!$A$2:$A$1001,0))</f>
        <v>OPD</v>
      </c>
      <c r="J203" s="202">
        <f>INDEX(A!$H$2:$H$1001,MATCH(EF!C203,A!$A$2:$A$1001,0))</f>
        <v>2008</v>
      </c>
      <c r="K203" s="202" t="str">
        <f>INDEX(A!$I$2:$I$1001,MATCH(EF!C203,A!$A$2:$A$1001,0))</f>
        <v>NA</v>
      </c>
      <c r="L203" s="202" t="str">
        <f>INDEX(A!$J$2:$J$1001,MATCH(EF!C203,A!$A$2:$A$1001,0))</f>
        <v>Certificación del Acta de Cabildo. No. 18</v>
      </c>
      <c r="M203" s="202">
        <f>INDEX(A!$K$2:$K$1001,MATCH(EF!C203,A!$A$2:$A$1001,0))</f>
        <v>702502</v>
      </c>
      <c r="N203" s="202">
        <f>INDEX(A!$L$2:$L$1001,MATCH(EF!C203,A!$A$2:$A$1001,0))</f>
        <v>0</v>
      </c>
      <c r="O203" s="203" t="str">
        <f t="shared" si="6"/>
        <v>7</v>
      </c>
      <c r="P203" s="203" t="str">
        <f t="shared" si="7"/>
        <v>025</v>
      </c>
      <c r="Q203" s="203" t="str">
        <f>IF(O203="7",IF(P203="000","Sin región al ser un intermunicipal",INDEX(B!$C$2:$C$126,MATCH(EF!P203,B!$A$2:$A$126,0))),"Sin región al ser un ente Estatal")</f>
        <v>Norte</v>
      </c>
      <c r="R203" s="204">
        <f>IF(O203="7",IF(P203="000","N/A",INDEX(B!$D$2:$D$126,MATCH(EF!P203,B!$A$2:$A$126,0))),B!$D$127)</f>
        <v>17865</v>
      </c>
      <c r="S203" s="204">
        <f>IF(O203="7",IF(P203="000","N/A",INDEX(B!$E$2:$E$126,MATCH(EF!P203,B!$A$2:$A$126,0))),B!$E$127)</f>
        <v>19689</v>
      </c>
    </row>
    <row r="204" spans="1:19" x14ac:dyDescent="0.3">
      <c r="A204" s="195">
        <f>COUNTIF(A!$A$2:$A$1001,"&lt;="&amp;A!A204)</f>
        <v>203</v>
      </c>
      <c r="B204" s="196">
        <v>203</v>
      </c>
      <c r="C204" s="202" t="str">
        <f>INDEX(A!$A$2:$A$1001,MATCH(EF!B204,EF!$A$2:$A$1001,0))</f>
        <v>Sistema de Agua Potable, Alcantarillado y Saneamiento del Municipio de Degollado (SIAPADEG)</v>
      </c>
      <c r="D204" s="202" t="str">
        <f>INDEX(A!$B$2:$B$1001,MATCH(EF!C204,A!$A$2:$A$1001,0))</f>
        <v>Municipal</v>
      </c>
      <c r="E204" s="202" t="str">
        <f>INDEX(A!$C$2:$C$1001,MATCH(EF!C204,A!$A$2:$A$1001,0))</f>
        <v>Sí</v>
      </c>
      <c r="F204" s="202">
        <f>INDEX(A!$D$2:$D$1001,MATCH(EF!C204,A!$A$2:$A$1001,0))</f>
        <v>33</v>
      </c>
      <c r="G204" s="202" t="str">
        <f>INDEX(A!$E$2:$E$1001,MATCH(EF!C204,A!$A$2:$A$1001,0))</f>
        <v>Medio ambiente</v>
      </c>
      <c r="H204" s="202" t="str">
        <f>INDEX(A!$F$2:$F$1001,MATCH(EF!C204,A!$A$2:$A$1001,0))</f>
        <v>Ejecutivo</v>
      </c>
      <c r="I204" s="202" t="str">
        <f>INDEX(A!$G$2:$G$1001,MATCH(EF!C204,A!$A$2:$A$1001,0))</f>
        <v>OPD</v>
      </c>
      <c r="J204" s="202">
        <f>INDEX(A!$H$2:$H$1001,MATCH(EF!C204,A!$A$2:$A$1001,0))</f>
        <v>1996</v>
      </c>
      <c r="K204" s="202" t="str">
        <f>INDEX(A!$I$2:$I$1001,MATCH(EF!C204,A!$A$2:$A$1001,0))</f>
        <v>NA</v>
      </c>
      <c r="L204" s="202" t="str">
        <f>INDEX(A!$J$2:$J$1001,MATCH(EF!C204,A!$A$2:$A$1001,0))</f>
        <v>Decreto número 16158</v>
      </c>
      <c r="M204" s="202">
        <f>INDEX(A!$K$2:$K$1001,MATCH(EF!C204,A!$A$2:$A$1001,0))</f>
        <v>703303</v>
      </c>
      <c r="N204" s="202">
        <f>INDEX(A!$L$2:$L$1001,MATCH(EF!C204,A!$A$2:$A$1001,0))</f>
        <v>0</v>
      </c>
      <c r="O204" s="203" t="str">
        <f t="shared" si="6"/>
        <v>7</v>
      </c>
      <c r="P204" s="203" t="str">
        <f t="shared" si="7"/>
        <v>033</v>
      </c>
      <c r="Q204" s="203" t="str">
        <f>IF(O204="7",IF(P204="000","Sin región al ser un intermunicipal",INDEX(B!$C$2:$C$126,MATCH(EF!P204,B!$A$2:$A$126,0))),"Sin región al ser un ente Estatal")</f>
        <v>Ciénega</v>
      </c>
      <c r="R204" s="204">
        <f>IF(O204="7",IF(P204="000","N/A",INDEX(B!$D$2:$D$126,MATCH(EF!P204,B!$A$2:$A$126,0))),B!$D$127)</f>
        <v>21479</v>
      </c>
      <c r="S204" s="204">
        <f>IF(O204="7",IF(P204="000","N/A",INDEX(B!$E$2:$E$126,MATCH(EF!P204,B!$A$2:$A$126,0))),B!$E$127)</f>
        <v>21226</v>
      </c>
    </row>
    <row r="205" spans="1:19" x14ac:dyDescent="0.3">
      <c r="A205" s="195">
        <f>COUNTIF(A!$A$2:$A$1001,"&lt;="&amp;A!A205)</f>
        <v>204</v>
      </c>
      <c r="B205" s="196">
        <v>204</v>
      </c>
      <c r="C205" s="202" t="str">
        <f>INDEX(A!$A$2:$A$1001,MATCH(EF!B205,EF!$A$2:$A$1001,0))</f>
        <v>Sistema de Agua Potable, Alcantarillado y Saneamiento del Municipio de Jamay (SIMAPAS)</v>
      </c>
      <c r="D205" s="202" t="str">
        <f>INDEX(A!$B$2:$B$1001,MATCH(EF!C205,A!$A$2:$A$1001,0))</f>
        <v>Municipal</v>
      </c>
      <c r="E205" s="202" t="str">
        <f>INDEX(A!$C$2:$C$1001,MATCH(EF!C205,A!$A$2:$A$1001,0))</f>
        <v>Sí</v>
      </c>
      <c r="F205" s="202">
        <f>INDEX(A!$D$2:$D$1001,MATCH(EF!C205,A!$A$2:$A$1001,0))</f>
        <v>47</v>
      </c>
      <c r="G205" s="202" t="str">
        <f>INDEX(A!$E$2:$E$1001,MATCH(EF!C205,A!$A$2:$A$1001,0))</f>
        <v>Medio ambiente</v>
      </c>
      <c r="H205" s="202" t="str">
        <f>INDEX(A!$F$2:$F$1001,MATCH(EF!C205,A!$A$2:$A$1001,0))</f>
        <v>Ejecutivo</v>
      </c>
      <c r="I205" s="202" t="str">
        <f>INDEX(A!$G$2:$G$1001,MATCH(EF!C205,A!$A$2:$A$1001,0))</f>
        <v>OPD</v>
      </c>
      <c r="J205" s="202">
        <f>INDEX(A!$H$2:$H$1001,MATCH(EF!C205,A!$A$2:$A$1001,0))</f>
        <v>2014</v>
      </c>
      <c r="K205" s="202" t="str">
        <f>INDEX(A!$I$2:$I$1001,MATCH(EF!C205,A!$A$2:$A$1001,0))</f>
        <v>NA</v>
      </c>
      <c r="L205" s="202" t="str">
        <f>INDEX(A!$J$2:$J$1001,MATCH(EF!C205,A!$A$2:$A$1001,0))</f>
        <v>NA</v>
      </c>
      <c r="M205" s="202">
        <f>INDEX(A!$K$2:$K$1001,MATCH(EF!C205,A!$A$2:$A$1001,0))</f>
        <v>704702</v>
      </c>
      <c r="N205" s="202">
        <f>INDEX(A!$L$2:$L$1001,MATCH(EF!C205,A!$A$2:$A$1001,0))</f>
        <v>0</v>
      </c>
      <c r="O205" s="203" t="str">
        <f t="shared" si="6"/>
        <v>7</v>
      </c>
      <c r="P205" s="203" t="str">
        <f t="shared" si="7"/>
        <v>047</v>
      </c>
      <c r="Q205" s="203" t="str">
        <f>IF(O205="7",IF(P205="000","Sin región al ser un intermunicipal",INDEX(B!$C$2:$C$126,MATCH(EF!P205,B!$A$2:$A$126,0))),"Sin región al ser un ente Estatal")</f>
        <v>Ciénega</v>
      </c>
      <c r="R205" s="204">
        <f>IF(O205="7",IF(P205="000","N/A",INDEX(B!$D$2:$D$126,MATCH(EF!P205,B!$A$2:$A$126,0))),B!$D$127)</f>
        <v>24753</v>
      </c>
      <c r="S205" s="204">
        <f>IF(O205="7",IF(P205="000","N/A",INDEX(B!$E$2:$E$126,MATCH(EF!P205,B!$A$2:$A$126,0))),B!$E$127)</f>
        <v>24894</v>
      </c>
    </row>
    <row r="206" spans="1:19" x14ac:dyDescent="0.3">
      <c r="A206" s="195">
        <f>COUNTIF(A!$A$2:$A$1001,"&lt;="&amp;A!A206)</f>
        <v>205</v>
      </c>
      <c r="B206" s="196">
        <v>205</v>
      </c>
      <c r="C206" s="202" t="str">
        <f>INDEX(A!$A$2:$A$1001,MATCH(EF!B206,EF!$A$2:$A$1001,0))</f>
        <v>Sistema de Agua Potable, Alcantarillado y Saneamiento del Municipio de La Huerta</v>
      </c>
      <c r="D206" s="202" t="str">
        <f>INDEX(A!$B$2:$B$1001,MATCH(EF!C206,A!$A$2:$A$1001,0))</f>
        <v>Municipal</v>
      </c>
      <c r="E206" s="202" t="str">
        <f>INDEX(A!$C$2:$C$1001,MATCH(EF!C206,A!$A$2:$A$1001,0))</f>
        <v>Sí</v>
      </c>
      <c r="F206" s="202">
        <f>INDEX(A!$D$2:$D$1001,MATCH(EF!C206,A!$A$2:$A$1001,0))</f>
        <v>43</v>
      </c>
      <c r="G206" s="202" t="str">
        <f>INDEX(A!$E$2:$E$1001,MATCH(EF!C206,A!$A$2:$A$1001,0))</f>
        <v>Medio ambiente</v>
      </c>
      <c r="H206" s="202" t="str">
        <f>INDEX(A!$F$2:$F$1001,MATCH(EF!C206,A!$A$2:$A$1001,0))</f>
        <v>Ejecutivo</v>
      </c>
      <c r="I206" s="202" t="str">
        <f>INDEX(A!$G$2:$G$1001,MATCH(EF!C206,A!$A$2:$A$1001,0))</f>
        <v>OPD</v>
      </c>
      <c r="J206" s="202">
        <f>INDEX(A!$H$2:$H$1001,MATCH(EF!C206,A!$A$2:$A$1001,0))</f>
        <v>2010</v>
      </c>
      <c r="K206" s="202" t="str">
        <f>INDEX(A!$I$2:$I$1001,MATCH(EF!C206,A!$A$2:$A$1001,0))</f>
        <v>NA</v>
      </c>
      <c r="L206" s="202" t="str">
        <f>INDEX(A!$J$2:$J$1001,MATCH(EF!C206,A!$A$2:$A$1001,0))</f>
        <v>NA</v>
      </c>
      <c r="M206" s="202">
        <f>INDEX(A!$K$2:$K$1001,MATCH(EF!C206,A!$A$2:$A$1001,0))</f>
        <v>704302</v>
      </c>
      <c r="N206" s="202">
        <f>INDEX(A!$L$2:$L$1001,MATCH(EF!C206,A!$A$2:$A$1001,0))</f>
        <v>0</v>
      </c>
      <c r="O206" s="203" t="str">
        <f t="shared" si="6"/>
        <v>7</v>
      </c>
      <c r="P206" s="203" t="str">
        <f t="shared" si="7"/>
        <v>043</v>
      </c>
      <c r="Q206" s="203" t="str">
        <f>IF(O206="7",IF(P206="000","Sin región al ser un intermunicipal",INDEX(B!$C$2:$C$126,MATCH(EF!P206,B!$A$2:$A$126,0))),"Sin región al ser un ente Estatal")</f>
        <v>Costa Sur</v>
      </c>
      <c r="R206" s="204">
        <f>IF(O206="7",IF(P206="000","N/A",INDEX(B!$D$2:$D$126,MATCH(EF!P206,B!$A$2:$A$126,0))),B!$D$127)</f>
        <v>24563</v>
      </c>
      <c r="S206" s="204">
        <f>IF(O206="7",IF(P206="000","N/A",INDEX(B!$E$2:$E$126,MATCH(EF!P206,B!$A$2:$A$126,0))),B!$E$127)</f>
        <v>23258</v>
      </c>
    </row>
    <row r="207" spans="1:19" x14ac:dyDescent="0.3">
      <c r="A207" s="195">
        <f>COUNTIF(A!$A$2:$A$1001,"&lt;="&amp;A!A207)</f>
        <v>206</v>
      </c>
      <c r="B207" s="196">
        <v>206</v>
      </c>
      <c r="C207" s="202" t="str">
        <f>INDEX(A!$A$2:$A$1001,MATCH(EF!B207,EF!$A$2:$A$1001,0))</f>
        <v>Sistema de Agua Potable, Alcantarillado y Saneamiento del Municipio de Mazamitla Jalisco</v>
      </c>
      <c r="D207" s="202" t="str">
        <f>INDEX(A!$B$2:$B$1001,MATCH(EF!C207,A!$A$2:$A$1001,0))</f>
        <v>Municipal</v>
      </c>
      <c r="E207" s="202" t="str">
        <f>INDEX(A!$C$2:$C$1001,MATCH(EF!C207,A!$A$2:$A$1001,0))</f>
        <v>Sí</v>
      </c>
      <c r="F207" s="202">
        <f>INDEX(A!$D$2:$D$1001,MATCH(EF!C207,A!$A$2:$A$1001,0))</f>
        <v>59</v>
      </c>
      <c r="G207" s="202" t="str">
        <f>INDEX(A!$E$2:$E$1001,MATCH(EF!C207,A!$A$2:$A$1001,0))</f>
        <v>Medio ambiente</v>
      </c>
      <c r="H207" s="202" t="str">
        <f>INDEX(A!$F$2:$F$1001,MATCH(EF!C207,A!$A$2:$A$1001,0))</f>
        <v>Ejecutivo</v>
      </c>
      <c r="I207" s="202" t="str">
        <f>INDEX(A!$G$2:$G$1001,MATCH(EF!C207,A!$A$2:$A$1001,0))</f>
        <v>OPD</v>
      </c>
      <c r="J207" s="202">
        <f>INDEX(A!$H$2:$H$1001,MATCH(EF!C207,A!$A$2:$A$1001,0))</f>
        <v>2016</v>
      </c>
      <c r="K207" s="202" t="str">
        <f>INDEX(A!$I$2:$I$1001,MATCH(EF!C207,A!$A$2:$A$1001,0))</f>
        <v>NA</v>
      </c>
      <c r="L207" s="202" t="str">
        <f>INDEX(A!$J$2:$J$1001,MATCH(EF!C207,A!$A$2:$A$1001,0))</f>
        <v xml:space="preserve">Acta de sesión ordinaria no. 17 </v>
      </c>
      <c r="M207" s="202">
        <f>INDEX(A!$K$2:$K$1001,MATCH(EF!C207,A!$A$2:$A$1001,0))</f>
        <v>705902</v>
      </c>
      <c r="N207" s="202">
        <f>INDEX(A!$L$2:$L$1001,MATCH(EF!C207,A!$A$2:$A$1001,0))</f>
        <v>0</v>
      </c>
      <c r="O207" s="203" t="str">
        <f t="shared" si="6"/>
        <v>7</v>
      </c>
      <c r="P207" s="203" t="str">
        <f t="shared" si="7"/>
        <v>059</v>
      </c>
      <c r="Q207" s="203" t="str">
        <f>IF(O207="7",IF(P207="000","Sin región al ser un intermunicipal",INDEX(B!$C$2:$C$126,MATCH(EF!P207,B!$A$2:$A$126,0))),"Sin región al ser un ente Estatal")</f>
        <v>Sureste</v>
      </c>
      <c r="R207" s="204">
        <f>IF(O207="7",IF(P207="000","N/A",INDEX(B!$D$2:$D$126,MATCH(EF!P207,B!$A$2:$A$126,0))),B!$D$127)</f>
        <v>13799</v>
      </c>
      <c r="S207" s="204">
        <f>IF(O207="7",IF(P207="000","N/A",INDEX(B!$E$2:$E$126,MATCH(EF!P207,B!$A$2:$A$126,0))),B!$E$127)</f>
        <v>14043</v>
      </c>
    </row>
    <row r="208" spans="1:19" x14ac:dyDescent="0.3">
      <c r="A208" s="195">
        <f>COUNTIF(A!$A$2:$A$1001,"&lt;="&amp;A!A208)</f>
        <v>207</v>
      </c>
      <c r="B208" s="196">
        <v>207</v>
      </c>
      <c r="C208" s="202" t="str">
        <f>INDEX(A!$A$2:$A$1001,MATCH(EF!B208,EF!$A$2:$A$1001,0))</f>
        <v>Sistema de Agua Potable, Alcantarillado y Saneamiento del Municipio de San Ignacio Cerro Gordo</v>
      </c>
      <c r="D208" s="202" t="str">
        <f>INDEX(A!$B$2:$B$1001,MATCH(EF!C208,A!$A$2:$A$1001,0))</f>
        <v>Municipal</v>
      </c>
      <c r="E208" s="202" t="str">
        <f>INDEX(A!$C$2:$C$1001,MATCH(EF!C208,A!$A$2:$A$1001,0))</f>
        <v>Sí</v>
      </c>
      <c r="F208" s="202">
        <f>INDEX(A!$D$2:$D$1001,MATCH(EF!C208,A!$A$2:$A$1001,0))</f>
        <v>125</v>
      </c>
      <c r="G208" s="202" t="str">
        <f>INDEX(A!$E$2:$E$1001,MATCH(EF!C208,A!$A$2:$A$1001,0))</f>
        <v>Medio ambiente</v>
      </c>
      <c r="H208" s="202" t="str">
        <f>INDEX(A!$F$2:$F$1001,MATCH(EF!C208,A!$A$2:$A$1001,0))</f>
        <v>Ejecutivo</v>
      </c>
      <c r="I208" s="202" t="str">
        <f>INDEX(A!$G$2:$G$1001,MATCH(EF!C208,A!$A$2:$A$1001,0))</f>
        <v>OPD</v>
      </c>
      <c r="J208" s="202">
        <f>INDEX(A!$H$2:$H$1001,MATCH(EF!C208,A!$A$2:$A$1001,0))</f>
        <v>2008</v>
      </c>
      <c r="K208" s="202" t="str">
        <f>INDEX(A!$I$2:$I$1001,MATCH(EF!C208,A!$A$2:$A$1001,0))</f>
        <v>NA</v>
      </c>
      <c r="L208" s="202" t="str">
        <f>INDEX(A!$J$2:$J$1001,MATCH(EF!C208,A!$A$2:$A$1001,0))</f>
        <v>Acuerdo #207-2007/2009
sesión extraordinaria</v>
      </c>
      <c r="M208" s="202">
        <f>INDEX(A!$K$2:$K$1001,MATCH(EF!C208,A!$A$2:$A$1001,0))</f>
        <v>712502</v>
      </c>
      <c r="N208" s="202">
        <f>INDEX(A!$L$2:$L$1001,MATCH(EF!C208,A!$A$2:$A$1001,0))</f>
        <v>0</v>
      </c>
      <c r="O208" s="203" t="str">
        <f t="shared" si="6"/>
        <v>7</v>
      </c>
      <c r="P208" s="203" t="str">
        <f t="shared" si="7"/>
        <v>125</v>
      </c>
      <c r="Q208" s="203" t="str">
        <f>IF(O208="7",IF(P208="000","Sin región al ser un intermunicipal",INDEX(B!$C$2:$C$126,MATCH(EF!P208,B!$A$2:$A$126,0))),"Sin región al ser un ente Estatal")</f>
        <v>Altos Sur</v>
      </c>
      <c r="R208" s="204">
        <f>IF(O208="7",IF(P208="000","N/A",INDEX(B!$D$2:$D$126,MATCH(EF!P208,B!$A$2:$A$126,0))),B!$D$127)</f>
        <v>18952</v>
      </c>
      <c r="S208" s="204">
        <f>IF(O208="7",IF(P208="000","N/A",INDEX(B!$E$2:$E$126,MATCH(EF!P208,B!$A$2:$A$126,0))),B!$E$127)</f>
        <v>18341</v>
      </c>
    </row>
    <row r="209" spans="1:19" x14ac:dyDescent="0.3">
      <c r="A209" s="195">
        <f>COUNTIF(A!$A$2:$A$1001,"&lt;="&amp;A!A209)</f>
        <v>208</v>
      </c>
      <c r="B209" s="196">
        <v>208</v>
      </c>
      <c r="C209" s="202" t="str">
        <f>INDEX(A!$A$2:$A$1001,MATCH(EF!B209,EF!$A$2:$A$1001,0))</f>
        <v>Sistema de Agua Potable, Alcantarillado y Saneamiento del Municipio de San Julián (SAPAJ)</v>
      </c>
      <c r="D209" s="202" t="str">
        <f>INDEX(A!$B$2:$B$1001,MATCH(EF!C209,A!$A$2:$A$1001,0))</f>
        <v>Municipal</v>
      </c>
      <c r="E209" s="202" t="str">
        <f>INDEX(A!$C$2:$C$1001,MATCH(EF!C209,A!$A$2:$A$1001,0))</f>
        <v>Sí</v>
      </c>
      <c r="F209" s="202">
        <f>INDEX(A!$D$2:$D$1001,MATCH(EF!C209,A!$A$2:$A$1001,0))</f>
        <v>74</v>
      </c>
      <c r="G209" s="202" t="str">
        <f>INDEX(A!$E$2:$E$1001,MATCH(EF!C209,A!$A$2:$A$1001,0))</f>
        <v>Medio ambiente</v>
      </c>
      <c r="H209" s="202" t="str">
        <f>INDEX(A!$F$2:$F$1001,MATCH(EF!C209,A!$A$2:$A$1001,0))</f>
        <v>Ejecutivo</v>
      </c>
      <c r="I209" s="202" t="str">
        <f>INDEX(A!$G$2:$G$1001,MATCH(EF!C209,A!$A$2:$A$1001,0))</f>
        <v>OPD</v>
      </c>
      <c r="J209" s="202">
        <f>INDEX(A!$H$2:$H$1001,MATCH(EF!C209,A!$A$2:$A$1001,0))</f>
        <v>2009</v>
      </c>
      <c r="K209" s="202" t="str">
        <f>INDEX(A!$I$2:$I$1001,MATCH(EF!C209,A!$A$2:$A$1001,0))</f>
        <v>NA</v>
      </c>
      <c r="L209" s="202" t="str">
        <f>INDEX(A!$J$2:$J$1001,MATCH(EF!C209,A!$A$2:$A$1001,0))</f>
        <v>NA</v>
      </c>
      <c r="M209" s="202">
        <f>INDEX(A!$K$2:$K$1001,MATCH(EF!C209,A!$A$2:$A$1001,0))</f>
        <v>707403</v>
      </c>
      <c r="N209" s="202">
        <f>INDEX(A!$L$2:$L$1001,MATCH(EF!C209,A!$A$2:$A$1001,0))</f>
        <v>0</v>
      </c>
      <c r="O209" s="203" t="str">
        <f t="shared" si="6"/>
        <v>7</v>
      </c>
      <c r="P209" s="203" t="str">
        <f t="shared" si="7"/>
        <v>074</v>
      </c>
      <c r="Q209" s="203" t="str">
        <f>IF(O209="7",IF(P209="000","Sin región al ser un intermunicipal",INDEX(B!$C$2:$C$126,MATCH(EF!P209,B!$A$2:$A$126,0))),"Sin región al ser un ente Estatal")</f>
        <v>Altos Sur</v>
      </c>
      <c r="R209" s="204">
        <f>IF(O209="7",IF(P209="000","N/A",INDEX(B!$D$2:$D$126,MATCH(EF!P209,B!$A$2:$A$126,0))),B!$D$127)</f>
        <v>15890</v>
      </c>
      <c r="S209" s="204">
        <f>IF(O209="7",IF(P209="000","N/A",INDEX(B!$E$2:$E$126,MATCH(EF!P209,B!$A$2:$A$126,0))),B!$E$127)</f>
        <v>16792</v>
      </c>
    </row>
    <row r="210" spans="1:19" x14ac:dyDescent="0.3">
      <c r="A210" s="195">
        <f>COUNTIF(A!$A$2:$A$1001,"&lt;="&amp;A!A210)</f>
        <v>209</v>
      </c>
      <c r="B210" s="196">
        <v>209</v>
      </c>
      <c r="C210" s="202" t="str">
        <f>INDEX(A!$A$2:$A$1001,MATCH(EF!B210,EF!$A$2:$A$1001,0))</f>
        <v>Sistema de Agua Potable, Alcantarillado y Saneamiento del Municipio de San Martín de Hidalgo, Jalisco</v>
      </c>
      <c r="D210" s="202" t="str">
        <f>INDEX(A!$B$2:$B$1001,MATCH(EF!C210,A!$A$2:$A$1001,0))</f>
        <v>Municipal</v>
      </c>
      <c r="E210" s="202" t="str">
        <f>INDEX(A!$C$2:$C$1001,MATCH(EF!C210,A!$A$2:$A$1001,0))</f>
        <v>Sí</v>
      </c>
      <c r="F210" s="202">
        <f>INDEX(A!$D$2:$D$1001,MATCH(EF!C210,A!$A$2:$A$1001,0))</f>
        <v>77</v>
      </c>
      <c r="G210" s="202" t="str">
        <f>INDEX(A!$E$2:$E$1001,MATCH(EF!C210,A!$A$2:$A$1001,0))</f>
        <v>Medio ambiente</v>
      </c>
      <c r="H210" s="202" t="str">
        <f>INDEX(A!$F$2:$F$1001,MATCH(EF!C210,A!$A$2:$A$1001,0))</f>
        <v>Ejecutivo</v>
      </c>
      <c r="I210" s="202" t="str">
        <f>INDEX(A!$G$2:$G$1001,MATCH(EF!C210,A!$A$2:$A$1001,0))</f>
        <v>OPD</v>
      </c>
      <c r="J210" s="202">
        <f>INDEX(A!$H$2:$H$1001,MATCH(EF!C210,A!$A$2:$A$1001,0))</f>
        <v>2011</v>
      </c>
      <c r="K210" s="202" t="str">
        <f>INDEX(A!$I$2:$I$1001,MATCH(EF!C210,A!$A$2:$A$1001,0))</f>
        <v>NA</v>
      </c>
      <c r="L210" s="202" t="str">
        <f>INDEX(A!$J$2:$J$1001,MATCH(EF!C210,A!$A$2:$A$1001,0))</f>
        <v>Gaceta edición 5</v>
      </c>
      <c r="M210" s="202">
        <f>INDEX(A!$K$2:$K$1001,MATCH(EF!C210,A!$A$2:$A$1001,0))</f>
        <v>707702</v>
      </c>
      <c r="N210" s="202">
        <f>INDEX(A!$L$2:$L$1001,MATCH(EF!C210,A!$A$2:$A$1001,0))</f>
        <v>0</v>
      </c>
      <c r="O210" s="203" t="str">
        <f t="shared" si="6"/>
        <v>7</v>
      </c>
      <c r="P210" s="203" t="str">
        <f t="shared" si="7"/>
        <v>077</v>
      </c>
      <c r="Q210" s="203" t="str">
        <f>IF(O210="7",IF(P210="000","Sin región al ser un intermunicipal",INDEX(B!$C$2:$C$126,MATCH(EF!P210,B!$A$2:$A$126,0))),"Sin región al ser un ente Estatal")</f>
        <v>Lagunas</v>
      </c>
      <c r="R210" s="204">
        <f>IF(O210="7",IF(P210="000","N/A",INDEX(B!$D$2:$D$126,MATCH(EF!P210,B!$A$2:$A$126,0))),B!$D$127)</f>
        <v>27777</v>
      </c>
      <c r="S210" s="204">
        <f>IF(O210="7",IF(P210="000","N/A",INDEX(B!$E$2:$E$126,MATCH(EF!P210,B!$A$2:$A$126,0))),B!$E$127)</f>
        <v>28102</v>
      </c>
    </row>
    <row r="211" spans="1:19" x14ac:dyDescent="0.3">
      <c r="A211" s="195">
        <f>COUNTIF(A!$A$2:$A$1001,"&lt;="&amp;A!A211)</f>
        <v>210</v>
      </c>
      <c r="B211" s="196">
        <v>210</v>
      </c>
      <c r="C211" s="202" t="str">
        <f>INDEX(A!$A$2:$A$1001,MATCH(EF!B211,EF!$A$2:$A$1001,0))</f>
        <v>Sistema de Agua Potable, Alcantarillado y Saneamiento del Municipio de San Miguel el Alto, Jalisco (SAPASMA)</v>
      </c>
      <c r="D211" s="202" t="str">
        <f>INDEX(A!$B$2:$B$1001,MATCH(EF!C211,A!$A$2:$A$1001,0))</f>
        <v>Municipal</v>
      </c>
      <c r="E211" s="202" t="str">
        <f>INDEX(A!$C$2:$C$1001,MATCH(EF!C211,A!$A$2:$A$1001,0))</f>
        <v>Sí</v>
      </c>
      <c r="F211" s="202">
        <f>INDEX(A!$D$2:$D$1001,MATCH(EF!C211,A!$A$2:$A$1001,0))</f>
        <v>78</v>
      </c>
      <c r="G211" s="202" t="str">
        <f>INDEX(A!$E$2:$E$1001,MATCH(EF!C211,A!$A$2:$A$1001,0))</f>
        <v>Medio ambiente</v>
      </c>
      <c r="H211" s="202" t="str">
        <f>INDEX(A!$F$2:$F$1001,MATCH(EF!C211,A!$A$2:$A$1001,0))</f>
        <v>Ejecutivo</v>
      </c>
      <c r="I211" s="202" t="str">
        <f>INDEX(A!$G$2:$G$1001,MATCH(EF!C211,A!$A$2:$A$1001,0))</f>
        <v>OPD</v>
      </c>
      <c r="J211" s="202">
        <f>INDEX(A!$H$2:$H$1001,MATCH(EF!C211,A!$A$2:$A$1001,0))</f>
        <v>2008</v>
      </c>
      <c r="K211" s="202" t="str">
        <f>INDEX(A!$I$2:$I$1001,MATCH(EF!C211,A!$A$2:$A$1001,0))</f>
        <v>NA</v>
      </c>
      <c r="L211" s="202" t="str">
        <f>INDEX(A!$J$2:$J$1001,MATCH(EF!C211,A!$A$2:$A$1001,0))</f>
        <v>Gaceta municipal, Año 2, No. 15, Epoca II</v>
      </c>
      <c r="M211" s="202">
        <f>INDEX(A!$K$2:$K$1001,MATCH(EF!C211,A!$A$2:$A$1001,0))</f>
        <v>707802</v>
      </c>
      <c r="N211" s="202">
        <f>INDEX(A!$L$2:$L$1001,MATCH(EF!C211,A!$A$2:$A$1001,0))</f>
        <v>0</v>
      </c>
      <c r="O211" s="203" t="str">
        <f t="shared" si="6"/>
        <v>7</v>
      </c>
      <c r="P211" s="203" t="str">
        <f t="shared" si="7"/>
        <v>078</v>
      </c>
      <c r="Q211" s="203" t="str">
        <f>IF(O211="7",IF(P211="000","Sin región al ser un intermunicipal",INDEX(B!$C$2:$C$126,MATCH(EF!P211,B!$A$2:$A$126,0))),"Sin región al ser un ente Estatal")</f>
        <v>Altos Sur</v>
      </c>
      <c r="R211" s="204">
        <f>IF(O211="7",IF(P211="000","N/A",INDEX(B!$D$2:$D$126,MATCH(EF!P211,B!$A$2:$A$126,0))),B!$D$127)</f>
        <v>32960</v>
      </c>
      <c r="S211" s="204">
        <f>IF(O211="7",IF(P211="000","N/A",INDEX(B!$E$2:$E$126,MATCH(EF!P211,B!$A$2:$A$126,0))),B!$E$127)</f>
        <v>31965</v>
      </c>
    </row>
    <row r="212" spans="1:19" x14ac:dyDescent="0.3">
      <c r="A212" s="195">
        <f>COUNTIF(A!$A$2:$A$1001,"&lt;="&amp;A!A212)</f>
        <v>211</v>
      </c>
      <c r="B212" s="196">
        <v>211</v>
      </c>
      <c r="C212" s="202" t="str">
        <f>INDEX(A!$A$2:$A$1001,MATCH(EF!B212,EF!$A$2:$A$1001,0))</f>
        <v>Sistema de Agua Potable, Alcantarillado y Saneamiento del Municipio de Talpa de Allende (SIAPAS-TALPA)</v>
      </c>
      <c r="D212" s="202" t="str">
        <f>INDEX(A!$B$2:$B$1001,MATCH(EF!C212,A!$A$2:$A$1001,0))</f>
        <v>Municipal</v>
      </c>
      <c r="E212" s="202" t="str">
        <f>INDEX(A!$C$2:$C$1001,MATCH(EF!C212,A!$A$2:$A$1001,0))</f>
        <v>Sí</v>
      </c>
      <c r="F212" s="202">
        <f>INDEX(A!$D$2:$D$1001,MATCH(EF!C212,A!$A$2:$A$1001,0))</f>
        <v>84</v>
      </c>
      <c r="G212" s="202" t="str">
        <f>INDEX(A!$E$2:$E$1001,MATCH(EF!C212,A!$A$2:$A$1001,0))</f>
        <v>Medio ambiente</v>
      </c>
      <c r="H212" s="202" t="str">
        <f>INDEX(A!$F$2:$F$1001,MATCH(EF!C212,A!$A$2:$A$1001,0))</f>
        <v>Ejecutivo</v>
      </c>
      <c r="I212" s="202" t="str">
        <f>INDEX(A!$G$2:$G$1001,MATCH(EF!C212,A!$A$2:$A$1001,0))</f>
        <v>OPD</v>
      </c>
      <c r="J212" s="202">
        <f>INDEX(A!$H$2:$H$1001,MATCH(EF!C212,A!$A$2:$A$1001,0))</f>
        <v>2008</v>
      </c>
      <c r="K212" s="202" t="str">
        <f>INDEX(A!$I$2:$I$1001,MATCH(EF!C212,A!$A$2:$A$1001,0))</f>
        <v>NA</v>
      </c>
      <c r="L212" s="202" t="str">
        <f>INDEX(A!$J$2:$J$1001,MATCH(EF!C212,A!$A$2:$A$1001,0))</f>
        <v>Acuerdo de creación publicado en gaceta municipal</v>
      </c>
      <c r="M212" s="202">
        <f>INDEX(A!$K$2:$K$1001,MATCH(EF!C212,A!$A$2:$A$1001,0))</f>
        <v>708402</v>
      </c>
      <c r="N212" s="202">
        <f>INDEX(A!$L$2:$L$1001,MATCH(EF!C212,A!$A$2:$A$1001,0))</f>
        <v>0</v>
      </c>
      <c r="O212" s="203" t="str">
        <f t="shared" si="6"/>
        <v>7</v>
      </c>
      <c r="P212" s="203" t="str">
        <f t="shared" si="7"/>
        <v>084</v>
      </c>
      <c r="Q212" s="203" t="str">
        <f>IF(O212="7",IF(P212="000","Sin región al ser un intermunicipal",INDEX(B!$C$2:$C$126,MATCH(EF!P212,B!$A$2:$A$126,0))),"Sin región al ser un ente Estatal")</f>
        <v>Costa Sierra Occidental</v>
      </c>
      <c r="R212" s="204">
        <f>IF(O212="7",IF(P212="000","N/A",INDEX(B!$D$2:$D$126,MATCH(EF!P212,B!$A$2:$A$126,0))),B!$D$127)</f>
        <v>15126</v>
      </c>
      <c r="S212" s="204">
        <f>IF(O212="7",IF(P212="000","N/A",INDEX(B!$E$2:$E$126,MATCH(EF!P212,B!$A$2:$A$126,0))),B!$E$127)</f>
        <v>14997</v>
      </c>
    </row>
    <row r="213" spans="1:19" x14ac:dyDescent="0.3">
      <c r="A213" s="195">
        <f>COUNTIF(A!$A$2:$A$1001,"&lt;="&amp;A!A213)</f>
        <v>212</v>
      </c>
      <c r="B213" s="196">
        <v>212</v>
      </c>
      <c r="C213" s="202" t="str">
        <f>INDEX(A!$A$2:$A$1001,MATCH(EF!B213,EF!$A$2:$A$1001,0))</f>
        <v>Sistema de Agua Potable, Alcantarillado y Saneamiento del Municipio de Tototlán</v>
      </c>
      <c r="D213" s="202" t="str">
        <f>INDEX(A!$B$2:$B$1001,MATCH(EF!C213,A!$A$2:$A$1001,0))</f>
        <v>Municipal</v>
      </c>
      <c r="E213" s="202" t="str">
        <f>INDEX(A!$C$2:$C$1001,MATCH(EF!C213,A!$A$2:$A$1001,0))</f>
        <v>Sí</v>
      </c>
      <c r="F213" s="202">
        <f>INDEX(A!$D$2:$D$1001,MATCH(EF!C213,A!$A$2:$A$1001,0))</f>
        <v>105</v>
      </c>
      <c r="G213" s="202" t="str">
        <f>INDEX(A!$E$2:$E$1001,MATCH(EF!C213,A!$A$2:$A$1001,0))</f>
        <v>Medio ambiente</v>
      </c>
      <c r="H213" s="202" t="str">
        <f>INDEX(A!$F$2:$F$1001,MATCH(EF!C213,A!$A$2:$A$1001,0))</f>
        <v>Ejecutivo</v>
      </c>
      <c r="I213" s="202" t="str">
        <f>INDEX(A!$G$2:$G$1001,MATCH(EF!C213,A!$A$2:$A$1001,0))</f>
        <v>OPD</v>
      </c>
      <c r="J213" s="202">
        <f>INDEX(A!$H$2:$H$1001,MATCH(EF!C213,A!$A$2:$A$1001,0))</f>
        <v>1987</v>
      </c>
      <c r="K213" s="202" t="str">
        <f>INDEX(A!$I$2:$I$1001,MATCH(EF!C213,A!$A$2:$A$1001,0))</f>
        <v>NA</v>
      </c>
      <c r="L213" s="202" t="str">
        <f>INDEX(A!$J$2:$J$1001,MATCH(EF!C213,A!$A$2:$A$1001,0))</f>
        <v>NA</v>
      </c>
      <c r="M213" s="202">
        <f>INDEX(A!$K$2:$K$1001,MATCH(EF!C213,A!$A$2:$A$1001,0))</f>
        <v>710502</v>
      </c>
      <c r="N213" s="202">
        <f>INDEX(A!$L$2:$L$1001,MATCH(EF!C213,A!$A$2:$A$1001,0))</f>
        <v>0</v>
      </c>
      <c r="O213" s="203" t="str">
        <f t="shared" si="6"/>
        <v>7</v>
      </c>
      <c r="P213" s="203" t="str">
        <f t="shared" si="7"/>
        <v>105</v>
      </c>
      <c r="Q213" s="203" t="str">
        <f>IF(O213="7",IF(P213="000","Sin región al ser un intermunicipal",INDEX(B!$C$2:$C$126,MATCH(EF!P213,B!$A$2:$A$126,0))),"Sin región al ser un ente Estatal")</f>
        <v>Ciénega</v>
      </c>
      <c r="R213" s="204">
        <f>IF(O213="7",IF(P213="000","N/A",INDEX(B!$D$2:$D$126,MATCH(EF!P213,B!$A$2:$A$126,0))),B!$D$127)</f>
        <v>23171</v>
      </c>
      <c r="S213" s="204">
        <f>IF(O213="7",IF(P213="000","N/A",INDEX(B!$E$2:$E$126,MATCH(EF!P213,B!$A$2:$A$126,0))),B!$E$127)</f>
        <v>23573</v>
      </c>
    </row>
    <row r="214" spans="1:19" x14ac:dyDescent="0.3">
      <c r="A214" s="195">
        <f>COUNTIF(A!$A$2:$A$1001,"&lt;="&amp;A!A214)</f>
        <v>213</v>
      </c>
      <c r="B214" s="196">
        <v>213</v>
      </c>
      <c r="C214" s="202" t="str">
        <f>INDEX(A!$A$2:$A$1001,MATCH(EF!B214,EF!$A$2:$A$1001,0))</f>
        <v>Sistema de Agua Potable, Alcantarillado y Saneamiento del Municipio de Villa Hidalgo, Jalisco</v>
      </c>
      <c r="D214" s="202" t="str">
        <f>INDEX(A!$B$2:$B$1001,MATCH(EF!C214,A!$A$2:$A$1001,0))</f>
        <v>Municipal</v>
      </c>
      <c r="E214" s="202" t="str">
        <f>INDEX(A!$C$2:$C$1001,MATCH(EF!C214,A!$A$2:$A$1001,0))</f>
        <v>Sí</v>
      </c>
      <c r="F214" s="202">
        <f>INDEX(A!$D$2:$D$1001,MATCH(EF!C214,A!$A$2:$A$1001,0))</f>
        <v>116</v>
      </c>
      <c r="G214" s="202" t="str">
        <f>INDEX(A!$E$2:$E$1001,MATCH(EF!C214,A!$A$2:$A$1001,0))</f>
        <v>Medio ambiente</v>
      </c>
      <c r="H214" s="202" t="str">
        <f>INDEX(A!$F$2:$F$1001,MATCH(EF!C214,A!$A$2:$A$1001,0))</f>
        <v>Ejecutivo</v>
      </c>
      <c r="I214" s="202" t="str">
        <f>INDEX(A!$G$2:$G$1001,MATCH(EF!C214,A!$A$2:$A$1001,0))</f>
        <v>OPD</v>
      </c>
      <c r="J214" s="202">
        <f>INDEX(A!$H$2:$H$1001,MATCH(EF!C214,A!$A$2:$A$1001,0))</f>
        <v>2008</v>
      </c>
      <c r="K214" s="202" t="str">
        <f>INDEX(A!$I$2:$I$1001,MATCH(EF!C214,A!$A$2:$A$1001,0))</f>
        <v>NA</v>
      </c>
      <c r="L214" s="202" t="str">
        <f>INDEX(A!$J$2:$J$1001,MATCH(EF!C214,A!$A$2:$A$1001,0))</f>
        <v>Acuerdo de ayuntamiento (acta 006/2008)</v>
      </c>
      <c r="M214" s="202">
        <f>INDEX(A!$K$2:$K$1001,MATCH(EF!C214,A!$A$2:$A$1001,0))</f>
        <v>711602</v>
      </c>
      <c r="N214" s="202">
        <f>INDEX(A!$L$2:$L$1001,MATCH(EF!C214,A!$A$2:$A$1001,0))</f>
        <v>0</v>
      </c>
      <c r="O214" s="203" t="str">
        <f t="shared" si="6"/>
        <v>7</v>
      </c>
      <c r="P214" s="203" t="str">
        <f t="shared" si="7"/>
        <v>116</v>
      </c>
      <c r="Q214" s="203" t="str">
        <f>IF(O214="7",IF(P214="000","Sin región al ser un intermunicipal",INDEX(B!$C$2:$C$126,MATCH(EF!P214,B!$A$2:$A$126,0))),"Sin región al ser un ente Estatal")</f>
        <v>Altos Norte</v>
      </c>
      <c r="R214" s="204">
        <f>IF(O214="7",IF(P214="000","N/A",INDEX(B!$D$2:$D$126,MATCH(EF!P214,B!$A$2:$A$126,0))),B!$D$127)</f>
        <v>20257</v>
      </c>
      <c r="S214" s="204">
        <f>IF(O214="7",IF(P214="000","N/A",INDEX(B!$E$2:$E$126,MATCH(EF!P214,B!$A$2:$A$126,0))),B!$E$127)</f>
        <v>20088</v>
      </c>
    </row>
    <row r="215" spans="1:19" x14ac:dyDescent="0.3">
      <c r="A215" s="195">
        <f>COUNTIF(A!$A$2:$A$1001,"&lt;="&amp;A!A215)</f>
        <v>214</v>
      </c>
      <c r="B215" s="196">
        <v>214</v>
      </c>
      <c r="C215" s="202" t="str">
        <f>INDEX(A!$A$2:$A$1001,MATCH(EF!B215,EF!$A$2:$A$1001,0))</f>
        <v>Sistema de Agua Potable, Alcantarillado y Saneamiento del Municipio de Zapotlán el Grande</v>
      </c>
      <c r="D215" s="202" t="str">
        <f>INDEX(A!$B$2:$B$1001,MATCH(EF!C215,A!$A$2:$A$1001,0))</f>
        <v>Municipal</v>
      </c>
      <c r="E215" s="202" t="str">
        <f>INDEX(A!$C$2:$C$1001,MATCH(EF!C215,A!$A$2:$A$1001,0))</f>
        <v>Sí</v>
      </c>
      <c r="F215" s="202">
        <f>INDEX(A!$D$2:$D$1001,MATCH(EF!C215,A!$A$2:$A$1001,0))</f>
        <v>23</v>
      </c>
      <c r="G215" s="202" t="str">
        <f>INDEX(A!$E$2:$E$1001,MATCH(EF!C215,A!$A$2:$A$1001,0))</f>
        <v>Medio ambiente</v>
      </c>
      <c r="H215" s="202" t="str">
        <f>INDEX(A!$F$2:$F$1001,MATCH(EF!C215,A!$A$2:$A$1001,0))</f>
        <v>Ejecutivo</v>
      </c>
      <c r="I215" s="202" t="str">
        <f>INDEX(A!$G$2:$G$1001,MATCH(EF!C215,A!$A$2:$A$1001,0))</f>
        <v>OPD</v>
      </c>
      <c r="J215" s="202">
        <f>INDEX(A!$H$2:$H$1001,MATCH(EF!C215,A!$A$2:$A$1001,0))</f>
        <v>2007</v>
      </c>
      <c r="K215" s="202" t="str">
        <f>INDEX(A!$I$2:$I$1001,MATCH(EF!C215,A!$A$2:$A$1001,0))</f>
        <v>NA</v>
      </c>
      <c r="L215" s="202" t="str">
        <f>INDEX(A!$J$2:$J$1001,MATCH(EF!C215,A!$A$2:$A$1001,0))</f>
        <v>Gaceta Núm. 9</v>
      </c>
      <c r="M215" s="202">
        <f>INDEX(A!$K$2:$K$1001,MATCH(EF!C215,A!$A$2:$A$1001,0))</f>
        <v>702303</v>
      </c>
      <c r="N215" s="202">
        <f>INDEX(A!$L$2:$L$1001,MATCH(EF!C215,A!$A$2:$A$1001,0))</f>
        <v>0</v>
      </c>
      <c r="O215" s="203" t="str">
        <f t="shared" si="6"/>
        <v>7</v>
      </c>
      <c r="P215" s="203" t="str">
        <f t="shared" si="7"/>
        <v>023</v>
      </c>
      <c r="Q215" s="203" t="str">
        <f>IF(O215="7",IF(P215="000","Sin región al ser un intermunicipal",INDEX(B!$C$2:$C$126,MATCH(EF!P215,B!$A$2:$A$126,0))),"Sin región al ser un ente Estatal")</f>
        <v>Sur</v>
      </c>
      <c r="R215" s="204">
        <f>IF(O215="7",IF(P215="000","N/A",INDEX(B!$D$2:$D$126,MATCH(EF!P215,B!$A$2:$A$126,0))),B!$D$127)</f>
        <v>105423</v>
      </c>
      <c r="S215" s="204">
        <f>IF(O215="7",IF(P215="000","N/A",INDEX(B!$E$2:$E$126,MATCH(EF!P215,B!$A$2:$A$126,0))),B!$E$127)</f>
        <v>115141</v>
      </c>
    </row>
    <row r="216" spans="1:19" x14ac:dyDescent="0.3">
      <c r="A216" s="195">
        <f>COUNTIF(A!$A$2:$A$1001,"&lt;="&amp;A!A216)</f>
        <v>215</v>
      </c>
      <c r="B216" s="196">
        <v>215</v>
      </c>
      <c r="C216" s="202" t="str">
        <f>INDEX(A!$A$2:$A$1001,MATCH(EF!B216,EF!$A$2:$A$1001,0))</f>
        <v>Sistema de Agua Potable, Alcantarillados y Saneamiento del Municipio de Mezquitic</v>
      </c>
      <c r="D216" s="202" t="str">
        <f>INDEX(A!$B$2:$B$1001,MATCH(EF!C216,A!$A$2:$A$1001,0))</f>
        <v>Municipal</v>
      </c>
      <c r="E216" s="202" t="str">
        <f>INDEX(A!$C$2:$C$1001,MATCH(EF!C216,A!$A$2:$A$1001,0))</f>
        <v>Sí</v>
      </c>
      <c r="F216" s="202">
        <f>INDEX(A!$D$2:$D$1001,MATCH(EF!C216,A!$A$2:$A$1001,0))</f>
        <v>61</v>
      </c>
      <c r="G216" s="202" t="str">
        <f>INDEX(A!$E$2:$E$1001,MATCH(EF!C216,A!$A$2:$A$1001,0))</f>
        <v>Asistencia social</v>
      </c>
      <c r="H216" s="202" t="str">
        <f>INDEX(A!$F$2:$F$1001,MATCH(EF!C216,A!$A$2:$A$1001,0))</f>
        <v>Ejecutivo</v>
      </c>
      <c r="I216" s="202" t="str">
        <f>INDEX(A!$G$2:$G$1001,MATCH(EF!C216,A!$A$2:$A$1001,0))</f>
        <v>OPD</v>
      </c>
      <c r="J216" s="202">
        <f>INDEX(A!$H$2:$H$1001,MATCH(EF!C216,A!$A$2:$A$1001,0))</f>
        <v>1986</v>
      </c>
      <c r="K216" s="202" t="str">
        <f>INDEX(A!$I$2:$I$1001,MATCH(EF!C216,A!$A$2:$A$1001,0))</f>
        <v>NA</v>
      </c>
      <c r="L216" s="202" t="str">
        <f>INDEX(A!$J$2:$J$1001,MATCH(EF!C216,A!$A$2:$A$1001,0))</f>
        <v>NA</v>
      </c>
      <c r="M216" s="202">
        <f>INDEX(A!$K$2:$K$1001,MATCH(EF!C216,A!$A$2:$A$1001,0))</f>
        <v>706102</v>
      </c>
      <c r="N216" s="202">
        <f>INDEX(A!$L$2:$L$1001,MATCH(EF!C216,A!$A$2:$A$1001,0))</f>
        <v>0</v>
      </c>
      <c r="O216" s="203" t="str">
        <f t="shared" si="6"/>
        <v>7</v>
      </c>
      <c r="P216" s="203" t="str">
        <f t="shared" si="7"/>
        <v>061</v>
      </c>
      <c r="Q216" s="203" t="str">
        <f>IF(O216="7",IF(P216="000","Sin región al ser un intermunicipal",INDEX(B!$C$2:$C$126,MATCH(EF!P216,B!$A$2:$A$126,0))),"Sin región al ser un ente Estatal")</f>
        <v>Norte</v>
      </c>
      <c r="R216" s="204">
        <f>IF(O216="7",IF(P216="000","N/A",INDEX(B!$D$2:$D$126,MATCH(EF!P216,B!$A$2:$A$126,0))),B!$D$127)</f>
        <v>19452</v>
      </c>
      <c r="S216" s="204">
        <f>IF(O216="7",IF(P216="000","N/A",INDEX(B!$E$2:$E$126,MATCH(EF!P216,B!$A$2:$A$126,0))),B!$E$127)</f>
        <v>22083</v>
      </c>
    </row>
    <row r="217" spans="1:19" x14ac:dyDescent="0.3">
      <c r="A217" s="195">
        <f>COUNTIF(A!$A$2:$A$1001,"&lt;="&amp;A!A217)</f>
        <v>216</v>
      </c>
      <c r="B217" s="196">
        <v>216</v>
      </c>
      <c r="C217" s="202" t="str">
        <f>INDEX(A!$A$2:$A$1001,MATCH(EF!B217,EF!$A$2:$A$1001,0))</f>
        <v>Sistema de los Servicios de Agua Potable, Drenaje y Alcantarillado de Puerto Vallarta, Jalisco</v>
      </c>
      <c r="D217" s="202" t="str">
        <f>INDEX(A!$B$2:$B$1001,MATCH(EF!C217,A!$A$2:$A$1001,0))</f>
        <v>Municipal</v>
      </c>
      <c r="E217" s="202" t="str">
        <f>INDEX(A!$C$2:$C$1001,MATCH(EF!C217,A!$A$2:$A$1001,0))</f>
        <v>No</v>
      </c>
      <c r="F217" s="202">
        <f>INDEX(A!$D$2:$D$1001,MATCH(EF!C217,A!$A$2:$A$1001,0))</f>
        <v>67</v>
      </c>
      <c r="G217" s="202" t="str">
        <f>INDEX(A!$E$2:$E$1001,MATCH(EF!C217,A!$A$2:$A$1001,0))</f>
        <v>Medio ambiente</v>
      </c>
      <c r="H217" s="202" t="str">
        <f>INDEX(A!$F$2:$F$1001,MATCH(EF!C217,A!$A$2:$A$1001,0))</f>
        <v>Ejecutivo</v>
      </c>
      <c r="I217" s="202" t="str">
        <f>INDEX(A!$G$2:$G$1001,MATCH(EF!C217,A!$A$2:$A$1001,0))</f>
        <v>OPD</v>
      </c>
      <c r="J217" s="202">
        <f>INDEX(A!$H$2:$H$1001,MATCH(EF!C217,A!$A$2:$A$1001,0))</f>
        <v>1997</v>
      </c>
      <c r="K217" s="202">
        <f>INDEX(A!$I$2:$I$1001,MATCH(EF!C217,A!$A$2:$A$1001,0))</f>
        <v>2020</v>
      </c>
      <c r="L217" s="202" t="str">
        <f>INDEX(A!$J$2:$J$1001,MATCH(EF!C217,A!$A$2:$A$1001,0))</f>
        <v>Decreto número 9608</v>
      </c>
      <c r="M217" s="202">
        <f>INDEX(A!$K$2:$K$1001,MATCH(EF!C217,A!$A$2:$A$1001,0))</f>
        <v>706703</v>
      </c>
      <c r="N217" s="202">
        <f>INDEX(A!$L$2:$L$1001,MATCH(EF!C217,A!$A$2:$A$1001,0))</f>
        <v>0</v>
      </c>
      <c r="O217" s="203" t="str">
        <f t="shared" si="6"/>
        <v>7</v>
      </c>
      <c r="P217" s="203" t="str">
        <f t="shared" si="7"/>
        <v>067</v>
      </c>
      <c r="Q217" s="203" t="str">
        <f>IF(O217="7",IF(P217="000","Sin región al ser un intermunicipal",INDEX(B!$C$2:$C$126,MATCH(EF!P217,B!$A$2:$A$126,0))),"Sin región al ser un ente Estatal")</f>
        <v>Costa Sierra Occidental</v>
      </c>
      <c r="R217" s="204">
        <f>IF(O217="7",IF(P217="000","N/A",INDEX(B!$D$2:$D$126,MATCH(EF!P217,B!$A$2:$A$126,0))),B!$D$127)</f>
        <v>275640</v>
      </c>
      <c r="S217" s="204">
        <f>IF(O217="7",IF(P217="000","N/A",INDEX(B!$E$2:$E$126,MATCH(EF!P217,B!$A$2:$A$126,0))),B!$E$127)</f>
        <v>291839</v>
      </c>
    </row>
    <row r="218" spans="1:19" x14ac:dyDescent="0.3">
      <c r="A218" s="195">
        <f>COUNTIF(A!$A$2:$A$1001,"&lt;="&amp;A!A218)</f>
        <v>217</v>
      </c>
      <c r="B218" s="196">
        <v>217</v>
      </c>
      <c r="C218" s="202" t="str">
        <f>INDEX(A!$A$2:$A$1001,MATCH(EF!B218,EF!$A$2:$A$1001,0))</f>
        <v>Sistema Integral de Agua de Tapalpa</v>
      </c>
      <c r="D218" s="202" t="str">
        <f>INDEX(A!$B$2:$B$1001,MATCH(EF!C218,A!$A$2:$A$1001,0))</f>
        <v>Municipal</v>
      </c>
      <c r="E218" s="202" t="str">
        <f>INDEX(A!$C$2:$C$1001,MATCH(EF!C218,A!$A$2:$A$1001,0))</f>
        <v>Sí</v>
      </c>
      <c r="F218" s="202">
        <f>INDEX(A!$D$2:$D$1001,MATCH(EF!C218,A!$A$2:$A$1001,0))</f>
        <v>86</v>
      </c>
      <c r="G218" s="202" t="str">
        <f>INDEX(A!$E$2:$E$1001,MATCH(EF!C218,A!$A$2:$A$1001,0))</f>
        <v>Medio ambiente</v>
      </c>
      <c r="H218" s="202" t="str">
        <f>INDEX(A!$F$2:$F$1001,MATCH(EF!C218,A!$A$2:$A$1001,0))</f>
        <v>Ejecutivo</v>
      </c>
      <c r="I218" s="202" t="str">
        <f>INDEX(A!$G$2:$G$1001,MATCH(EF!C218,A!$A$2:$A$1001,0))</f>
        <v>OPD</v>
      </c>
      <c r="J218" s="202">
        <f>INDEX(A!$H$2:$H$1001,MATCH(EF!C218,A!$A$2:$A$1001,0))</f>
        <v>2014</v>
      </c>
      <c r="K218" s="202" t="str">
        <f>INDEX(A!$I$2:$I$1001,MATCH(EF!C218,A!$A$2:$A$1001,0))</f>
        <v>NA</v>
      </c>
      <c r="L218" s="202" t="str">
        <f>INDEX(A!$J$2:$J$1001,MATCH(EF!C218,A!$A$2:$A$1001,0))</f>
        <v>NA</v>
      </c>
      <c r="M218" s="202">
        <f>INDEX(A!$K$2:$K$1001,MATCH(EF!C218,A!$A$2:$A$1001,0))</f>
        <v>708602</v>
      </c>
      <c r="N218" s="202">
        <f>INDEX(A!$L$2:$L$1001,MATCH(EF!C218,A!$A$2:$A$1001,0))</f>
        <v>0</v>
      </c>
      <c r="O218" s="203" t="str">
        <f t="shared" si="6"/>
        <v>7</v>
      </c>
      <c r="P218" s="203" t="str">
        <f t="shared" si="7"/>
        <v>086</v>
      </c>
      <c r="Q218" s="203" t="str">
        <f>IF(O218="7",IF(P218="000","Sin región al ser un intermunicipal",INDEX(B!$C$2:$C$126,MATCH(EF!P218,B!$A$2:$A$126,0))),"Sin región al ser un ente Estatal")</f>
        <v>Lagunas</v>
      </c>
      <c r="R218" s="204">
        <f>IF(O218="7",IF(P218="000","N/A",INDEX(B!$D$2:$D$126,MATCH(EF!P218,B!$A$2:$A$126,0))),B!$D$127)</f>
        <v>19506</v>
      </c>
      <c r="S218" s="204">
        <f>IF(O218="7",IF(P218="000","N/A",INDEX(B!$E$2:$E$126,MATCH(EF!P218,B!$A$2:$A$126,0))),B!$E$127)</f>
        <v>21245</v>
      </c>
    </row>
    <row r="219" spans="1:19" x14ac:dyDescent="0.3">
      <c r="A219" s="195">
        <f>COUNTIF(A!$A$2:$A$1001,"&lt;="&amp;A!A219)</f>
        <v>218</v>
      </c>
      <c r="B219" s="196">
        <v>218</v>
      </c>
      <c r="C219" s="202" t="str">
        <f>INDEX(A!$A$2:$A$1001,MATCH(EF!B219,EF!$A$2:$A$1001,0))</f>
        <v>Sistema Integral del Agua de Ayotlán (SIAA)</v>
      </c>
      <c r="D219" s="202" t="str">
        <f>INDEX(A!$B$2:$B$1001,MATCH(EF!C219,A!$A$2:$A$1001,0))</f>
        <v>Municipal</v>
      </c>
      <c r="E219" s="202" t="str">
        <f>INDEX(A!$C$2:$C$1001,MATCH(EF!C219,A!$A$2:$A$1001,0))</f>
        <v>Sí</v>
      </c>
      <c r="F219" s="202">
        <f>INDEX(A!$D$2:$D$1001,MATCH(EF!C219,A!$A$2:$A$1001,0))</f>
        <v>16</v>
      </c>
      <c r="G219" s="202" t="str">
        <f>INDEX(A!$E$2:$E$1001,MATCH(EF!C219,A!$A$2:$A$1001,0))</f>
        <v>Medio ambiente</v>
      </c>
      <c r="H219" s="202" t="str">
        <f>INDEX(A!$F$2:$F$1001,MATCH(EF!C219,A!$A$2:$A$1001,0))</f>
        <v>Ejecutivo</v>
      </c>
      <c r="I219" s="202" t="str">
        <f>INDEX(A!$G$2:$G$1001,MATCH(EF!C219,A!$A$2:$A$1001,0))</f>
        <v>OPD</v>
      </c>
      <c r="J219" s="202">
        <f>INDEX(A!$H$2:$H$1001,MATCH(EF!C219,A!$A$2:$A$1001,0))</f>
        <v>2019</v>
      </c>
      <c r="K219" s="202" t="str">
        <f>INDEX(A!$I$2:$I$1001,MATCH(EF!C219,A!$A$2:$A$1001,0))</f>
        <v>NA</v>
      </c>
      <c r="L219" s="202" t="str">
        <f>INDEX(A!$J$2:$J$1001,MATCH(EF!C219,A!$A$2:$A$1001,0))</f>
        <v>Certificación del Acta Ordinaria No. 13</v>
      </c>
      <c r="M219" s="202">
        <f>INDEX(A!$K$2:$K$1001,MATCH(EF!C219,A!$A$2:$A$1001,0))</f>
        <v>701602</v>
      </c>
      <c r="N219" s="202">
        <f>INDEX(A!$L$2:$L$1001,MATCH(EF!C219,A!$A$2:$A$1001,0))</f>
        <v>0</v>
      </c>
      <c r="O219" s="203" t="str">
        <f t="shared" si="6"/>
        <v>7</v>
      </c>
      <c r="P219" s="203" t="str">
        <f t="shared" si="7"/>
        <v>016</v>
      </c>
      <c r="Q219" s="203" t="str">
        <f>IF(O219="7",IF(P219="000","Sin región al ser un intermunicipal",INDEX(B!$C$2:$C$126,MATCH(EF!P219,B!$A$2:$A$126,0))),"Sin región al ser un ente Estatal")</f>
        <v>Ciénega</v>
      </c>
      <c r="R219" s="204">
        <f>IF(O219="7",IF(P219="000","N/A",INDEX(B!$D$2:$D$126,MATCH(EF!P219,B!$A$2:$A$126,0))),B!$D$127)</f>
        <v>37963</v>
      </c>
      <c r="S219" s="204">
        <f>IF(O219="7",IF(P219="000","N/A",INDEX(B!$E$2:$E$126,MATCH(EF!P219,B!$A$2:$A$126,0))),B!$E$127)</f>
        <v>41552</v>
      </c>
    </row>
    <row r="220" spans="1:19" x14ac:dyDescent="0.3">
      <c r="A220" s="195">
        <f>COUNTIF(A!$A$2:$A$1001,"&lt;="&amp;A!A220)</f>
        <v>219</v>
      </c>
      <c r="B220" s="196">
        <v>219</v>
      </c>
      <c r="C220" s="202" t="str">
        <f>INDEX(A!$A$2:$A$1001,MATCH(EF!B220,EF!$A$2:$A$1001,0))</f>
        <v>Sistema Intermunicipal de los Servicios de Agua Potable y Alcantarillado (SIAPA)</v>
      </c>
      <c r="D220" s="202" t="str">
        <f>INDEX(A!$B$2:$B$1001,MATCH(EF!C220,A!$A$2:$A$1001,0))</f>
        <v>Intermunicipal</v>
      </c>
      <c r="E220" s="202" t="str">
        <f>INDEX(A!$C$2:$C$1001,MATCH(EF!C220,A!$A$2:$A$1001,0))</f>
        <v>Sí</v>
      </c>
      <c r="F220" s="202">
        <f>INDEX(A!$D$2:$D$1001,MATCH(EF!C220,A!$A$2:$A$1001,0))</f>
        <v>999</v>
      </c>
      <c r="G220" s="202" t="str">
        <f>INDEX(A!$E$2:$E$1001,MATCH(EF!C220,A!$A$2:$A$1001,0))</f>
        <v>Medio ambiente</v>
      </c>
      <c r="H220" s="202" t="str">
        <f>INDEX(A!$F$2:$F$1001,MATCH(EF!C220,A!$A$2:$A$1001,0))</f>
        <v>Ejecutivo</v>
      </c>
      <c r="I220" s="202" t="str">
        <f>INDEX(A!$G$2:$G$1001,MATCH(EF!C220,A!$A$2:$A$1001,0))</f>
        <v>OPD</v>
      </c>
      <c r="J220" s="202" t="str">
        <f>INDEX(A!$H$2:$H$1001,MATCH(EF!C220,A!$A$2:$A$1001,0))</f>
        <v>2009 /2013</v>
      </c>
      <c r="K220" s="202" t="str">
        <f>INDEX(A!$I$2:$I$1001,MATCH(EF!C220,A!$A$2:$A$1001,0))</f>
        <v>NA</v>
      </c>
      <c r="L220" s="202" t="str">
        <f>INDEX(A!$J$2:$J$1001,MATCH(EF!C220,A!$A$2:$A$1001,0))</f>
        <v>Decreto número 24805/LX/13</v>
      </c>
      <c r="M220" s="202">
        <f>INDEX(A!$K$2:$K$1001,MATCH(EF!C220,A!$A$2:$A$1001,0))</f>
        <v>700006</v>
      </c>
      <c r="N220" s="202">
        <f>INDEX(A!$L$2:$L$1001,MATCH(EF!C220,A!$A$2:$A$1001,0))</f>
        <v>0</v>
      </c>
      <c r="O220" s="203" t="str">
        <f t="shared" si="6"/>
        <v>7</v>
      </c>
      <c r="P220" s="203" t="str">
        <f t="shared" si="7"/>
        <v>000</v>
      </c>
      <c r="Q220" s="203" t="str">
        <f>IF(O220="7",IF(P220="000","Sin región al ser un intermunicipal",INDEX(B!$C$2:$C$126,MATCH(EF!P220,B!$A$2:$A$126,0))),"Sin región al ser un ente Estatal")</f>
        <v>Sin región al ser un intermunicipal</v>
      </c>
      <c r="R220" s="204" t="str">
        <f>IF(O220="7",IF(P220="000","N/A",INDEX(B!$D$2:$D$126,MATCH(EF!P220,B!$A$2:$A$126,0))),B!$D$127)</f>
        <v>N/A</v>
      </c>
      <c r="S220" s="204" t="str">
        <f>IF(O220="7",IF(P220="000","N/A",INDEX(B!$E$2:$E$126,MATCH(EF!P220,B!$A$2:$A$126,0))),B!$E$127)</f>
        <v>N/A</v>
      </c>
    </row>
    <row r="221" spans="1:19" x14ac:dyDescent="0.3">
      <c r="A221" s="195">
        <f>COUNTIF(A!$A$2:$A$1001,"&lt;="&amp;A!A221)</f>
        <v>220</v>
      </c>
      <c r="B221" s="196">
        <v>220</v>
      </c>
      <c r="C221" s="202" t="str">
        <f>INDEX(A!$A$2:$A$1001,MATCH(EF!B221,EF!$A$2:$A$1001,0))</f>
        <v>Sistema Intermunicipal de Manejo de Residuos Ayuquila - Llano (SIMAR Ayuquila - Llano)</v>
      </c>
      <c r="D221" s="202" t="str">
        <f>INDEX(A!$B$2:$B$1001,MATCH(EF!C221,A!$A$2:$A$1001,0))</f>
        <v>Intermunicipal</v>
      </c>
      <c r="E221" s="202" t="str">
        <f>INDEX(A!$C$2:$C$1001,MATCH(EF!C221,A!$A$2:$A$1001,0))</f>
        <v>Sí</v>
      </c>
      <c r="F221" s="202">
        <f>INDEX(A!$D$2:$D$1001,MATCH(EF!C221,A!$A$2:$A$1001,0))</f>
        <v>999</v>
      </c>
      <c r="G221" s="202" t="str">
        <f>INDEX(A!$E$2:$E$1001,MATCH(EF!C221,A!$A$2:$A$1001,0))</f>
        <v>Medio ambiente</v>
      </c>
      <c r="H221" s="202" t="str">
        <f>INDEX(A!$F$2:$F$1001,MATCH(EF!C221,A!$A$2:$A$1001,0))</f>
        <v>Ejecutivo</v>
      </c>
      <c r="I221" s="202" t="str">
        <f>INDEX(A!$G$2:$G$1001,MATCH(EF!C221,A!$A$2:$A$1001,0))</f>
        <v>OPD</v>
      </c>
      <c r="J221" s="202">
        <f>INDEX(A!$H$2:$H$1001,MATCH(EF!C221,A!$A$2:$A$1001,0))</f>
        <v>2008</v>
      </c>
      <c r="K221" s="202" t="str">
        <f>INDEX(A!$I$2:$I$1001,MATCH(EF!C221,A!$A$2:$A$1001,0))</f>
        <v>NA</v>
      </c>
      <c r="L221" s="202" t="str">
        <f>INDEX(A!$J$2:$J$1001,MATCH(EF!C221,A!$A$2:$A$1001,0))</f>
        <v>Convenio de creación. Periódico Número 42. Sección III. Tomo CCCLX</v>
      </c>
      <c r="M221" s="202">
        <f>INDEX(A!$K$2:$K$1001,MATCH(EF!C221,A!$A$2:$A$1001,0))</f>
        <v>700020</v>
      </c>
      <c r="N221" s="202">
        <f>INDEX(A!$L$2:$L$1001,MATCH(EF!C221,A!$A$2:$A$1001,0))</f>
        <v>0</v>
      </c>
      <c r="O221" s="203" t="str">
        <f t="shared" si="6"/>
        <v>7</v>
      </c>
      <c r="P221" s="203" t="str">
        <f t="shared" si="7"/>
        <v>000</v>
      </c>
      <c r="Q221" s="203" t="str">
        <f>IF(O221="7",IF(P221="000","Sin región al ser un intermunicipal",INDEX(B!$C$2:$C$126,MATCH(EF!P221,B!$A$2:$A$126,0))),"Sin región al ser un ente Estatal")</f>
        <v>Sin región al ser un intermunicipal</v>
      </c>
      <c r="R221" s="204" t="str">
        <f>IF(O221="7",IF(P221="000","N/A",INDEX(B!$D$2:$D$126,MATCH(EF!P221,B!$A$2:$A$126,0))),B!$D$127)</f>
        <v>N/A</v>
      </c>
      <c r="S221" s="204" t="str">
        <f>IF(O221="7",IF(P221="000","N/A",INDEX(B!$E$2:$E$126,MATCH(EF!P221,B!$A$2:$A$126,0))),B!$E$127)</f>
        <v>N/A</v>
      </c>
    </row>
    <row r="222" spans="1:19" x14ac:dyDescent="0.3">
      <c r="A222" s="195">
        <f>COUNTIF(A!$A$2:$A$1001,"&lt;="&amp;A!A222)</f>
        <v>221</v>
      </c>
      <c r="B222" s="196">
        <v>221</v>
      </c>
      <c r="C222" s="202" t="str">
        <f>INDEX(A!$A$2:$A$1001,MATCH(EF!B222,EF!$A$2:$A$1001,0))</f>
        <v>Sistema Intermunicipal de Manejo de Residuos Ayuquila Valles (SIMAR Ayuquila Valles)</v>
      </c>
      <c r="D222" s="202" t="str">
        <f>INDEX(A!$B$2:$B$1001,MATCH(EF!C222,A!$A$2:$A$1001,0))</f>
        <v>Intermunicipal</v>
      </c>
      <c r="E222" s="202" t="str">
        <f>INDEX(A!$C$2:$C$1001,MATCH(EF!C222,A!$A$2:$A$1001,0))</f>
        <v>Sí</v>
      </c>
      <c r="F222" s="202">
        <f>INDEX(A!$D$2:$D$1001,MATCH(EF!C222,A!$A$2:$A$1001,0))</f>
        <v>999</v>
      </c>
      <c r="G222" s="202" t="str">
        <f>INDEX(A!$E$2:$E$1001,MATCH(EF!C222,A!$A$2:$A$1001,0))</f>
        <v>Medio ambiente</v>
      </c>
      <c r="H222" s="202" t="str">
        <f>INDEX(A!$F$2:$F$1001,MATCH(EF!C222,A!$A$2:$A$1001,0))</f>
        <v>Ejecutivo</v>
      </c>
      <c r="I222" s="202" t="str">
        <f>INDEX(A!$G$2:$G$1001,MATCH(EF!C222,A!$A$2:$A$1001,0))</f>
        <v>OPD</v>
      </c>
      <c r="J222" s="202">
        <f>INDEX(A!$H$2:$H$1001,MATCH(EF!C222,A!$A$2:$A$1001,0))</f>
        <v>2008</v>
      </c>
      <c r="K222" s="202" t="str">
        <f>INDEX(A!$I$2:$I$1001,MATCH(EF!C222,A!$A$2:$A$1001,0))</f>
        <v>NA</v>
      </c>
      <c r="L222" s="202" t="str">
        <f>INDEX(A!$J$2:$J$1001,MATCH(EF!C222,A!$A$2:$A$1001,0))</f>
        <v>Convenio de creación. Periódico Número 42. Sección II. Tomo CCCLX</v>
      </c>
      <c r="M222" s="202">
        <f>INDEX(A!$K$2:$K$1001,MATCH(EF!C222,A!$A$2:$A$1001,0))</f>
        <v>700019</v>
      </c>
      <c r="N222" s="202">
        <f>INDEX(A!$L$2:$L$1001,MATCH(EF!C222,A!$A$2:$A$1001,0))</f>
        <v>0</v>
      </c>
      <c r="O222" s="203" t="str">
        <f t="shared" si="6"/>
        <v>7</v>
      </c>
      <c r="P222" s="203" t="str">
        <f t="shared" si="7"/>
        <v>000</v>
      </c>
      <c r="Q222" s="203" t="str">
        <f>IF(O222="7",IF(P222="000","Sin región al ser un intermunicipal",INDEX(B!$C$2:$C$126,MATCH(EF!P222,B!$A$2:$A$126,0))),"Sin región al ser un ente Estatal")</f>
        <v>Sin región al ser un intermunicipal</v>
      </c>
      <c r="R222" s="204" t="str">
        <f>IF(O222="7",IF(P222="000","N/A",INDEX(B!$D$2:$D$126,MATCH(EF!P222,B!$A$2:$A$126,0))),B!$D$127)</f>
        <v>N/A</v>
      </c>
      <c r="S222" s="204" t="str">
        <f>IF(O222="7",IF(P222="000","N/A",INDEX(B!$E$2:$E$126,MATCH(EF!P222,B!$A$2:$A$126,0))),B!$E$127)</f>
        <v>N/A</v>
      </c>
    </row>
    <row r="223" spans="1:19" x14ac:dyDescent="0.3">
      <c r="A223" s="195">
        <f>COUNTIF(A!$A$2:$A$1001,"&lt;="&amp;A!A223)</f>
        <v>222</v>
      </c>
      <c r="B223" s="196">
        <v>222</v>
      </c>
      <c r="C223" s="202" t="str">
        <f>INDEX(A!$A$2:$A$1001,MATCH(EF!B223,EF!$A$2:$A$1001,0))</f>
        <v>Sistema Intermunicipal de Manejo de Residuos Lagunas (SIMAR Lagunas)</v>
      </c>
      <c r="D223" s="202" t="str">
        <f>INDEX(A!$B$2:$B$1001,MATCH(EF!C223,A!$A$2:$A$1001,0))</f>
        <v>Intermunicipal</v>
      </c>
      <c r="E223" s="202" t="str">
        <f>INDEX(A!$C$2:$C$1001,MATCH(EF!C223,A!$A$2:$A$1001,0))</f>
        <v>Sí</v>
      </c>
      <c r="F223" s="202">
        <f>INDEX(A!$D$2:$D$1001,MATCH(EF!C223,A!$A$2:$A$1001,0))</f>
        <v>999</v>
      </c>
      <c r="G223" s="202" t="str">
        <f>INDEX(A!$E$2:$E$1001,MATCH(EF!C223,A!$A$2:$A$1001,0))</f>
        <v>Medio ambiente</v>
      </c>
      <c r="H223" s="202" t="str">
        <f>INDEX(A!$F$2:$F$1001,MATCH(EF!C223,A!$A$2:$A$1001,0))</f>
        <v>Ejecutivo</v>
      </c>
      <c r="I223" s="202" t="str">
        <f>INDEX(A!$G$2:$G$1001,MATCH(EF!C223,A!$A$2:$A$1001,0))</f>
        <v>OPD</v>
      </c>
      <c r="J223" s="202">
        <f>INDEX(A!$H$2:$H$1001,MATCH(EF!C223,A!$A$2:$A$1001,0))</f>
        <v>2013</v>
      </c>
      <c r="K223" s="202" t="str">
        <f>INDEX(A!$I$2:$I$1001,MATCH(EF!C223,A!$A$2:$A$1001,0))</f>
        <v>NA</v>
      </c>
      <c r="L223" s="202" t="str">
        <f>INDEX(A!$J$2:$J$1001,MATCH(EF!C223,A!$A$2:$A$1001,0))</f>
        <v>Convenio de creación. Periódico número 21. Sección III Tomo CCCLXXVI
Adenda al convenio. Periódico número 37. Sección X Tomo CCCLXXVIII</v>
      </c>
      <c r="M223" s="202">
        <f>INDEX(A!$K$2:$K$1001,MATCH(EF!C223,A!$A$2:$A$1001,0))</f>
        <v>700010</v>
      </c>
      <c r="N223" s="202">
        <f>INDEX(A!$L$2:$L$1001,MATCH(EF!C223,A!$A$2:$A$1001,0))</f>
        <v>0</v>
      </c>
      <c r="O223" s="203" t="str">
        <f t="shared" si="6"/>
        <v>7</v>
      </c>
      <c r="P223" s="203" t="str">
        <f t="shared" si="7"/>
        <v>000</v>
      </c>
      <c r="Q223" s="203" t="str">
        <f>IF(O223="7",IF(P223="000","Sin región al ser un intermunicipal",INDEX(B!$C$2:$C$126,MATCH(EF!P223,B!$A$2:$A$126,0))),"Sin región al ser un ente Estatal")</f>
        <v>Sin región al ser un intermunicipal</v>
      </c>
      <c r="R223" s="204" t="str">
        <f>IF(O223="7",IF(P223="000","N/A",INDEX(B!$D$2:$D$126,MATCH(EF!P223,B!$A$2:$A$126,0))),B!$D$127)</f>
        <v>N/A</v>
      </c>
      <c r="S223" s="204" t="str">
        <f>IF(O223="7",IF(P223="000","N/A",INDEX(B!$E$2:$E$126,MATCH(EF!P223,B!$A$2:$A$126,0))),B!$E$127)</f>
        <v>N/A</v>
      </c>
    </row>
    <row r="224" spans="1:19" x14ac:dyDescent="0.3">
      <c r="A224" s="195">
        <f>COUNTIF(A!$A$2:$A$1001,"&lt;="&amp;A!A224)</f>
        <v>223</v>
      </c>
      <c r="B224" s="196">
        <v>223</v>
      </c>
      <c r="C224" s="202" t="str">
        <f>INDEX(A!$A$2:$A$1001,MATCH(EF!B224,EF!$A$2:$A$1001,0))</f>
        <v>Sistema Intermunicipal de Manejo de Residuos Sierra de Amula (SIMAR Sierra de Amula)</v>
      </c>
      <c r="D224" s="202" t="str">
        <f>INDEX(A!$B$2:$B$1001,MATCH(EF!C224,A!$A$2:$A$1001,0))</f>
        <v>Intermunicipal</v>
      </c>
      <c r="E224" s="202" t="str">
        <f>INDEX(A!$C$2:$C$1001,MATCH(EF!C224,A!$A$2:$A$1001,0))</f>
        <v>Sí</v>
      </c>
      <c r="F224" s="202">
        <f>INDEX(A!$D$2:$D$1001,MATCH(EF!C224,A!$A$2:$A$1001,0))</f>
        <v>999</v>
      </c>
      <c r="G224" s="202" t="str">
        <f>INDEX(A!$E$2:$E$1001,MATCH(EF!C224,A!$A$2:$A$1001,0))</f>
        <v>Medio ambiente</v>
      </c>
      <c r="H224" s="202" t="str">
        <f>INDEX(A!$F$2:$F$1001,MATCH(EF!C224,A!$A$2:$A$1001,0))</f>
        <v>Ejecutivo</v>
      </c>
      <c r="I224" s="202" t="str">
        <f>INDEX(A!$G$2:$G$1001,MATCH(EF!C224,A!$A$2:$A$1001,0))</f>
        <v>OPD</v>
      </c>
      <c r="J224" s="202">
        <f>INDEX(A!$H$2:$H$1001,MATCH(EF!C224,A!$A$2:$A$1001,0))</f>
        <v>2024</v>
      </c>
      <c r="K224" s="202" t="str">
        <f>INDEX(A!$I$2:$I$1001,MATCH(EF!C224,A!$A$2:$A$1001,0))</f>
        <v>NA</v>
      </c>
      <c r="L224" s="202" t="str">
        <f>INDEX(A!$J$2:$J$1001,MATCH(EF!C224,A!$A$2:$A$1001,0))</f>
        <v>Convenio de creación. Periódico número 41. Sección VII Tomo CDXI</v>
      </c>
      <c r="M224" s="202">
        <f>INDEX(A!$K$2:$K$1001,MATCH(EF!C224,A!$A$2:$A$1001,0))</f>
        <v>700023</v>
      </c>
      <c r="N224" s="202">
        <f>INDEX(A!$L$2:$L$1001,MATCH(EF!C224,A!$A$2:$A$1001,0))</f>
        <v>0</v>
      </c>
      <c r="O224" s="203" t="str">
        <f t="shared" si="6"/>
        <v>7</v>
      </c>
      <c r="P224" s="203" t="str">
        <f t="shared" si="7"/>
        <v>000</v>
      </c>
      <c r="Q224" s="203" t="str">
        <f>IF(O224="7",IF(P224="000","Sin región al ser un intermunicipal",INDEX(B!$C$2:$C$126,MATCH(EF!P224,B!$A$2:$A$126,0))),"Sin región al ser un ente Estatal")</f>
        <v>Sin región al ser un intermunicipal</v>
      </c>
      <c r="R224" s="204" t="str">
        <f>IF(O224="7",IF(P224="000","N/A",INDEX(B!$D$2:$D$126,MATCH(EF!P224,B!$A$2:$A$126,0))),B!$D$127)</f>
        <v>N/A</v>
      </c>
      <c r="S224" s="204" t="str">
        <f>IF(O224="7",IF(P224="000","N/A",INDEX(B!$E$2:$E$126,MATCH(EF!P224,B!$A$2:$A$126,0))),B!$E$127)</f>
        <v>N/A</v>
      </c>
    </row>
    <row r="225" spans="1:19" x14ac:dyDescent="0.3">
      <c r="A225" s="195">
        <f>COUNTIF(A!$A$2:$A$1001,"&lt;="&amp;A!A225)</f>
        <v>224</v>
      </c>
      <c r="B225" s="196">
        <v>224</v>
      </c>
      <c r="C225" s="202" t="str">
        <f>INDEX(A!$A$2:$A$1001,MATCH(EF!B225,EF!$A$2:$A$1001,0))</f>
        <v>Sistema Intermunicipal de Manejo de Residuos sólidos urbanos Sierra Sur (SIMAR Sierra Sur)</v>
      </c>
      <c r="D225" s="202" t="str">
        <f>INDEX(A!$B$2:$B$1001,MATCH(EF!C225,A!$A$2:$A$1001,0))</f>
        <v>Intermunicipal</v>
      </c>
      <c r="E225" s="202">
        <f>INDEX(A!$C$2:$C$1001,MATCH(EF!C225,A!$A$2:$A$1001,0))</f>
        <v>0</v>
      </c>
      <c r="F225" s="202">
        <f>INDEX(A!$D$2:$D$1001,MATCH(EF!C225,A!$A$2:$A$1001,0))</f>
        <v>999</v>
      </c>
      <c r="G225" s="202" t="str">
        <f>INDEX(A!$E$2:$E$1001,MATCH(EF!C225,A!$A$2:$A$1001,0))</f>
        <v>Medio ambiente</v>
      </c>
      <c r="H225" s="202" t="str">
        <f>INDEX(A!$F$2:$F$1001,MATCH(EF!C225,A!$A$2:$A$1001,0))</f>
        <v>Ejecutivo</v>
      </c>
      <c r="I225" s="202" t="str">
        <f>INDEX(A!$G$2:$G$1001,MATCH(EF!C225,A!$A$2:$A$1001,0))</f>
        <v>OPD</v>
      </c>
      <c r="J225" s="202">
        <f>INDEX(A!$H$2:$H$1001,MATCH(EF!C225,A!$A$2:$A$1001,0))</f>
        <v>2011</v>
      </c>
      <c r="K225" s="202" t="str">
        <f>INDEX(A!$I$2:$I$1001,MATCH(EF!C225,A!$A$2:$A$1001,0))</f>
        <v>NA</v>
      </c>
      <c r="L225" s="202" t="str">
        <f>INDEX(A!$J$2:$J$1001,MATCH(EF!C225,A!$A$2:$A$1001,0))</f>
        <v>Convenio de creación. Periódico número 11. Sección II. Tomo CCCLXXI</v>
      </c>
      <c r="M225" s="202">
        <f>INDEX(A!$K$2:$K$1001,MATCH(EF!C225,A!$A$2:$A$1001,0))</f>
        <v>700021</v>
      </c>
      <c r="N225" s="202">
        <f>INDEX(A!$L$2:$L$1001,MATCH(EF!C225,A!$A$2:$A$1001,0))</f>
        <v>0</v>
      </c>
      <c r="O225" s="203" t="str">
        <f t="shared" si="6"/>
        <v>7</v>
      </c>
      <c r="P225" s="203" t="str">
        <f t="shared" si="7"/>
        <v>000</v>
      </c>
      <c r="Q225" s="203" t="str">
        <f>IF(O225="7",IF(P225="000","Sin región al ser un intermunicipal",INDEX(B!$C$2:$C$126,MATCH(EF!P225,B!$A$2:$A$126,0))),"Sin región al ser un ente Estatal")</f>
        <v>Sin región al ser un intermunicipal</v>
      </c>
      <c r="R225" s="204" t="str">
        <f>IF(O225="7",IF(P225="000","N/A",INDEX(B!$D$2:$D$126,MATCH(EF!P225,B!$A$2:$A$126,0))),B!$D$127)</f>
        <v>N/A</v>
      </c>
      <c r="S225" s="204" t="str">
        <f>IF(O225="7",IF(P225="000","N/A",INDEX(B!$E$2:$E$126,MATCH(EF!P225,B!$A$2:$A$126,0))),B!$E$127)</f>
        <v>N/A</v>
      </c>
    </row>
    <row r="226" spans="1:19" x14ac:dyDescent="0.3">
      <c r="A226" s="195">
        <f>COUNTIF(A!$A$2:$A$1001,"&lt;="&amp;A!A226)</f>
        <v>225</v>
      </c>
      <c r="B226" s="196">
        <v>225</v>
      </c>
      <c r="C226" s="202" t="str">
        <f>INDEX(A!$A$2:$A$1001,MATCH(EF!B226,EF!$A$2:$A$1001,0))</f>
        <v>Sistema Intermunicipal de Manejo de Residuos Sureste (SIMAR Sureste)</v>
      </c>
      <c r="D226" s="202" t="str">
        <f>INDEX(A!$B$2:$B$1001,MATCH(EF!C226,A!$A$2:$A$1001,0))</f>
        <v>Intermunicipal</v>
      </c>
      <c r="E226" s="202" t="str">
        <f>INDEX(A!$C$2:$C$1001,MATCH(EF!C226,A!$A$2:$A$1001,0))</f>
        <v>Sí</v>
      </c>
      <c r="F226" s="202">
        <f>INDEX(A!$D$2:$D$1001,MATCH(EF!C226,A!$A$2:$A$1001,0))</f>
        <v>999</v>
      </c>
      <c r="G226" s="202" t="str">
        <f>INDEX(A!$E$2:$E$1001,MATCH(EF!C226,A!$A$2:$A$1001,0))</f>
        <v>Medio ambiente</v>
      </c>
      <c r="H226" s="202" t="str">
        <f>INDEX(A!$F$2:$F$1001,MATCH(EF!C226,A!$A$2:$A$1001,0))</f>
        <v>Ejecutivo</v>
      </c>
      <c r="I226" s="202" t="str">
        <f>INDEX(A!$G$2:$G$1001,MATCH(EF!C226,A!$A$2:$A$1001,0))</f>
        <v>OPD</v>
      </c>
      <c r="J226" s="202">
        <f>INDEX(A!$H$2:$H$1001,MATCH(EF!C226,A!$A$2:$A$1001,0))</f>
        <v>2008</v>
      </c>
      <c r="K226" s="202" t="str">
        <f>INDEX(A!$I$2:$I$1001,MATCH(EF!C226,A!$A$2:$A$1001,0))</f>
        <v>NA</v>
      </c>
      <c r="L226" s="202" t="str">
        <f>INDEX(A!$J$2:$J$1001,MATCH(EF!C226,A!$A$2:$A$1001,0))</f>
        <v>Convenio de creación. Periódico número 42. Sección II Tomo CCCLXI
Acuerdo modificatorio. Periódico número 19. Sección II Tomo CCCLXV</v>
      </c>
      <c r="M226" s="202">
        <f>INDEX(A!$K$2:$K$1001,MATCH(EF!C226,A!$A$2:$A$1001,0))</f>
        <v>700002</v>
      </c>
      <c r="N226" s="202">
        <f>INDEX(A!$L$2:$L$1001,MATCH(EF!C226,A!$A$2:$A$1001,0))</f>
        <v>0</v>
      </c>
      <c r="O226" s="203" t="str">
        <f t="shared" si="6"/>
        <v>7</v>
      </c>
      <c r="P226" s="203" t="str">
        <f t="shared" si="7"/>
        <v>000</v>
      </c>
      <c r="Q226" s="203" t="str">
        <f>IF(O226="7",IF(P226="000","Sin región al ser un intermunicipal",INDEX(B!$C$2:$C$126,MATCH(EF!P226,B!$A$2:$A$126,0))),"Sin región al ser un ente Estatal")</f>
        <v>Sin región al ser un intermunicipal</v>
      </c>
      <c r="R226" s="204" t="str">
        <f>IF(O226="7",IF(P226="000","N/A",INDEX(B!$D$2:$D$126,MATCH(EF!P226,B!$A$2:$A$126,0))),B!$D$127)</f>
        <v>N/A</v>
      </c>
      <c r="S226" s="204" t="str">
        <f>IF(O226="7",IF(P226="000","N/A",INDEX(B!$E$2:$E$126,MATCH(EF!P226,B!$A$2:$A$126,0))),B!$E$127)</f>
        <v>N/A</v>
      </c>
    </row>
    <row r="227" spans="1:19" x14ac:dyDescent="0.3">
      <c r="A227" s="195">
        <f>COUNTIF(A!$A$2:$A$1001,"&lt;="&amp;A!A227)</f>
        <v>226</v>
      </c>
      <c r="B227" s="196">
        <v>226</v>
      </c>
      <c r="C227" s="202" t="str">
        <f>INDEX(A!$A$2:$A$1001,MATCH(EF!B227,EF!$A$2:$A$1001,0))</f>
        <v>Sistema Intermunicipal de Manejo de Residuos Sur-Sureste (SIMAR Sur-Sureste)</v>
      </c>
      <c r="D227" s="202" t="str">
        <f>INDEX(A!$B$2:$B$1001,MATCH(EF!C227,A!$A$2:$A$1001,0))</f>
        <v>Intermunicipal</v>
      </c>
      <c r="E227" s="202" t="str">
        <f>INDEX(A!$C$2:$C$1001,MATCH(EF!C227,A!$A$2:$A$1001,0))</f>
        <v>Sí</v>
      </c>
      <c r="F227" s="202">
        <f>INDEX(A!$D$2:$D$1001,MATCH(EF!C227,A!$A$2:$A$1001,0))</f>
        <v>999</v>
      </c>
      <c r="G227" s="202" t="str">
        <f>INDEX(A!$E$2:$E$1001,MATCH(EF!C227,A!$A$2:$A$1001,0))</f>
        <v>Medio ambiente</v>
      </c>
      <c r="H227" s="202" t="str">
        <f>INDEX(A!$F$2:$F$1001,MATCH(EF!C227,A!$A$2:$A$1001,0))</f>
        <v>Ejecutivo</v>
      </c>
      <c r="I227" s="202" t="str">
        <f>INDEX(A!$G$2:$G$1001,MATCH(EF!C227,A!$A$2:$A$1001,0))</f>
        <v>OPD</v>
      </c>
      <c r="J227" s="202">
        <f>INDEX(A!$H$2:$H$1001,MATCH(EF!C227,A!$A$2:$A$1001,0))</f>
        <v>2009</v>
      </c>
      <c r="K227" s="202" t="str">
        <f>INDEX(A!$I$2:$I$1001,MATCH(EF!C227,A!$A$2:$A$1001,0))</f>
        <v>NA</v>
      </c>
      <c r="L227" s="202" t="str">
        <f>INDEX(A!$J$2:$J$1001,MATCH(EF!C227,A!$A$2:$A$1001,0))</f>
        <v>Convenio de creación. Periódico número 18. Sección IIi Tomo CCCLXV</v>
      </c>
      <c r="M227" s="202">
        <f>INDEX(A!$K$2:$K$1001,MATCH(EF!C227,A!$A$2:$A$1001,0))</f>
        <v>700007</v>
      </c>
      <c r="N227" s="202">
        <f>INDEX(A!$L$2:$L$1001,MATCH(EF!C227,A!$A$2:$A$1001,0))</f>
        <v>0</v>
      </c>
      <c r="O227" s="203" t="str">
        <f t="shared" si="6"/>
        <v>7</v>
      </c>
      <c r="P227" s="203" t="str">
        <f t="shared" si="7"/>
        <v>000</v>
      </c>
      <c r="Q227" s="203" t="str">
        <f>IF(O227="7",IF(P227="000","Sin región al ser un intermunicipal",INDEX(B!$C$2:$C$126,MATCH(EF!P227,B!$A$2:$A$126,0))),"Sin región al ser un ente Estatal")</f>
        <v>Sin región al ser un intermunicipal</v>
      </c>
      <c r="R227" s="204" t="str">
        <f>IF(O227="7",IF(P227="000","N/A",INDEX(B!$D$2:$D$126,MATCH(EF!P227,B!$A$2:$A$126,0))),B!$D$127)</f>
        <v>N/A</v>
      </c>
      <c r="S227" s="204" t="str">
        <f>IF(O227="7",IF(P227="000","N/A",INDEX(B!$E$2:$E$126,MATCH(EF!P227,B!$A$2:$A$126,0))),B!$E$127)</f>
        <v>N/A</v>
      </c>
    </row>
    <row r="228" spans="1:19" x14ac:dyDescent="0.3">
      <c r="A228" s="195">
        <f>COUNTIF(A!$A$2:$A$1001,"&lt;="&amp;A!A228)</f>
        <v>227</v>
      </c>
      <c r="B228" s="196">
        <v>227</v>
      </c>
      <c r="C228" s="202" t="str">
        <f>INDEX(A!$A$2:$A$1001,MATCH(EF!B228,EF!$A$2:$A$1001,0))</f>
        <v>Sistema Municipal de Agua El Arenal (SIMAARE)</v>
      </c>
      <c r="D228" s="202" t="str">
        <f>INDEX(A!$B$2:$B$1001,MATCH(EF!C228,A!$A$2:$A$1001,0))</f>
        <v>Municipal</v>
      </c>
      <c r="E228" s="202" t="str">
        <f>INDEX(A!$C$2:$C$1001,MATCH(EF!C228,A!$A$2:$A$1001,0))</f>
        <v>No</v>
      </c>
      <c r="F228" s="202">
        <f>INDEX(A!$D$2:$D$1001,MATCH(EF!C228,A!$A$2:$A$1001,0))</f>
        <v>9</v>
      </c>
      <c r="G228" s="202" t="str">
        <f>INDEX(A!$E$2:$E$1001,MATCH(EF!C228,A!$A$2:$A$1001,0))</f>
        <v>Medio ambiente</v>
      </c>
      <c r="H228" s="202" t="str">
        <f>INDEX(A!$F$2:$F$1001,MATCH(EF!C228,A!$A$2:$A$1001,0))</f>
        <v>Ejecutivo</v>
      </c>
      <c r="I228" s="202" t="str">
        <f>INDEX(A!$G$2:$G$1001,MATCH(EF!C228,A!$A$2:$A$1001,0))</f>
        <v>OPD</v>
      </c>
      <c r="J228" s="202">
        <f>INDEX(A!$H$2:$H$1001,MATCH(EF!C228,A!$A$2:$A$1001,0))</f>
        <v>2022</v>
      </c>
      <c r="K228" s="202" t="str">
        <f>INDEX(A!$I$2:$I$1001,MATCH(EF!C228,A!$A$2:$A$1001,0))</f>
        <v>NA</v>
      </c>
      <c r="L228" s="202" t="str">
        <f>INDEX(A!$J$2:$J$1001,MATCH(EF!C228,A!$A$2:$A$1001,0))</f>
        <v>Sesión ordinaria de Ayuntamiento (Novena)</v>
      </c>
      <c r="M228" s="202">
        <f>INDEX(A!$K$2:$K$1001,MATCH(EF!C228,A!$A$2:$A$1001,0))</f>
        <v>700902</v>
      </c>
      <c r="N228" s="202">
        <f>INDEX(A!$L$2:$L$1001,MATCH(EF!C228,A!$A$2:$A$1001,0))</f>
        <v>0</v>
      </c>
      <c r="O228" s="203" t="str">
        <f t="shared" si="6"/>
        <v>7</v>
      </c>
      <c r="P228" s="203" t="str">
        <f t="shared" si="7"/>
        <v>009</v>
      </c>
      <c r="Q228" s="203" t="str">
        <f>IF(O228="7",IF(P228="000","Sin región al ser un intermunicipal",INDEX(B!$C$2:$C$126,MATCH(EF!P228,B!$A$2:$A$126,0))),"Sin región al ser un ente Estatal")</f>
        <v>Valles</v>
      </c>
      <c r="R228" s="204">
        <f>IF(O228="7",IF(P228="000","N/A",INDEX(B!$D$2:$D$126,MATCH(EF!P228,B!$A$2:$A$126,0))),B!$D$127)</f>
        <v>19900</v>
      </c>
      <c r="S228" s="204">
        <f>IF(O228="7",IF(P228="000","N/A",INDEX(B!$E$2:$E$126,MATCH(EF!P228,B!$A$2:$A$126,0))),B!$E$127)</f>
        <v>21115</v>
      </c>
    </row>
    <row r="229" spans="1:19" x14ac:dyDescent="0.3">
      <c r="A229" s="195">
        <f>COUNTIF(A!$A$2:$A$1001,"&lt;="&amp;A!A229)</f>
        <v>228</v>
      </c>
      <c r="B229" s="196">
        <v>228</v>
      </c>
      <c r="C229" s="202" t="str">
        <f>INDEX(A!$A$2:$A$1001,MATCH(EF!B229,EF!$A$2:$A$1001,0))</f>
        <v xml:space="preserve">Sistema para el Desarrollo Integral de la Familia de San Martín Hidalgo, Jalisco </v>
      </c>
      <c r="D229" s="202" t="str">
        <f>INDEX(A!$B$2:$B$1001,MATCH(EF!C229,A!$A$2:$A$1001,0))</f>
        <v>Municipal</v>
      </c>
      <c r="E229" s="202" t="str">
        <f>INDEX(A!$C$2:$C$1001,MATCH(EF!C229,A!$A$2:$A$1001,0))</f>
        <v>Sí</v>
      </c>
      <c r="F229" s="202">
        <f>INDEX(A!$D$2:$D$1001,MATCH(EF!C229,A!$A$2:$A$1001,0))</f>
        <v>77</v>
      </c>
      <c r="G229" s="202" t="str">
        <f>INDEX(A!$E$2:$E$1001,MATCH(EF!C229,A!$A$2:$A$1001,0))</f>
        <v>Asistencia social</v>
      </c>
      <c r="H229" s="202" t="str">
        <f>INDEX(A!$F$2:$F$1001,MATCH(EF!C229,A!$A$2:$A$1001,0))</f>
        <v>Ejecutivo</v>
      </c>
      <c r="I229" s="202" t="str">
        <f>INDEX(A!$G$2:$G$1001,MATCH(EF!C229,A!$A$2:$A$1001,0))</f>
        <v>OPD</v>
      </c>
      <c r="J229" s="202">
        <f>INDEX(A!$H$2:$H$1001,MATCH(EF!C229,A!$A$2:$A$1001,0))</f>
        <v>1986</v>
      </c>
      <c r="K229" s="202" t="str">
        <f>INDEX(A!$I$2:$I$1001,MATCH(EF!C229,A!$A$2:$A$1001,0))</f>
        <v>NA</v>
      </c>
      <c r="L229" s="202" t="str">
        <f>INDEX(A!$J$2:$J$1001,MATCH(EF!C229,A!$A$2:$A$1001,0))</f>
        <v>Decreto número 12396</v>
      </c>
      <c r="M229" s="202">
        <f>INDEX(A!$K$2:$K$1001,MATCH(EF!C229,A!$A$2:$A$1001,0))</f>
        <v>707701</v>
      </c>
      <c r="N229" s="202">
        <f>INDEX(A!$L$2:$L$1001,MATCH(EF!C229,A!$A$2:$A$1001,0))</f>
        <v>0</v>
      </c>
      <c r="O229" s="203" t="str">
        <f t="shared" si="6"/>
        <v>7</v>
      </c>
      <c r="P229" s="203" t="str">
        <f t="shared" si="7"/>
        <v>077</v>
      </c>
      <c r="Q229" s="203" t="str">
        <f>IF(O229="7",IF(P229="000","Sin región al ser un intermunicipal",INDEX(B!$C$2:$C$126,MATCH(EF!P229,B!$A$2:$A$126,0))),"Sin región al ser un ente Estatal")</f>
        <v>Lagunas</v>
      </c>
      <c r="R229" s="204">
        <f>IF(O229="7",IF(P229="000","N/A",INDEX(B!$D$2:$D$126,MATCH(EF!P229,B!$A$2:$A$126,0))),B!$D$127)</f>
        <v>27777</v>
      </c>
      <c r="S229" s="204">
        <f>IF(O229="7",IF(P229="000","N/A",INDEX(B!$E$2:$E$126,MATCH(EF!P229,B!$A$2:$A$126,0))),B!$E$127)</f>
        <v>28102</v>
      </c>
    </row>
    <row r="230" spans="1:19" x14ac:dyDescent="0.3">
      <c r="A230" s="195">
        <f>COUNTIF(A!$A$2:$A$1001,"&lt;="&amp;A!A230)</f>
        <v>229</v>
      </c>
      <c r="B230" s="196">
        <v>229</v>
      </c>
      <c r="C230" s="202" t="str">
        <f>INDEX(A!$A$2:$A$1001,MATCH(EF!B230,EF!$A$2:$A$1001,0))</f>
        <v>Sistema para el Desarrollo Integral de la Familia del municipio Ahualulco de Mercado</v>
      </c>
      <c r="D230" s="202" t="str">
        <f>INDEX(A!$B$2:$B$1001,MATCH(EF!C230,A!$A$2:$A$1001,0))</f>
        <v>Municipal</v>
      </c>
      <c r="E230" s="202" t="str">
        <f>INDEX(A!$C$2:$C$1001,MATCH(EF!C230,A!$A$2:$A$1001,0))</f>
        <v>Sí</v>
      </c>
      <c r="F230" s="202">
        <f>INDEX(A!$D$2:$D$1001,MATCH(EF!C230,A!$A$2:$A$1001,0))</f>
        <v>3</v>
      </c>
      <c r="G230" s="202" t="str">
        <f>INDEX(A!$E$2:$E$1001,MATCH(EF!C230,A!$A$2:$A$1001,0))</f>
        <v>Asistencia social</v>
      </c>
      <c r="H230" s="202" t="str">
        <f>INDEX(A!$F$2:$F$1001,MATCH(EF!C230,A!$A$2:$A$1001,0))</f>
        <v>Ejecutivo</v>
      </c>
      <c r="I230" s="202" t="str">
        <f>INDEX(A!$G$2:$G$1001,MATCH(EF!C230,A!$A$2:$A$1001,0))</f>
        <v>OPD</v>
      </c>
      <c r="J230" s="202">
        <f>INDEX(A!$H$2:$H$1001,MATCH(EF!C230,A!$A$2:$A$1001,0))</f>
        <v>1986</v>
      </c>
      <c r="K230" s="202" t="str">
        <f>INDEX(A!$I$2:$I$1001,MATCH(EF!C230,A!$A$2:$A$1001,0))</f>
        <v>NA</v>
      </c>
      <c r="L230" s="202" t="str">
        <f>INDEX(A!$J$2:$J$1001,MATCH(EF!C230,A!$A$2:$A$1001,0))</f>
        <v>Decreto número 12456</v>
      </c>
      <c r="M230" s="202">
        <f>INDEX(A!$K$2:$K$1001,MATCH(EF!C230,A!$A$2:$A$1001,0))</f>
        <v>700301</v>
      </c>
      <c r="N230" s="202">
        <f>INDEX(A!$L$2:$L$1001,MATCH(EF!C230,A!$A$2:$A$1001,0))</f>
        <v>0</v>
      </c>
      <c r="O230" s="203" t="str">
        <f t="shared" si="6"/>
        <v>7</v>
      </c>
      <c r="P230" s="203" t="str">
        <f t="shared" si="7"/>
        <v>003</v>
      </c>
      <c r="Q230" s="203" t="str">
        <f>IF(O230="7",IF(P230="000","Sin región al ser un intermunicipal",INDEX(B!$C$2:$C$126,MATCH(EF!P230,B!$A$2:$A$126,0))),"Sin región al ser un ente Estatal")</f>
        <v>Valles</v>
      </c>
      <c r="R230" s="204">
        <f>IF(O230="7",IF(P230="000","N/A",INDEX(B!$D$2:$D$126,MATCH(EF!P230,B!$A$2:$A$126,0))),B!$D$127)</f>
        <v>23362</v>
      </c>
      <c r="S230" s="204">
        <f>IF(O230="7",IF(P230="000","N/A",INDEX(B!$E$2:$E$126,MATCH(EF!P230,B!$A$2:$A$126,0))),B!$E$127)</f>
        <v>23630</v>
      </c>
    </row>
    <row r="231" spans="1:19" x14ac:dyDescent="0.3">
      <c r="A231" s="195">
        <f>COUNTIF(A!$A$2:$A$1001,"&lt;="&amp;A!A231)</f>
        <v>230</v>
      </c>
      <c r="B231" s="196">
        <v>230</v>
      </c>
      <c r="C231" s="202" t="str">
        <f>INDEX(A!$A$2:$A$1001,MATCH(EF!B231,EF!$A$2:$A$1001,0))</f>
        <v>Sistema para el Desarrollo Integral de la Familia del municipio de Acatic</v>
      </c>
      <c r="D231" s="202" t="str">
        <f>INDEX(A!$B$2:$B$1001,MATCH(EF!C231,A!$A$2:$A$1001,0))</f>
        <v>Municipal</v>
      </c>
      <c r="E231" s="202" t="str">
        <f>INDEX(A!$C$2:$C$1001,MATCH(EF!C231,A!$A$2:$A$1001,0))</f>
        <v>Sí</v>
      </c>
      <c r="F231" s="202">
        <f>INDEX(A!$D$2:$D$1001,MATCH(EF!C231,A!$A$2:$A$1001,0))</f>
        <v>1</v>
      </c>
      <c r="G231" s="202" t="str">
        <f>INDEX(A!$E$2:$E$1001,MATCH(EF!C231,A!$A$2:$A$1001,0))</f>
        <v>Asistencia social</v>
      </c>
      <c r="H231" s="202" t="str">
        <f>INDEX(A!$F$2:$F$1001,MATCH(EF!C231,A!$A$2:$A$1001,0))</f>
        <v>Ejecutivo</v>
      </c>
      <c r="I231" s="202" t="str">
        <f>INDEX(A!$G$2:$G$1001,MATCH(EF!C231,A!$A$2:$A$1001,0))</f>
        <v>OPD</v>
      </c>
      <c r="J231" s="202">
        <f>INDEX(A!$H$2:$H$1001,MATCH(EF!C231,A!$A$2:$A$1001,0))</f>
        <v>1987</v>
      </c>
      <c r="K231" s="202" t="str">
        <f>INDEX(A!$I$2:$I$1001,MATCH(EF!C231,A!$A$2:$A$1001,0))</f>
        <v>NA</v>
      </c>
      <c r="L231" s="202" t="str">
        <f>INDEX(A!$J$2:$J$1001,MATCH(EF!C231,A!$A$2:$A$1001,0))</f>
        <v>Decreto número 12780</v>
      </c>
      <c r="M231" s="202">
        <f>INDEX(A!$K$2:$K$1001,MATCH(EF!C231,A!$A$2:$A$1001,0))</f>
        <v>700101</v>
      </c>
      <c r="N231" s="202">
        <f>INDEX(A!$L$2:$L$1001,MATCH(EF!C231,A!$A$2:$A$1001,0))</f>
        <v>0</v>
      </c>
      <c r="O231" s="203" t="str">
        <f t="shared" si="6"/>
        <v>7</v>
      </c>
      <c r="P231" s="203" t="str">
        <f t="shared" si="7"/>
        <v>001</v>
      </c>
      <c r="Q231" s="203" t="str">
        <f>IF(O231="7",IF(P231="000","Sin región al ser un intermunicipal",INDEX(B!$C$2:$C$126,MATCH(EF!P231,B!$A$2:$A$126,0))),"Sin región al ser un ente Estatal")</f>
        <v>Altos Sur</v>
      </c>
      <c r="R231" s="204">
        <f>IF(O231="7",IF(P231="000","N/A",INDEX(B!$D$2:$D$126,MATCH(EF!P231,B!$A$2:$A$126,0))),B!$D$127)</f>
        <v>21530</v>
      </c>
      <c r="S231" s="204">
        <f>IF(O231="7",IF(P231="000","N/A",INDEX(B!$E$2:$E$126,MATCH(EF!P231,B!$A$2:$A$126,0))),B!$E$127)</f>
        <v>23175</v>
      </c>
    </row>
    <row r="232" spans="1:19" x14ac:dyDescent="0.3">
      <c r="A232" s="195">
        <f>COUNTIF(A!$A$2:$A$1001,"&lt;="&amp;A!A232)</f>
        <v>231</v>
      </c>
      <c r="B232" s="196">
        <v>231</v>
      </c>
      <c r="C232" s="202" t="str">
        <f>INDEX(A!$A$2:$A$1001,MATCH(EF!B232,EF!$A$2:$A$1001,0))</f>
        <v>Sistema para el Desarrollo Integral de la Familia del municipio de Acatlán de Juárez</v>
      </c>
      <c r="D232" s="202" t="str">
        <f>INDEX(A!$B$2:$B$1001,MATCH(EF!C232,A!$A$2:$A$1001,0))</f>
        <v>Municipal</v>
      </c>
      <c r="E232" s="202" t="str">
        <f>INDEX(A!$C$2:$C$1001,MATCH(EF!C232,A!$A$2:$A$1001,0))</f>
        <v>Sí</v>
      </c>
      <c r="F232" s="202">
        <f>INDEX(A!$D$2:$D$1001,MATCH(EF!C232,A!$A$2:$A$1001,0))</f>
        <v>2</v>
      </c>
      <c r="G232" s="202" t="str">
        <f>INDEX(A!$E$2:$E$1001,MATCH(EF!C232,A!$A$2:$A$1001,0))</f>
        <v>Asistencia social</v>
      </c>
      <c r="H232" s="202" t="str">
        <f>INDEX(A!$F$2:$F$1001,MATCH(EF!C232,A!$A$2:$A$1001,0))</f>
        <v>Ejecutivo</v>
      </c>
      <c r="I232" s="202" t="str">
        <f>INDEX(A!$G$2:$G$1001,MATCH(EF!C232,A!$A$2:$A$1001,0))</f>
        <v>OPD</v>
      </c>
      <c r="J232" s="202">
        <f>INDEX(A!$H$2:$H$1001,MATCH(EF!C232,A!$A$2:$A$1001,0))</f>
        <v>1985</v>
      </c>
      <c r="K232" s="202" t="str">
        <f>INDEX(A!$I$2:$I$1001,MATCH(EF!C232,A!$A$2:$A$1001,0))</f>
        <v>NA</v>
      </c>
      <c r="L232" s="202" t="str">
        <f>INDEX(A!$J$2:$J$1001,MATCH(EF!C232,A!$A$2:$A$1001,0))</f>
        <v>Decreto número 12107</v>
      </c>
      <c r="M232" s="202">
        <f>INDEX(A!$K$2:$K$1001,MATCH(EF!C232,A!$A$2:$A$1001,0))</f>
        <v>700201</v>
      </c>
      <c r="N232" s="202">
        <f>INDEX(A!$L$2:$L$1001,MATCH(EF!C232,A!$A$2:$A$1001,0))</f>
        <v>0</v>
      </c>
      <c r="O232" s="203" t="str">
        <f t="shared" si="6"/>
        <v>7</v>
      </c>
      <c r="P232" s="203" t="str">
        <f t="shared" si="7"/>
        <v>002</v>
      </c>
      <c r="Q232" s="203" t="str">
        <f>IF(O232="7",IF(P232="000","Sin región al ser un intermunicipal",INDEX(B!$C$2:$C$126,MATCH(EF!P232,B!$A$2:$A$126,0))),"Sin región al ser un ente Estatal")</f>
        <v>Lagunas</v>
      </c>
      <c r="R232" s="204">
        <f>IF(O232="7",IF(P232="000","N/A",INDEX(B!$D$2:$D$126,MATCH(EF!P232,B!$A$2:$A$126,0))),B!$D$127)</f>
        <v>22261</v>
      </c>
      <c r="S232" s="204">
        <f>IF(O232="7",IF(P232="000","N/A",INDEX(B!$E$2:$E$126,MATCH(EF!P232,B!$A$2:$A$126,0))),B!$E$127)</f>
        <v>25250</v>
      </c>
    </row>
    <row r="233" spans="1:19" x14ac:dyDescent="0.3">
      <c r="A233" s="195">
        <f>COUNTIF(A!$A$2:$A$1001,"&lt;="&amp;A!A233)</f>
        <v>232</v>
      </c>
      <c r="B233" s="196">
        <v>232</v>
      </c>
      <c r="C233" s="202" t="str">
        <f>INDEX(A!$A$2:$A$1001,MATCH(EF!B233,EF!$A$2:$A$1001,0))</f>
        <v>Sistema para el Desarrollo Integral de la Familia del municipio de Amatitán, Jalisco</v>
      </c>
      <c r="D233" s="202" t="str">
        <f>INDEX(A!$B$2:$B$1001,MATCH(EF!C233,A!$A$2:$A$1001,0))</f>
        <v>Municipal</v>
      </c>
      <c r="E233" s="202" t="str">
        <f>INDEX(A!$C$2:$C$1001,MATCH(EF!C233,A!$A$2:$A$1001,0))</f>
        <v>Sí</v>
      </c>
      <c r="F233" s="202">
        <f>INDEX(A!$D$2:$D$1001,MATCH(EF!C233,A!$A$2:$A$1001,0))</f>
        <v>5</v>
      </c>
      <c r="G233" s="202" t="str">
        <f>INDEX(A!$E$2:$E$1001,MATCH(EF!C233,A!$A$2:$A$1001,0))</f>
        <v>Asistencia social</v>
      </c>
      <c r="H233" s="202" t="str">
        <f>INDEX(A!$F$2:$F$1001,MATCH(EF!C233,A!$A$2:$A$1001,0))</f>
        <v>Ejecutivo</v>
      </c>
      <c r="I233" s="202" t="str">
        <f>INDEX(A!$G$2:$G$1001,MATCH(EF!C233,A!$A$2:$A$1001,0))</f>
        <v>OPD</v>
      </c>
      <c r="J233" s="202">
        <f>INDEX(A!$H$2:$H$1001,MATCH(EF!C233,A!$A$2:$A$1001,0))</f>
        <v>1986</v>
      </c>
      <c r="K233" s="202" t="str">
        <f>INDEX(A!$I$2:$I$1001,MATCH(EF!C233,A!$A$2:$A$1001,0))</f>
        <v>NA</v>
      </c>
      <c r="L233" s="202" t="str">
        <f>INDEX(A!$J$2:$J$1001,MATCH(EF!C233,A!$A$2:$A$1001,0))</f>
        <v>Decreto número 12472</v>
      </c>
      <c r="M233" s="202">
        <f>INDEX(A!$K$2:$K$1001,MATCH(EF!C233,A!$A$2:$A$1001,0))</f>
        <v>700501</v>
      </c>
      <c r="N233" s="202">
        <f>INDEX(A!$L$2:$L$1001,MATCH(EF!C233,A!$A$2:$A$1001,0))</f>
        <v>0</v>
      </c>
      <c r="O233" s="203" t="str">
        <f t="shared" si="6"/>
        <v>7</v>
      </c>
      <c r="P233" s="203" t="str">
        <f t="shared" si="7"/>
        <v>005</v>
      </c>
      <c r="Q233" s="203" t="str">
        <f>IF(O233="7",IF(P233="000","Sin región al ser un intermunicipal",INDEX(B!$C$2:$C$126,MATCH(EF!P233,B!$A$2:$A$126,0))),"Sin región al ser un ente Estatal")</f>
        <v>Valles</v>
      </c>
      <c r="R233" s="204">
        <f>IF(O233="7",IF(P233="000","N/A",INDEX(B!$D$2:$D$126,MATCH(EF!P233,B!$A$2:$A$126,0))),B!$D$127)</f>
        <v>15344</v>
      </c>
      <c r="S233" s="204">
        <f>IF(O233="7",IF(P233="000","N/A",INDEX(B!$E$2:$E$126,MATCH(EF!P233,B!$A$2:$A$126,0))),B!$E$127)</f>
        <v>16490</v>
      </c>
    </row>
    <row r="234" spans="1:19" x14ac:dyDescent="0.3">
      <c r="A234" s="195">
        <f>COUNTIF(A!$A$2:$A$1001,"&lt;="&amp;A!A234)</f>
        <v>233</v>
      </c>
      <c r="B234" s="196">
        <v>233</v>
      </c>
      <c r="C234" s="202" t="str">
        <f>INDEX(A!$A$2:$A$1001,MATCH(EF!B234,EF!$A$2:$A$1001,0))</f>
        <v xml:space="preserve">Sistema para el Desarrollo Integral de la Familia del municipio de Ameca, Jalisco </v>
      </c>
      <c r="D234" s="202" t="str">
        <f>INDEX(A!$B$2:$B$1001,MATCH(EF!C234,A!$A$2:$A$1001,0))</f>
        <v>Municipal</v>
      </c>
      <c r="E234" s="202" t="str">
        <f>INDEX(A!$C$2:$C$1001,MATCH(EF!C234,A!$A$2:$A$1001,0))</f>
        <v>Sí</v>
      </c>
      <c r="F234" s="202">
        <f>INDEX(A!$D$2:$D$1001,MATCH(EF!C234,A!$A$2:$A$1001,0))</f>
        <v>6</v>
      </c>
      <c r="G234" s="202" t="str">
        <f>INDEX(A!$E$2:$E$1001,MATCH(EF!C234,A!$A$2:$A$1001,0))</f>
        <v>Asistencia social</v>
      </c>
      <c r="H234" s="202" t="str">
        <f>INDEX(A!$F$2:$F$1001,MATCH(EF!C234,A!$A$2:$A$1001,0))</f>
        <v>Ejecutivo</v>
      </c>
      <c r="I234" s="202" t="str">
        <f>INDEX(A!$G$2:$G$1001,MATCH(EF!C234,A!$A$2:$A$1001,0))</f>
        <v>OPD</v>
      </c>
      <c r="J234" s="202">
        <f>INDEX(A!$H$2:$H$1001,MATCH(EF!C234,A!$A$2:$A$1001,0))</f>
        <v>1985</v>
      </c>
      <c r="K234" s="202" t="str">
        <f>INDEX(A!$I$2:$I$1001,MATCH(EF!C234,A!$A$2:$A$1001,0))</f>
        <v>NA</v>
      </c>
      <c r="L234" s="202" t="str">
        <f>INDEX(A!$J$2:$J$1001,MATCH(EF!C234,A!$A$2:$A$1001,0))</f>
        <v>Decreto número 12023</v>
      </c>
      <c r="M234" s="202">
        <f>INDEX(A!$K$2:$K$1001,MATCH(EF!C234,A!$A$2:$A$1001,0))</f>
        <v>700601</v>
      </c>
      <c r="N234" s="202">
        <f>INDEX(A!$L$2:$L$1001,MATCH(EF!C234,A!$A$2:$A$1001,0))</f>
        <v>0</v>
      </c>
      <c r="O234" s="203" t="str">
        <f t="shared" si="6"/>
        <v>7</v>
      </c>
      <c r="P234" s="203" t="str">
        <f t="shared" si="7"/>
        <v>006</v>
      </c>
      <c r="Q234" s="203" t="str">
        <f>IF(O234="7",IF(P234="000","Sin región al ser un intermunicipal",INDEX(B!$C$2:$C$126,MATCH(EF!P234,B!$A$2:$A$126,0))),"Sin región al ser un ente Estatal")</f>
        <v>Valles</v>
      </c>
      <c r="R234" s="204">
        <f>IF(O234="7",IF(P234="000","N/A",INDEX(B!$D$2:$D$126,MATCH(EF!P234,B!$A$2:$A$126,0))),B!$D$127)</f>
        <v>60951</v>
      </c>
      <c r="S234" s="204">
        <f>IF(O234="7",IF(P234="000","N/A",INDEX(B!$E$2:$E$126,MATCH(EF!P234,B!$A$2:$A$126,0))),B!$E$127)</f>
        <v>60386</v>
      </c>
    </row>
    <row r="235" spans="1:19" x14ac:dyDescent="0.3">
      <c r="A235" s="195">
        <f>COUNTIF(A!$A$2:$A$1001,"&lt;="&amp;A!A235)</f>
        <v>234</v>
      </c>
      <c r="B235" s="196">
        <v>234</v>
      </c>
      <c r="C235" s="202" t="str">
        <f>INDEX(A!$A$2:$A$1001,MATCH(EF!B235,EF!$A$2:$A$1001,0))</f>
        <v>Sistema para el Desarrollo Integral de la Familia del municipio de Arandas, Jalisco</v>
      </c>
      <c r="D235" s="202" t="str">
        <f>INDEX(A!$B$2:$B$1001,MATCH(EF!C235,A!$A$2:$A$1001,0))</f>
        <v>Municipal</v>
      </c>
      <c r="E235" s="202" t="str">
        <f>INDEX(A!$C$2:$C$1001,MATCH(EF!C235,A!$A$2:$A$1001,0))</f>
        <v>Sí</v>
      </c>
      <c r="F235" s="202">
        <f>INDEX(A!$D$2:$D$1001,MATCH(EF!C235,A!$A$2:$A$1001,0))</f>
        <v>8</v>
      </c>
      <c r="G235" s="202" t="str">
        <f>INDEX(A!$E$2:$E$1001,MATCH(EF!C235,A!$A$2:$A$1001,0))</f>
        <v>Asistencia social</v>
      </c>
      <c r="H235" s="202" t="str">
        <f>INDEX(A!$F$2:$F$1001,MATCH(EF!C235,A!$A$2:$A$1001,0))</f>
        <v>Ejecutivo</v>
      </c>
      <c r="I235" s="202" t="str">
        <f>INDEX(A!$G$2:$G$1001,MATCH(EF!C235,A!$A$2:$A$1001,0))</f>
        <v>OPD</v>
      </c>
      <c r="J235" s="202">
        <f>INDEX(A!$H$2:$H$1001,MATCH(EF!C235,A!$A$2:$A$1001,0))</f>
        <v>1986</v>
      </c>
      <c r="K235" s="202" t="str">
        <f>INDEX(A!$I$2:$I$1001,MATCH(EF!C235,A!$A$2:$A$1001,0))</f>
        <v>NA</v>
      </c>
      <c r="L235" s="202" t="str">
        <f>INDEX(A!$J$2:$J$1001,MATCH(EF!C235,A!$A$2:$A$1001,0))</f>
        <v>Decreto número 12417</v>
      </c>
      <c r="M235" s="202">
        <f>INDEX(A!$K$2:$K$1001,MATCH(EF!C235,A!$A$2:$A$1001,0))</f>
        <v>700801</v>
      </c>
      <c r="N235" s="202">
        <f>INDEX(A!$L$2:$L$1001,MATCH(EF!C235,A!$A$2:$A$1001,0))</f>
        <v>0</v>
      </c>
      <c r="O235" s="203" t="str">
        <f t="shared" si="6"/>
        <v>7</v>
      </c>
      <c r="P235" s="203" t="str">
        <f t="shared" si="7"/>
        <v>008</v>
      </c>
      <c r="Q235" s="203" t="str">
        <f>IF(O235="7",IF(P235="000","Sin región al ser un intermunicipal",INDEX(B!$C$2:$C$126,MATCH(EF!P235,B!$A$2:$A$126,0))),"Sin región al ser un ente Estatal")</f>
        <v>Altos Sur</v>
      </c>
      <c r="R235" s="204">
        <f>IF(O235="7",IF(P235="000","N/A",INDEX(B!$D$2:$D$126,MATCH(EF!P235,B!$A$2:$A$126,0))),B!$D$127)</f>
        <v>77116</v>
      </c>
      <c r="S235" s="204">
        <f>IF(O235="7",IF(P235="000","N/A",INDEX(B!$E$2:$E$126,MATCH(EF!P235,B!$A$2:$A$126,0))),B!$E$127)</f>
        <v>80609</v>
      </c>
    </row>
    <row r="236" spans="1:19" x14ac:dyDescent="0.3">
      <c r="A236" s="195">
        <f>COUNTIF(A!$A$2:$A$1001,"&lt;="&amp;A!A236)</f>
        <v>235</v>
      </c>
      <c r="B236" s="196">
        <v>235</v>
      </c>
      <c r="C236" s="202" t="str">
        <f>INDEX(A!$A$2:$A$1001,MATCH(EF!B236,EF!$A$2:$A$1001,0))</f>
        <v>Sistema para el Desarrollo Integral de la Familia del municipio de Atemajac de Brizuela</v>
      </c>
      <c r="D236" s="202" t="str">
        <f>INDEX(A!$B$2:$B$1001,MATCH(EF!C236,A!$A$2:$A$1001,0))</f>
        <v>Municipal</v>
      </c>
      <c r="E236" s="202" t="str">
        <f>INDEX(A!$C$2:$C$1001,MATCH(EF!C236,A!$A$2:$A$1001,0))</f>
        <v>Sí</v>
      </c>
      <c r="F236" s="202">
        <f>INDEX(A!$D$2:$D$1001,MATCH(EF!C236,A!$A$2:$A$1001,0))</f>
        <v>10</v>
      </c>
      <c r="G236" s="202" t="str">
        <f>INDEX(A!$E$2:$E$1001,MATCH(EF!C236,A!$A$2:$A$1001,0))</f>
        <v>Asistencia social</v>
      </c>
      <c r="H236" s="202" t="str">
        <f>INDEX(A!$F$2:$F$1001,MATCH(EF!C236,A!$A$2:$A$1001,0))</f>
        <v>Ejecutivo</v>
      </c>
      <c r="I236" s="202" t="str">
        <f>INDEX(A!$G$2:$G$1001,MATCH(EF!C236,A!$A$2:$A$1001,0))</f>
        <v>OPD</v>
      </c>
      <c r="J236" s="202">
        <f>INDEX(A!$H$2:$H$1001,MATCH(EF!C236,A!$A$2:$A$1001,0))</f>
        <v>1986</v>
      </c>
      <c r="K236" s="202" t="str">
        <f>INDEX(A!$I$2:$I$1001,MATCH(EF!C236,A!$A$2:$A$1001,0))</f>
        <v>NA</v>
      </c>
      <c r="L236" s="202" t="str">
        <f>INDEX(A!$J$2:$J$1001,MATCH(EF!C236,A!$A$2:$A$1001,0))</f>
        <v xml:space="preserve">Decreto N.° 12471  </v>
      </c>
      <c r="M236" s="202">
        <f>INDEX(A!$K$2:$K$1001,MATCH(EF!C236,A!$A$2:$A$1001,0))</f>
        <v>701001</v>
      </c>
      <c r="N236" s="202">
        <f>INDEX(A!$L$2:$L$1001,MATCH(EF!C236,A!$A$2:$A$1001,0))</f>
        <v>0</v>
      </c>
      <c r="O236" s="203" t="str">
        <f t="shared" si="6"/>
        <v>7</v>
      </c>
      <c r="P236" s="203" t="str">
        <f t="shared" si="7"/>
        <v>010</v>
      </c>
      <c r="Q236" s="203" t="str">
        <f>IF(O236="7",IF(P236="000","Sin región al ser un intermunicipal",INDEX(B!$C$2:$C$126,MATCH(EF!P236,B!$A$2:$A$126,0))),"Sin región al ser un ente Estatal")</f>
        <v>Lagunas</v>
      </c>
      <c r="R236" s="204">
        <f>IF(O236="7",IF(P236="000","N/A",INDEX(B!$D$2:$D$126,MATCH(EF!P236,B!$A$2:$A$126,0))),B!$D$127)</f>
        <v>6717</v>
      </c>
      <c r="S236" s="204">
        <f>IF(O236="7",IF(P236="000","N/A",INDEX(B!$E$2:$E$126,MATCH(EF!P236,B!$A$2:$A$126,0))),B!$E$127)</f>
        <v>7758</v>
      </c>
    </row>
    <row r="237" spans="1:19" x14ac:dyDescent="0.3">
      <c r="A237" s="195">
        <f>COUNTIF(A!$A$2:$A$1001,"&lt;="&amp;A!A237)</f>
        <v>236</v>
      </c>
      <c r="B237" s="196">
        <v>236</v>
      </c>
      <c r="C237" s="202" t="str">
        <f>INDEX(A!$A$2:$A$1001,MATCH(EF!B237,EF!$A$2:$A$1001,0))</f>
        <v>Sistema para el Desarrollo Integral de la Familia del municipio de Atengo</v>
      </c>
      <c r="D237" s="202" t="str">
        <f>INDEX(A!$B$2:$B$1001,MATCH(EF!C237,A!$A$2:$A$1001,0))</f>
        <v>Municipal</v>
      </c>
      <c r="E237" s="202" t="str">
        <f>INDEX(A!$C$2:$C$1001,MATCH(EF!C237,A!$A$2:$A$1001,0))</f>
        <v>Sí</v>
      </c>
      <c r="F237" s="202">
        <f>INDEX(A!$D$2:$D$1001,MATCH(EF!C237,A!$A$2:$A$1001,0))</f>
        <v>11</v>
      </c>
      <c r="G237" s="202" t="str">
        <f>INDEX(A!$E$2:$E$1001,MATCH(EF!C237,A!$A$2:$A$1001,0))</f>
        <v>Asistencia social</v>
      </c>
      <c r="H237" s="202" t="str">
        <f>INDEX(A!$F$2:$F$1001,MATCH(EF!C237,A!$A$2:$A$1001,0))</f>
        <v>Ejecutivo</v>
      </c>
      <c r="I237" s="202" t="str">
        <f>INDEX(A!$G$2:$G$1001,MATCH(EF!C237,A!$A$2:$A$1001,0))</f>
        <v>OPD</v>
      </c>
      <c r="J237" s="202">
        <f>INDEX(A!$H$2:$H$1001,MATCH(EF!C237,A!$A$2:$A$1001,0))</f>
        <v>1986</v>
      </c>
      <c r="K237" s="202" t="str">
        <f>INDEX(A!$I$2:$I$1001,MATCH(EF!C237,A!$A$2:$A$1001,0))</f>
        <v>NA</v>
      </c>
      <c r="L237" s="202" t="str">
        <f>INDEX(A!$J$2:$J$1001,MATCH(EF!C237,A!$A$2:$A$1001,0))</f>
        <v>Decreto número 12408</v>
      </c>
      <c r="M237" s="202">
        <f>INDEX(A!$K$2:$K$1001,MATCH(EF!C237,A!$A$2:$A$1001,0))</f>
        <v>701101</v>
      </c>
      <c r="N237" s="202">
        <f>INDEX(A!$L$2:$L$1001,MATCH(EF!C237,A!$A$2:$A$1001,0))</f>
        <v>0</v>
      </c>
      <c r="O237" s="203" t="str">
        <f t="shared" si="6"/>
        <v>7</v>
      </c>
      <c r="P237" s="203" t="str">
        <f t="shared" si="7"/>
        <v>011</v>
      </c>
      <c r="Q237" s="203" t="str">
        <f>IF(O237="7",IF(P237="000","Sin región al ser un intermunicipal",INDEX(B!$C$2:$C$126,MATCH(EF!P237,B!$A$2:$A$126,0))),"Sin región al ser un ente Estatal")</f>
        <v>Sierra de Amula</v>
      </c>
      <c r="R237" s="204">
        <f>IF(O237="7",IF(P237="000","N/A",INDEX(B!$D$2:$D$126,MATCH(EF!P237,B!$A$2:$A$126,0))),B!$D$127)</f>
        <v>5475</v>
      </c>
      <c r="S237" s="204">
        <f>IF(O237="7",IF(P237="000","N/A",INDEX(B!$E$2:$E$126,MATCH(EF!P237,B!$A$2:$A$126,0))),B!$E$127)</f>
        <v>5599</v>
      </c>
    </row>
    <row r="238" spans="1:19" x14ac:dyDescent="0.3">
      <c r="A238" s="195">
        <f>COUNTIF(A!$A$2:$A$1001,"&lt;="&amp;A!A238)</f>
        <v>237</v>
      </c>
      <c r="B238" s="196">
        <v>237</v>
      </c>
      <c r="C238" s="202" t="str">
        <f>INDEX(A!$A$2:$A$1001,MATCH(EF!B238,EF!$A$2:$A$1001,0))</f>
        <v>Sistema para el Desarrollo Integral de la Familia del municipio de Atenguillo</v>
      </c>
      <c r="D238" s="202" t="str">
        <f>INDEX(A!$B$2:$B$1001,MATCH(EF!C238,A!$A$2:$A$1001,0))</f>
        <v>Municipal</v>
      </c>
      <c r="E238" s="202" t="str">
        <f>INDEX(A!$C$2:$C$1001,MATCH(EF!C238,A!$A$2:$A$1001,0))</f>
        <v>Sí</v>
      </c>
      <c r="F238" s="202">
        <f>INDEX(A!$D$2:$D$1001,MATCH(EF!C238,A!$A$2:$A$1001,0))</f>
        <v>12</v>
      </c>
      <c r="G238" s="202" t="str">
        <f>INDEX(A!$E$2:$E$1001,MATCH(EF!C238,A!$A$2:$A$1001,0))</f>
        <v>Asistencia social</v>
      </c>
      <c r="H238" s="202" t="str">
        <f>INDEX(A!$F$2:$F$1001,MATCH(EF!C238,A!$A$2:$A$1001,0))</f>
        <v>Ejecutivo</v>
      </c>
      <c r="I238" s="202" t="str">
        <f>INDEX(A!$G$2:$G$1001,MATCH(EF!C238,A!$A$2:$A$1001,0))</f>
        <v>OPD</v>
      </c>
      <c r="J238" s="202">
        <f>INDEX(A!$H$2:$H$1001,MATCH(EF!C238,A!$A$2:$A$1001,0))</f>
        <v>1986</v>
      </c>
      <c r="K238" s="202" t="str">
        <f>INDEX(A!$I$2:$I$1001,MATCH(EF!C238,A!$A$2:$A$1001,0))</f>
        <v>NA</v>
      </c>
      <c r="L238" s="202" t="str">
        <f>INDEX(A!$J$2:$J$1001,MATCH(EF!C238,A!$A$2:$A$1001,0))</f>
        <v>Decreto número 12520</v>
      </c>
      <c r="M238" s="202">
        <f>INDEX(A!$K$2:$K$1001,MATCH(EF!C238,A!$A$2:$A$1001,0))</f>
        <v>701201</v>
      </c>
      <c r="N238" s="202">
        <f>INDEX(A!$L$2:$L$1001,MATCH(EF!C238,A!$A$2:$A$1001,0))</f>
        <v>0</v>
      </c>
      <c r="O238" s="203" t="str">
        <f t="shared" si="6"/>
        <v>7</v>
      </c>
      <c r="P238" s="203" t="str">
        <f t="shared" si="7"/>
        <v>012</v>
      </c>
      <c r="Q238" s="203" t="str">
        <f>IF(O238="7",IF(P238="000","Sin región al ser un intermunicipal",INDEX(B!$C$2:$C$126,MATCH(EF!P238,B!$A$2:$A$126,0))),"Sin región al ser un ente Estatal")</f>
        <v>Costa Sierra Occidental</v>
      </c>
      <c r="R238" s="204">
        <f>IF(O238="7",IF(P238="000","N/A",INDEX(B!$D$2:$D$126,MATCH(EF!P238,B!$A$2:$A$126,0))),B!$D$127)</f>
        <v>3899</v>
      </c>
      <c r="S238" s="204">
        <f>IF(O238="7",IF(P238="000","N/A",INDEX(B!$E$2:$E$126,MATCH(EF!P238,B!$A$2:$A$126,0))),B!$E$127)</f>
        <v>4176</v>
      </c>
    </row>
    <row r="239" spans="1:19" x14ac:dyDescent="0.3">
      <c r="A239" s="195">
        <f>COUNTIF(A!$A$2:$A$1001,"&lt;="&amp;A!A239)</f>
        <v>238</v>
      </c>
      <c r="B239" s="196">
        <v>238</v>
      </c>
      <c r="C239" s="202" t="str">
        <f>INDEX(A!$A$2:$A$1001,MATCH(EF!B239,EF!$A$2:$A$1001,0))</f>
        <v>Sistema para el Desarrollo Integral de la Familia del municipio de Atotonilco el Alto, Jalisco</v>
      </c>
      <c r="D239" s="202" t="str">
        <f>INDEX(A!$B$2:$B$1001,MATCH(EF!C239,A!$A$2:$A$1001,0))</f>
        <v>Municipal</v>
      </c>
      <c r="E239" s="202" t="str">
        <f>INDEX(A!$C$2:$C$1001,MATCH(EF!C239,A!$A$2:$A$1001,0))</f>
        <v>Sí</v>
      </c>
      <c r="F239" s="202">
        <f>INDEX(A!$D$2:$D$1001,MATCH(EF!C239,A!$A$2:$A$1001,0))</f>
        <v>13</v>
      </c>
      <c r="G239" s="202" t="str">
        <f>INDEX(A!$E$2:$E$1001,MATCH(EF!C239,A!$A$2:$A$1001,0))</f>
        <v>Asistencia social</v>
      </c>
      <c r="H239" s="202" t="str">
        <f>INDEX(A!$F$2:$F$1001,MATCH(EF!C239,A!$A$2:$A$1001,0))</f>
        <v>Ejecutivo</v>
      </c>
      <c r="I239" s="202" t="str">
        <f>INDEX(A!$G$2:$G$1001,MATCH(EF!C239,A!$A$2:$A$1001,0))</f>
        <v>OPD</v>
      </c>
      <c r="J239" s="202">
        <f>INDEX(A!$H$2:$H$1001,MATCH(EF!C239,A!$A$2:$A$1001,0))</f>
        <v>1985</v>
      </c>
      <c r="K239" s="202" t="str">
        <f>INDEX(A!$I$2:$I$1001,MATCH(EF!C239,A!$A$2:$A$1001,0))</f>
        <v>NA</v>
      </c>
      <c r="L239" s="202" t="str">
        <f>INDEX(A!$J$2:$J$1001,MATCH(EF!C239,A!$A$2:$A$1001,0))</f>
        <v>Decreto número 12336</v>
      </c>
      <c r="M239" s="202">
        <f>INDEX(A!$K$2:$K$1001,MATCH(EF!C239,A!$A$2:$A$1001,0))</f>
        <v>701301</v>
      </c>
      <c r="N239" s="202">
        <f>INDEX(A!$L$2:$L$1001,MATCH(EF!C239,A!$A$2:$A$1001,0))</f>
        <v>0</v>
      </c>
      <c r="O239" s="203" t="str">
        <f t="shared" si="6"/>
        <v>7</v>
      </c>
      <c r="P239" s="203" t="str">
        <f t="shared" si="7"/>
        <v>013</v>
      </c>
      <c r="Q239" s="203" t="str">
        <f>IF(O239="7",IF(P239="000","Sin región al ser un intermunicipal",INDEX(B!$C$2:$C$126,MATCH(EF!P239,B!$A$2:$A$126,0))),"Sin región al ser un ente Estatal")</f>
        <v xml:space="preserve">Ciénega </v>
      </c>
      <c r="R239" s="204">
        <f>IF(O239="7",IF(P239="000","N/A",INDEX(B!$D$2:$D$126,MATCH(EF!P239,B!$A$2:$A$126,0))),B!$D$127)</f>
        <v>60480</v>
      </c>
      <c r="S239" s="204">
        <f>IF(O239="7",IF(P239="000","N/A",INDEX(B!$E$2:$E$126,MATCH(EF!P239,B!$A$2:$A$126,0))),B!$E$127)</f>
        <v>64009</v>
      </c>
    </row>
    <row r="240" spans="1:19" x14ac:dyDescent="0.3">
      <c r="A240" s="195">
        <f>COUNTIF(A!$A$2:$A$1001,"&lt;="&amp;A!A240)</f>
        <v>239</v>
      </c>
      <c r="B240" s="196">
        <v>239</v>
      </c>
      <c r="C240" s="202" t="str">
        <f>INDEX(A!$A$2:$A$1001,MATCH(EF!B240,EF!$A$2:$A$1001,0))</f>
        <v>Sistema para el Desarrollo Integral de la Familia del municipio de Atoyac, Jalisco</v>
      </c>
      <c r="D240" s="202" t="str">
        <f>INDEX(A!$B$2:$B$1001,MATCH(EF!C240,A!$A$2:$A$1001,0))</f>
        <v>Municipal</v>
      </c>
      <c r="E240" s="202" t="str">
        <f>INDEX(A!$C$2:$C$1001,MATCH(EF!C240,A!$A$2:$A$1001,0))</f>
        <v>Sí</v>
      </c>
      <c r="F240" s="202">
        <f>INDEX(A!$D$2:$D$1001,MATCH(EF!C240,A!$A$2:$A$1001,0))</f>
        <v>14</v>
      </c>
      <c r="G240" s="202" t="str">
        <f>INDEX(A!$E$2:$E$1001,MATCH(EF!C240,A!$A$2:$A$1001,0))</f>
        <v>Asistencia social</v>
      </c>
      <c r="H240" s="202" t="str">
        <f>INDEX(A!$F$2:$F$1001,MATCH(EF!C240,A!$A$2:$A$1001,0))</f>
        <v>Ejecutivo</v>
      </c>
      <c r="I240" s="202" t="str">
        <f>INDEX(A!$G$2:$G$1001,MATCH(EF!C240,A!$A$2:$A$1001,0))</f>
        <v>OPD</v>
      </c>
      <c r="J240" s="202">
        <f>INDEX(A!$H$2:$H$1001,MATCH(EF!C240,A!$A$2:$A$1001,0))</f>
        <v>1986</v>
      </c>
      <c r="K240" s="202" t="str">
        <f>INDEX(A!$I$2:$I$1001,MATCH(EF!C240,A!$A$2:$A$1001,0))</f>
        <v>NA</v>
      </c>
      <c r="L240" s="202" t="str">
        <f>INDEX(A!$J$2:$J$1001,MATCH(EF!C240,A!$A$2:$A$1001,0))</f>
        <v>Decreto número 12361</v>
      </c>
      <c r="M240" s="202">
        <f>INDEX(A!$K$2:$K$1001,MATCH(EF!C240,A!$A$2:$A$1001,0))</f>
        <v>701401</v>
      </c>
      <c r="N240" s="202">
        <f>INDEX(A!$L$2:$L$1001,MATCH(EF!C240,A!$A$2:$A$1001,0))</f>
        <v>0</v>
      </c>
      <c r="O240" s="203" t="str">
        <f t="shared" si="6"/>
        <v>7</v>
      </c>
      <c r="P240" s="203" t="str">
        <f t="shared" si="7"/>
        <v>014</v>
      </c>
      <c r="Q240" s="203" t="str">
        <f>IF(O240="7",IF(P240="000","Sin región al ser un intermunicipal",INDEX(B!$C$2:$C$126,MATCH(EF!P240,B!$A$2:$A$126,0))),"Sin región al ser un ente Estatal")</f>
        <v>Lagunas</v>
      </c>
      <c r="R240" s="204">
        <f>IF(O240="7",IF(P240="000","N/A",INDEX(B!$D$2:$D$126,MATCH(EF!P240,B!$A$2:$A$126,0))),B!$D$127)</f>
        <v>8264</v>
      </c>
      <c r="S240" s="204">
        <f>IF(O240="7",IF(P240="000","N/A",INDEX(B!$E$2:$E$126,MATCH(EF!P240,B!$A$2:$A$126,0))),B!$E$127)</f>
        <v>8689</v>
      </c>
    </row>
    <row r="241" spans="1:19" x14ac:dyDescent="0.3">
      <c r="A241" s="195">
        <f>COUNTIF(A!$A$2:$A$1001,"&lt;="&amp;A!A241)</f>
        <v>240</v>
      </c>
      <c r="B241" s="196">
        <v>240</v>
      </c>
      <c r="C241" s="202" t="str">
        <f>INDEX(A!$A$2:$A$1001,MATCH(EF!B241,EF!$A$2:$A$1001,0))</f>
        <v xml:space="preserve">Sistema para el Desarrollo Integral de la Familia del municipio de Autlán de Navarro, Jal. </v>
      </c>
      <c r="D241" s="202" t="str">
        <f>INDEX(A!$B$2:$B$1001,MATCH(EF!C241,A!$A$2:$A$1001,0))</f>
        <v>Municipal</v>
      </c>
      <c r="E241" s="202" t="str">
        <f>INDEX(A!$C$2:$C$1001,MATCH(EF!C241,A!$A$2:$A$1001,0))</f>
        <v>Sí</v>
      </c>
      <c r="F241" s="202">
        <f>INDEX(A!$D$2:$D$1001,MATCH(EF!C241,A!$A$2:$A$1001,0))</f>
        <v>15</v>
      </c>
      <c r="G241" s="202" t="str">
        <f>INDEX(A!$E$2:$E$1001,MATCH(EF!C241,A!$A$2:$A$1001,0))</f>
        <v>Asistencia social</v>
      </c>
      <c r="H241" s="202" t="str">
        <f>INDEX(A!$F$2:$F$1001,MATCH(EF!C241,A!$A$2:$A$1001,0))</f>
        <v>Ejecutivo</v>
      </c>
      <c r="I241" s="202" t="str">
        <f>INDEX(A!$G$2:$G$1001,MATCH(EF!C241,A!$A$2:$A$1001,0))</f>
        <v>OPD</v>
      </c>
      <c r="J241" s="202">
        <f>INDEX(A!$H$2:$H$1001,MATCH(EF!C241,A!$A$2:$A$1001,0))</f>
        <v>1985</v>
      </c>
      <c r="K241" s="202" t="str">
        <f>INDEX(A!$I$2:$I$1001,MATCH(EF!C241,A!$A$2:$A$1001,0))</f>
        <v>NA</v>
      </c>
      <c r="L241" s="202" t="str">
        <f>INDEX(A!$J$2:$J$1001,MATCH(EF!C241,A!$A$2:$A$1001,0))</f>
        <v>Decreto Número 12024</v>
      </c>
      <c r="M241" s="202">
        <f>INDEX(A!$K$2:$K$1001,MATCH(EF!C241,A!$A$2:$A$1001,0))</f>
        <v>701501</v>
      </c>
      <c r="N241" s="202">
        <f>INDEX(A!$L$2:$L$1001,MATCH(EF!C241,A!$A$2:$A$1001,0))</f>
        <v>0</v>
      </c>
      <c r="O241" s="203" t="str">
        <f t="shared" si="6"/>
        <v>7</v>
      </c>
      <c r="P241" s="203" t="str">
        <f t="shared" si="7"/>
        <v>015</v>
      </c>
      <c r="Q241" s="203" t="str">
        <f>IF(O241="7",IF(P241="000","Sin región al ser un intermunicipal",INDEX(B!$C$2:$C$126,MATCH(EF!P241,B!$A$2:$A$126,0))),"Sin región al ser un ente Estatal")</f>
        <v>Sierra de Amula</v>
      </c>
      <c r="R241" s="204">
        <f>IF(O241="7",IF(P241="000","N/A",INDEX(B!$D$2:$D$126,MATCH(EF!P241,B!$A$2:$A$126,0))),B!$D$127)</f>
        <v>60572</v>
      </c>
      <c r="S241" s="204">
        <f>IF(O241="7",IF(P241="000","N/A",INDEX(B!$E$2:$E$126,MATCH(EF!P241,B!$A$2:$A$126,0))),B!$E$127)</f>
        <v>64931</v>
      </c>
    </row>
    <row r="242" spans="1:19" x14ac:dyDescent="0.3">
      <c r="A242" s="195">
        <f>COUNTIF(A!$A$2:$A$1001,"&lt;="&amp;A!A242)</f>
        <v>241</v>
      </c>
      <c r="B242" s="196">
        <v>241</v>
      </c>
      <c r="C242" s="202" t="str">
        <f>INDEX(A!$A$2:$A$1001,MATCH(EF!B242,EF!$A$2:$A$1001,0))</f>
        <v>Sistema para el Desarrollo Integral de la Familia del municipio de Ayotlán, Jalisco</v>
      </c>
      <c r="D242" s="202" t="str">
        <f>INDEX(A!$B$2:$B$1001,MATCH(EF!C242,A!$A$2:$A$1001,0))</f>
        <v>Municipal</v>
      </c>
      <c r="E242" s="202" t="str">
        <f>INDEX(A!$C$2:$C$1001,MATCH(EF!C242,A!$A$2:$A$1001,0))</f>
        <v>Sí</v>
      </c>
      <c r="F242" s="202">
        <f>INDEX(A!$D$2:$D$1001,MATCH(EF!C242,A!$A$2:$A$1001,0))</f>
        <v>16</v>
      </c>
      <c r="G242" s="202" t="str">
        <f>INDEX(A!$E$2:$E$1001,MATCH(EF!C242,A!$A$2:$A$1001,0))</f>
        <v>Asistencia social</v>
      </c>
      <c r="H242" s="202" t="str">
        <f>INDEX(A!$F$2:$F$1001,MATCH(EF!C242,A!$A$2:$A$1001,0))</f>
        <v>Ejecutivo</v>
      </c>
      <c r="I242" s="202" t="str">
        <f>INDEX(A!$G$2:$G$1001,MATCH(EF!C242,A!$A$2:$A$1001,0))</f>
        <v>OPD</v>
      </c>
      <c r="J242" s="202">
        <f>INDEX(A!$H$2:$H$1001,MATCH(EF!C242,A!$A$2:$A$1001,0))</f>
        <v>1986</v>
      </c>
      <c r="K242" s="202" t="str">
        <f>INDEX(A!$I$2:$I$1001,MATCH(EF!C242,A!$A$2:$A$1001,0))</f>
        <v>NA</v>
      </c>
      <c r="L242" s="202" t="str">
        <f>INDEX(A!$J$2:$J$1001,MATCH(EF!C242,A!$A$2:$A$1001,0))</f>
        <v>Decreto N.° 12522</v>
      </c>
      <c r="M242" s="202">
        <f>INDEX(A!$K$2:$K$1001,MATCH(EF!C242,A!$A$2:$A$1001,0))</f>
        <v>701601</v>
      </c>
      <c r="N242" s="202">
        <f>INDEX(A!$L$2:$L$1001,MATCH(EF!C242,A!$A$2:$A$1001,0))</f>
        <v>0</v>
      </c>
      <c r="O242" s="203" t="str">
        <f t="shared" si="6"/>
        <v>7</v>
      </c>
      <c r="P242" s="203" t="str">
        <f t="shared" si="7"/>
        <v>016</v>
      </c>
      <c r="Q242" s="203" t="str">
        <f>IF(O242="7",IF(P242="000","Sin región al ser un intermunicipal",INDEX(B!$C$2:$C$126,MATCH(EF!P242,B!$A$2:$A$126,0))),"Sin región al ser un ente Estatal")</f>
        <v>Ciénega</v>
      </c>
      <c r="R242" s="204">
        <f>IF(O242="7",IF(P242="000","N/A",INDEX(B!$D$2:$D$126,MATCH(EF!P242,B!$A$2:$A$126,0))),B!$D$127)</f>
        <v>37963</v>
      </c>
      <c r="S242" s="204">
        <f>IF(O242="7",IF(P242="000","N/A",INDEX(B!$E$2:$E$126,MATCH(EF!P242,B!$A$2:$A$126,0))),B!$E$127)</f>
        <v>41552</v>
      </c>
    </row>
    <row r="243" spans="1:19" x14ac:dyDescent="0.3">
      <c r="A243" s="195">
        <f>COUNTIF(A!$A$2:$A$1001,"&lt;="&amp;A!A243)</f>
        <v>242</v>
      </c>
      <c r="B243" s="196">
        <v>242</v>
      </c>
      <c r="C243" s="202" t="str">
        <f>INDEX(A!$A$2:$A$1001,MATCH(EF!B243,EF!$A$2:$A$1001,0))</f>
        <v>Sistema para el Desarrollo Integral de la Familia del municipio de Ayutla, Jalisco</v>
      </c>
      <c r="D243" s="202" t="str">
        <f>INDEX(A!$B$2:$B$1001,MATCH(EF!C243,A!$A$2:$A$1001,0))</f>
        <v>Municipal</v>
      </c>
      <c r="E243" s="202" t="str">
        <f>INDEX(A!$C$2:$C$1001,MATCH(EF!C243,A!$A$2:$A$1001,0))</f>
        <v>Sí</v>
      </c>
      <c r="F243" s="202">
        <f>INDEX(A!$D$2:$D$1001,MATCH(EF!C243,A!$A$2:$A$1001,0))</f>
        <v>17</v>
      </c>
      <c r="G243" s="202" t="str">
        <f>INDEX(A!$E$2:$E$1001,MATCH(EF!C243,A!$A$2:$A$1001,0))</f>
        <v>Asistencia social</v>
      </c>
      <c r="H243" s="202" t="str">
        <f>INDEX(A!$F$2:$F$1001,MATCH(EF!C243,A!$A$2:$A$1001,0))</f>
        <v>Ejecutivo</v>
      </c>
      <c r="I243" s="202" t="str">
        <f>INDEX(A!$G$2:$G$1001,MATCH(EF!C243,A!$A$2:$A$1001,0))</f>
        <v>OPD</v>
      </c>
      <c r="J243" s="202">
        <f>INDEX(A!$H$2:$H$1001,MATCH(EF!C243,A!$A$2:$A$1001,0))</f>
        <v>1986</v>
      </c>
      <c r="K243" s="202" t="str">
        <f>INDEX(A!$I$2:$I$1001,MATCH(EF!C243,A!$A$2:$A$1001,0))</f>
        <v>NA</v>
      </c>
      <c r="L243" s="202" t="str">
        <f>INDEX(A!$J$2:$J$1001,MATCH(EF!C243,A!$A$2:$A$1001,0))</f>
        <v>Decreto número 12337</v>
      </c>
      <c r="M243" s="202">
        <f>INDEX(A!$K$2:$K$1001,MATCH(EF!C243,A!$A$2:$A$1001,0))</f>
        <v>701701</v>
      </c>
      <c r="N243" s="202">
        <f>INDEX(A!$L$2:$L$1001,MATCH(EF!C243,A!$A$2:$A$1001,0))</f>
        <v>0</v>
      </c>
      <c r="O243" s="203" t="str">
        <f t="shared" si="6"/>
        <v>7</v>
      </c>
      <c r="P243" s="203" t="str">
        <f t="shared" si="7"/>
        <v>017</v>
      </c>
      <c r="Q243" s="203" t="str">
        <f>IF(O243="7",IF(P243="000","Sin región al ser un intermunicipal",INDEX(B!$C$2:$C$126,MATCH(EF!P243,B!$A$2:$A$126,0))),"Sin región al ser un ente Estatal")</f>
        <v>Sierra de Amula</v>
      </c>
      <c r="R243" s="204">
        <f>IF(O243="7",IF(P243="000","N/A",INDEX(B!$D$2:$D$126,MATCH(EF!P243,B!$A$2:$A$126,0))),B!$D$127)</f>
        <v>12453</v>
      </c>
      <c r="S243" s="204">
        <f>IF(O243="7",IF(P243="000","N/A",INDEX(B!$E$2:$E$126,MATCH(EF!P243,B!$A$2:$A$126,0))),B!$E$127)</f>
        <v>12880</v>
      </c>
    </row>
    <row r="244" spans="1:19" x14ac:dyDescent="0.3">
      <c r="A244" s="195">
        <f>COUNTIF(A!$A$2:$A$1001,"&lt;="&amp;A!A244)</f>
        <v>243</v>
      </c>
      <c r="B244" s="196">
        <v>243</v>
      </c>
      <c r="C244" s="202" t="str">
        <f>INDEX(A!$A$2:$A$1001,MATCH(EF!B244,EF!$A$2:$A$1001,0))</f>
        <v>Sistema para el Desarrollo Integral de la Familia del municipio de Bolaños</v>
      </c>
      <c r="D244" s="202" t="str">
        <f>INDEX(A!$B$2:$B$1001,MATCH(EF!C244,A!$A$2:$A$1001,0))</f>
        <v>Municipal</v>
      </c>
      <c r="E244" s="202" t="str">
        <f>INDEX(A!$C$2:$C$1001,MATCH(EF!C244,A!$A$2:$A$1001,0))</f>
        <v>Sí</v>
      </c>
      <c r="F244" s="202">
        <f>INDEX(A!$D$2:$D$1001,MATCH(EF!C244,A!$A$2:$A$1001,0))</f>
        <v>19</v>
      </c>
      <c r="G244" s="202" t="str">
        <f>INDEX(A!$E$2:$E$1001,MATCH(EF!C244,A!$A$2:$A$1001,0))</f>
        <v>Asistencia social</v>
      </c>
      <c r="H244" s="202" t="str">
        <f>INDEX(A!$F$2:$F$1001,MATCH(EF!C244,A!$A$2:$A$1001,0))</f>
        <v>Ejecutivo</v>
      </c>
      <c r="I244" s="202" t="str">
        <f>INDEX(A!$G$2:$G$1001,MATCH(EF!C244,A!$A$2:$A$1001,0))</f>
        <v>OPD</v>
      </c>
      <c r="J244" s="202">
        <f>INDEX(A!$H$2:$H$1001,MATCH(EF!C244,A!$A$2:$A$1001,0))</f>
        <v>1988</v>
      </c>
      <c r="K244" s="202" t="str">
        <f>INDEX(A!$I$2:$I$1001,MATCH(EF!C244,A!$A$2:$A$1001,0))</f>
        <v>NA</v>
      </c>
      <c r="L244" s="202" t="str">
        <f>INDEX(A!$J$2:$J$1001,MATCH(EF!C244,A!$A$2:$A$1001,0))</f>
        <v>Decreto número 13260</v>
      </c>
      <c r="M244" s="202">
        <f>INDEX(A!$K$2:$K$1001,MATCH(EF!C244,A!$A$2:$A$1001,0))</f>
        <v>701901</v>
      </c>
      <c r="N244" s="202">
        <f>INDEX(A!$L$2:$L$1001,MATCH(EF!C244,A!$A$2:$A$1001,0))</f>
        <v>0</v>
      </c>
      <c r="O244" s="203" t="str">
        <f t="shared" si="6"/>
        <v>7</v>
      </c>
      <c r="P244" s="203" t="str">
        <f t="shared" si="7"/>
        <v>019</v>
      </c>
      <c r="Q244" s="203" t="str">
        <f>IF(O244="7",IF(P244="000","Sin región al ser un intermunicipal",INDEX(B!$C$2:$C$126,MATCH(EF!P244,B!$A$2:$A$126,0))),"Sin región al ser un ente Estatal")</f>
        <v>Norte</v>
      </c>
      <c r="R244" s="204">
        <f>IF(O244="7",IF(P244="000","N/A",INDEX(B!$D$2:$D$126,MATCH(EF!P244,B!$A$2:$A$126,0))),B!$D$127)</f>
        <v>7341</v>
      </c>
      <c r="S244" s="204">
        <f>IF(O244="7",IF(P244="000","N/A",INDEX(B!$E$2:$E$126,MATCH(EF!P244,B!$A$2:$A$126,0))),B!$E$127)</f>
        <v>7043</v>
      </c>
    </row>
    <row r="245" spans="1:19" x14ac:dyDescent="0.3">
      <c r="A245" s="195">
        <f>COUNTIF(A!$A$2:$A$1001,"&lt;="&amp;A!A245)</f>
        <v>244</v>
      </c>
      <c r="B245" s="196">
        <v>244</v>
      </c>
      <c r="C245" s="202" t="str">
        <f>INDEX(A!$A$2:$A$1001,MATCH(EF!B245,EF!$A$2:$A$1001,0))</f>
        <v>Sistema para el Desarrollo Integral de la Familia del municipio de Cabo Corrientes</v>
      </c>
      <c r="D245" s="202" t="str">
        <f>INDEX(A!$B$2:$B$1001,MATCH(EF!C245,A!$A$2:$A$1001,0))</f>
        <v>Municipal</v>
      </c>
      <c r="E245" s="202" t="str">
        <f>INDEX(A!$C$2:$C$1001,MATCH(EF!C245,A!$A$2:$A$1001,0))</f>
        <v>Sí</v>
      </c>
      <c r="F245" s="202">
        <f>INDEX(A!$D$2:$D$1001,MATCH(EF!C245,A!$A$2:$A$1001,0))</f>
        <v>20</v>
      </c>
      <c r="G245" s="202" t="str">
        <f>INDEX(A!$E$2:$E$1001,MATCH(EF!C245,A!$A$2:$A$1001,0))</f>
        <v>Asistencia social</v>
      </c>
      <c r="H245" s="202" t="str">
        <f>INDEX(A!$F$2:$F$1001,MATCH(EF!C245,A!$A$2:$A$1001,0))</f>
        <v>Ejecutivo</v>
      </c>
      <c r="I245" s="202" t="str">
        <f>INDEX(A!$G$2:$G$1001,MATCH(EF!C245,A!$A$2:$A$1001,0))</f>
        <v>OPD</v>
      </c>
      <c r="J245" s="202">
        <f>INDEX(A!$H$2:$H$1001,MATCH(EF!C245,A!$A$2:$A$1001,0))</f>
        <v>1986</v>
      </c>
      <c r="K245" s="202" t="str">
        <f>INDEX(A!$I$2:$I$1001,MATCH(EF!C245,A!$A$2:$A$1001,0))</f>
        <v>NA</v>
      </c>
      <c r="L245" s="202" t="str">
        <f>INDEX(A!$J$2:$J$1001,MATCH(EF!C245,A!$A$2:$A$1001,0))</f>
        <v>Decreto número 12489</v>
      </c>
      <c r="M245" s="202">
        <f>INDEX(A!$K$2:$K$1001,MATCH(EF!C245,A!$A$2:$A$1001,0))</f>
        <v>702001</v>
      </c>
      <c r="N245" s="202">
        <f>INDEX(A!$L$2:$L$1001,MATCH(EF!C245,A!$A$2:$A$1001,0))</f>
        <v>0</v>
      </c>
      <c r="O245" s="203" t="str">
        <f t="shared" si="6"/>
        <v>7</v>
      </c>
      <c r="P245" s="203" t="str">
        <f t="shared" si="7"/>
        <v>020</v>
      </c>
      <c r="Q245" s="203" t="str">
        <f>IF(O245="7",IF(P245="000","Sin región al ser un intermunicipal",INDEX(B!$C$2:$C$126,MATCH(EF!P245,B!$A$2:$A$126,0))),"Sin región al ser un ente Estatal")</f>
        <v>Costa Sierra Occidental</v>
      </c>
      <c r="R245" s="204">
        <f>IF(O245="7",IF(P245="000","N/A",INDEX(B!$D$2:$D$126,MATCH(EF!P245,B!$A$2:$A$126,0))),B!$D$127)</f>
        <v>10303</v>
      </c>
      <c r="S245" s="204">
        <f>IF(O245="7",IF(P245="000","N/A",INDEX(B!$E$2:$E$126,MATCH(EF!P245,B!$A$2:$A$126,0))),B!$E$127)</f>
        <v>10940</v>
      </c>
    </row>
    <row r="246" spans="1:19" x14ac:dyDescent="0.3">
      <c r="A246" s="195">
        <f>COUNTIF(A!$A$2:$A$1001,"&lt;="&amp;A!A246)</f>
        <v>245</v>
      </c>
      <c r="B246" s="196">
        <v>245</v>
      </c>
      <c r="C246" s="202" t="str">
        <f>INDEX(A!$A$2:$A$1001,MATCH(EF!B246,EF!$A$2:$A$1001,0))</f>
        <v>Sistema para el Desarrollo Integral de la Familia del municipio de Cañadas de Obregón, Jalisco</v>
      </c>
      <c r="D246" s="202" t="str">
        <f>INDEX(A!$B$2:$B$1001,MATCH(EF!C246,A!$A$2:$A$1001,0))</f>
        <v>Municipal</v>
      </c>
      <c r="E246" s="202" t="str">
        <f>INDEX(A!$C$2:$C$1001,MATCH(EF!C246,A!$A$2:$A$1001,0))</f>
        <v>Sí</v>
      </c>
      <c r="F246" s="202">
        <f>INDEX(A!$D$2:$D$1001,MATCH(EF!C246,A!$A$2:$A$1001,0))</f>
        <v>117</v>
      </c>
      <c r="G246" s="202" t="str">
        <f>INDEX(A!$E$2:$E$1001,MATCH(EF!C246,A!$A$2:$A$1001,0))</f>
        <v>Asistencia social</v>
      </c>
      <c r="H246" s="202" t="str">
        <f>INDEX(A!$F$2:$F$1001,MATCH(EF!C246,A!$A$2:$A$1001,0))</f>
        <v>Ejecutivo</v>
      </c>
      <c r="I246" s="202" t="str">
        <f>INDEX(A!$G$2:$G$1001,MATCH(EF!C246,A!$A$2:$A$1001,0))</f>
        <v>OPD</v>
      </c>
      <c r="J246" s="202">
        <f>INDEX(A!$H$2:$H$1001,MATCH(EF!C246,A!$A$2:$A$1001,0))</f>
        <v>1987</v>
      </c>
      <c r="K246" s="202" t="str">
        <f>INDEX(A!$I$2:$I$1001,MATCH(EF!C246,A!$A$2:$A$1001,0))</f>
        <v>NA</v>
      </c>
      <c r="L246" s="202" t="str">
        <f>INDEX(A!$J$2:$J$1001,MATCH(EF!C246,A!$A$2:$A$1001,0))</f>
        <v>Decreto N.° 12721</v>
      </c>
      <c r="M246" s="202">
        <f>INDEX(A!$K$2:$K$1001,MATCH(EF!C246,A!$A$2:$A$1001,0))</f>
        <v>711701</v>
      </c>
      <c r="N246" s="202">
        <f>INDEX(A!$L$2:$L$1001,MATCH(EF!C246,A!$A$2:$A$1001,0))</f>
        <v>0</v>
      </c>
      <c r="O246" s="203" t="str">
        <f t="shared" si="6"/>
        <v>7</v>
      </c>
      <c r="P246" s="203" t="str">
        <f t="shared" si="7"/>
        <v>117</v>
      </c>
      <c r="Q246" s="203" t="str">
        <f>IF(O246="7",IF(P246="000","Sin región al ser un intermunicipal",INDEX(B!$C$2:$C$126,MATCH(EF!P246,B!$A$2:$A$126,0))),"Sin región al ser un ente Estatal")</f>
        <v>Altos Sur</v>
      </c>
      <c r="R246" s="204">
        <f>IF(O246="7",IF(P246="000","N/A",INDEX(B!$D$2:$D$126,MATCH(EF!P246,B!$A$2:$A$126,0))),B!$D$127)</f>
        <v>4110</v>
      </c>
      <c r="S246" s="204">
        <f>IF(O246="7",IF(P246="000","N/A",INDEX(B!$E$2:$E$126,MATCH(EF!P246,B!$A$2:$A$126,0))),B!$E$127)</f>
        <v>4388</v>
      </c>
    </row>
    <row r="247" spans="1:19" x14ac:dyDescent="0.3">
      <c r="A247" s="195">
        <f>COUNTIF(A!$A$2:$A$1001,"&lt;="&amp;A!A247)</f>
        <v>246</v>
      </c>
      <c r="B247" s="196">
        <v>246</v>
      </c>
      <c r="C247" s="202" t="str">
        <f>INDEX(A!$A$2:$A$1001,MATCH(EF!B247,EF!$A$2:$A$1001,0))</f>
        <v>Sistema para el Desarrollo Integral de la Familia del municipio de Casimiro Castillo</v>
      </c>
      <c r="D247" s="202" t="str">
        <f>INDEX(A!$B$2:$B$1001,MATCH(EF!C247,A!$A$2:$A$1001,0))</f>
        <v>Municipal</v>
      </c>
      <c r="E247" s="202" t="str">
        <f>INDEX(A!$C$2:$C$1001,MATCH(EF!C247,A!$A$2:$A$1001,0))</f>
        <v>Sí</v>
      </c>
      <c r="F247" s="202">
        <f>INDEX(A!$D$2:$D$1001,MATCH(EF!C247,A!$A$2:$A$1001,0))</f>
        <v>21</v>
      </c>
      <c r="G247" s="202" t="str">
        <f>INDEX(A!$E$2:$E$1001,MATCH(EF!C247,A!$A$2:$A$1001,0))</f>
        <v>Asistencia social</v>
      </c>
      <c r="H247" s="202" t="str">
        <f>INDEX(A!$F$2:$F$1001,MATCH(EF!C247,A!$A$2:$A$1001,0))</f>
        <v>Ejecutivo</v>
      </c>
      <c r="I247" s="202" t="str">
        <f>INDEX(A!$G$2:$G$1001,MATCH(EF!C247,A!$A$2:$A$1001,0))</f>
        <v>OPD</v>
      </c>
      <c r="J247" s="202">
        <f>INDEX(A!$H$2:$H$1001,MATCH(EF!C247,A!$A$2:$A$1001,0))</f>
        <v>1986</v>
      </c>
      <c r="K247" s="202" t="str">
        <f>INDEX(A!$I$2:$I$1001,MATCH(EF!C247,A!$A$2:$A$1001,0))</f>
        <v>NA</v>
      </c>
      <c r="L247" s="202" t="str">
        <f>INDEX(A!$J$2:$J$1001,MATCH(EF!C247,A!$A$2:$A$1001,0))</f>
        <v>Decreto número 12426</v>
      </c>
      <c r="M247" s="202">
        <f>INDEX(A!$K$2:$K$1001,MATCH(EF!C247,A!$A$2:$A$1001,0))</f>
        <v>702101</v>
      </c>
      <c r="N247" s="202">
        <f>INDEX(A!$L$2:$L$1001,MATCH(EF!C247,A!$A$2:$A$1001,0))</f>
        <v>0</v>
      </c>
      <c r="O247" s="203" t="str">
        <f t="shared" si="6"/>
        <v>7</v>
      </c>
      <c r="P247" s="203" t="str">
        <f t="shared" si="7"/>
        <v>021</v>
      </c>
      <c r="Q247" s="203" t="str">
        <f>IF(O247="7",IF(P247="000","Sin región al ser un intermunicipal",INDEX(B!$C$2:$C$126,MATCH(EF!P247,B!$A$2:$A$126,0))),"Sin región al ser un ente Estatal")</f>
        <v>Costa Sur</v>
      </c>
      <c r="R247" s="204">
        <f>IF(O247="7",IF(P247="000","N/A",INDEX(B!$D$2:$D$126,MATCH(EF!P247,B!$A$2:$A$126,0))),B!$D$127)</f>
        <v>21584</v>
      </c>
      <c r="S247" s="204">
        <f>IF(O247="7",IF(P247="000","N/A",INDEX(B!$E$2:$E$126,MATCH(EF!P247,B!$A$2:$A$126,0))),B!$E$127)</f>
        <v>20548</v>
      </c>
    </row>
    <row r="248" spans="1:19" x14ac:dyDescent="0.3">
      <c r="A248" s="195">
        <f>COUNTIF(A!$A$2:$A$1001,"&lt;="&amp;A!A248)</f>
        <v>247</v>
      </c>
      <c r="B248" s="196">
        <v>247</v>
      </c>
      <c r="C248" s="202" t="str">
        <f>INDEX(A!$A$2:$A$1001,MATCH(EF!B248,EF!$A$2:$A$1001,0))</f>
        <v>Sistema para el Desarrollo Integral de la Familia del municipio de Chapala</v>
      </c>
      <c r="D248" s="202" t="str">
        <f>INDEX(A!$B$2:$B$1001,MATCH(EF!C248,A!$A$2:$A$1001,0))</f>
        <v>Municipal</v>
      </c>
      <c r="E248" s="202" t="str">
        <f>INDEX(A!$C$2:$C$1001,MATCH(EF!C248,A!$A$2:$A$1001,0))</f>
        <v>Sí</v>
      </c>
      <c r="F248" s="202">
        <f>INDEX(A!$D$2:$D$1001,MATCH(EF!C248,A!$A$2:$A$1001,0))</f>
        <v>30</v>
      </c>
      <c r="G248" s="202" t="str">
        <f>INDEX(A!$E$2:$E$1001,MATCH(EF!C248,A!$A$2:$A$1001,0))</f>
        <v>Asistencia social</v>
      </c>
      <c r="H248" s="202" t="str">
        <f>INDEX(A!$F$2:$F$1001,MATCH(EF!C248,A!$A$2:$A$1001,0))</f>
        <v>Ejecutivo</v>
      </c>
      <c r="I248" s="202" t="str">
        <f>INDEX(A!$G$2:$G$1001,MATCH(EF!C248,A!$A$2:$A$1001,0))</f>
        <v>OPD</v>
      </c>
      <c r="J248" s="202">
        <f>INDEX(A!$H$2:$H$1001,MATCH(EF!C248,A!$A$2:$A$1001,0))</f>
        <v>1986</v>
      </c>
      <c r="K248" s="202" t="str">
        <f>INDEX(A!$I$2:$I$1001,MATCH(EF!C248,A!$A$2:$A$1001,0))</f>
        <v>NA</v>
      </c>
      <c r="L248" s="202" t="str">
        <f>INDEX(A!$J$2:$J$1001,MATCH(EF!C248,A!$A$2:$A$1001,0))</f>
        <v>Decreto número 12338</v>
      </c>
      <c r="M248" s="202">
        <f>INDEX(A!$K$2:$K$1001,MATCH(EF!C248,A!$A$2:$A$1001,0))</f>
        <v>703001</v>
      </c>
      <c r="N248" s="202">
        <f>INDEX(A!$L$2:$L$1001,MATCH(EF!C248,A!$A$2:$A$1001,0))</f>
        <v>0</v>
      </c>
      <c r="O248" s="203" t="str">
        <f t="shared" si="6"/>
        <v>7</v>
      </c>
      <c r="P248" s="203" t="str">
        <f t="shared" si="7"/>
        <v>030</v>
      </c>
      <c r="Q248" s="203" t="str">
        <f>IF(O248="7",IF(P248="000","Sin región al ser un intermunicipal",INDEX(B!$C$2:$C$126,MATCH(EF!P248,B!$A$2:$A$126,0))),"Sin región al ser un ente Estatal")</f>
        <v>Sureste</v>
      </c>
      <c r="R248" s="204">
        <f>IF(O248="7",IF(P248="000","N/A",INDEX(B!$D$2:$D$126,MATCH(EF!P248,B!$A$2:$A$126,0))),B!$D$127)</f>
        <v>50738</v>
      </c>
      <c r="S248" s="204">
        <f>IF(O248="7",IF(P248="000","N/A",INDEX(B!$E$2:$E$126,MATCH(EF!P248,B!$A$2:$A$126,0))),B!$E$127)</f>
        <v>55196</v>
      </c>
    </row>
    <row r="249" spans="1:19" x14ac:dyDescent="0.3">
      <c r="A249" s="195">
        <f>COUNTIF(A!$A$2:$A$1001,"&lt;="&amp;A!A249)</f>
        <v>248</v>
      </c>
      <c r="B249" s="196">
        <v>248</v>
      </c>
      <c r="C249" s="202" t="str">
        <f>INDEX(A!$A$2:$A$1001,MATCH(EF!B249,EF!$A$2:$A$1001,0))</f>
        <v>Sistema para el Desarrollo Integral de la Familia del municipio de Chiquilistlán</v>
      </c>
      <c r="D249" s="202" t="str">
        <f>INDEX(A!$B$2:$B$1001,MATCH(EF!C249,A!$A$2:$A$1001,0))</f>
        <v>Municipal</v>
      </c>
      <c r="E249" s="202" t="str">
        <f>INDEX(A!$C$2:$C$1001,MATCH(EF!C249,A!$A$2:$A$1001,0))</f>
        <v>Sí</v>
      </c>
      <c r="F249" s="202">
        <f>INDEX(A!$D$2:$D$1001,MATCH(EF!C249,A!$A$2:$A$1001,0))</f>
        <v>32</v>
      </c>
      <c r="G249" s="202" t="str">
        <f>INDEX(A!$E$2:$E$1001,MATCH(EF!C249,A!$A$2:$A$1001,0))</f>
        <v>Asistencia social</v>
      </c>
      <c r="H249" s="202" t="str">
        <f>INDEX(A!$F$2:$F$1001,MATCH(EF!C249,A!$A$2:$A$1001,0))</f>
        <v>Ejecutivo</v>
      </c>
      <c r="I249" s="202" t="str">
        <f>INDEX(A!$G$2:$G$1001,MATCH(EF!C249,A!$A$2:$A$1001,0))</f>
        <v>OPD</v>
      </c>
      <c r="J249" s="202">
        <f>INDEX(A!$H$2:$H$1001,MATCH(EF!C249,A!$A$2:$A$1001,0))</f>
        <v>1989</v>
      </c>
      <c r="K249" s="202" t="str">
        <f>INDEX(A!$I$2:$I$1001,MATCH(EF!C249,A!$A$2:$A$1001,0))</f>
        <v>NA</v>
      </c>
      <c r="L249" s="202" t="str">
        <f>INDEX(A!$J$2:$J$1001,MATCH(EF!C249,A!$A$2:$A$1001,0))</f>
        <v>Decreto número 13575</v>
      </c>
      <c r="M249" s="202">
        <f>INDEX(A!$K$2:$K$1001,MATCH(EF!C249,A!$A$2:$A$1001,0))</f>
        <v>703201</v>
      </c>
      <c r="N249" s="202">
        <f>INDEX(A!$L$2:$L$1001,MATCH(EF!C249,A!$A$2:$A$1001,0))</f>
        <v>0</v>
      </c>
      <c r="O249" s="203" t="str">
        <f t="shared" si="6"/>
        <v>7</v>
      </c>
      <c r="P249" s="203" t="str">
        <f t="shared" si="7"/>
        <v>032</v>
      </c>
      <c r="Q249" s="203" t="str">
        <f>IF(O249="7",IF(P249="000","Sin región al ser un intermunicipal",INDEX(B!$C$2:$C$126,MATCH(EF!P249,B!$A$2:$A$126,0))),"Sin región al ser un ente Estatal")</f>
        <v>Sierra de Amula</v>
      </c>
      <c r="R249" s="204">
        <f>IF(O249="7",IF(P249="000","N/A",INDEX(B!$D$2:$D$126,MATCH(EF!P249,B!$A$2:$A$126,0))),B!$D$127)</f>
        <v>6102</v>
      </c>
      <c r="S249" s="204">
        <f>IF(O249="7",IF(P249="000","N/A",INDEX(B!$E$2:$E$126,MATCH(EF!P249,B!$A$2:$A$126,0))),B!$E$127)</f>
        <v>5983</v>
      </c>
    </row>
    <row r="250" spans="1:19" x14ac:dyDescent="0.3">
      <c r="A250" s="195">
        <f>COUNTIF(A!$A$2:$A$1001,"&lt;="&amp;A!A250)</f>
        <v>249</v>
      </c>
      <c r="B250" s="196">
        <v>249</v>
      </c>
      <c r="C250" s="202" t="str">
        <f>INDEX(A!$A$2:$A$1001,MATCH(EF!B250,EF!$A$2:$A$1001,0))</f>
        <v>Sistema para el Desarrollo Integral de la Familia del municipio de Cihuatlán</v>
      </c>
      <c r="D250" s="202" t="str">
        <f>INDEX(A!$B$2:$B$1001,MATCH(EF!C250,A!$A$2:$A$1001,0))</f>
        <v>Municipal</v>
      </c>
      <c r="E250" s="202" t="str">
        <f>INDEX(A!$C$2:$C$1001,MATCH(EF!C250,A!$A$2:$A$1001,0))</f>
        <v>Sí</v>
      </c>
      <c r="F250" s="202">
        <f>INDEX(A!$D$2:$D$1001,MATCH(EF!C250,A!$A$2:$A$1001,0))</f>
        <v>22</v>
      </c>
      <c r="G250" s="202" t="str">
        <f>INDEX(A!$E$2:$E$1001,MATCH(EF!C250,A!$A$2:$A$1001,0))</f>
        <v>Asistencia social</v>
      </c>
      <c r="H250" s="202" t="str">
        <f>INDEX(A!$F$2:$F$1001,MATCH(EF!C250,A!$A$2:$A$1001,0))</f>
        <v>Ejecutivo</v>
      </c>
      <c r="I250" s="202" t="str">
        <f>INDEX(A!$G$2:$G$1001,MATCH(EF!C250,A!$A$2:$A$1001,0))</f>
        <v>OPD</v>
      </c>
      <c r="J250" s="202">
        <f>INDEX(A!$H$2:$H$1001,MATCH(EF!C250,A!$A$2:$A$1001,0))</f>
        <v>1986</v>
      </c>
      <c r="K250" s="202" t="str">
        <f>INDEX(A!$I$2:$I$1001,MATCH(EF!C250,A!$A$2:$A$1001,0))</f>
        <v>NA</v>
      </c>
      <c r="L250" s="202" t="str">
        <f>INDEX(A!$J$2:$J$1001,MATCH(EF!C250,A!$A$2:$A$1001,0))</f>
        <v>Decreto número 12501</v>
      </c>
      <c r="M250" s="202">
        <f>INDEX(A!$K$2:$K$1001,MATCH(EF!C250,A!$A$2:$A$1001,0))</f>
        <v>702201</v>
      </c>
      <c r="N250" s="202">
        <f>INDEX(A!$L$2:$L$1001,MATCH(EF!C250,A!$A$2:$A$1001,0))</f>
        <v>0</v>
      </c>
      <c r="O250" s="203" t="str">
        <f t="shared" si="6"/>
        <v>7</v>
      </c>
      <c r="P250" s="203" t="str">
        <f t="shared" si="7"/>
        <v>022</v>
      </c>
      <c r="Q250" s="203" t="str">
        <f>IF(O250="7",IF(P250="000","Sin región al ser un intermunicipal",INDEX(B!$C$2:$C$126,MATCH(EF!P250,B!$A$2:$A$126,0))),"Sin región al ser un ente Estatal")</f>
        <v>Costa Sur</v>
      </c>
      <c r="R250" s="204">
        <f>IF(O250="7",IF(P250="000","N/A",INDEX(B!$D$2:$D$126,MATCH(EF!P250,B!$A$2:$A$126,0))),B!$D$127)</f>
        <v>41300</v>
      </c>
      <c r="S250" s="204">
        <f>IF(O250="7",IF(P250="000","N/A",INDEX(B!$E$2:$E$126,MATCH(EF!P250,B!$A$2:$A$126,0))),B!$E$127)</f>
        <v>40139</v>
      </c>
    </row>
    <row r="251" spans="1:19" x14ac:dyDescent="0.3">
      <c r="A251" s="195">
        <f>COUNTIF(A!$A$2:$A$1001,"&lt;="&amp;A!A251)</f>
        <v>250</v>
      </c>
      <c r="B251" s="196">
        <v>250</v>
      </c>
      <c r="C251" s="202" t="str">
        <f>INDEX(A!$A$2:$A$1001,MATCH(EF!B251,EF!$A$2:$A$1001,0))</f>
        <v>Sistema para el Desarrollo Integral de la Familia del municipio de Ciudad Guzmán, Jalisco</v>
      </c>
      <c r="D251" s="202" t="str">
        <f>INDEX(A!$B$2:$B$1001,MATCH(EF!C251,A!$A$2:$A$1001,0))</f>
        <v>Municipal</v>
      </c>
      <c r="E251" s="202" t="str">
        <f>INDEX(A!$C$2:$C$1001,MATCH(EF!C251,A!$A$2:$A$1001,0))</f>
        <v>Sí</v>
      </c>
      <c r="F251" s="202">
        <f>INDEX(A!$D$2:$D$1001,MATCH(EF!C251,A!$A$2:$A$1001,0))</f>
        <v>23</v>
      </c>
      <c r="G251" s="202" t="str">
        <f>INDEX(A!$E$2:$E$1001,MATCH(EF!C251,A!$A$2:$A$1001,0))</f>
        <v>Asistencia social</v>
      </c>
      <c r="H251" s="202" t="str">
        <f>INDEX(A!$F$2:$F$1001,MATCH(EF!C251,A!$A$2:$A$1001,0))</f>
        <v>Ejecutivo</v>
      </c>
      <c r="I251" s="202" t="str">
        <f>INDEX(A!$G$2:$G$1001,MATCH(EF!C251,A!$A$2:$A$1001,0))</f>
        <v>OPD</v>
      </c>
      <c r="J251" s="202">
        <f>INDEX(A!$H$2:$H$1001,MATCH(EF!C251,A!$A$2:$A$1001,0))</f>
        <v>1985</v>
      </c>
      <c r="K251" s="202" t="str">
        <f>INDEX(A!$I$2:$I$1001,MATCH(EF!C251,A!$A$2:$A$1001,0))</f>
        <v>NA</v>
      </c>
      <c r="L251" s="202" t="str">
        <f>INDEX(A!$J$2:$J$1001,MATCH(EF!C251,A!$A$2:$A$1001,0))</f>
        <v>Decreto número 12021</v>
      </c>
      <c r="M251" s="202">
        <f>INDEX(A!$K$2:$K$1001,MATCH(EF!C251,A!$A$2:$A$1001,0))</f>
        <v>702301</v>
      </c>
      <c r="N251" s="202">
        <f>INDEX(A!$L$2:$L$1001,MATCH(EF!C251,A!$A$2:$A$1001,0))</f>
        <v>0</v>
      </c>
      <c r="O251" s="203" t="str">
        <f t="shared" si="6"/>
        <v>7</v>
      </c>
      <c r="P251" s="203" t="str">
        <f t="shared" si="7"/>
        <v>023</v>
      </c>
      <c r="Q251" s="203" t="str">
        <f>IF(O251="7",IF(P251="000","Sin región al ser un intermunicipal",INDEX(B!$C$2:$C$126,MATCH(EF!P251,B!$A$2:$A$126,0))),"Sin región al ser un ente Estatal")</f>
        <v>Sur</v>
      </c>
      <c r="R251" s="204">
        <f>IF(O251="7",IF(P251="000","N/A",INDEX(B!$D$2:$D$126,MATCH(EF!P251,B!$A$2:$A$126,0))),B!$D$127)</f>
        <v>105423</v>
      </c>
      <c r="S251" s="204">
        <f>IF(O251="7",IF(P251="000","N/A",INDEX(B!$E$2:$E$126,MATCH(EF!P251,B!$A$2:$A$126,0))),B!$E$127)</f>
        <v>115141</v>
      </c>
    </row>
    <row r="252" spans="1:19" x14ac:dyDescent="0.3">
      <c r="A252" s="195">
        <f>COUNTIF(A!$A$2:$A$1001,"&lt;="&amp;A!A252)</f>
        <v>251</v>
      </c>
      <c r="B252" s="196">
        <v>251</v>
      </c>
      <c r="C252" s="202" t="str">
        <f>INDEX(A!$A$2:$A$1001,MATCH(EF!B252,EF!$A$2:$A$1001,0))</f>
        <v>Sistema para el Desarrollo Integral de la Familia del municipio de Cocula</v>
      </c>
      <c r="D252" s="202" t="str">
        <f>INDEX(A!$B$2:$B$1001,MATCH(EF!C252,A!$A$2:$A$1001,0))</f>
        <v>Municipal</v>
      </c>
      <c r="E252" s="202" t="str">
        <f>INDEX(A!$C$2:$C$1001,MATCH(EF!C252,A!$A$2:$A$1001,0))</f>
        <v>Sí</v>
      </c>
      <c r="F252" s="202">
        <f>INDEX(A!$D$2:$D$1001,MATCH(EF!C252,A!$A$2:$A$1001,0))</f>
        <v>24</v>
      </c>
      <c r="G252" s="202" t="str">
        <f>INDEX(A!$E$2:$E$1001,MATCH(EF!C252,A!$A$2:$A$1001,0))</f>
        <v>Asistencia social</v>
      </c>
      <c r="H252" s="202" t="str">
        <f>INDEX(A!$F$2:$F$1001,MATCH(EF!C252,A!$A$2:$A$1001,0))</f>
        <v>Ejecutivo</v>
      </c>
      <c r="I252" s="202" t="str">
        <f>INDEX(A!$G$2:$G$1001,MATCH(EF!C252,A!$A$2:$A$1001,0))</f>
        <v>OPD</v>
      </c>
      <c r="J252" s="202">
        <f>INDEX(A!$H$2:$H$1001,MATCH(EF!C252,A!$A$2:$A$1001,0))</f>
        <v>1986</v>
      </c>
      <c r="K252" s="202" t="str">
        <f>INDEX(A!$I$2:$I$1001,MATCH(EF!C252,A!$A$2:$A$1001,0))</f>
        <v>NA</v>
      </c>
      <c r="L252" s="202" t="str">
        <f>INDEX(A!$J$2:$J$1001,MATCH(EF!C252,A!$A$2:$A$1001,0))</f>
        <v>Decreto número 12359</v>
      </c>
      <c r="M252" s="202">
        <f>INDEX(A!$K$2:$K$1001,MATCH(EF!C252,A!$A$2:$A$1001,0))</f>
        <v>702401</v>
      </c>
      <c r="N252" s="202">
        <f>INDEX(A!$L$2:$L$1001,MATCH(EF!C252,A!$A$2:$A$1001,0))</f>
        <v>0</v>
      </c>
      <c r="O252" s="203" t="str">
        <f t="shared" si="6"/>
        <v>7</v>
      </c>
      <c r="P252" s="203" t="str">
        <f t="shared" si="7"/>
        <v>024</v>
      </c>
      <c r="Q252" s="203" t="str">
        <f>IF(O252="7",IF(P252="000","Sin región al ser un intermunicipal",INDEX(B!$C$2:$C$126,MATCH(EF!P252,B!$A$2:$A$126,0))),"Sin región al ser un ente Estatal")</f>
        <v>Lagunas</v>
      </c>
      <c r="R252" s="204">
        <f>IF(O252="7",IF(P252="000","N/A",INDEX(B!$D$2:$D$126,MATCH(EF!P252,B!$A$2:$A$126,0))),B!$D$127)</f>
        <v>26687</v>
      </c>
      <c r="S252" s="204">
        <f>IF(O252="7",IF(P252="000","N/A",INDEX(B!$E$2:$E$126,MATCH(EF!P252,B!$A$2:$A$126,0))),B!$E$127)</f>
        <v>29267</v>
      </c>
    </row>
    <row r="253" spans="1:19" x14ac:dyDescent="0.3">
      <c r="A253" s="195">
        <f>COUNTIF(A!$A$2:$A$1001,"&lt;="&amp;A!A253)</f>
        <v>252</v>
      </c>
      <c r="B253" s="196">
        <v>252</v>
      </c>
      <c r="C253" s="202" t="str">
        <f>INDEX(A!$A$2:$A$1001,MATCH(EF!B253,EF!$A$2:$A$1001,0))</f>
        <v>Sistema para el Desarrollo Integral de la Familia del municipio de Colotlán, Jalisco</v>
      </c>
      <c r="D253" s="202" t="str">
        <f>INDEX(A!$B$2:$B$1001,MATCH(EF!C253,A!$A$2:$A$1001,0))</f>
        <v>Municipal</v>
      </c>
      <c r="E253" s="202" t="str">
        <f>INDEX(A!$C$2:$C$1001,MATCH(EF!C253,A!$A$2:$A$1001,0))</f>
        <v>Sí</v>
      </c>
      <c r="F253" s="202">
        <f>INDEX(A!$D$2:$D$1001,MATCH(EF!C253,A!$A$2:$A$1001,0))</f>
        <v>25</v>
      </c>
      <c r="G253" s="202" t="str">
        <f>INDEX(A!$E$2:$E$1001,MATCH(EF!C253,A!$A$2:$A$1001,0))</f>
        <v>Asistencia social</v>
      </c>
      <c r="H253" s="202" t="str">
        <f>INDEX(A!$F$2:$F$1001,MATCH(EF!C253,A!$A$2:$A$1001,0))</f>
        <v>Ejecutivo</v>
      </c>
      <c r="I253" s="202" t="str">
        <f>INDEX(A!$G$2:$G$1001,MATCH(EF!C253,A!$A$2:$A$1001,0))</f>
        <v>OPD</v>
      </c>
      <c r="J253" s="202">
        <f>INDEX(A!$H$2:$H$1001,MATCH(EF!C253,A!$A$2:$A$1001,0))</f>
        <v>1985</v>
      </c>
      <c r="K253" s="202" t="str">
        <f>INDEX(A!$I$2:$I$1001,MATCH(EF!C253,A!$A$2:$A$1001,0))</f>
        <v>NA</v>
      </c>
      <c r="L253" s="202" t="str">
        <f>INDEX(A!$J$2:$J$1001,MATCH(EF!C253,A!$A$2:$A$1001,0))</f>
        <v>Decreto número 12037</v>
      </c>
      <c r="M253" s="202">
        <f>INDEX(A!$K$2:$K$1001,MATCH(EF!C253,A!$A$2:$A$1001,0))</f>
        <v>702501</v>
      </c>
      <c r="N253" s="202">
        <f>INDEX(A!$L$2:$L$1001,MATCH(EF!C253,A!$A$2:$A$1001,0))</f>
        <v>0</v>
      </c>
      <c r="O253" s="203" t="str">
        <f t="shared" si="6"/>
        <v>7</v>
      </c>
      <c r="P253" s="203" t="str">
        <f t="shared" si="7"/>
        <v>025</v>
      </c>
      <c r="Q253" s="203" t="str">
        <f>IF(O253="7",IF(P253="000","Sin región al ser un intermunicipal",INDEX(B!$C$2:$C$126,MATCH(EF!P253,B!$A$2:$A$126,0))),"Sin región al ser un ente Estatal")</f>
        <v>Norte</v>
      </c>
      <c r="R253" s="204">
        <f>IF(O253="7",IF(P253="000","N/A",INDEX(B!$D$2:$D$126,MATCH(EF!P253,B!$A$2:$A$126,0))),B!$D$127)</f>
        <v>17865</v>
      </c>
      <c r="S253" s="204">
        <f>IF(O253="7",IF(P253="000","N/A",INDEX(B!$E$2:$E$126,MATCH(EF!P253,B!$A$2:$A$126,0))),B!$E$127)</f>
        <v>19689</v>
      </c>
    </row>
    <row r="254" spans="1:19" x14ac:dyDescent="0.3">
      <c r="A254" s="195">
        <f>COUNTIF(A!$A$2:$A$1001,"&lt;="&amp;A!A254)</f>
        <v>253</v>
      </c>
      <c r="B254" s="196">
        <v>253</v>
      </c>
      <c r="C254" s="202" t="str">
        <f>INDEX(A!$A$2:$A$1001,MATCH(EF!B254,EF!$A$2:$A$1001,0))</f>
        <v>Sistema para el Desarrollo Integral de la Familia del municipio de Concepción de Buenos Aires</v>
      </c>
      <c r="D254" s="202" t="str">
        <f>INDEX(A!$B$2:$B$1001,MATCH(EF!C254,A!$A$2:$A$1001,0))</f>
        <v>Municipal</v>
      </c>
      <c r="E254" s="202" t="str">
        <f>INDEX(A!$C$2:$C$1001,MATCH(EF!C254,A!$A$2:$A$1001,0))</f>
        <v>Sí</v>
      </c>
      <c r="F254" s="202">
        <f>INDEX(A!$D$2:$D$1001,MATCH(EF!C254,A!$A$2:$A$1001,0))</f>
        <v>26</v>
      </c>
      <c r="G254" s="202" t="str">
        <f>INDEX(A!$E$2:$E$1001,MATCH(EF!C254,A!$A$2:$A$1001,0))</f>
        <v>Asistencia social</v>
      </c>
      <c r="H254" s="202" t="str">
        <f>INDEX(A!$F$2:$F$1001,MATCH(EF!C254,A!$A$2:$A$1001,0))</f>
        <v>Ejecutivo</v>
      </c>
      <c r="I254" s="202" t="str">
        <f>INDEX(A!$G$2:$G$1001,MATCH(EF!C254,A!$A$2:$A$1001,0))</f>
        <v>OPD</v>
      </c>
      <c r="J254" s="202">
        <f>INDEX(A!$H$2:$H$1001,MATCH(EF!C254,A!$A$2:$A$1001,0))</f>
        <v>1987</v>
      </c>
      <c r="K254" s="202" t="str">
        <f>INDEX(A!$I$2:$I$1001,MATCH(EF!C254,A!$A$2:$A$1001,0))</f>
        <v>NA</v>
      </c>
      <c r="L254" s="202" t="str">
        <f>INDEX(A!$J$2:$J$1001,MATCH(EF!C254,A!$A$2:$A$1001,0))</f>
        <v>Decreto número 12990</v>
      </c>
      <c r="M254" s="202">
        <f>INDEX(A!$K$2:$K$1001,MATCH(EF!C254,A!$A$2:$A$1001,0))</f>
        <v>702601</v>
      </c>
      <c r="N254" s="202">
        <f>INDEX(A!$L$2:$L$1001,MATCH(EF!C254,A!$A$2:$A$1001,0))</f>
        <v>0</v>
      </c>
      <c r="O254" s="203" t="str">
        <f t="shared" si="6"/>
        <v>7</v>
      </c>
      <c r="P254" s="203" t="str">
        <f t="shared" si="7"/>
        <v>026</v>
      </c>
      <c r="Q254" s="203" t="str">
        <f>IF(O254="7",IF(P254="000","Sin región al ser un intermunicipal",INDEX(B!$C$2:$C$126,MATCH(EF!P254,B!$A$2:$A$126,0))),"Sin región al ser un ente Estatal")</f>
        <v>Sureste</v>
      </c>
      <c r="R254" s="204">
        <f>IF(O254="7",IF(P254="000","N/A",INDEX(B!$D$2:$D$126,MATCH(EF!P254,B!$A$2:$A$126,0))),B!$D$127)</f>
        <v>5933</v>
      </c>
      <c r="S254" s="204">
        <f>IF(O254="7",IF(P254="000","N/A",INDEX(B!$E$2:$E$126,MATCH(EF!P254,B!$A$2:$A$126,0))),B!$E$127)</f>
        <v>6334</v>
      </c>
    </row>
    <row r="255" spans="1:19" x14ac:dyDescent="0.3">
      <c r="A255" s="195">
        <f>COUNTIF(A!$A$2:$A$1001,"&lt;="&amp;A!A255)</f>
        <v>254</v>
      </c>
      <c r="B255" s="196">
        <v>254</v>
      </c>
      <c r="C255" s="202" t="str">
        <f>INDEX(A!$A$2:$A$1001,MATCH(EF!B255,EF!$A$2:$A$1001,0))</f>
        <v>Sistema para el Desarrollo Integral de la Familia del municipio de Cuautitlán de García Barragán</v>
      </c>
      <c r="D255" s="202" t="str">
        <f>INDEX(A!$B$2:$B$1001,MATCH(EF!C255,A!$A$2:$A$1001,0))</f>
        <v>Municipal</v>
      </c>
      <c r="E255" s="202" t="str">
        <f>INDEX(A!$C$2:$C$1001,MATCH(EF!C255,A!$A$2:$A$1001,0))</f>
        <v>Sí</v>
      </c>
      <c r="F255" s="202">
        <f>INDEX(A!$D$2:$D$1001,MATCH(EF!C255,A!$A$2:$A$1001,0))</f>
        <v>27</v>
      </c>
      <c r="G255" s="202" t="str">
        <f>INDEX(A!$E$2:$E$1001,MATCH(EF!C255,A!$A$2:$A$1001,0))</f>
        <v>Asistencia social</v>
      </c>
      <c r="H255" s="202" t="str">
        <f>INDEX(A!$F$2:$F$1001,MATCH(EF!C255,A!$A$2:$A$1001,0))</f>
        <v>Ejecutivo</v>
      </c>
      <c r="I255" s="202" t="str">
        <f>INDEX(A!$G$2:$G$1001,MATCH(EF!C255,A!$A$2:$A$1001,0))</f>
        <v>OPD</v>
      </c>
      <c r="J255" s="202">
        <f>INDEX(A!$H$2:$H$1001,MATCH(EF!C255,A!$A$2:$A$1001,0))</f>
        <v>1988</v>
      </c>
      <c r="K255" s="202" t="str">
        <f>INDEX(A!$I$2:$I$1001,MATCH(EF!C255,A!$A$2:$A$1001,0))</f>
        <v>NA</v>
      </c>
      <c r="L255" s="202" t="str">
        <f>INDEX(A!$J$2:$J$1001,MATCH(EF!C255,A!$A$2:$A$1001,0))</f>
        <v>Sistema para el Desarrollo Integral de la Familia del municipio de Cuautitlán
Decreto número 13427</v>
      </c>
      <c r="M255" s="202">
        <f>INDEX(A!$K$2:$K$1001,MATCH(EF!C255,A!$A$2:$A$1001,0))</f>
        <v>702701</v>
      </c>
      <c r="N255" s="202">
        <f>INDEX(A!$L$2:$L$1001,MATCH(EF!C255,A!$A$2:$A$1001,0))</f>
        <v>0</v>
      </c>
      <c r="O255" s="203" t="str">
        <f t="shared" si="6"/>
        <v>7</v>
      </c>
      <c r="P255" s="203" t="str">
        <f t="shared" si="7"/>
        <v>027</v>
      </c>
      <c r="Q255" s="203" t="str">
        <f>IF(O255="7",IF(P255="000","Sin región al ser un intermunicipal",INDEX(B!$C$2:$C$126,MATCH(EF!P255,B!$A$2:$A$126,0))),"Sin región al ser un ente Estatal")</f>
        <v>Costa Sur</v>
      </c>
      <c r="R255" s="204">
        <f>IF(O255="7",IF(P255="000","N/A",INDEX(B!$D$2:$D$126,MATCH(EF!P255,B!$A$2:$A$126,0))),B!$D$127)</f>
        <v>18138</v>
      </c>
      <c r="S255" s="204">
        <f>IF(O255="7",IF(P255="000","N/A",INDEX(B!$E$2:$E$126,MATCH(EF!P255,B!$A$2:$A$126,0))),B!$E$127)</f>
        <v>18370</v>
      </c>
    </row>
    <row r="256" spans="1:19" x14ac:dyDescent="0.3">
      <c r="A256" s="195">
        <f>COUNTIF(A!$A$2:$A$1001,"&lt;="&amp;A!A256)</f>
        <v>255</v>
      </c>
      <c r="B256" s="196">
        <v>255</v>
      </c>
      <c r="C256" s="202" t="str">
        <f>INDEX(A!$A$2:$A$1001,MATCH(EF!B256,EF!$A$2:$A$1001,0))</f>
        <v>Sistema para el Desarrollo Integral de la Familia del municipio de Cuautla</v>
      </c>
      <c r="D256" s="202" t="str">
        <f>INDEX(A!$B$2:$B$1001,MATCH(EF!C256,A!$A$2:$A$1001,0))</f>
        <v>Municipal</v>
      </c>
      <c r="E256" s="202" t="str">
        <f>INDEX(A!$C$2:$C$1001,MATCH(EF!C256,A!$A$2:$A$1001,0))</f>
        <v>Sí</v>
      </c>
      <c r="F256" s="202">
        <f>INDEX(A!$D$2:$D$1001,MATCH(EF!C256,A!$A$2:$A$1001,0))</f>
        <v>28</v>
      </c>
      <c r="G256" s="202" t="str">
        <f>INDEX(A!$E$2:$E$1001,MATCH(EF!C256,A!$A$2:$A$1001,0))</f>
        <v>Asistencia social</v>
      </c>
      <c r="H256" s="202" t="str">
        <f>INDEX(A!$F$2:$F$1001,MATCH(EF!C256,A!$A$2:$A$1001,0))</f>
        <v>Ejecutivo</v>
      </c>
      <c r="I256" s="202" t="str">
        <f>INDEX(A!$G$2:$G$1001,MATCH(EF!C256,A!$A$2:$A$1001,0))</f>
        <v>OPD</v>
      </c>
      <c r="J256" s="202">
        <f>INDEX(A!$H$2:$H$1001,MATCH(EF!C256,A!$A$2:$A$1001,0))</f>
        <v>1986</v>
      </c>
      <c r="K256" s="202" t="str">
        <f>INDEX(A!$I$2:$I$1001,MATCH(EF!C256,A!$A$2:$A$1001,0))</f>
        <v>NA</v>
      </c>
      <c r="L256" s="202" t="str">
        <f>INDEX(A!$J$2:$J$1001,MATCH(EF!C256,A!$A$2:$A$1001,0))</f>
        <v>Decreto número 12501</v>
      </c>
      <c r="M256" s="202">
        <f>INDEX(A!$K$2:$K$1001,MATCH(EF!C256,A!$A$2:$A$1001,0))</f>
        <v>702801</v>
      </c>
      <c r="N256" s="202">
        <f>INDEX(A!$L$2:$L$1001,MATCH(EF!C256,A!$A$2:$A$1001,0))</f>
        <v>0</v>
      </c>
      <c r="O256" s="203" t="str">
        <f t="shared" si="6"/>
        <v>7</v>
      </c>
      <c r="P256" s="203" t="str">
        <f t="shared" si="7"/>
        <v>028</v>
      </c>
      <c r="Q256" s="203" t="str">
        <f>IF(O256="7",IF(P256="000","Sin región al ser un intermunicipal",INDEX(B!$C$2:$C$126,MATCH(EF!P256,B!$A$2:$A$126,0))),"Sin región al ser un ente Estatal")</f>
        <v>Sierra de Amula</v>
      </c>
      <c r="R256" s="204">
        <f>IF(O256="7",IF(P256="000","N/A",INDEX(B!$D$2:$D$126,MATCH(EF!P256,B!$A$2:$A$126,0))),B!$D$127)</f>
        <v>2120</v>
      </c>
      <c r="S256" s="204">
        <f>IF(O256="7",IF(P256="000","N/A",INDEX(B!$E$2:$E$126,MATCH(EF!P256,B!$A$2:$A$126,0))),B!$E$127)</f>
        <v>2166</v>
      </c>
    </row>
    <row r="257" spans="1:19" x14ac:dyDescent="0.3">
      <c r="A257" s="195">
        <f>COUNTIF(A!$A$2:$A$1001,"&lt;="&amp;A!A257)</f>
        <v>256</v>
      </c>
      <c r="B257" s="196">
        <v>256</v>
      </c>
      <c r="C257" s="202" t="str">
        <f>INDEX(A!$A$2:$A$1001,MATCH(EF!B257,EF!$A$2:$A$1001,0))</f>
        <v>Sistema para el Desarrollo Integral de la Familia del municipio de Cuquío</v>
      </c>
      <c r="D257" s="202" t="str">
        <f>INDEX(A!$B$2:$B$1001,MATCH(EF!C257,A!$A$2:$A$1001,0))</f>
        <v>Municipal</v>
      </c>
      <c r="E257" s="202" t="str">
        <f>INDEX(A!$C$2:$C$1001,MATCH(EF!C257,A!$A$2:$A$1001,0))</f>
        <v>Sí</v>
      </c>
      <c r="F257" s="202">
        <f>INDEX(A!$D$2:$D$1001,MATCH(EF!C257,A!$A$2:$A$1001,0))</f>
        <v>29</v>
      </c>
      <c r="G257" s="202" t="str">
        <f>INDEX(A!$E$2:$E$1001,MATCH(EF!C257,A!$A$2:$A$1001,0))</f>
        <v>Asistencia social</v>
      </c>
      <c r="H257" s="202" t="str">
        <f>INDEX(A!$F$2:$F$1001,MATCH(EF!C257,A!$A$2:$A$1001,0))</f>
        <v>Ejecutivo</v>
      </c>
      <c r="I257" s="202" t="str">
        <f>INDEX(A!$G$2:$G$1001,MATCH(EF!C257,A!$A$2:$A$1001,0))</f>
        <v>OPD</v>
      </c>
      <c r="J257" s="202">
        <f>INDEX(A!$H$2:$H$1001,MATCH(EF!C257,A!$A$2:$A$1001,0))</f>
        <v>1986</v>
      </c>
      <c r="K257" s="202" t="str">
        <f>INDEX(A!$I$2:$I$1001,MATCH(EF!C257,A!$A$2:$A$1001,0))</f>
        <v>NA</v>
      </c>
      <c r="L257" s="202" t="str">
        <f>INDEX(A!$J$2:$J$1001,MATCH(EF!C257,A!$A$2:$A$1001,0))</f>
        <v>Decreto número 12506</v>
      </c>
      <c r="M257" s="202">
        <f>INDEX(A!$K$2:$K$1001,MATCH(EF!C257,A!$A$2:$A$1001,0))</f>
        <v>702901</v>
      </c>
      <c r="N257" s="202">
        <f>INDEX(A!$L$2:$L$1001,MATCH(EF!C257,A!$A$2:$A$1001,0))</f>
        <v>0</v>
      </c>
      <c r="O257" s="203" t="str">
        <f t="shared" si="6"/>
        <v>7</v>
      </c>
      <c r="P257" s="203" t="str">
        <f t="shared" si="7"/>
        <v>029</v>
      </c>
      <c r="Q257" s="203" t="str">
        <f>IF(O257="7",IF(P257="000","Sin región al ser un intermunicipal",INDEX(B!$C$2:$C$126,MATCH(EF!P257,B!$A$2:$A$126,0))),"Sin región al ser un ente Estatal")</f>
        <v>Centro</v>
      </c>
      <c r="R257" s="204">
        <f>IF(O257="7",IF(P257="000","N/A",INDEX(B!$D$2:$D$126,MATCH(EF!P257,B!$A$2:$A$126,0))),B!$D$127)</f>
        <v>17980</v>
      </c>
      <c r="S257" s="204">
        <f>IF(O257="7",IF(P257="000","N/A",INDEX(B!$E$2:$E$126,MATCH(EF!P257,B!$A$2:$A$126,0))),B!$E$127)</f>
        <v>17820</v>
      </c>
    </row>
    <row r="258" spans="1:19" x14ac:dyDescent="0.3">
      <c r="A258" s="195">
        <f>COUNTIF(A!$A$2:$A$1001,"&lt;="&amp;A!A258)</f>
        <v>257</v>
      </c>
      <c r="B258" s="196">
        <v>257</v>
      </c>
      <c r="C258" s="202" t="str">
        <f>INDEX(A!$A$2:$A$1001,MATCH(EF!B258,EF!$A$2:$A$1001,0))</f>
        <v>Sistema para el Desarrollo Integral de la Familia del municipio de Degollado</v>
      </c>
      <c r="D258" s="202" t="str">
        <f>INDEX(A!$B$2:$B$1001,MATCH(EF!C258,A!$A$2:$A$1001,0))</f>
        <v>Municipal</v>
      </c>
      <c r="E258" s="202" t="str">
        <f>INDEX(A!$C$2:$C$1001,MATCH(EF!C258,A!$A$2:$A$1001,0))</f>
        <v>Sí</v>
      </c>
      <c r="F258" s="202">
        <f>INDEX(A!$D$2:$D$1001,MATCH(EF!C258,A!$A$2:$A$1001,0))</f>
        <v>33</v>
      </c>
      <c r="G258" s="202" t="str">
        <f>INDEX(A!$E$2:$E$1001,MATCH(EF!C258,A!$A$2:$A$1001,0))</f>
        <v>Asistencia social</v>
      </c>
      <c r="H258" s="202" t="str">
        <f>INDEX(A!$F$2:$F$1001,MATCH(EF!C258,A!$A$2:$A$1001,0))</f>
        <v>Ejecutivo</v>
      </c>
      <c r="I258" s="202" t="str">
        <f>INDEX(A!$G$2:$G$1001,MATCH(EF!C258,A!$A$2:$A$1001,0))</f>
        <v>OPD</v>
      </c>
      <c r="J258" s="202">
        <f>INDEX(A!$H$2:$H$1001,MATCH(EF!C258,A!$A$2:$A$1001,0))</f>
        <v>1992</v>
      </c>
      <c r="K258" s="202" t="str">
        <f>INDEX(A!$I$2:$I$1001,MATCH(EF!C258,A!$A$2:$A$1001,0))</f>
        <v>NA</v>
      </c>
      <c r="L258" s="202" t="str">
        <f>INDEX(A!$J$2:$J$1001,MATCH(EF!C258,A!$A$2:$A$1001,0))</f>
        <v>Decreto número 14841</v>
      </c>
      <c r="M258" s="202">
        <f>INDEX(A!$K$2:$K$1001,MATCH(EF!C258,A!$A$2:$A$1001,0))</f>
        <v>703301</v>
      </c>
      <c r="N258" s="202">
        <f>INDEX(A!$L$2:$L$1001,MATCH(EF!C258,A!$A$2:$A$1001,0))</f>
        <v>0</v>
      </c>
      <c r="O258" s="203" t="str">
        <f t="shared" si="6"/>
        <v>7</v>
      </c>
      <c r="P258" s="203" t="str">
        <f t="shared" si="7"/>
        <v>033</v>
      </c>
      <c r="Q258" s="203" t="str">
        <f>IF(O258="7",IF(P258="000","Sin región al ser un intermunicipal",INDEX(B!$C$2:$C$126,MATCH(EF!P258,B!$A$2:$A$126,0))),"Sin región al ser un ente Estatal")</f>
        <v>Ciénega</v>
      </c>
      <c r="R258" s="204">
        <f>IF(O258="7",IF(P258="000","N/A",INDEX(B!$D$2:$D$126,MATCH(EF!P258,B!$A$2:$A$126,0))),B!$D$127)</f>
        <v>21479</v>
      </c>
      <c r="S258" s="204">
        <f>IF(O258="7",IF(P258="000","N/A",INDEX(B!$E$2:$E$126,MATCH(EF!P258,B!$A$2:$A$126,0))),B!$E$127)</f>
        <v>21226</v>
      </c>
    </row>
    <row r="259" spans="1:19" x14ac:dyDescent="0.3">
      <c r="A259" s="195">
        <f>COUNTIF(A!$A$2:$A$1001,"&lt;="&amp;A!A259)</f>
        <v>258</v>
      </c>
      <c r="B259" s="196">
        <v>258</v>
      </c>
      <c r="C259" s="202" t="str">
        <f>INDEX(A!$A$2:$A$1001,MATCH(EF!B259,EF!$A$2:$A$1001,0))</f>
        <v>Sistema para el Desarrollo Integral de la Familia del municipio de Ejutla</v>
      </c>
      <c r="D259" s="202" t="str">
        <f>INDEX(A!$B$2:$B$1001,MATCH(EF!C259,A!$A$2:$A$1001,0))</f>
        <v>Municipal</v>
      </c>
      <c r="E259" s="202" t="str">
        <f>INDEX(A!$C$2:$C$1001,MATCH(EF!C259,A!$A$2:$A$1001,0))</f>
        <v>Sí</v>
      </c>
      <c r="F259" s="202">
        <f>INDEX(A!$D$2:$D$1001,MATCH(EF!C259,A!$A$2:$A$1001,0))</f>
        <v>34</v>
      </c>
      <c r="G259" s="202" t="str">
        <f>INDEX(A!$E$2:$E$1001,MATCH(EF!C259,A!$A$2:$A$1001,0))</f>
        <v>Asistencia social</v>
      </c>
      <c r="H259" s="202" t="str">
        <f>INDEX(A!$F$2:$F$1001,MATCH(EF!C259,A!$A$2:$A$1001,0))</f>
        <v>Ejecutivo</v>
      </c>
      <c r="I259" s="202" t="str">
        <f>INDEX(A!$G$2:$G$1001,MATCH(EF!C259,A!$A$2:$A$1001,0))</f>
        <v>OPD</v>
      </c>
      <c r="J259" s="202">
        <f>INDEX(A!$H$2:$H$1001,MATCH(EF!C259,A!$A$2:$A$1001,0))</f>
        <v>1987</v>
      </c>
      <c r="K259" s="202" t="str">
        <f>INDEX(A!$I$2:$I$1001,MATCH(EF!C259,A!$A$2:$A$1001,0))</f>
        <v>NA</v>
      </c>
      <c r="L259" s="202" t="str">
        <f>INDEX(A!$J$2:$J$1001,MATCH(EF!C259,A!$A$2:$A$1001,0))</f>
        <v>Decreto número 13028</v>
      </c>
      <c r="M259" s="202">
        <f>INDEX(A!$K$2:$K$1001,MATCH(EF!C259,A!$A$2:$A$1001,0))</f>
        <v>703401</v>
      </c>
      <c r="N259" s="202">
        <f>INDEX(A!$L$2:$L$1001,MATCH(EF!C259,A!$A$2:$A$1001,0))</f>
        <v>0</v>
      </c>
      <c r="O259" s="203" t="str">
        <f t="shared" ref="O259:O322" si="8">MID(M259,1,1)</f>
        <v>7</v>
      </c>
      <c r="P259" s="203" t="str">
        <f t="shared" ref="P259:P322" si="9">MID(M259,2,3)</f>
        <v>034</v>
      </c>
      <c r="Q259" s="203" t="str">
        <f>IF(O259="7",IF(P259="000","Sin región al ser un intermunicipal",INDEX(B!$C$2:$C$126,MATCH(EF!P259,B!$A$2:$A$126,0))),"Sin región al ser un ente Estatal")</f>
        <v>Sierra de Amula</v>
      </c>
      <c r="R259" s="204">
        <f>IF(O259="7",IF(P259="000","N/A",INDEX(B!$D$2:$D$126,MATCH(EF!P259,B!$A$2:$A$126,0))),B!$D$127)</f>
        <v>2082</v>
      </c>
      <c r="S259" s="204">
        <f>IF(O259="7",IF(P259="000","N/A",INDEX(B!$E$2:$E$126,MATCH(EF!P259,B!$A$2:$A$126,0))),B!$E$127)</f>
        <v>1981</v>
      </c>
    </row>
    <row r="260" spans="1:19" x14ac:dyDescent="0.3">
      <c r="A260" s="195">
        <f>COUNTIF(A!$A$2:$A$1001,"&lt;="&amp;A!A260)</f>
        <v>259</v>
      </c>
      <c r="B260" s="196">
        <v>259</v>
      </c>
      <c r="C260" s="202" t="str">
        <f>INDEX(A!$A$2:$A$1001,MATCH(EF!B260,EF!$A$2:$A$1001,0))</f>
        <v>Sistema para el Desarrollo Integral de la Familia del municipio de El Arenal</v>
      </c>
      <c r="D260" s="202" t="str">
        <f>INDEX(A!$B$2:$B$1001,MATCH(EF!C260,A!$A$2:$A$1001,0))</f>
        <v>Municipal</v>
      </c>
      <c r="E260" s="202" t="str">
        <f>INDEX(A!$C$2:$C$1001,MATCH(EF!C260,A!$A$2:$A$1001,0))</f>
        <v>Sí</v>
      </c>
      <c r="F260" s="202">
        <f>INDEX(A!$D$2:$D$1001,MATCH(EF!C260,A!$A$2:$A$1001,0))</f>
        <v>9</v>
      </c>
      <c r="G260" s="202" t="str">
        <f>INDEX(A!$E$2:$E$1001,MATCH(EF!C260,A!$A$2:$A$1001,0))</f>
        <v>Asistencia social</v>
      </c>
      <c r="H260" s="202" t="str">
        <f>INDEX(A!$F$2:$F$1001,MATCH(EF!C260,A!$A$2:$A$1001,0))</f>
        <v>Ejecutivo</v>
      </c>
      <c r="I260" s="202" t="str">
        <f>INDEX(A!$G$2:$G$1001,MATCH(EF!C260,A!$A$2:$A$1001,0))</f>
        <v>OPD</v>
      </c>
      <c r="J260" s="202">
        <f>INDEX(A!$H$2:$H$1001,MATCH(EF!C260,A!$A$2:$A$1001,0))</f>
        <v>1986</v>
      </c>
      <c r="K260" s="202" t="str">
        <f>INDEX(A!$I$2:$I$1001,MATCH(EF!C260,A!$A$2:$A$1001,0))</f>
        <v>NA</v>
      </c>
      <c r="L260" s="202" t="str">
        <f>INDEX(A!$J$2:$J$1001,MATCH(EF!C260,A!$A$2:$A$1001,0))</f>
        <v>Decreto número 12479</v>
      </c>
      <c r="M260" s="202">
        <f>INDEX(A!$K$2:$K$1001,MATCH(EF!C260,A!$A$2:$A$1001,0))</f>
        <v>700901</v>
      </c>
      <c r="N260" s="202">
        <f>INDEX(A!$L$2:$L$1001,MATCH(EF!C260,A!$A$2:$A$1001,0))</f>
        <v>0</v>
      </c>
      <c r="O260" s="203" t="str">
        <f t="shared" si="8"/>
        <v>7</v>
      </c>
      <c r="P260" s="203" t="str">
        <f t="shared" si="9"/>
        <v>009</v>
      </c>
      <c r="Q260" s="203" t="str">
        <f>IF(O260="7",IF(P260="000","Sin región al ser un intermunicipal",INDEX(B!$C$2:$C$126,MATCH(EF!P260,B!$A$2:$A$126,0))),"Sin región al ser un ente Estatal")</f>
        <v>Valles</v>
      </c>
      <c r="R260" s="204">
        <f>IF(O260="7",IF(P260="000","N/A",INDEX(B!$D$2:$D$126,MATCH(EF!P260,B!$A$2:$A$126,0))),B!$D$127)</f>
        <v>19900</v>
      </c>
      <c r="S260" s="204">
        <f>IF(O260="7",IF(P260="000","N/A",INDEX(B!$E$2:$E$126,MATCH(EF!P260,B!$A$2:$A$126,0))),B!$E$127)</f>
        <v>21115</v>
      </c>
    </row>
    <row r="261" spans="1:19" x14ac:dyDescent="0.3">
      <c r="A261" s="195">
        <f>COUNTIF(A!$A$2:$A$1001,"&lt;="&amp;A!A261)</f>
        <v>260</v>
      </c>
      <c r="B261" s="196">
        <v>260</v>
      </c>
      <c r="C261" s="202" t="str">
        <f>INDEX(A!$A$2:$A$1001,MATCH(EF!B261,EF!$A$2:$A$1001,0))</f>
        <v>Sistema para el Desarrollo Integral de la Familia del municipio de El Grullo</v>
      </c>
      <c r="D261" s="202" t="str">
        <f>INDEX(A!$B$2:$B$1001,MATCH(EF!C261,A!$A$2:$A$1001,0))</f>
        <v>Municipal</v>
      </c>
      <c r="E261" s="202" t="str">
        <f>INDEX(A!$C$2:$C$1001,MATCH(EF!C261,A!$A$2:$A$1001,0))</f>
        <v>Sí</v>
      </c>
      <c r="F261" s="202">
        <f>INDEX(A!$D$2:$D$1001,MATCH(EF!C261,A!$A$2:$A$1001,0))</f>
        <v>37</v>
      </c>
      <c r="G261" s="202" t="str">
        <f>INDEX(A!$E$2:$E$1001,MATCH(EF!C261,A!$A$2:$A$1001,0))</f>
        <v>Asistencia social</v>
      </c>
      <c r="H261" s="202" t="str">
        <f>INDEX(A!$F$2:$F$1001,MATCH(EF!C261,A!$A$2:$A$1001,0))</f>
        <v>Ejecutivo</v>
      </c>
      <c r="I261" s="202" t="str">
        <f>INDEX(A!$G$2:$G$1001,MATCH(EF!C261,A!$A$2:$A$1001,0))</f>
        <v>OPD</v>
      </c>
      <c r="J261" s="202">
        <f>INDEX(A!$H$2:$H$1001,MATCH(EF!C261,A!$A$2:$A$1001,0))</f>
        <v>1986</v>
      </c>
      <c r="K261" s="202" t="str">
        <f>INDEX(A!$I$2:$I$1001,MATCH(EF!C261,A!$A$2:$A$1001,0))</f>
        <v>NA</v>
      </c>
      <c r="L261" s="202" t="str">
        <f>INDEX(A!$J$2:$J$1001,MATCH(EF!C261,A!$A$2:$A$1001,0))</f>
        <v>Decreto número 12526</v>
      </c>
      <c r="M261" s="202">
        <f>INDEX(A!$K$2:$K$1001,MATCH(EF!C261,A!$A$2:$A$1001,0))</f>
        <v>703701</v>
      </c>
      <c r="N261" s="202">
        <f>INDEX(A!$L$2:$L$1001,MATCH(EF!C261,A!$A$2:$A$1001,0))</f>
        <v>0</v>
      </c>
      <c r="O261" s="203" t="str">
        <f t="shared" si="8"/>
        <v>7</v>
      </c>
      <c r="P261" s="203" t="str">
        <f t="shared" si="9"/>
        <v>037</v>
      </c>
      <c r="Q261" s="203" t="str">
        <f>IF(O261="7",IF(P261="000","Sin región al ser un intermunicipal",INDEX(B!$C$2:$C$126,MATCH(EF!P261,B!$A$2:$A$126,0))),"Sin región al ser un ente Estatal")</f>
        <v>Sierra de Amula</v>
      </c>
      <c r="R261" s="204">
        <f>IF(O261="7",IF(P261="000","N/A",INDEX(B!$D$2:$D$126,MATCH(EF!P261,B!$A$2:$A$126,0))),B!$D$127)</f>
        <v>23845</v>
      </c>
      <c r="S261" s="204">
        <f>IF(O261="7",IF(P261="000","N/A",INDEX(B!$E$2:$E$126,MATCH(EF!P261,B!$A$2:$A$126,0))),B!$E$127)</f>
        <v>25920</v>
      </c>
    </row>
    <row r="262" spans="1:19" x14ac:dyDescent="0.3">
      <c r="A262" s="195">
        <f>COUNTIF(A!$A$2:$A$1001,"&lt;="&amp;A!A262)</f>
        <v>261</v>
      </c>
      <c r="B262" s="196">
        <v>261</v>
      </c>
      <c r="C262" s="202" t="str">
        <f>INDEX(A!$A$2:$A$1001,MATCH(EF!B262,EF!$A$2:$A$1001,0))</f>
        <v>Sistema para el Desarrollo Integral de la Familia del municipio de El Limón</v>
      </c>
      <c r="D262" s="202" t="str">
        <f>INDEX(A!$B$2:$B$1001,MATCH(EF!C262,A!$A$2:$A$1001,0))</f>
        <v>Municipal</v>
      </c>
      <c r="E262" s="202" t="str">
        <f>INDEX(A!$C$2:$C$1001,MATCH(EF!C262,A!$A$2:$A$1001,0))</f>
        <v>Sí</v>
      </c>
      <c r="F262" s="202">
        <f>INDEX(A!$D$2:$D$1001,MATCH(EF!C262,A!$A$2:$A$1001,0))</f>
        <v>54</v>
      </c>
      <c r="G262" s="202" t="str">
        <f>INDEX(A!$E$2:$E$1001,MATCH(EF!C262,A!$A$2:$A$1001,0))</f>
        <v>Asistencia social</v>
      </c>
      <c r="H262" s="202" t="str">
        <f>INDEX(A!$F$2:$F$1001,MATCH(EF!C262,A!$A$2:$A$1001,0))</f>
        <v>Ejecutivo</v>
      </c>
      <c r="I262" s="202" t="str">
        <f>INDEX(A!$G$2:$G$1001,MATCH(EF!C262,A!$A$2:$A$1001,0))</f>
        <v>OPD</v>
      </c>
      <c r="J262" s="202">
        <f>INDEX(A!$H$2:$H$1001,MATCH(EF!C262,A!$A$2:$A$1001,0))</f>
        <v>1986</v>
      </c>
      <c r="K262" s="202" t="str">
        <f>INDEX(A!$I$2:$I$1001,MATCH(EF!C262,A!$A$2:$A$1001,0))</f>
        <v>NA</v>
      </c>
      <c r="L262" s="202" t="str">
        <f>INDEX(A!$J$2:$J$1001,MATCH(EF!C262,A!$A$2:$A$1001,0))</f>
        <v>Decreto número 12507</v>
      </c>
      <c r="M262" s="202">
        <f>INDEX(A!$K$2:$K$1001,MATCH(EF!C262,A!$A$2:$A$1001,0))</f>
        <v>705401</v>
      </c>
      <c r="N262" s="202">
        <f>INDEX(A!$L$2:$L$1001,MATCH(EF!C262,A!$A$2:$A$1001,0))</f>
        <v>0</v>
      </c>
      <c r="O262" s="203" t="str">
        <f t="shared" si="8"/>
        <v>7</v>
      </c>
      <c r="P262" s="203" t="str">
        <f t="shared" si="9"/>
        <v>054</v>
      </c>
      <c r="Q262" s="203" t="str">
        <f>IF(O262="7",IF(P262="000","Sin región al ser un intermunicipal",INDEX(B!$C$2:$C$126,MATCH(EF!P262,B!$A$2:$A$126,0))),"Sin región al ser un ente Estatal")</f>
        <v>Sierra de Amula</v>
      </c>
      <c r="R262" s="204">
        <f>IF(O262="7",IF(P262="000","N/A",INDEX(B!$D$2:$D$126,MATCH(EF!P262,B!$A$2:$A$126,0))),B!$D$127)</f>
        <v>5379</v>
      </c>
      <c r="S262" s="204">
        <f>IF(O262="7",IF(P262="000","N/A",INDEX(B!$E$2:$E$126,MATCH(EF!P262,B!$A$2:$A$126,0))),B!$E$127)</f>
        <v>5368</v>
      </c>
    </row>
    <row r="263" spans="1:19" x14ac:dyDescent="0.3">
      <c r="A263" s="195">
        <f>COUNTIF(A!$A$2:$A$1001,"&lt;="&amp;A!A263)</f>
        <v>262</v>
      </c>
      <c r="B263" s="196">
        <v>262</v>
      </c>
      <c r="C263" s="202" t="str">
        <f>INDEX(A!$A$2:$A$1001,MATCH(EF!B263,EF!$A$2:$A$1001,0))</f>
        <v>Sistema para el Desarrollo Integral de la Familia del municipio de El Salto</v>
      </c>
      <c r="D263" s="202" t="str">
        <f>INDEX(A!$B$2:$B$1001,MATCH(EF!C263,A!$A$2:$A$1001,0))</f>
        <v>Municipal</v>
      </c>
      <c r="E263" s="202" t="str">
        <f>INDEX(A!$C$2:$C$1001,MATCH(EF!C263,A!$A$2:$A$1001,0))</f>
        <v>Sí</v>
      </c>
      <c r="F263" s="202">
        <f>INDEX(A!$D$2:$D$1001,MATCH(EF!C263,A!$A$2:$A$1001,0))</f>
        <v>70</v>
      </c>
      <c r="G263" s="202" t="str">
        <f>INDEX(A!$E$2:$E$1001,MATCH(EF!C263,A!$A$2:$A$1001,0))</f>
        <v>Asistencia social</v>
      </c>
      <c r="H263" s="202" t="str">
        <f>INDEX(A!$F$2:$F$1001,MATCH(EF!C263,A!$A$2:$A$1001,0))</f>
        <v>Ejecutivo</v>
      </c>
      <c r="I263" s="202" t="str">
        <f>INDEX(A!$G$2:$G$1001,MATCH(EF!C263,A!$A$2:$A$1001,0))</f>
        <v>OPD</v>
      </c>
      <c r="J263" s="202">
        <f>INDEX(A!$H$2:$H$1001,MATCH(EF!C263,A!$A$2:$A$1001,0))</f>
        <v>1985</v>
      </c>
      <c r="K263" s="202" t="str">
        <f>INDEX(A!$I$2:$I$1001,MATCH(EF!C263,A!$A$2:$A$1001,0))</f>
        <v>NA</v>
      </c>
      <c r="L263" s="202" t="str">
        <f>INDEX(A!$J$2:$J$1001,MATCH(EF!C263,A!$A$2:$A$1001,0))</f>
        <v>Decreto número 12026</v>
      </c>
      <c r="M263" s="202">
        <f>INDEX(A!$K$2:$K$1001,MATCH(EF!C263,A!$A$2:$A$1001,0))</f>
        <v>707001</v>
      </c>
      <c r="N263" s="202">
        <f>INDEX(A!$L$2:$L$1001,MATCH(EF!C263,A!$A$2:$A$1001,0))</f>
        <v>0</v>
      </c>
      <c r="O263" s="203" t="str">
        <f t="shared" si="8"/>
        <v>7</v>
      </c>
      <c r="P263" s="203" t="str">
        <f t="shared" si="9"/>
        <v>070</v>
      </c>
      <c r="Q263" s="203" t="str">
        <f>IF(O263="7",IF(P263="000","Sin región al ser un intermunicipal",INDEX(B!$C$2:$C$126,MATCH(EF!P263,B!$A$2:$A$126,0))),"Sin región al ser un ente Estatal")</f>
        <v>Centro</v>
      </c>
      <c r="R263" s="204">
        <f>IF(O263="7",IF(P263="000","N/A",INDEX(B!$D$2:$D$126,MATCH(EF!P263,B!$A$2:$A$126,0))),B!$D$127)</f>
        <v>183437</v>
      </c>
      <c r="S263" s="204">
        <f>IF(O263="7",IF(P263="000","N/A",INDEX(B!$E$2:$E$126,MATCH(EF!P263,B!$A$2:$A$126,0))),B!$E$127)</f>
        <v>232852</v>
      </c>
    </row>
    <row r="264" spans="1:19" x14ac:dyDescent="0.3">
      <c r="A264" s="195">
        <f>COUNTIF(A!$A$2:$A$1001,"&lt;="&amp;A!A264)</f>
        <v>263</v>
      </c>
      <c r="B264" s="196">
        <v>263</v>
      </c>
      <c r="C264" s="202" t="str">
        <f>INDEX(A!$A$2:$A$1001,MATCH(EF!B264,EF!$A$2:$A$1001,0))</f>
        <v>Sistema para el Desarrollo Integral de la Familia del municipio de Encarnación de Díaz</v>
      </c>
      <c r="D264" s="202" t="str">
        <f>INDEX(A!$B$2:$B$1001,MATCH(EF!C264,A!$A$2:$A$1001,0))</f>
        <v>Municipal</v>
      </c>
      <c r="E264" s="202" t="str">
        <f>INDEX(A!$C$2:$C$1001,MATCH(EF!C264,A!$A$2:$A$1001,0))</f>
        <v>Sí</v>
      </c>
      <c r="F264" s="202">
        <f>INDEX(A!$D$2:$D$1001,MATCH(EF!C264,A!$A$2:$A$1001,0))</f>
        <v>35</v>
      </c>
      <c r="G264" s="202" t="str">
        <f>INDEX(A!$E$2:$E$1001,MATCH(EF!C264,A!$A$2:$A$1001,0))</f>
        <v>Asistencia social</v>
      </c>
      <c r="H264" s="202" t="str">
        <f>INDEX(A!$F$2:$F$1001,MATCH(EF!C264,A!$A$2:$A$1001,0))</f>
        <v>Ejecutivo</v>
      </c>
      <c r="I264" s="202" t="str">
        <f>INDEX(A!$G$2:$G$1001,MATCH(EF!C264,A!$A$2:$A$1001,0))</f>
        <v>OPD</v>
      </c>
      <c r="J264" s="202">
        <f>INDEX(A!$H$2:$H$1001,MATCH(EF!C264,A!$A$2:$A$1001,0))</f>
        <v>1985</v>
      </c>
      <c r="K264" s="202" t="str">
        <f>INDEX(A!$I$2:$I$1001,MATCH(EF!C264,A!$A$2:$A$1001,0))</f>
        <v>NA</v>
      </c>
      <c r="L264" s="202" t="str">
        <f>INDEX(A!$J$2:$J$1001,MATCH(EF!C264,A!$A$2:$A$1001,0))</f>
        <v>Decreto número 12106</v>
      </c>
      <c r="M264" s="202">
        <f>INDEX(A!$K$2:$K$1001,MATCH(EF!C264,A!$A$2:$A$1001,0))</f>
        <v>703501</v>
      </c>
      <c r="N264" s="202">
        <f>INDEX(A!$L$2:$L$1001,MATCH(EF!C264,A!$A$2:$A$1001,0))</f>
        <v>0</v>
      </c>
      <c r="O264" s="203" t="str">
        <f t="shared" si="8"/>
        <v>7</v>
      </c>
      <c r="P264" s="203" t="str">
        <f t="shared" si="9"/>
        <v>035</v>
      </c>
      <c r="Q264" s="203" t="str">
        <f>IF(O264="7",IF(P264="000","Sin región al ser un intermunicipal",INDEX(B!$C$2:$C$126,MATCH(EF!P264,B!$A$2:$A$126,0))),"Sin región al ser un ente Estatal")</f>
        <v>Altos Norte</v>
      </c>
      <c r="R264" s="204">
        <f>IF(O264="7",IF(P264="000","N/A",INDEX(B!$D$2:$D$126,MATCH(EF!P264,B!$A$2:$A$126,0))),B!$D$127)</f>
        <v>53555</v>
      </c>
      <c r="S264" s="204">
        <f>IF(O264="7",IF(P264="000","N/A",INDEX(B!$E$2:$E$126,MATCH(EF!P264,B!$A$2:$A$126,0))),B!$E$127)</f>
        <v>53039</v>
      </c>
    </row>
    <row r="265" spans="1:19" x14ac:dyDescent="0.3">
      <c r="A265" s="195">
        <f>COUNTIF(A!$A$2:$A$1001,"&lt;="&amp;A!A265)</f>
        <v>264</v>
      </c>
      <c r="B265" s="196">
        <v>264</v>
      </c>
      <c r="C265" s="202" t="str">
        <f>INDEX(A!$A$2:$A$1001,MATCH(EF!B265,EF!$A$2:$A$1001,0))</f>
        <v>Sistema para el Desarrollo Integral de la Familia del municipio de Etzatlán</v>
      </c>
      <c r="D265" s="202" t="str">
        <f>INDEX(A!$B$2:$B$1001,MATCH(EF!C265,A!$A$2:$A$1001,0))</f>
        <v>Municipal</v>
      </c>
      <c r="E265" s="202" t="str">
        <f>INDEX(A!$C$2:$C$1001,MATCH(EF!C265,A!$A$2:$A$1001,0))</f>
        <v>Sí</v>
      </c>
      <c r="F265" s="202">
        <f>INDEX(A!$D$2:$D$1001,MATCH(EF!C265,A!$A$2:$A$1001,0))</f>
        <v>36</v>
      </c>
      <c r="G265" s="202" t="str">
        <f>INDEX(A!$E$2:$E$1001,MATCH(EF!C265,A!$A$2:$A$1001,0))</f>
        <v>Asistencia social</v>
      </c>
      <c r="H265" s="202" t="str">
        <f>INDEX(A!$F$2:$F$1001,MATCH(EF!C265,A!$A$2:$A$1001,0))</f>
        <v>Ejecutivo</v>
      </c>
      <c r="I265" s="202" t="str">
        <f>INDEX(A!$G$2:$G$1001,MATCH(EF!C265,A!$A$2:$A$1001,0))</f>
        <v>OPD</v>
      </c>
      <c r="J265" s="202">
        <f>INDEX(A!$H$2:$H$1001,MATCH(EF!C265,A!$A$2:$A$1001,0))</f>
        <v>1986</v>
      </c>
      <c r="K265" s="202" t="str">
        <f>INDEX(A!$I$2:$I$1001,MATCH(EF!C265,A!$A$2:$A$1001,0))</f>
        <v>NA</v>
      </c>
      <c r="L265" s="202" t="str">
        <f>INDEX(A!$J$2:$J$1001,MATCH(EF!C265,A!$A$2:$A$1001,0))</f>
        <v>Decreto número 12419</v>
      </c>
      <c r="M265" s="202">
        <f>INDEX(A!$K$2:$K$1001,MATCH(EF!C265,A!$A$2:$A$1001,0))</f>
        <v>703601</v>
      </c>
      <c r="N265" s="202">
        <f>INDEX(A!$L$2:$L$1001,MATCH(EF!C265,A!$A$2:$A$1001,0))</f>
        <v>0</v>
      </c>
      <c r="O265" s="203" t="str">
        <f t="shared" si="8"/>
        <v>7</v>
      </c>
      <c r="P265" s="203" t="str">
        <f t="shared" si="9"/>
        <v>036</v>
      </c>
      <c r="Q265" s="203" t="str">
        <f>IF(O265="7",IF(P265="000","Sin región al ser un intermunicipal",INDEX(B!$C$2:$C$126,MATCH(EF!P265,B!$A$2:$A$126,0))),"Sin región al ser un ente Estatal")</f>
        <v>Valles</v>
      </c>
      <c r="R265" s="204">
        <f>IF(O265="7",IF(P265="000","N/A",INDEX(B!$D$2:$D$126,MATCH(EF!P265,B!$A$2:$A$126,0))),B!$D$127)</f>
        <v>19847</v>
      </c>
      <c r="S265" s="204">
        <f>IF(O265="7",IF(P265="000","N/A",INDEX(B!$E$2:$E$126,MATCH(EF!P265,B!$A$2:$A$126,0))),B!$E$127)</f>
        <v>20011</v>
      </c>
    </row>
    <row r="266" spans="1:19" x14ac:dyDescent="0.3">
      <c r="A266" s="195">
        <f>COUNTIF(A!$A$2:$A$1001,"&lt;="&amp;A!A266)</f>
        <v>265</v>
      </c>
      <c r="B266" s="196">
        <v>265</v>
      </c>
      <c r="C266" s="202" t="str">
        <f>INDEX(A!$A$2:$A$1001,MATCH(EF!B266,EF!$A$2:$A$1001,0))</f>
        <v>Sistema para el Desarrollo Integral de la Familia del municipio de Gómez Farías</v>
      </c>
      <c r="D266" s="202" t="str">
        <f>INDEX(A!$B$2:$B$1001,MATCH(EF!C266,A!$A$2:$A$1001,0))</f>
        <v>Municipal</v>
      </c>
      <c r="E266" s="202" t="str">
        <f>INDEX(A!$C$2:$C$1001,MATCH(EF!C266,A!$A$2:$A$1001,0))</f>
        <v>Sí</v>
      </c>
      <c r="F266" s="202">
        <f>INDEX(A!$D$2:$D$1001,MATCH(EF!C266,A!$A$2:$A$1001,0))</f>
        <v>79</v>
      </c>
      <c r="G266" s="202" t="str">
        <f>INDEX(A!$E$2:$E$1001,MATCH(EF!C266,A!$A$2:$A$1001,0))</f>
        <v>Asistencia social</v>
      </c>
      <c r="H266" s="202" t="str">
        <f>INDEX(A!$F$2:$F$1001,MATCH(EF!C266,A!$A$2:$A$1001,0))</f>
        <v>Ejecutivo</v>
      </c>
      <c r="I266" s="202" t="str">
        <f>INDEX(A!$G$2:$G$1001,MATCH(EF!C266,A!$A$2:$A$1001,0))</f>
        <v>OPD</v>
      </c>
      <c r="J266" s="202">
        <f>INDEX(A!$H$2:$H$1001,MATCH(EF!C266,A!$A$2:$A$1001,0))</f>
        <v>1987</v>
      </c>
      <c r="K266" s="202" t="str">
        <f>INDEX(A!$I$2:$I$1001,MATCH(EF!C266,A!$A$2:$A$1001,0))</f>
        <v>NA</v>
      </c>
      <c r="L266" s="202" t="str">
        <f>INDEX(A!$J$2:$J$1001,MATCH(EF!C266,A!$A$2:$A$1001,0))</f>
        <v>Decreto número 12848</v>
      </c>
      <c r="M266" s="202">
        <f>INDEX(A!$K$2:$K$1001,MATCH(EF!C266,A!$A$2:$A$1001,0))</f>
        <v>707901</v>
      </c>
      <c r="N266" s="202">
        <f>INDEX(A!$L$2:$L$1001,MATCH(EF!C266,A!$A$2:$A$1001,0))</f>
        <v>0</v>
      </c>
      <c r="O266" s="203" t="str">
        <f t="shared" si="8"/>
        <v>7</v>
      </c>
      <c r="P266" s="203" t="str">
        <f t="shared" si="9"/>
        <v>079</v>
      </c>
      <c r="Q266" s="203" t="str">
        <f>IF(O266="7",IF(P266="000","Sin región al ser un intermunicipal",INDEX(B!$C$2:$C$126,MATCH(EF!P266,B!$A$2:$A$126,0))),"Sin región al ser un ente Estatal")</f>
        <v>Sur</v>
      </c>
      <c r="R266" s="204">
        <f>IF(O266="7",IF(P266="000","N/A",INDEX(B!$D$2:$D$126,MATCH(EF!P266,B!$A$2:$A$126,0))),B!$D$127)</f>
        <v>14278</v>
      </c>
      <c r="S266" s="204">
        <f>IF(O266="7",IF(P266="000","N/A",INDEX(B!$E$2:$E$126,MATCH(EF!P266,B!$A$2:$A$126,0))),B!$E$127)</f>
        <v>16431</v>
      </c>
    </row>
    <row r="267" spans="1:19" x14ac:dyDescent="0.3">
      <c r="A267" s="195">
        <f>COUNTIF(A!$A$2:$A$1001,"&lt;="&amp;A!A267)</f>
        <v>266</v>
      </c>
      <c r="B267" s="196">
        <v>266</v>
      </c>
      <c r="C267" s="202" t="str">
        <f>INDEX(A!$A$2:$A$1001,MATCH(EF!B267,EF!$A$2:$A$1001,0))</f>
        <v>Sistema para el Desarrollo Integral de la Familia del Municipio de Guadalajara</v>
      </c>
      <c r="D267" s="202" t="str">
        <f>INDEX(A!$B$2:$B$1001,MATCH(EF!C267,A!$A$2:$A$1001,0))</f>
        <v>Municipal</v>
      </c>
      <c r="E267" s="202" t="str">
        <f>INDEX(A!$C$2:$C$1001,MATCH(EF!C267,A!$A$2:$A$1001,0))</f>
        <v>Sí</v>
      </c>
      <c r="F267" s="202">
        <f>INDEX(A!$D$2:$D$1001,MATCH(EF!C267,A!$A$2:$A$1001,0))</f>
        <v>39</v>
      </c>
      <c r="G267" s="202" t="str">
        <f>INDEX(A!$E$2:$E$1001,MATCH(EF!C267,A!$A$2:$A$1001,0))</f>
        <v>Asistencia social</v>
      </c>
      <c r="H267" s="202" t="str">
        <f>INDEX(A!$F$2:$F$1001,MATCH(EF!C267,A!$A$2:$A$1001,0))</f>
        <v>Ejecutivo</v>
      </c>
      <c r="I267" s="202" t="str">
        <f>INDEX(A!$G$2:$G$1001,MATCH(EF!C267,A!$A$2:$A$1001,0))</f>
        <v>OPD</v>
      </c>
      <c r="J267" s="202">
        <f>INDEX(A!$H$2:$H$1001,MATCH(EF!C267,A!$A$2:$A$1001,0))</f>
        <v>1985</v>
      </c>
      <c r="K267" s="202">
        <f>INDEX(A!$I$2:$I$1001,MATCH(EF!C267,A!$A$2:$A$1001,0))</f>
        <v>2007</v>
      </c>
      <c r="L267" s="202" t="str">
        <f>INDEX(A!$J$2:$J$1001,MATCH(EF!C267,A!$A$2:$A$1001,0))</f>
        <v>Gaceta municipal Tomo III, Ejemplar 4 Sección primera
Decreto N.° 12027</v>
      </c>
      <c r="M267" s="202">
        <f>INDEX(A!$K$2:$K$1001,MATCH(EF!C267,A!$A$2:$A$1001,0))</f>
        <v>703901</v>
      </c>
      <c r="N267" s="202">
        <f>INDEX(A!$L$2:$L$1001,MATCH(EF!C267,A!$A$2:$A$1001,0))</f>
        <v>0</v>
      </c>
      <c r="O267" s="203" t="str">
        <f t="shared" si="8"/>
        <v>7</v>
      </c>
      <c r="P267" s="203" t="str">
        <f t="shared" si="9"/>
        <v>039</v>
      </c>
      <c r="Q267" s="203" t="str">
        <f>IF(O267="7",IF(P267="000","Sin región al ser un intermunicipal",INDEX(B!$C$2:$C$126,MATCH(EF!P267,B!$A$2:$A$126,0))),"Sin región al ser un ente Estatal")</f>
        <v>Centro</v>
      </c>
      <c r="R267" s="204">
        <f>IF(O267="7",IF(P267="000","N/A",INDEX(B!$D$2:$D$126,MATCH(EF!P267,B!$A$2:$A$126,0))),B!$D$127)</f>
        <v>1460148</v>
      </c>
      <c r="S267" s="204">
        <f>IF(O267="7",IF(P267="000","N/A",INDEX(B!$E$2:$E$126,MATCH(EF!P267,B!$A$2:$A$126,0))),B!$E$127)</f>
        <v>1385629</v>
      </c>
    </row>
    <row r="268" spans="1:19" x14ac:dyDescent="0.3">
      <c r="A268" s="195">
        <f>COUNTIF(A!$A$2:$A$1001,"&lt;="&amp;A!A268)</f>
        <v>267</v>
      </c>
      <c r="B268" s="196">
        <v>267</v>
      </c>
      <c r="C268" s="202" t="str">
        <f>INDEX(A!$A$2:$A$1001,MATCH(EF!B268,EF!$A$2:$A$1001,0))</f>
        <v>Sistema para el Desarrollo Integral de la Familia del municipio de Hostotipaquillo</v>
      </c>
      <c r="D268" s="202" t="str">
        <f>INDEX(A!$B$2:$B$1001,MATCH(EF!C268,A!$A$2:$A$1001,0))</f>
        <v>Municipal</v>
      </c>
      <c r="E268" s="202" t="str">
        <f>INDEX(A!$C$2:$C$1001,MATCH(EF!C268,A!$A$2:$A$1001,0))</f>
        <v>Sí</v>
      </c>
      <c r="F268" s="202">
        <f>INDEX(A!$D$2:$D$1001,MATCH(EF!C268,A!$A$2:$A$1001,0))</f>
        <v>40</v>
      </c>
      <c r="G268" s="202" t="str">
        <f>INDEX(A!$E$2:$E$1001,MATCH(EF!C268,A!$A$2:$A$1001,0))</f>
        <v>Asistencia social</v>
      </c>
      <c r="H268" s="202" t="str">
        <f>INDEX(A!$F$2:$F$1001,MATCH(EF!C268,A!$A$2:$A$1001,0))</f>
        <v>Ejecutivo</v>
      </c>
      <c r="I268" s="202" t="str">
        <f>INDEX(A!$G$2:$G$1001,MATCH(EF!C268,A!$A$2:$A$1001,0))</f>
        <v>OPD</v>
      </c>
      <c r="J268" s="202">
        <f>INDEX(A!$H$2:$H$1001,MATCH(EF!C268,A!$A$2:$A$1001,0))</f>
        <v>1988</v>
      </c>
      <c r="K268" s="202" t="str">
        <f>INDEX(A!$I$2:$I$1001,MATCH(EF!C268,A!$A$2:$A$1001,0))</f>
        <v>NA</v>
      </c>
      <c r="L268" s="202" t="str">
        <f>INDEX(A!$J$2:$J$1001,MATCH(EF!C268,A!$A$2:$A$1001,0))</f>
        <v>Decreto número 13119</v>
      </c>
      <c r="M268" s="202">
        <f>INDEX(A!$K$2:$K$1001,MATCH(EF!C268,A!$A$2:$A$1001,0))</f>
        <v>704001</v>
      </c>
      <c r="N268" s="202">
        <f>INDEX(A!$L$2:$L$1001,MATCH(EF!C268,A!$A$2:$A$1001,0))</f>
        <v>0</v>
      </c>
      <c r="O268" s="203" t="str">
        <f t="shared" si="8"/>
        <v>7</v>
      </c>
      <c r="P268" s="203" t="str">
        <f t="shared" si="9"/>
        <v>040</v>
      </c>
      <c r="Q268" s="203" t="str">
        <f>IF(O268="7",IF(P268="000","Sin región al ser un intermunicipal",INDEX(B!$C$2:$C$126,MATCH(EF!P268,B!$A$2:$A$126,0))),"Sin región al ser un ente Estatal")</f>
        <v>Valles</v>
      </c>
      <c r="R268" s="204">
        <f>IF(O268="7",IF(P268="000","N/A",INDEX(B!$D$2:$D$126,MATCH(EF!P268,B!$A$2:$A$126,0))),B!$D$127)</f>
        <v>9761</v>
      </c>
      <c r="S268" s="204">
        <f>IF(O268="7",IF(P268="000","N/A",INDEX(B!$E$2:$E$126,MATCH(EF!P268,B!$A$2:$A$126,0))),B!$E$127)</f>
        <v>8732</v>
      </c>
    </row>
    <row r="269" spans="1:19" x14ac:dyDescent="0.3">
      <c r="A269" s="195">
        <f>COUNTIF(A!$A$2:$A$1001,"&lt;="&amp;A!A269)</f>
        <v>268</v>
      </c>
      <c r="B269" s="196">
        <v>268</v>
      </c>
      <c r="C269" s="202" t="str">
        <f>INDEX(A!$A$2:$A$1001,MATCH(EF!B269,EF!$A$2:$A$1001,0))</f>
        <v>Sistema para el Desarrollo Integral de la Familia del municipio de Huejúcar</v>
      </c>
      <c r="D269" s="202" t="str">
        <f>INDEX(A!$B$2:$B$1001,MATCH(EF!C269,A!$A$2:$A$1001,0))</f>
        <v>Municipal</v>
      </c>
      <c r="E269" s="202" t="str">
        <f>INDEX(A!$C$2:$C$1001,MATCH(EF!C269,A!$A$2:$A$1001,0))</f>
        <v>Sí</v>
      </c>
      <c r="F269" s="202">
        <f>INDEX(A!$D$2:$D$1001,MATCH(EF!C269,A!$A$2:$A$1001,0))</f>
        <v>41</v>
      </c>
      <c r="G269" s="202" t="str">
        <f>INDEX(A!$E$2:$E$1001,MATCH(EF!C269,A!$A$2:$A$1001,0))</f>
        <v>Asistencia social</v>
      </c>
      <c r="H269" s="202" t="str">
        <f>INDEX(A!$F$2:$F$1001,MATCH(EF!C269,A!$A$2:$A$1001,0))</f>
        <v>Ejecutivo</v>
      </c>
      <c r="I269" s="202" t="str">
        <f>INDEX(A!$G$2:$G$1001,MATCH(EF!C269,A!$A$2:$A$1001,0))</f>
        <v>OPD</v>
      </c>
      <c r="J269" s="202">
        <f>INDEX(A!$H$2:$H$1001,MATCH(EF!C269,A!$A$2:$A$1001,0))</f>
        <v>1988</v>
      </c>
      <c r="K269" s="202" t="str">
        <f>INDEX(A!$I$2:$I$1001,MATCH(EF!C269,A!$A$2:$A$1001,0))</f>
        <v>NA</v>
      </c>
      <c r="L269" s="202" t="str">
        <f>INDEX(A!$J$2:$J$1001,MATCH(EF!C269,A!$A$2:$A$1001,0))</f>
        <v>Decreto número 13108</v>
      </c>
      <c r="M269" s="202">
        <f>INDEX(A!$K$2:$K$1001,MATCH(EF!C269,A!$A$2:$A$1001,0))</f>
        <v>704101</v>
      </c>
      <c r="N269" s="202">
        <f>INDEX(A!$L$2:$L$1001,MATCH(EF!C269,A!$A$2:$A$1001,0))</f>
        <v>0</v>
      </c>
      <c r="O269" s="203" t="str">
        <f t="shared" si="8"/>
        <v>7</v>
      </c>
      <c r="P269" s="203" t="str">
        <f t="shared" si="9"/>
        <v>041</v>
      </c>
      <c r="Q269" s="203" t="str">
        <f>IF(O269="7",IF(P269="000","Sin región al ser un intermunicipal",INDEX(B!$C$2:$C$126,MATCH(EF!P269,B!$A$2:$A$126,0))),"Sin región al ser un ente Estatal")</f>
        <v>Norte</v>
      </c>
      <c r="R269" s="204">
        <f>IF(O269="7",IF(P269="000","N/A",INDEX(B!$D$2:$D$126,MATCH(EF!P269,B!$A$2:$A$126,0))),B!$D$127)</f>
        <v>5633</v>
      </c>
      <c r="S269" s="204">
        <f>IF(O269="7",IF(P269="000","N/A",INDEX(B!$E$2:$E$126,MATCH(EF!P269,B!$A$2:$A$126,0))),B!$E$127)</f>
        <v>5920</v>
      </c>
    </row>
    <row r="270" spans="1:19" x14ac:dyDescent="0.3">
      <c r="A270" s="195">
        <f>COUNTIF(A!$A$2:$A$1001,"&lt;="&amp;A!A270)</f>
        <v>269</v>
      </c>
      <c r="B270" s="196">
        <v>269</v>
      </c>
      <c r="C270" s="202" t="str">
        <f>INDEX(A!$A$2:$A$1001,MATCH(EF!B270,EF!$A$2:$A$1001,0))</f>
        <v>Sistema para el Desarrollo Integral de la Familia del municipio de Huejuquilla el Alto</v>
      </c>
      <c r="D270" s="202" t="str">
        <f>INDEX(A!$B$2:$B$1001,MATCH(EF!C270,A!$A$2:$A$1001,0))</f>
        <v>Municipal</v>
      </c>
      <c r="E270" s="202" t="str">
        <f>INDEX(A!$C$2:$C$1001,MATCH(EF!C270,A!$A$2:$A$1001,0))</f>
        <v>Sí</v>
      </c>
      <c r="F270" s="202">
        <f>INDEX(A!$D$2:$D$1001,MATCH(EF!C270,A!$A$2:$A$1001,0))</f>
        <v>42</v>
      </c>
      <c r="G270" s="202" t="str">
        <f>INDEX(A!$E$2:$E$1001,MATCH(EF!C270,A!$A$2:$A$1001,0))</f>
        <v>Asistencia social</v>
      </c>
      <c r="H270" s="202" t="str">
        <f>INDEX(A!$F$2:$F$1001,MATCH(EF!C270,A!$A$2:$A$1001,0))</f>
        <v>Ejecutivo</v>
      </c>
      <c r="I270" s="202" t="str">
        <f>INDEX(A!$G$2:$G$1001,MATCH(EF!C270,A!$A$2:$A$1001,0))</f>
        <v>OPD</v>
      </c>
      <c r="J270" s="202">
        <f>INDEX(A!$H$2:$H$1001,MATCH(EF!C270,A!$A$2:$A$1001,0))</f>
        <v>1988</v>
      </c>
      <c r="K270" s="202" t="str">
        <f>INDEX(A!$I$2:$I$1001,MATCH(EF!C270,A!$A$2:$A$1001,0))</f>
        <v>NA</v>
      </c>
      <c r="L270" s="202" t="str">
        <f>INDEX(A!$J$2:$J$1001,MATCH(EF!C270,A!$A$2:$A$1001,0))</f>
        <v>Decreto número 13276</v>
      </c>
      <c r="M270" s="202">
        <f>INDEX(A!$K$2:$K$1001,MATCH(EF!C270,A!$A$2:$A$1001,0))</f>
        <v>704201</v>
      </c>
      <c r="N270" s="202">
        <f>INDEX(A!$L$2:$L$1001,MATCH(EF!C270,A!$A$2:$A$1001,0))</f>
        <v>0</v>
      </c>
      <c r="O270" s="203" t="str">
        <f t="shared" si="8"/>
        <v>7</v>
      </c>
      <c r="P270" s="203" t="str">
        <f t="shared" si="9"/>
        <v>042</v>
      </c>
      <c r="Q270" s="203" t="str">
        <f>IF(O270="7",IF(P270="000","Sin región al ser un intermunicipal",INDEX(B!$C$2:$C$126,MATCH(EF!P270,B!$A$2:$A$126,0))),"Sin región al ser un ente Estatal")</f>
        <v>Norte</v>
      </c>
      <c r="R270" s="204">
        <f>IF(O270="7",IF(P270="000","N/A",INDEX(B!$D$2:$D$126,MATCH(EF!P270,B!$A$2:$A$126,0))),B!$D$127)</f>
        <v>8787</v>
      </c>
      <c r="S270" s="204">
        <f>IF(O270="7",IF(P270="000","N/A",INDEX(B!$E$2:$E$126,MATCH(EF!P270,B!$A$2:$A$126,0))),B!$E$127)</f>
        <v>10015</v>
      </c>
    </row>
    <row r="271" spans="1:19" x14ac:dyDescent="0.3">
      <c r="A271" s="195">
        <f>COUNTIF(A!$A$2:$A$1001,"&lt;="&amp;A!A271)</f>
        <v>270</v>
      </c>
      <c r="B271" s="196">
        <v>270</v>
      </c>
      <c r="C271" s="202" t="str">
        <f>INDEX(A!$A$2:$A$1001,MATCH(EF!B271,EF!$A$2:$A$1001,0))</f>
        <v>Sistema para el Desarrollo Integral de la Familia del municipio de Ixtlahuacán de los Membrillos</v>
      </c>
      <c r="D271" s="202" t="str">
        <f>INDEX(A!$B$2:$B$1001,MATCH(EF!C271,A!$A$2:$A$1001,0))</f>
        <v>Municipal</v>
      </c>
      <c r="E271" s="202" t="str">
        <f>INDEX(A!$C$2:$C$1001,MATCH(EF!C271,A!$A$2:$A$1001,0))</f>
        <v>Sí</v>
      </c>
      <c r="F271" s="202">
        <f>INDEX(A!$D$2:$D$1001,MATCH(EF!C271,A!$A$2:$A$1001,0))</f>
        <v>44</v>
      </c>
      <c r="G271" s="202" t="str">
        <f>INDEX(A!$E$2:$E$1001,MATCH(EF!C271,A!$A$2:$A$1001,0))</f>
        <v>Asistencia social</v>
      </c>
      <c r="H271" s="202" t="str">
        <f>INDEX(A!$F$2:$F$1001,MATCH(EF!C271,A!$A$2:$A$1001,0))</f>
        <v>Ejecutivo</v>
      </c>
      <c r="I271" s="202" t="str">
        <f>INDEX(A!$G$2:$G$1001,MATCH(EF!C271,A!$A$2:$A$1001,0))</f>
        <v>OPD</v>
      </c>
      <c r="J271" s="202">
        <f>INDEX(A!$H$2:$H$1001,MATCH(EF!C271,A!$A$2:$A$1001,0))</f>
        <v>1987</v>
      </c>
      <c r="K271" s="202" t="str">
        <f>INDEX(A!$I$2:$I$1001,MATCH(EF!C271,A!$A$2:$A$1001,0))</f>
        <v>NA</v>
      </c>
      <c r="L271" s="202" t="str">
        <f>INDEX(A!$J$2:$J$1001,MATCH(EF!C271,A!$A$2:$A$1001,0))</f>
        <v>Decreto número 12739</v>
      </c>
      <c r="M271" s="202">
        <f>INDEX(A!$K$2:$K$1001,MATCH(EF!C271,A!$A$2:$A$1001,0))</f>
        <v>704401</v>
      </c>
      <c r="N271" s="202">
        <f>INDEX(A!$L$2:$L$1001,MATCH(EF!C271,A!$A$2:$A$1001,0))</f>
        <v>0</v>
      </c>
      <c r="O271" s="203" t="str">
        <f t="shared" si="8"/>
        <v>7</v>
      </c>
      <c r="P271" s="203" t="str">
        <f t="shared" si="9"/>
        <v>044</v>
      </c>
      <c r="Q271" s="203" t="str">
        <f>IF(O271="7",IF(P271="000","Sin región al ser un intermunicipal",INDEX(B!$C$2:$C$126,MATCH(EF!P271,B!$A$2:$A$126,0))),"Sin región al ser un ente Estatal")</f>
        <v>Centro</v>
      </c>
      <c r="R271" s="204">
        <f>IF(O271="7",IF(P271="000","N/A",INDEX(B!$D$2:$D$126,MATCH(EF!P271,B!$A$2:$A$126,0))),B!$D$127)</f>
        <v>53045</v>
      </c>
      <c r="S271" s="204">
        <f>IF(O271="7",IF(P271="000","N/A",INDEX(B!$E$2:$E$126,MATCH(EF!P271,B!$A$2:$A$126,0))),B!$E$127)</f>
        <v>67969</v>
      </c>
    </row>
    <row r="272" spans="1:19" x14ac:dyDescent="0.3">
      <c r="A272" s="195">
        <f>COUNTIF(A!$A$2:$A$1001,"&lt;="&amp;A!A272)</f>
        <v>271</v>
      </c>
      <c r="B272" s="196">
        <v>271</v>
      </c>
      <c r="C272" s="202" t="str">
        <f>INDEX(A!$A$2:$A$1001,MATCH(EF!B272,EF!$A$2:$A$1001,0))</f>
        <v>Sistema para el Desarrollo Integral de la Familia del municipio de Ixtlahuacán del Río</v>
      </c>
      <c r="D272" s="202" t="str">
        <f>INDEX(A!$B$2:$B$1001,MATCH(EF!C272,A!$A$2:$A$1001,0))</f>
        <v>Municipal</v>
      </c>
      <c r="E272" s="202" t="str">
        <f>INDEX(A!$C$2:$C$1001,MATCH(EF!C272,A!$A$2:$A$1001,0))</f>
        <v>Sí</v>
      </c>
      <c r="F272" s="202">
        <f>INDEX(A!$D$2:$D$1001,MATCH(EF!C272,A!$A$2:$A$1001,0))</f>
        <v>45</v>
      </c>
      <c r="G272" s="202" t="str">
        <f>INDEX(A!$E$2:$E$1001,MATCH(EF!C272,A!$A$2:$A$1001,0))</f>
        <v>Asistencia social</v>
      </c>
      <c r="H272" s="202" t="str">
        <f>INDEX(A!$F$2:$F$1001,MATCH(EF!C272,A!$A$2:$A$1001,0))</f>
        <v>Ejecutivo</v>
      </c>
      <c r="I272" s="202" t="str">
        <f>INDEX(A!$G$2:$G$1001,MATCH(EF!C272,A!$A$2:$A$1001,0))</f>
        <v>OPD</v>
      </c>
      <c r="J272" s="202">
        <f>INDEX(A!$H$2:$H$1001,MATCH(EF!C272,A!$A$2:$A$1001,0))</f>
        <v>1989</v>
      </c>
      <c r="K272" s="202" t="str">
        <f>INDEX(A!$I$2:$I$1001,MATCH(EF!C272,A!$A$2:$A$1001,0))</f>
        <v>NA</v>
      </c>
      <c r="L272" s="202" t="str">
        <f>INDEX(A!$J$2:$J$1001,MATCH(EF!C272,A!$A$2:$A$1001,0))</f>
        <v>Decreto número 13573</v>
      </c>
      <c r="M272" s="202">
        <f>INDEX(A!$K$2:$K$1001,MATCH(EF!C272,A!$A$2:$A$1001,0))</f>
        <v>704501</v>
      </c>
      <c r="N272" s="202">
        <f>INDEX(A!$L$2:$L$1001,MATCH(EF!C272,A!$A$2:$A$1001,0))</f>
        <v>0</v>
      </c>
      <c r="O272" s="203" t="str">
        <f t="shared" si="8"/>
        <v>7</v>
      </c>
      <c r="P272" s="203" t="str">
        <f t="shared" si="9"/>
        <v>045</v>
      </c>
      <c r="Q272" s="203" t="str">
        <f>IF(O272="7",IF(P272="000","Sin región al ser un intermunicipal",INDEX(B!$C$2:$C$126,MATCH(EF!P272,B!$A$2:$A$126,0))),"Sin región al ser un ente Estatal")</f>
        <v>Centro</v>
      </c>
      <c r="R272" s="204">
        <f>IF(O272="7",IF(P272="000","N/A",INDEX(B!$D$2:$D$126,MATCH(EF!P272,B!$A$2:$A$126,0))),B!$D$127)</f>
        <v>19070</v>
      </c>
      <c r="S272" s="204">
        <f>IF(O272="7",IF(P272="000","N/A",INDEX(B!$E$2:$E$126,MATCH(EF!P272,B!$A$2:$A$126,0))),B!$E$127)</f>
        <v>20465</v>
      </c>
    </row>
    <row r="273" spans="1:19" x14ac:dyDescent="0.3">
      <c r="A273" s="195">
        <f>COUNTIF(A!$A$2:$A$1001,"&lt;="&amp;A!A273)</f>
        <v>272</v>
      </c>
      <c r="B273" s="196">
        <v>272</v>
      </c>
      <c r="C273" s="202" t="str">
        <f>INDEX(A!$A$2:$A$1001,MATCH(EF!B273,EF!$A$2:$A$1001,0))</f>
        <v>Sistema para el Desarrollo Integral de la Familia del municipio de Jalostotitlán</v>
      </c>
      <c r="D273" s="202" t="str">
        <f>INDEX(A!$B$2:$B$1001,MATCH(EF!C273,A!$A$2:$A$1001,0))</f>
        <v>Municipal</v>
      </c>
      <c r="E273" s="202" t="str">
        <f>INDEX(A!$C$2:$C$1001,MATCH(EF!C273,A!$A$2:$A$1001,0))</f>
        <v>Sí</v>
      </c>
      <c r="F273" s="202">
        <f>INDEX(A!$D$2:$D$1001,MATCH(EF!C273,A!$A$2:$A$1001,0))</f>
        <v>46</v>
      </c>
      <c r="G273" s="202" t="str">
        <f>INDEX(A!$E$2:$E$1001,MATCH(EF!C273,A!$A$2:$A$1001,0))</f>
        <v>Asistencia social</v>
      </c>
      <c r="H273" s="202" t="str">
        <f>INDEX(A!$F$2:$F$1001,MATCH(EF!C273,A!$A$2:$A$1001,0))</f>
        <v>Ejecutivo</v>
      </c>
      <c r="I273" s="202" t="str">
        <f>INDEX(A!$G$2:$G$1001,MATCH(EF!C273,A!$A$2:$A$1001,0))</f>
        <v>OPD</v>
      </c>
      <c r="J273" s="202">
        <f>INDEX(A!$H$2:$H$1001,MATCH(EF!C273,A!$A$2:$A$1001,0))</f>
        <v>1986</v>
      </c>
      <c r="K273" s="202" t="str">
        <f>INDEX(A!$I$2:$I$1001,MATCH(EF!C273,A!$A$2:$A$1001,0))</f>
        <v>NA</v>
      </c>
      <c r="L273" s="202" t="str">
        <f>INDEX(A!$J$2:$J$1001,MATCH(EF!C273,A!$A$2:$A$1001,0))</f>
        <v>Decreto No. 12407</v>
      </c>
      <c r="M273" s="202">
        <f>INDEX(A!$K$2:$K$1001,MATCH(EF!C273,A!$A$2:$A$1001,0))</f>
        <v>704601</v>
      </c>
      <c r="N273" s="202">
        <f>INDEX(A!$L$2:$L$1001,MATCH(EF!C273,A!$A$2:$A$1001,0))</f>
        <v>0</v>
      </c>
      <c r="O273" s="203" t="str">
        <f t="shared" si="8"/>
        <v>7</v>
      </c>
      <c r="P273" s="203" t="str">
        <f t="shared" si="9"/>
        <v>046</v>
      </c>
      <c r="Q273" s="203" t="str">
        <f>IF(O273="7",IF(P273="000","Sin región al ser un intermunicipal",INDEX(B!$C$2:$C$126,MATCH(EF!P273,B!$A$2:$A$126,0))),"Sin región al ser un ente Estatal")</f>
        <v>Altos Sur</v>
      </c>
      <c r="R273" s="204">
        <f>IF(O273="7",IF(P273="000","N/A",INDEX(B!$D$2:$D$126,MATCH(EF!P273,B!$A$2:$A$126,0))),B!$D$127)</f>
        <v>33777</v>
      </c>
      <c r="S273" s="204">
        <f>IF(O273="7",IF(P273="000","N/A",INDEX(B!$E$2:$E$126,MATCH(EF!P273,B!$A$2:$A$126,0))),B!$E$127)</f>
        <v>32678</v>
      </c>
    </row>
    <row r="274" spans="1:19" x14ac:dyDescent="0.3">
      <c r="A274" s="195">
        <f>COUNTIF(A!$A$2:$A$1001,"&lt;="&amp;A!A274)</f>
        <v>273</v>
      </c>
      <c r="B274" s="196">
        <v>273</v>
      </c>
      <c r="C274" s="202" t="str">
        <f>INDEX(A!$A$2:$A$1001,MATCH(EF!B274,EF!$A$2:$A$1001,0))</f>
        <v>Sistema para el Desarrollo Integral de la Familia del municipio de Jamay</v>
      </c>
      <c r="D274" s="202" t="str">
        <f>INDEX(A!$B$2:$B$1001,MATCH(EF!C274,A!$A$2:$A$1001,0))</f>
        <v>Municipal</v>
      </c>
      <c r="E274" s="202" t="str">
        <f>INDEX(A!$C$2:$C$1001,MATCH(EF!C274,A!$A$2:$A$1001,0))</f>
        <v>Sí</v>
      </c>
      <c r="F274" s="202">
        <f>INDEX(A!$D$2:$D$1001,MATCH(EF!C274,A!$A$2:$A$1001,0))</f>
        <v>47</v>
      </c>
      <c r="G274" s="202" t="str">
        <f>INDEX(A!$E$2:$E$1001,MATCH(EF!C274,A!$A$2:$A$1001,0))</f>
        <v>Asistencia social</v>
      </c>
      <c r="H274" s="202" t="str">
        <f>INDEX(A!$F$2:$F$1001,MATCH(EF!C274,A!$A$2:$A$1001,0))</f>
        <v>Ejecutivo</v>
      </c>
      <c r="I274" s="202" t="str">
        <f>INDEX(A!$G$2:$G$1001,MATCH(EF!C274,A!$A$2:$A$1001,0))</f>
        <v>OPD</v>
      </c>
      <c r="J274" s="202">
        <f>INDEX(A!$H$2:$H$1001,MATCH(EF!C274,A!$A$2:$A$1001,0))</f>
        <v>1988</v>
      </c>
      <c r="K274" s="202" t="str">
        <f>INDEX(A!$I$2:$I$1001,MATCH(EF!C274,A!$A$2:$A$1001,0))</f>
        <v>NA</v>
      </c>
      <c r="L274" s="202" t="str">
        <f>INDEX(A!$J$2:$J$1001,MATCH(EF!C274,A!$A$2:$A$1001,0))</f>
        <v>Decreto número 13120</v>
      </c>
      <c r="M274" s="202">
        <f>INDEX(A!$K$2:$K$1001,MATCH(EF!C274,A!$A$2:$A$1001,0))</f>
        <v>704701</v>
      </c>
      <c r="N274" s="202">
        <f>INDEX(A!$L$2:$L$1001,MATCH(EF!C274,A!$A$2:$A$1001,0))</f>
        <v>0</v>
      </c>
      <c r="O274" s="203" t="str">
        <f t="shared" si="8"/>
        <v>7</v>
      </c>
      <c r="P274" s="203" t="str">
        <f t="shared" si="9"/>
        <v>047</v>
      </c>
      <c r="Q274" s="203" t="str">
        <f>IF(O274="7",IF(P274="000","Sin región al ser un intermunicipal",INDEX(B!$C$2:$C$126,MATCH(EF!P274,B!$A$2:$A$126,0))),"Sin región al ser un ente Estatal")</f>
        <v>Ciénega</v>
      </c>
      <c r="R274" s="204">
        <f>IF(O274="7",IF(P274="000","N/A",INDEX(B!$D$2:$D$126,MATCH(EF!P274,B!$A$2:$A$126,0))),B!$D$127)</f>
        <v>24753</v>
      </c>
      <c r="S274" s="204">
        <f>IF(O274="7",IF(P274="000","N/A",INDEX(B!$E$2:$E$126,MATCH(EF!P274,B!$A$2:$A$126,0))),B!$E$127)</f>
        <v>24894</v>
      </c>
    </row>
    <row r="275" spans="1:19" x14ac:dyDescent="0.3">
      <c r="A275" s="195">
        <f>COUNTIF(A!$A$2:$A$1001,"&lt;="&amp;A!A275)</f>
        <v>274</v>
      </c>
      <c r="B275" s="196">
        <v>274</v>
      </c>
      <c r="C275" s="202" t="str">
        <f>INDEX(A!$A$2:$A$1001,MATCH(EF!B275,EF!$A$2:$A$1001,0))</f>
        <v>Sistema para el Desarrollo Integral de la Familia del municipio de Jesús María</v>
      </c>
      <c r="D275" s="202" t="str">
        <f>INDEX(A!$B$2:$B$1001,MATCH(EF!C275,A!$A$2:$A$1001,0))</f>
        <v>Municipal</v>
      </c>
      <c r="E275" s="202" t="str">
        <f>INDEX(A!$C$2:$C$1001,MATCH(EF!C275,A!$A$2:$A$1001,0))</f>
        <v>Sí</v>
      </c>
      <c r="F275" s="202">
        <f>INDEX(A!$D$2:$D$1001,MATCH(EF!C275,A!$A$2:$A$1001,0))</f>
        <v>48</v>
      </c>
      <c r="G275" s="202" t="str">
        <f>INDEX(A!$E$2:$E$1001,MATCH(EF!C275,A!$A$2:$A$1001,0))</f>
        <v>Asistencia social</v>
      </c>
      <c r="H275" s="202" t="str">
        <f>INDEX(A!$F$2:$F$1001,MATCH(EF!C275,A!$A$2:$A$1001,0))</f>
        <v>Ejecutivo</v>
      </c>
      <c r="I275" s="202" t="str">
        <f>INDEX(A!$G$2:$G$1001,MATCH(EF!C275,A!$A$2:$A$1001,0))</f>
        <v>OPD</v>
      </c>
      <c r="J275" s="202">
        <f>INDEX(A!$H$2:$H$1001,MATCH(EF!C275,A!$A$2:$A$1001,0))</f>
        <v>1986</v>
      </c>
      <c r="K275" s="202" t="str">
        <f>INDEX(A!$I$2:$I$1001,MATCH(EF!C275,A!$A$2:$A$1001,0))</f>
        <v>NA</v>
      </c>
      <c r="L275" s="202" t="str">
        <f>INDEX(A!$J$2:$J$1001,MATCH(EF!C275,A!$A$2:$A$1001,0))</f>
        <v>Decreto número 12398</v>
      </c>
      <c r="M275" s="202">
        <f>INDEX(A!$K$2:$K$1001,MATCH(EF!C275,A!$A$2:$A$1001,0))</f>
        <v>704801</v>
      </c>
      <c r="N275" s="202">
        <f>INDEX(A!$L$2:$L$1001,MATCH(EF!C275,A!$A$2:$A$1001,0))</f>
        <v>0</v>
      </c>
      <c r="O275" s="203" t="str">
        <f t="shared" si="8"/>
        <v>7</v>
      </c>
      <c r="P275" s="203" t="str">
        <f t="shared" si="9"/>
        <v>048</v>
      </c>
      <c r="Q275" s="203" t="str">
        <f>IF(O275="7",IF(P275="000","Sin región al ser un intermunicipal",INDEX(B!$C$2:$C$126,MATCH(EF!P275,B!$A$2:$A$126,0))),"Sin región al ser un ente Estatal")</f>
        <v>Altos Sur</v>
      </c>
      <c r="R275" s="204">
        <f>IF(O275="7",IF(P275="000","N/A",INDEX(B!$D$2:$D$126,MATCH(EF!P275,B!$A$2:$A$126,0))),B!$D$127)</f>
        <v>19469</v>
      </c>
      <c r="S275" s="204">
        <f>IF(O275="7",IF(P275="000","N/A",INDEX(B!$E$2:$E$126,MATCH(EF!P275,B!$A$2:$A$126,0))),B!$E$127)</f>
        <v>18982</v>
      </c>
    </row>
    <row r="276" spans="1:19" x14ac:dyDescent="0.3">
      <c r="A276" s="195">
        <f>COUNTIF(A!$A$2:$A$1001,"&lt;="&amp;A!A276)</f>
        <v>275</v>
      </c>
      <c r="B276" s="196">
        <v>275</v>
      </c>
      <c r="C276" s="202" t="str">
        <f>INDEX(A!$A$2:$A$1001,MATCH(EF!B276,EF!$A$2:$A$1001,0))</f>
        <v>Sistema para el Desarrollo Integral de la Familia del municipio de Jilotlán de los Dolores</v>
      </c>
      <c r="D276" s="202" t="str">
        <f>INDEX(A!$B$2:$B$1001,MATCH(EF!C276,A!$A$2:$A$1001,0))</f>
        <v>Municipal</v>
      </c>
      <c r="E276" s="202" t="str">
        <f>INDEX(A!$C$2:$C$1001,MATCH(EF!C276,A!$A$2:$A$1001,0))</f>
        <v>Sí</v>
      </c>
      <c r="F276" s="202">
        <f>INDEX(A!$D$2:$D$1001,MATCH(EF!C276,A!$A$2:$A$1001,0))</f>
        <v>49</v>
      </c>
      <c r="G276" s="202" t="str">
        <f>INDEX(A!$E$2:$E$1001,MATCH(EF!C276,A!$A$2:$A$1001,0))</f>
        <v>Asistencia social</v>
      </c>
      <c r="H276" s="202" t="str">
        <f>INDEX(A!$F$2:$F$1001,MATCH(EF!C276,A!$A$2:$A$1001,0))</f>
        <v>Ejecutivo</v>
      </c>
      <c r="I276" s="202" t="str">
        <f>INDEX(A!$G$2:$G$1001,MATCH(EF!C276,A!$A$2:$A$1001,0))</f>
        <v>OPD</v>
      </c>
      <c r="J276" s="202">
        <f>INDEX(A!$H$2:$H$1001,MATCH(EF!C276,A!$A$2:$A$1001,0))</f>
        <v>1986</v>
      </c>
      <c r="K276" s="202" t="str">
        <f>INDEX(A!$I$2:$I$1001,MATCH(EF!C276,A!$A$2:$A$1001,0))</f>
        <v>NA</v>
      </c>
      <c r="L276" s="202" t="str">
        <f>INDEX(A!$J$2:$J$1001,MATCH(EF!C276,A!$A$2:$A$1001,0))</f>
        <v>Decreto número 12399</v>
      </c>
      <c r="M276" s="202">
        <f>INDEX(A!$K$2:$K$1001,MATCH(EF!C276,A!$A$2:$A$1001,0))</f>
        <v>704901</v>
      </c>
      <c r="N276" s="202">
        <f>INDEX(A!$L$2:$L$1001,MATCH(EF!C276,A!$A$2:$A$1001,0))</f>
        <v>0</v>
      </c>
      <c r="O276" s="203" t="str">
        <f t="shared" si="8"/>
        <v>7</v>
      </c>
      <c r="P276" s="203" t="str">
        <f t="shared" si="9"/>
        <v>049</v>
      </c>
      <c r="Q276" s="203" t="str">
        <f>IF(O276="7",IF(P276="000","Sin región al ser un intermunicipal",INDEX(B!$C$2:$C$126,MATCH(EF!P276,B!$A$2:$A$126,0))),"Sin región al ser un ente Estatal")</f>
        <v>Sur</v>
      </c>
      <c r="R276" s="204">
        <f>IF(O276="7",IF(P276="000","N/A",INDEX(B!$D$2:$D$126,MATCH(EF!P276,B!$A$2:$A$126,0))),B!$D$127)</f>
        <v>9917</v>
      </c>
      <c r="S276" s="204">
        <f>IF(O276="7",IF(P276="000","N/A",INDEX(B!$E$2:$E$126,MATCH(EF!P276,B!$A$2:$A$126,0))),B!$E$127)</f>
        <v>9425</v>
      </c>
    </row>
    <row r="277" spans="1:19" x14ac:dyDescent="0.3">
      <c r="A277" s="195">
        <f>COUNTIF(A!$A$2:$A$1001,"&lt;="&amp;A!A277)</f>
        <v>276</v>
      </c>
      <c r="B277" s="196">
        <v>276</v>
      </c>
      <c r="C277" s="202" t="str">
        <f>INDEX(A!$A$2:$A$1001,MATCH(EF!B277,EF!$A$2:$A$1001,0))</f>
        <v>Sistema para el Desarrollo Integral de la Familia del municipio de Jocotepec</v>
      </c>
      <c r="D277" s="202" t="str">
        <f>INDEX(A!$B$2:$B$1001,MATCH(EF!C277,A!$A$2:$A$1001,0))</f>
        <v>Municipal</v>
      </c>
      <c r="E277" s="202" t="str">
        <f>INDEX(A!$C$2:$C$1001,MATCH(EF!C277,A!$A$2:$A$1001,0))</f>
        <v>Sí</v>
      </c>
      <c r="F277" s="202">
        <f>INDEX(A!$D$2:$D$1001,MATCH(EF!C277,A!$A$2:$A$1001,0))</f>
        <v>50</v>
      </c>
      <c r="G277" s="202" t="str">
        <f>INDEX(A!$E$2:$E$1001,MATCH(EF!C277,A!$A$2:$A$1001,0))</f>
        <v>Asistencia social</v>
      </c>
      <c r="H277" s="202" t="str">
        <f>INDEX(A!$F$2:$F$1001,MATCH(EF!C277,A!$A$2:$A$1001,0))</f>
        <v>Ejecutivo</v>
      </c>
      <c r="I277" s="202" t="str">
        <f>INDEX(A!$G$2:$G$1001,MATCH(EF!C277,A!$A$2:$A$1001,0))</f>
        <v>OPD</v>
      </c>
      <c r="J277" s="202">
        <f>INDEX(A!$H$2:$H$1001,MATCH(EF!C277,A!$A$2:$A$1001,0))</f>
        <v>1986</v>
      </c>
      <c r="K277" s="202" t="str">
        <f>INDEX(A!$I$2:$I$1001,MATCH(EF!C277,A!$A$2:$A$1001,0))</f>
        <v>NA</v>
      </c>
      <c r="L277" s="202" t="str">
        <f>INDEX(A!$J$2:$J$1001,MATCH(EF!C277,A!$A$2:$A$1001,0))</f>
        <v>Decreto número 12448</v>
      </c>
      <c r="M277" s="202">
        <f>INDEX(A!$K$2:$K$1001,MATCH(EF!C277,A!$A$2:$A$1001,0))</f>
        <v>705001</v>
      </c>
      <c r="N277" s="202">
        <f>INDEX(A!$L$2:$L$1001,MATCH(EF!C277,A!$A$2:$A$1001,0))</f>
        <v>0</v>
      </c>
      <c r="O277" s="203" t="str">
        <f t="shared" si="8"/>
        <v>7</v>
      </c>
      <c r="P277" s="203" t="str">
        <f t="shared" si="9"/>
        <v>050</v>
      </c>
      <c r="Q277" s="203" t="str">
        <f>IF(O277="7",IF(P277="000","Sin región al ser un intermunicipal",INDEX(B!$C$2:$C$126,MATCH(EF!P277,B!$A$2:$A$126,0))),"Sin región al ser un ente Estatal")</f>
        <v>Sureste</v>
      </c>
      <c r="R277" s="204">
        <f>IF(O277="7",IF(P277="000","N/A",INDEX(B!$D$2:$D$126,MATCH(EF!P277,B!$A$2:$A$126,0))),B!$D$127)</f>
        <v>46521</v>
      </c>
      <c r="S277" s="204">
        <f>IF(O277="7",IF(P277="000","N/A",INDEX(B!$E$2:$E$126,MATCH(EF!P277,B!$A$2:$A$126,0))),B!$E$127)</f>
        <v>47105</v>
      </c>
    </row>
    <row r="278" spans="1:19" x14ac:dyDescent="0.3">
      <c r="A278" s="195">
        <f>COUNTIF(A!$A$2:$A$1001,"&lt;="&amp;A!A278)</f>
        <v>277</v>
      </c>
      <c r="B278" s="196">
        <v>277</v>
      </c>
      <c r="C278" s="202" t="str">
        <f>INDEX(A!$A$2:$A$1001,MATCH(EF!B278,EF!$A$2:$A$1001,0))</f>
        <v>Sistema para el Desarrollo Integral de la Familia del municipio de Juanacatlán</v>
      </c>
      <c r="D278" s="202" t="str">
        <f>INDEX(A!$B$2:$B$1001,MATCH(EF!C278,A!$A$2:$A$1001,0))</f>
        <v>Municipal</v>
      </c>
      <c r="E278" s="202" t="str">
        <f>INDEX(A!$C$2:$C$1001,MATCH(EF!C278,A!$A$2:$A$1001,0))</f>
        <v>Sí</v>
      </c>
      <c r="F278" s="202">
        <f>INDEX(A!$D$2:$D$1001,MATCH(EF!C278,A!$A$2:$A$1001,0))</f>
        <v>51</v>
      </c>
      <c r="G278" s="202" t="str">
        <f>INDEX(A!$E$2:$E$1001,MATCH(EF!C278,A!$A$2:$A$1001,0))</f>
        <v>Asistencia social</v>
      </c>
      <c r="H278" s="202" t="str">
        <f>INDEX(A!$F$2:$F$1001,MATCH(EF!C278,A!$A$2:$A$1001,0))</f>
        <v>Ejecutivo</v>
      </c>
      <c r="I278" s="202" t="str">
        <f>INDEX(A!$G$2:$G$1001,MATCH(EF!C278,A!$A$2:$A$1001,0))</f>
        <v>OPD</v>
      </c>
      <c r="J278" s="202">
        <f>INDEX(A!$H$2:$H$1001,MATCH(EF!C278,A!$A$2:$A$1001,0))</f>
        <v>1987</v>
      </c>
      <c r="K278" s="202" t="str">
        <f>INDEX(A!$I$2:$I$1001,MATCH(EF!C278,A!$A$2:$A$1001,0))</f>
        <v>NA</v>
      </c>
      <c r="L278" s="202" t="str">
        <f>INDEX(A!$J$2:$J$1001,MATCH(EF!C278,A!$A$2:$A$1001,0))</f>
        <v>Decreto número 12815</v>
      </c>
      <c r="M278" s="202">
        <f>INDEX(A!$K$2:$K$1001,MATCH(EF!C278,A!$A$2:$A$1001,0))</f>
        <v>705101</v>
      </c>
      <c r="N278" s="202">
        <f>INDEX(A!$L$2:$L$1001,MATCH(EF!C278,A!$A$2:$A$1001,0))</f>
        <v>0</v>
      </c>
      <c r="O278" s="203" t="str">
        <f t="shared" si="8"/>
        <v>7</v>
      </c>
      <c r="P278" s="203" t="str">
        <f t="shared" si="9"/>
        <v>051</v>
      </c>
      <c r="Q278" s="203" t="str">
        <f>IF(O278="7",IF(P278="000","Sin región al ser un intermunicipal",INDEX(B!$C$2:$C$126,MATCH(EF!P278,B!$A$2:$A$126,0))),"Sin región al ser un ente Estatal")</f>
        <v>Centro</v>
      </c>
      <c r="R278" s="204">
        <f>IF(O278="7",IF(P278="000","N/A",INDEX(B!$D$2:$D$126,MATCH(EF!P278,B!$A$2:$A$126,0))),B!$D$127)</f>
        <v>17955</v>
      </c>
      <c r="S278" s="204">
        <f>IF(O278="7",IF(P278="000","N/A",INDEX(B!$E$2:$E$126,MATCH(EF!P278,B!$A$2:$A$126,0))),B!$E$127)</f>
        <v>30855</v>
      </c>
    </row>
    <row r="279" spans="1:19" x14ac:dyDescent="0.3">
      <c r="A279" s="195">
        <f>COUNTIF(A!$A$2:$A$1001,"&lt;="&amp;A!A279)</f>
        <v>278</v>
      </c>
      <c r="B279" s="196">
        <v>278</v>
      </c>
      <c r="C279" s="202" t="str">
        <f>INDEX(A!$A$2:$A$1001,MATCH(EF!B279,EF!$A$2:$A$1001,0))</f>
        <v>Sistema para el Desarrollo Integral de la Familia del municipio de Juchitlán</v>
      </c>
      <c r="D279" s="202" t="str">
        <f>INDEX(A!$B$2:$B$1001,MATCH(EF!C279,A!$A$2:$A$1001,0))</f>
        <v>Municipal</v>
      </c>
      <c r="E279" s="202" t="str">
        <f>INDEX(A!$C$2:$C$1001,MATCH(EF!C279,A!$A$2:$A$1001,0))</f>
        <v>Sí</v>
      </c>
      <c r="F279" s="202">
        <f>INDEX(A!$D$2:$D$1001,MATCH(EF!C279,A!$A$2:$A$1001,0))</f>
        <v>52</v>
      </c>
      <c r="G279" s="202" t="str">
        <f>INDEX(A!$E$2:$E$1001,MATCH(EF!C279,A!$A$2:$A$1001,0))</f>
        <v>Asistencia social</v>
      </c>
      <c r="H279" s="202" t="str">
        <f>INDEX(A!$F$2:$F$1001,MATCH(EF!C279,A!$A$2:$A$1001,0))</f>
        <v>Ejecutivo</v>
      </c>
      <c r="I279" s="202" t="str">
        <f>INDEX(A!$G$2:$G$1001,MATCH(EF!C279,A!$A$2:$A$1001,0))</f>
        <v>OPD</v>
      </c>
      <c r="J279" s="202">
        <f>INDEX(A!$H$2:$H$1001,MATCH(EF!C279,A!$A$2:$A$1001,0))</f>
        <v>1989</v>
      </c>
      <c r="K279" s="202" t="str">
        <f>INDEX(A!$I$2:$I$1001,MATCH(EF!C279,A!$A$2:$A$1001,0))</f>
        <v>NA</v>
      </c>
      <c r="L279" s="202" t="str">
        <f>INDEX(A!$J$2:$J$1001,MATCH(EF!C279,A!$A$2:$A$1001,0))</f>
        <v>Decreto número 13574</v>
      </c>
      <c r="M279" s="202">
        <f>INDEX(A!$K$2:$K$1001,MATCH(EF!C279,A!$A$2:$A$1001,0))</f>
        <v>705201</v>
      </c>
      <c r="N279" s="202">
        <f>INDEX(A!$L$2:$L$1001,MATCH(EF!C279,A!$A$2:$A$1001,0))</f>
        <v>0</v>
      </c>
      <c r="O279" s="203" t="str">
        <f t="shared" si="8"/>
        <v>7</v>
      </c>
      <c r="P279" s="203" t="str">
        <f t="shared" si="9"/>
        <v>052</v>
      </c>
      <c r="Q279" s="203" t="str">
        <f>IF(O279="7",IF(P279="000","Sin región al ser un intermunicipal",INDEX(B!$C$2:$C$126,MATCH(EF!P279,B!$A$2:$A$126,0))),"Sin región al ser un ente Estatal")</f>
        <v>Sierra de Amula</v>
      </c>
      <c r="R279" s="204">
        <f>IF(O279="7",IF(P279="000","N/A",INDEX(B!$D$2:$D$126,MATCH(EF!P279,B!$A$2:$A$126,0))),B!$D$127)</f>
        <v>5638</v>
      </c>
      <c r="S279" s="204">
        <f>IF(O279="7",IF(P279="000","N/A",INDEX(B!$E$2:$E$126,MATCH(EF!P279,B!$A$2:$A$126,0))),B!$E$127)</f>
        <v>5534</v>
      </c>
    </row>
    <row r="280" spans="1:19" x14ac:dyDescent="0.3">
      <c r="A280" s="195">
        <f>COUNTIF(A!$A$2:$A$1001,"&lt;="&amp;A!A280)</f>
        <v>279</v>
      </c>
      <c r="B280" s="196">
        <v>279</v>
      </c>
      <c r="C280" s="202" t="str">
        <f>INDEX(A!$A$2:$A$1001,MATCH(EF!B280,EF!$A$2:$A$1001,0))</f>
        <v>Sistema para el Desarrollo Integral de la Familia del municipio de La Barca, Jalisco</v>
      </c>
      <c r="D280" s="202" t="str">
        <f>INDEX(A!$B$2:$B$1001,MATCH(EF!C280,A!$A$2:$A$1001,0))</f>
        <v>Municipal</v>
      </c>
      <c r="E280" s="202" t="str">
        <f>INDEX(A!$C$2:$C$1001,MATCH(EF!C280,A!$A$2:$A$1001,0))</f>
        <v>Sí</v>
      </c>
      <c r="F280" s="202">
        <f>INDEX(A!$D$2:$D$1001,MATCH(EF!C280,A!$A$2:$A$1001,0))</f>
        <v>18</v>
      </c>
      <c r="G280" s="202" t="str">
        <f>INDEX(A!$E$2:$E$1001,MATCH(EF!C280,A!$A$2:$A$1001,0))</f>
        <v>Asistencia social</v>
      </c>
      <c r="H280" s="202" t="str">
        <f>INDEX(A!$F$2:$F$1001,MATCH(EF!C280,A!$A$2:$A$1001,0))</f>
        <v>Ejecutivo</v>
      </c>
      <c r="I280" s="202" t="str">
        <f>INDEX(A!$G$2:$G$1001,MATCH(EF!C280,A!$A$2:$A$1001,0))</f>
        <v>OPD</v>
      </c>
      <c r="J280" s="202">
        <f>INDEX(A!$H$2:$H$1001,MATCH(EF!C280,A!$A$2:$A$1001,0))</f>
        <v>1985</v>
      </c>
      <c r="K280" s="202" t="str">
        <f>INDEX(A!$I$2:$I$1001,MATCH(EF!C280,A!$A$2:$A$1001,0))</f>
        <v>NA</v>
      </c>
      <c r="L280" s="202" t="str">
        <f>INDEX(A!$J$2:$J$1001,MATCH(EF!C280,A!$A$2:$A$1001,0))</f>
        <v xml:space="preserve">Decreto N.° 12025  </v>
      </c>
      <c r="M280" s="202">
        <f>INDEX(A!$K$2:$K$1001,MATCH(EF!C280,A!$A$2:$A$1001,0))</f>
        <v>701801</v>
      </c>
      <c r="N280" s="202">
        <f>INDEX(A!$L$2:$L$1001,MATCH(EF!C280,A!$A$2:$A$1001,0))</f>
        <v>0</v>
      </c>
      <c r="O280" s="203" t="str">
        <f t="shared" si="8"/>
        <v>7</v>
      </c>
      <c r="P280" s="203" t="str">
        <f t="shared" si="9"/>
        <v>018</v>
      </c>
      <c r="Q280" s="203" t="str">
        <f>IF(O280="7",IF(P280="000","Sin región al ser un intermunicipal",INDEX(B!$C$2:$C$126,MATCH(EF!P280,B!$A$2:$A$126,0))),"Sin región al ser un ente Estatal")</f>
        <v>Ciénega</v>
      </c>
      <c r="R280" s="204">
        <f>IF(O280="7",IF(P280="000","N/A",INDEX(B!$D$2:$D$126,MATCH(EF!P280,B!$A$2:$A$126,0))),B!$D$127)</f>
        <v>65055</v>
      </c>
      <c r="S280" s="204">
        <f>IF(O280="7",IF(P280="000","N/A",INDEX(B!$E$2:$E$126,MATCH(EF!P280,B!$A$2:$A$126,0))),B!$E$127)</f>
        <v>67937</v>
      </c>
    </row>
    <row r="281" spans="1:19" x14ac:dyDescent="0.3">
      <c r="A281" s="195">
        <f>COUNTIF(A!$A$2:$A$1001,"&lt;="&amp;A!A281)</f>
        <v>280</v>
      </c>
      <c r="B281" s="196">
        <v>280</v>
      </c>
      <c r="C281" s="202" t="str">
        <f>INDEX(A!$A$2:$A$1001,MATCH(EF!B281,EF!$A$2:$A$1001,0))</f>
        <v>Sistema para el Desarrollo Integral de la Familia del municipio de La Huerta</v>
      </c>
      <c r="D281" s="202" t="str">
        <f>INDEX(A!$B$2:$B$1001,MATCH(EF!C281,A!$A$2:$A$1001,0))</f>
        <v>Municipal</v>
      </c>
      <c r="E281" s="202" t="str">
        <f>INDEX(A!$C$2:$C$1001,MATCH(EF!C281,A!$A$2:$A$1001,0))</f>
        <v>Sí</v>
      </c>
      <c r="F281" s="202">
        <f>INDEX(A!$D$2:$D$1001,MATCH(EF!C281,A!$A$2:$A$1001,0))</f>
        <v>43</v>
      </c>
      <c r="G281" s="202" t="str">
        <f>INDEX(A!$E$2:$E$1001,MATCH(EF!C281,A!$A$2:$A$1001,0))</f>
        <v>Asistencia social</v>
      </c>
      <c r="H281" s="202" t="str">
        <f>INDEX(A!$F$2:$F$1001,MATCH(EF!C281,A!$A$2:$A$1001,0))</f>
        <v>Ejecutivo</v>
      </c>
      <c r="I281" s="202" t="str">
        <f>INDEX(A!$G$2:$G$1001,MATCH(EF!C281,A!$A$2:$A$1001,0))</f>
        <v>OPD</v>
      </c>
      <c r="J281" s="202">
        <f>INDEX(A!$H$2:$H$1001,MATCH(EF!C281,A!$A$2:$A$1001,0))</f>
        <v>1986</v>
      </c>
      <c r="K281" s="202" t="str">
        <f>INDEX(A!$I$2:$I$1001,MATCH(EF!C281,A!$A$2:$A$1001,0))</f>
        <v>NA</v>
      </c>
      <c r="L281" s="202" t="str">
        <f>INDEX(A!$J$2:$J$1001,MATCH(EF!C281,A!$A$2:$A$1001,0))</f>
        <v>Decreto número 12505</v>
      </c>
      <c r="M281" s="202">
        <f>INDEX(A!$K$2:$K$1001,MATCH(EF!C281,A!$A$2:$A$1001,0))</f>
        <v>704301</v>
      </c>
      <c r="N281" s="202">
        <f>INDEX(A!$L$2:$L$1001,MATCH(EF!C281,A!$A$2:$A$1001,0))</f>
        <v>0</v>
      </c>
      <c r="O281" s="203" t="str">
        <f t="shared" si="8"/>
        <v>7</v>
      </c>
      <c r="P281" s="203" t="str">
        <f t="shared" si="9"/>
        <v>043</v>
      </c>
      <c r="Q281" s="203" t="str">
        <f>IF(O281="7",IF(P281="000","Sin región al ser un intermunicipal",INDEX(B!$C$2:$C$126,MATCH(EF!P281,B!$A$2:$A$126,0))),"Sin región al ser un ente Estatal")</f>
        <v>Costa Sur</v>
      </c>
      <c r="R281" s="204">
        <f>IF(O281="7",IF(P281="000","N/A",INDEX(B!$D$2:$D$126,MATCH(EF!P281,B!$A$2:$A$126,0))),B!$D$127)</f>
        <v>24563</v>
      </c>
      <c r="S281" s="204">
        <f>IF(O281="7",IF(P281="000","N/A",INDEX(B!$E$2:$E$126,MATCH(EF!P281,B!$A$2:$A$126,0))),B!$E$127)</f>
        <v>23258</v>
      </c>
    </row>
    <row r="282" spans="1:19" x14ac:dyDescent="0.3">
      <c r="A282" s="195">
        <f>COUNTIF(A!$A$2:$A$1001,"&lt;="&amp;A!A282)</f>
        <v>281</v>
      </c>
      <c r="B282" s="196">
        <v>281</v>
      </c>
      <c r="C282" s="202" t="str">
        <f>INDEX(A!$A$2:$A$1001,MATCH(EF!B282,EF!$A$2:$A$1001,0))</f>
        <v>Sistema para el Desarrollo Integral de la Familia del municipio de La Manzanilla de la Paz</v>
      </c>
      <c r="D282" s="202" t="str">
        <f>INDEX(A!$B$2:$B$1001,MATCH(EF!C282,A!$A$2:$A$1001,0))</f>
        <v>Municipal</v>
      </c>
      <c r="E282" s="202" t="str">
        <f>INDEX(A!$C$2:$C$1001,MATCH(EF!C282,A!$A$2:$A$1001,0))</f>
        <v>Sí</v>
      </c>
      <c r="F282" s="202">
        <f>INDEX(A!$D$2:$D$1001,MATCH(EF!C282,A!$A$2:$A$1001,0))</f>
        <v>57</v>
      </c>
      <c r="G282" s="202" t="str">
        <f>INDEX(A!$E$2:$E$1001,MATCH(EF!C282,A!$A$2:$A$1001,0))</f>
        <v>Asistencia social</v>
      </c>
      <c r="H282" s="202" t="str">
        <f>INDEX(A!$F$2:$F$1001,MATCH(EF!C282,A!$A$2:$A$1001,0))</f>
        <v>Ejecutivo</v>
      </c>
      <c r="I282" s="202" t="str">
        <f>INDEX(A!$G$2:$G$1001,MATCH(EF!C282,A!$A$2:$A$1001,0))</f>
        <v>OPD</v>
      </c>
      <c r="J282" s="202">
        <f>INDEX(A!$H$2:$H$1001,MATCH(EF!C282,A!$A$2:$A$1001,0))</f>
        <v>1989</v>
      </c>
      <c r="K282" s="202" t="str">
        <f>INDEX(A!$I$2:$I$1001,MATCH(EF!C282,A!$A$2:$A$1001,0))</f>
        <v>NA</v>
      </c>
      <c r="L282" s="202" t="str">
        <f>INDEX(A!$J$2:$J$1001,MATCH(EF!C282,A!$A$2:$A$1001,0))</f>
        <v>Decreto número 13756</v>
      </c>
      <c r="M282" s="202">
        <f>INDEX(A!$K$2:$K$1001,MATCH(EF!C282,A!$A$2:$A$1001,0))</f>
        <v>705701</v>
      </c>
      <c r="N282" s="202">
        <f>INDEX(A!$L$2:$L$1001,MATCH(EF!C282,A!$A$2:$A$1001,0))</f>
        <v>0</v>
      </c>
      <c r="O282" s="203" t="str">
        <f t="shared" si="8"/>
        <v>7</v>
      </c>
      <c r="P282" s="203" t="str">
        <f t="shared" si="9"/>
        <v>057</v>
      </c>
      <c r="Q282" s="203" t="str">
        <f>IF(O282="7",IF(P282="000","Sin región al ser un intermunicipal",INDEX(B!$C$2:$C$126,MATCH(EF!P282,B!$A$2:$A$126,0))),"Sin región al ser un ente Estatal")</f>
        <v>Sureste</v>
      </c>
      <c r="R282" s="204">
        <f>IF(O282="7",IF(P282="000","N/A",INDEX(B!$D$2:$D$126,MATCH(EF!P282,B!$A$2:$A$126,0))),B!$D$127)</f>
        <v>3688</v>
      </c>
      <c r="S282" s="204">
        <f>IF(O282="7",IF(P282="000","N/A",INDEX(B!$E$2:$E$126,MATCH(EF!P282,B!$A$2:$A$126,0))),B!$E$127)</f>
        <v>4099</v>
      </c>
    </row>
    <row r="283" spans="1:19" x14ac:dyDescent="0.3">
      <c r="A283" s="195">
        <f>COUNTIF(A!$A$2:$A$1001,"&lt;="&amp;A!A283)</f>
        <v>282</v>
      </c>
      <c r="B283" s="196">
        <v>282</v>
      </c>
      <c r="C283" s="202" t="str">
        <f>INDEX(A!$A$2:$A$1001,MATCH(EF!B283,EF!$A$2:$A$1001,0))</f>
        <v>Sistema para el Desarrollo Integral de la Familia del municipio de Lagos de Moreno</v>
      </c>
      <c r="D283" s="202" t="str">
        <f>INDEX(A!$B$2:$B$1001,MATCH(EF!C283,A!$A$2:$A$1001,0))</f>
        <v>Municipal</v>
      </c>
      <c r="E283" s="202" t="str">
        <f>INDEX(A!$C$2:$C$1001,MATCH(EF!C283,A!$A$2:$A$1001,0))</f>
        <v>Sí</v>
      </c>
      <c r="F283" s="202">
        <f>INDEX(A!$D$2:$D$1001,MATCH(EF!C283,A!$A$2:$A$1001,0))</f>
        <v>53</v>
      </c>
      <c r="G283" s="202" t="str">
        <f>INDEX(A!$E$2:$E$1001,MATCH(EF!C283,A!$A$2:$A$1001,0))</f>
        <v>Asistencia social</v>
      </c>
      <c r="H283" s="202" t="str">
        <f>INDEX(A!$F$2:$F$1001,MATCH(EF!C283,A!$A$2:$A$1001,0))</f>
        <v>Ejecutivo</v>
      </c>
      <c r="I283" s="202" t="str">
        <f>INDEX(A!$G$2:$G$1001,MATCH(EF!C283,A!$A$2:$A$1001,0))</f>
        <v>OPD</v>
      </c>
      <c r="J283" s="202">
        <f>INDEX(A!$H$2:$H$1001,MATCH(EF!C283,A!$A$2:$A$1001,0))</f>
        <v>1985</v>
      </c>
      <c r="K283" s="202" t="str">
        <f>INDEX(A!$I$2:$I$1001,MATCH(EF!C283,A!$A$2:$A$1001,0))</f>
        <v>NA</v>
      </c>
      <c r="L283" s="202" t="str">
        <f>INDEX(A!$J$2:$J$1001,MATCH(EF!C283,A!$A$2:$A$1001,0))</f>
        <v>Decreto N.° 12035</v>
      </c>
      <c r="M283" s="202">
        <f>INDEX(A!$K$2:$K$1001,MATCH(EF!C283,A!$A$2:$A$1001,0))</f>
        <v>705301</v>
      </c>
      <c r="N283" s="202">
        <f>INDEX(A!$L$2:$L$1001,MATCH(EF!C283,A!$A$2:$A$1001,0))</f>
        <v>0</v>
      </c>
      <c r="O283" s="203" t="str">
        <f t="shared" si="8"/>
        <v>7</v>
      </c>
      <c r="P283" s="203" t="str">
        <f t="shared" si="9"/>
        <v>053</v>
      </c>
      <c r="Q283" s="203" t="str">
        <f>IF(O283="7",IF(P283="000","Sin región al ser un intermunicipal",INDEX(B!$C$2:$C$126,MATCH(EF!P283,B!$A$2:$A$126,0))),"Sin región al ser un ente Estatal")</f>
        <v>Altos Norte</v>
      </c>
      <c r="R283" s="204">
        <f>IF(O283="7",IF(P283="000","N/A",INDEX(B!$D$2:$D$126,MATCH(EF!P283,B!$A$2:$A$126,0))),B!$D$127)</f>
        <v>164981</v>
      </c>
      <c r="S283" s="204">
        <f>IF(O283="7",IF(P283="000","N/A",INDEX(B!$E$2:$E$126,MATCH(EF!P283,B!$A$2:$A$126,0))),B!$E$127)</f>
        <v>172403</v>
      </c>
    </row>
    <row r="284" spans="1:19" x14ac:dyDescent="0.3">
      <c r="A284" s="195">
        <f>COUNTIF(A!$A$2:$A$1001,"&lt;="&amp;A!A284)</f>
        <v>283</v>
      </c>
      <c r="B284" s="196">
        <v>283</v>
      </c>
      <c r="C284" s="202" t="str">
        <f>INDEX(A!$A$2:$A$1001,MATCH(EF!B284,EF!$A$2:$A$1001,0))</f>
        <v>Sistema para el Desarrollo Integral de la Familia del municipio de Magdalena</v>
      </c>
      <c r="D284" s="202" t="str">
        <f>INDEX(A!$B$2:$B$1001,MATCH(EF!C284,A!$A$2:$A$1001,0))</f>
        <v>Municipal</v>
      </c>
      <c r="E284" s="202" t="str">
        <f>INDEX(A!$C$2:$C$1001,MATCH(EF!C284,A!$A$2:$A$1001,0))</f>
        <v>Sí</v>
      </c>
      <c r="F284" s="202">
        <f>INDEX(A!$D$2:$D$1001,MATCH(EF!C284,A!$A$2:$A$1001,0))</f>
        <v>55</v>
      </c>
      <c r="G284" s="202" t="str">
        <f>INDEX(A!$E$2:$E$1001,MATCH(EF!C284,A!$A$2:$A$1001,0))</f>
        <v>Asistencia social</v>
      </c>
      <c r="H284" s="202" t="str">
        <f>INDEX(A!$F$2:$F$1001,MATCH(EF!C284,A!$A$2:$A$1001,0))</f>
        <v>Ejecutivo</v>
      </c>
      <c r="I284" s="202" t="str">
        <f>INDEX(A!$G$2:$G$1001,MATCH(EF!C284,A!$A$2:$A$1001,0))</f>
        <v>OPD</v>
      </c>
      <c r="J284" s="202">
        <f>INDEX(A!$H$2:$H$1001,MATCH(EF!C284,A!$A$2:$A$1001,0))</f>
        <v>1986</v>
      </c>
      <c r="K284" s="202" t="str">
        <f>INDEX(A!$I$2:$I$1001,MATCH(EF!C284,A!$A$2:$A$1001,0))</f>
        <v>NA</v>
      </c>
      <c r="L284" s="202" t="str">
        <f>INDEX(A!$J$2:$J$1001,MATCH(EF!C284,A!$A$2:$A$1001,0))</f>
        <v>Decreto N. °12470</v>
      </c>
      <c r="M284" s="202">
        <f>INDEX(A!$K$2:$K$1001,MATCH(EF!C284,A!$A$2:$A$1001,0))</f>
        <v>705501</v>
      </c>
      <c r="N284" s="202">
        <f>INDEX(A!$L$2:$L$1001,MATCH(EF!C284,A!$A$2:$A$1001,0))</f>
        <v>0</v>
      </c>
      <c r="O284" s="203" t="str">
        <f t="shared" si="8"/>
        <v>7</v>
      </c>
      <c r="P284" s="203" t="str">
        <f t="shared" si="9"/>
        <v>055</v>
      </c>
      <c r="Q284" s="203" t="str">
        <f>IF(O284="7",IF(P284="000","Sin región al ser un intermunicipal",INDEX(B!$C$2:$C$126,MATCH(EF!P284,B!$A$2:$A$126,0))),"Sin región al ser un ente Estatal")</f>
        <v>Valles</v>
      </c>
      <c r="R284" s="204">
        <f>IF(O284="7",IF(P284="000","N/A",INDEX(B!$D$2:$D$126,MATCH(EF!P284,B!$A$2:$A$126,0))),B!$D$127)</f>
        <v>22643</v>
      </c>
      <c r="S284" s="204">
        <f>IF(O284="7",IF(P284="000","N/A",INDEX(B!$E$2:$E$126,MATCH(EF!P284,B!$A$2:$A$126,0))),B!$E$127)</f>
        <v>21781</v>
      </c>
    </row>
    <row r="285" spans="1:19" x14ac:dyDescent="0.3">
      <c r="A285" s="195">
        <f>COUNTIF(A!$A$2:$A$1001,"&lt;="&amp;A!A285)</f>
        <v>284</v>
      </c>
      <c r="B285" s="196">
        <v>284</v>
      </c>
      <c r="C285" s="202" t="str">
        <f>INDEX(A!$A$2:$A$1001,MATCH(EF!B285,EF!$A$2:$A$1001,0))</f>
        <v>Sistema para el Desarrollo Integral de la Familia del municipio de Mascota, Jalisco</v>
      </c>
      <c r="D285" s="202" t="str">
        <f>INDEX(A!$B$2:$B$1001,MATCH(EF!C285,A!$A$2:$A$1001,0))</f>
        <v>Municipal</v>
      </c>
      <c r="E285" s="202" t="str">
        <f>INDEX(A!$C$2:$C$1001,MATCH(EF!C285,A!$A$2:$A$1001,0))</f>
        <v>Sí</v>
      </c>
      <c r="F285" s="202">
        <f>INDEX(A!$D$2:$D$1001,MATCH(EF!C285,A!$A$2:$A$1001,0))</f>
        <v>58</v>
      </c>
      <c r="G285" s="202" t="str">
        <f>INDEX(A!$E$2:$E$1001,MATCH(EF!C285,A!$A$2:$A$1001,0))</f>
        <v>Asistencia social</v>
      </c>
      <c r="H285" s="202" t="str">
        <f>INDEX(A!$F$2:$F$1001,MATCH(EF!C285,A!$A$2:$A$1001,0))</f>
        <v>Ejecutivo</v>
      </c>
      <c r="I285" s="202" t="str">
        <f>INDEX(A!$G$2:$G$1001,MATCH(EF!C285,A!$A$2:$A$1001,0))</f>
        <v>OPD</v>
      </c>
      <c r="J285" s="202">
        <f>INDEX(A!$H$2:$H$1001,MATCH(EF!C285,A!$A$2:$A$1001,0))</f>
        <v>1986</v>
      </c>
      <c r="K285" s="202" t="str">
        <f>INDEX(A!$I$2:$I$1001,MATCH(EF!C285,A!$A$2:$A$1001,0))</f>
        <v>NA</v>
      </c>
      <c r="L285" s="202" t="str">
        <f>INDEX(A!$J$2:$J$1001,MATCH(EF!C285,A!$A$2:$A$1001,0))</f>
        <v>Decreto 12388</v>
      </c>
      <c r="M285" s="202">
        <f>INDEX(A!$K$2:$K$1001,MATCH(EF!C285,A!$A$2:$A$1001,0))</f>
        <v>705801</v>
      </c>
      <c r="N285" s="202">
        <f>INDEX(A!$L$2:$L$1001,MATCH(EF!C285,A!$A$2:$A$1001,0))</f>
        <v>0</v>
      </c>
      <c r="O285" s="203" t="str">
        <f t="shared" si="8"/>
        <v>7</v>
      </c>
      <c r="P285" s="203" t="str">
        <f t="shared" si="9"/>
        <v>058</v>
      </c>
      <c r="Q285" s="203" t="str">
        <f>IF(O285="7",IF(P285="000","Sin región al ser un intermunicipal",INDEX(B!$C$2:$C$126,MATCH(EF!P285,B!$A$2:$A$126,0))),"Sin región al ser un ente Estatal")</f>
        <v>Costa Sierra Occidental</v>
      </c>
      <c r="R285" s="204">
        <f>IF(O285="7",IF(P285="000","N/A",INDEX(B!$D$2:$D$126,MATCH(EF!P285,B!$A$2:$A$126,0))),B!$D$127)</f>
        <v>14477</v>
      </c>
      <c r="S285" s="204">
        <f>IF(O285="7",IF(P285="000","N/A",INDEX(B!$E$2:$E$126,MATCH(EF!P285,B!$A$2:$A$126,0))),B!$E$127)</f>
        <v>14451</v>
      </c>
    </row>
    <row r="286" spans="1:19" x14ac:dyDescent="0.3">
      <c r="A286" s="195">
        <f>COUNTIF(A!$A$2:$A$1001,"&lt;="&amp;A!A286)</f>
        <v>285</v>
      </c>
      <c r="B286" s="196">
        <v>285</v>
      </c>
      <c r="C286" s="202" t="str">
        <f>INDEX(A!$A$2:$A$1001,MATCH(EF!B286,EF!$A$2:$A$1001,0))</f>
        <v>Sistema para el Desarrollo Integral de la Familia del municipio de Mazamitla</v>
      </c>
      <c r="D286" s="202" t="str">
        <f>INDEX(A!$B$2:$B$1001,MATCH(EF!C286,A!$A$2:$A$1001,0))</f>
        <v>Municipal</v>
      </c>
      <c r="E286" s="202" t="str">
        <f>INDEX(A!$C$2:$C$1001,MATCH(EF!C286,A!$A$2:$A$1001,0))</f>
        <v>Sí</v>
      </c>
      <c r="F286" s="202">
        <f>INDEX(A!$D$2:$D$1001,MATCH(EF!C286,A!$A$2:$A$1001,0))</f>
        <v>59</v>
      </c>
      <c r="G286" s="202" t="str">
        <f>INDEX(A!$E$2:$E$1001,MATCH(EF!C286,A!$A$2:$A$1001,0))</f>
        <v>Asistencia social</v>
      </c>
      <c r="H286" s="202" t="str">
        <f>INDEX(A!$F$2:$F$1001,MATCH(EF!C286,A!$A$2:$A$1001,0))</f>
        <v>Ejecutivo</v>
      </c>
      <c r="I286" s="202" t="str">
        <f>INDEX(A!$G$2:$G$1001,MATCH(EF!C286,A!$A$2:$A$1001,0))</f>
        <v>OPD</v>
      </c>
      <c r="J286" s="202">
        <f>INDEX(A!$H$2:$H$1001,MATCH(EF!C286,A!$A$2:$A$1001,0))</f>
        <v>1989</v>
      </c>
      <c r="K286" s="202" t="str">
        <f>INDEX(A!$I$2:$I$1001,MATCH(EF!C286,A!$A$2:$A$1001,0))</f>
        <v>NA</v>
      </c>
      <c r="L286" s="202" t="str">
        <f>INDEX(A!$J$2:$J$1001,MATCH(EF!C286,A!$A$2:$A$1001,0))</f>
        <v>Decreto número 13614</v>
      </c>
      <c r="M286" s="202">
        <f>INDEX(A!$K$2:$K$1001,MATCH(EF!C286,A!$A$2:$A$1001,0))</f>
        <v>705901</v>
      </c>
      <c r="N286" s="202">
        <f>INDEX(A!$L$2:$L$1001,MATCH(EF!C286,A!$A$2:$A$1001,0))</f>
        <v>0</v>
      </c>
      <c r="O286" s="203" t="str">
        <f t="shared" si="8"/>
        <v>7</v>
      </c>
      <c r="P286" s="203" t="str">
        <f t="shared" si="9"/>
        <v>059</v>
      </c>
      <c r="Q286" s="203" t="str">
        <f>IF(O286="7",IF(P286="000","Sin región al ser un intermunicipal",INDEX(B!$C$2:$C$126,MATCH(EF!P286,B!$A$2:$A$126,0))),"Sin región al ser un ente Estatal")</f>
        <v>Sureste</v>
      </c>
      <c r="R286" s="204">
        <f>IF(O286="7",IF(P286="000","N/A",INDEX(B!$D$2:$D$126,MATCH(EF!P286,B!$A$2:$A$126,0))),B!$D$127)</f>
        <v>13799</v>
      </c>
      <c r="S286" s="204">
        <f>IF(O286="7",IF(P286="000","N/A",INDEX(B!$E$2:$E$126,MATCH(EF!P286,B!$A$2:$A$126,0))),B!$E$127)</f>
        <v>14043</v>
      </c>
    </row>
    <row r="287" spans="1:19" x14ac:dyDescent="0.3">
      <c r="A287" s="195">
        <f>COUNTIF(A!$A$2:$A$1001,"&lt;="&amp;A!A287)</f>
        <v>286</v>
      </c>
      <c r="B287" s="196">
        <v>286</v>
      </c>
      <c r="C287" s="202" t="str">
        <f>INDEX(A!$A$2:$A$1001,MATCH(EF!B287,EF!$A$2:$A$1001,0))</f>
        <v>Sistema para el Desarrollo Integral de la Familia del municipio de Mezquitic</v>
      </c>
      <c r="D287" s="202" t="str">
        <f>INDEX(A!$B$2:$B$1001,MATCH(EF!C287,A!$A$2:$A$1001,0))</f>
        <v>Municipal</v>
      </c>
      <c r="E287" s="202" t="str">
        <f>INDEX(A!$C$2:$C$1001,MATCH(EF!C287,A!$A$2:$A$1001,0))</f>
        <v>Sí</v>
      </c>
      <c r="F287" s="202">
        <f>INDEX(A!$D$2:$D$1001,MATCH(EF!C287,A!$A$2:$A$1001,0))</f>
        <v>61</v>
      </c>
      <c r="G287" s="202" t="str">
        <f>INDEX(A!$E$2:$E$1001,MATCH(EF!C287,A!$A$2:$A$1001,0))</f>
        <v>Asistencia social</v>
      </c>
      <c r="H287" s="202" t="str">
        <f>INDEX(A!$F$2:$F$1001,MATCH(EF!C287,A!$A$2:$A$1001,0))</f>
        <v>Ejecutivo</v>
      </c>
      <c r="I287" s="202" t="str">
        <f>INDEX(A!$G$2:$G$1001,MATCH(EF!C287,A!$A$2:$A$1001,0))</f>
        <v>OPD</v>
      </c>
      <c r="J287" s="202">
        <f>INDEX(A!$H$2:$H$1001,MATCH(EF!C287,A!$A$2:$A$1001,0))</f>
        <v>1986</v>
      </c>
      <c r="K287" s="202" t="str">
        <f>INDEX(A!$I$2:$I$1001,MATCH(EF!C287,A!$A$2:$A$1001,0))</f>
        <v>NA</v>
      </c>
      <c r="L287" s="202" t="str">
        <f>INDEX(A!$J$2:$J$1001,MATCH(EF!C287,A!$A$2:$A$1001,0))</f>
        <v>Decreto número 12395</v>
      </c>
      <c r="M287" s="202">
        <f>INDEX(A!$K$2:$K$1001,MATCH(EF!C287,A!$A$2:$A$1001,0))</f>
        <v>706101</v>
      </c>
      <c r="N287" s="202">
        <f>INDEX(A!$L$2:$L$1001,MATCH(EF!C287,A!$A$2:$A$1001,0))</f>
        <v>0</v>
      </c>
      <c r="O287" s="203" t="str">
        <f t="shared" si="8"/>
        <v>7</v>
      </c>
      <c r="P287" s="203" t="str">
        <f t="shared" si="9"/>
        <v>061</v>
      </c>
      <c r="Q287" s="203" t="str">
        <f>IF(O287="7",IF(P287="000","Sin región al ser un intermunicipal",INDEX(B!$C$2:$C$126,MATCH(EF!P287,B!$A$2:$A$126,0))),"Sin región al ser un ente Estatal")</f>
        <v>Norte</v>
      </c>
      <c r="R287" s="204">
        <f>IF(O287="7",IF(P287="000","N/A",INDEX(B!$D$2:$D$126,MATCH(EF!P287,B!$A$2:$A$126,0))),B!$D$127)</f>
        <v>19452</v>
      </c>
      <c r="S287" s="204">
        <f>IF(O287="7",IF(P287="000","N/A",INDEX(B!$E$2:$E$126,MATCH(EF!P287,B!$A$2:$A$126,0))),B!$E$127)</f>
        <v>22083</v>
      </c>
    </row>
    <row r="288" spans="1:19" x14ac:dyDescent="0.3">
      <c r="A288" s="195">
        <f>COUNTIF(A!$A$2:$A$1001,"&lt;="&amp;A!A288)</f>
        <v>287</v>
      </c>
      <c r="B288" s="196">
        <v>287</v>
      </c>
      <c r="C288" s="202" t="str">
        <f>INDEX(A!$A$2:$A$1001,MATCH(EF!B288,EF!$A$2:$A$1001,0))</f>
        <v>Sistema para el Desarrollo Integral de la Familia del municipio de Mixtlán, Jalisco</v>
      </c>
      <c r="D288" s="202" t="str">
        <f>INDEX(A!$B$2:$B$1001,MATCH(EF!C288,A!$A$2:$A$1001,0))</f>
        <v>Municipal</v>
      </c>
      <c r="E288" s="202" t="str">
        <f>INDEX(A!$C$2:$C$1001,MATCH(EF!C288,A!$A$2:$A$1001,0))</f>
        <v>Sí</v>
      </c>
      <c r="F288" s="202">
        <f>INDEX(A!$D$2:$D$1001,MATCH(EF!C288,A!$A$2:$A$1001,0))</f>
        <v>62</v>
      </c>
      <c r="G288" s="202" t="str">
        <f>INDEX(A!$E$2:$E$1001,MATCH(EF!C288,A!$A$2:$A$1001,0))</f>
        <v>Asistencia social</v>
      </c>
      <c r="H288" s="202" t="str">
        <f>INDEX(A!$F$2:$F$1001,MATCH(EF!C288,A!$A$2:$A$1001,0))</f>
        <v>Ejecutivo</v>
      </c>
      <c r="I288" s="202" t="str">
        <f>INDEX(A!$G$2:$G$1001,MATCH(EF!C288,A!$A$2:$A$1001,0))</f>
        <v>OPD</v>
      </c>
      <c r="J288" s="202">
        <f>INDEX(A!$H$2:$H$1001,MATCH(EF!C288,A!$A$2:$A$1001,0))</f>
        <v>1987</v>
      </c>
      <c r="K288" s="202" t="str">
        <f>INDEX(A!$I$2:$I$1001,MATCH(EF!C288,A!$A$2:$A$1001,0))</f>
        <v>NA</v>
      </c>
      <c r="L288" s="202" t="str">
        <f>INDEX(A!$J$2:$J$1001,MATCH(EF!C288,A!$A$2:$A$1001,0))</f>
        <v>Decreto número 12719</v>
      </c>
      <c r="M288" s="202">
        <f>INDEX(A!$K$2:$K$1001,MATCH(EF!C288,A!$A$2:$A$1001,0))</f>
        <v>706201</v>
      </c>
      <c r="N288" s="202">
        <f>INDEX(A!$L$2:$L$1001,MATCH(EF!C288,A!$A$2:$A$1001,0))</f>
        <v>0</v>
      </c>
      <c r="O288" s="203" t="str">
        <f t="shared" si="8"/>
        <v>7</v>
      </c>
      <c r="P288" s="203" t="str">
        <f t="shared" si="9"/>
        <v>062</v>
      </c>
      <c r="Q288" s="203" t="str">
        <f>IF(O288="7",IF(P288="000","Sin región al ser un intermunicipal",INDEX(B!$C$2:$C$126,MATCH(EF!P288,B!$A$2:$A$126,0))),"Sin región al ser un ente Estatal")</f>
        <v>Costa Sierra Occidental</v>
      </c>
      <c r="R288" s="204">
        <f>IF(O288="7",IF(P288="000","N/A",INDEX(B!$D$2:$D$126,MATCH(EF!P288,B!$A$2:$A$126,0))),B!$D$127)</f>
        <v>3526</v>
      </c>
      <c r="S288" s="204">
        <f>IF(O288="7",IF(P288="000","N/A",INDEX(B!$E$2:$E$126,MATCH(EF!P288,B!$A$2:$A$126,0))),B!$E$127)</f>
        <v>3638</v>
      </c>
    </row>
    <row r="289" spans="1:19" x14ac:dyDescent="0.3">
      <c r="A289" s="195">
        <f>COUNTIF(A!$A$2:$A$1001,"&lt;="&amp;A!A289)</f>
        <v>288</v>
      </c>
      <c r="B289" s="196">
        <v>288</v>
      </c>
      <c r="C289" s="202" t="str">
        <f>INDEX(A!$A$2:$A$1001,MATCH(EF!B289,EF!$A$2:$A$1001,0))</f>
        <v>Sistema para el Desarrollo Integral de la Familia del municipio de Ocotlán, Jalisco</v>
      </c>
      <c r="D289" s="202" t="str">
        <f>INDEX(A!$B$2:$B$1001,MATCH(EF!C289,A!$A$2:$A$1001,0))</f>
        <v>Municipal</v>
      </c>
      <c r="E289" s="202" t="str">
        <f>INDEX(A!$C$2:$C$1001,MATCH(EF!C289,A!$A$2:$A$1001,0))</f>
        <v>Sí</v>
      </c>
      <c r="F289" s="202">
        <f>INDEX(A!$D$2:$D$1001,MATCH(EF!C289,A!$A$2:$A$1001,0))</f>
        <v>63</v>
      </c>
      <c r="G289" s="202" t="str">
        <f>INDEX(A!$E$2:$E$1001,MATCH(EF!C289,A!$A$2:$A$1001,0))</f>
        <v>Asistencia social</v>
      </c>
      <c r="H289" s="202" t="str">
        <f>INDEX(A!$F$2:$F$1001,MATCH(EF!C289,A!$A$2:$A$1001,0))</f>
        <v>Ejecutivo</v>
      </c>
      <c r="I289" s="202" t="str">
        <f>INDEX(A!$G$2:$G$1001,MATCH(EF!C289,A!$A$2:$A$1001,0))</f>
        <v>OPD</v>
      </c>
      <c r="J289" s="202">
        <f>INDEX(A!$H$2:$H$1001,MATCH(EF!C289,A!$A$2:$A$1001,0))</f>
        <v>1986</v>
      </c>
      <c r="K289" s="202" t="str">
        <f>INDEX(A!$I$2:$I$1001,MATCH(EF!C289,A!$A$2:$A$1001,0))</f>
        <v>NA</v>
      </c>
      <c r="L289" s="202" t="str">
        <f>INDEX(A!$J$2:$J$1001,MATCH(EF!C289,A!$A$2:$A$1001,0))</f>
        <v>Decreto número 12474</v>
      </c>
      <c r="M289" s="202">
        <f>INDEX(A!$K$2:$K$1001,MATCH(EF!C289,A!$A$2:$A$1001,0))</f>
        <v>706301</v>
      </c>
      <c r="N289" s="202">
        <f>INDEX(A!$L$2:$L$1001,MATCH(EF!C289,A!$A$2:$A$1001,0))</f>
        <v>0</v>
      </c>
      <c r="O289" s="203" t="str">
        <f t="shared" si="8"/>
        <v>7</v>
      </c>
      <c r="P289" s="203" t="str">
        <f t="shared" si="9"/>
        <v>063</v>
      </c>
      <c r="Q289" s="203" t="str">
        <f>IF(O289="7",IF(P289="000","Sin región al ser un intermunicipal",INDEX(B!$C$2:$C$126,MATCH(EF!P289,B!$A$2:$A$126,0))),"Sin región al ser un ente Estatal")</f>
        <v>Ciénega</v>
      </c>
      <c r="R289" s="204">
        <f>IF(O289="7",IF(P289="000","N/A",INDEX(B!$D$2:$D$126,MATCH(EF!P289,B!$A$2:$A$126,0))),B!$D$127)</f>
        <v>99461</v>
      </c>
      <c r="S289" s="204">
        <f>IF(O289="7",IF(P289="000","N/A",INDEX(B!$E$2:$E$126,MATCH(EF!P289,B!$A$2:$A$126,0))),B!$E$127)</f>
        <v>106050</v>
      </c>
    </row>
    <row r="290" spans="1:19" x14ac:dyDescent="0.3">
      <c r="A290" s="195">
        <f>COUNTIF(A!$A$2:$A$1001,"&lt;="&amp;A!A290)</f>
        <v>289</v>
      </c>
      <c r="B290" s="196">
        <v>289</v>
      </c>
      <c r="C290" s="202" t="str">
        <f>INDEX(A!$A$2:$A$1001,MATCH(EF!B290,EF!$A$2:$A$1001,0))</f>
        <v>Sistema para el Desarrollo Integral de la Familia del municipio de Ojuelos de Jalisco</v>
      </c>
      <c r="D290" s="202" t="str">
        <f>INDEX(A!$B$2:$B$1001,MATCH(EF!C290,A!$A$2:$A$1001,0))</f>
        <v>Municipal</v>
      </c>
      <c r="E290" s="202" t="str">
        <f>INDEX(A!$C$2:$C$1001,MATCH(EF!C290,A!$A$2:$A$1001,0))</f>
        <v>Sí</v>
      </c>
      <c r="F290" s="202">
        <f>INDEX(A!$D$2:$D$1001,MATCH(EF!C290,A!$A$2:$A$1001,0))</f>
        <v>64</v>
      </c>
      <c r="G290" s="202" t="str">
        <f>INDEX(A!$E$2:$E$1001,MATCH(EF!C290,A!$A$2:$A$1001,0))</f>
        <v>Asistencia social</v>
      </c>
      <c r="H290" s="202" t="str">
        <f>INDEX(A!$F$2:$F$1001,MATCH(EF!C290,A!$A$2:$A$1001,0))</f>
        <v>Ejecutivo</v>
      </c>
      <c r="I290" s="202" t="str">
        <f>INDEX(A!$G$2:$G$1001,MATCH(EF!C290,A!$A$2:$A$1001,0))</f>
        <v>OPD</v>
      </c>
      <c r="J290" s="202">
        <f>INDEX(A!$H$2:$H$1001,MATCH(EF!C290,A!$A$2:$A$1001,0))</f>
        <v>1997</v>
      </c>
      <c r="K290" s="202" t="str">
        <f>INDEX(A!$I$2:$I$1001,MATCH(EF!C290,A!$A$2:$A$1001,0))</f>
        <v>NA</v>
      </c>
      <c r="L290" s="202" t="str">
        <f>INDEX(A!$J$2:$J$1001,MATCH(EF!C290,A!$A$2:$A$1001,0))</f>
        <v>Decreto número 16579</v>
      </c>
      <c r="M290" s="202">
        <f>INDEX(A!$K$2:$K$1001,MATCH(EF!C290,A!$A$2:$A$1001,0))</f>
        <v>706401</v>
      </c>
      <c r="N290" s="202">
        <f>INDEX(A!$L$2:$L$1001,MATCH(EF!C290,A!$A$2:$A$1001,0))</f>
        <v>0</v>
      </c>
      <c r="O290" s="203" t="str">
        <f t="shared" si="8"/>
        <v>7</v>
      </c>
      <c r="P290" s="203" t="str">
        <f t="shared" si="9"/>
        <v>064</v>
      </c>
      <c r="Q290" s="203" t="str">
        <f>IF(O290="7",IF(P290="000","Sin región al ser un intermunicipal",INDEX(B!$C$2:$C$126,MATCH(EF!P290,B!$A$2:$A$126,0))),"Sin región al ser un ente Estatal")</f>
        <v xml:space="preserve">Altos Norte  </v>
      </c>
      <c r="R290" s="204">
        <f>IF(O290="7",IF(P290="000","N/A",INDEX(B!$D$2:$D$126,MATCH(EF!P290,B!$A$2:$A$126,0))),B!$D$127)</f>
        <v>32357</v>
      </c>
      <c r="S290" s="204">
        <f>IF(O290="7",IF(P290="000","N/A",INDEX(B!$E$2:$E$126,MATCH(EF!P290,B!$A$2:$A$126,0))),B!$E$127)</f>
        <v>33588</v>
      </c>
    </row>
    <row r="291" spans="1:19" x14ac:dyDescent="0.3">
      <c r="A291" s="195">
        <f>COUNTIF(A!$A$2:$A$1001,"&lt;="&amp;A!A291)</f>
        <v>290</v>
      </c>
      <c r="B291" s="196">
        <v>290</v>
      </c>
      <c r="C291" s="202" t="str">
        <f>INDEX(A!$A$2:$A$1001,MATCH(EF!B291,EF!$A$2:$A$1001,0))</f>
        <v>Sistema para el Desarrollo Integral de la Familia del municipio de Poncitlán</v>
      </c>
      <c r="D291" s="202" t="str">
        <f>INDEX(A!$B$2:$B$1001,MATCH(EF!C291,A!$A$2:$A$1001,0))</f>
        <v>Municipal</v>
      </c>
      <c r="E291" s="202" t="str">
        <f>INDEX(A!$C$2:$C$1001,MATCH(EF!C291,A!$A$2:$A$1001,0))</f>
        <v>Sí</v>
      </c>
      <c r="F291" s="202">
        <f>INDEX(A!$D$2:$D$1001,MATCH(EF!C291,A!$A$2:$A$1001,0))</f>
        <v>66</v>
      </c>
      <c r="G291" s="202" t="str">
        <f>INDEX(A!$E$2:$E$1001,MATCH(EF!C291,A!$A$2:$A$1001,0))</f>
        <v>Asistencia social</v>
      </c>
      <c r="H291" s="202" t="str">
        <f>INDEX(A!$F$2:$F$1001,MATCH(EF!C291,A!$A$2:$A$1001,0))</f>
        <v>Ejecutivo</v>
      </c>
      <c r="I291" s="202" t="str">
        <f>INDEX(A!$G$2:$G$1001,MATCH(EF!C291,A!$A$2:$A$1001,0))</f>
        <v>OPD</v>
      </c>
      <c r="J291" s="202">
        <f>INDEX(A!$H$2:$H$1001,MATCH(EF!C291,A!$A$2:$A$1001,0))</f>
        <v>1985</v>
      </c>
      <c r="K291" s="202" t="str">
        <f>INDEX(A!$I$2:$I$1001,MATCH(EF!C291,A!$A$2:$A$1001,0))</f>
        <v>NA</v>
      </c>
      <c r="L291" s="202" t="str">
        <f>INDEX(A!$J$2:$J$1001,MATCH(EF!C291,A!$A$2:$A$1001,0))</f>
        <v>Decreto número 12141</v>
      </c>
      <c r="M291" s="202">
        <f>INDEX(A!$K$2:$K$1001,MATCH(EF!C291,A!$A$2:$A$1001,0))</f>
        <v>706601</v>
      </c>
      <c r="N291" s="202">
        <f>INDEX(A!$L$2:$L$1001,MATCH(EF!C291,A!$A$2:$A$1001,0))</f>
        <v>0</v>
      </c>
      <c r="O291" s="203" t="str">
        <f t="shared" si="8"/>
        <v>7</v>
      </c>
      <c r="P291" s="203" t="str">
        <f t="shared" si="9"/>
        <v>066</v>
      </c>
      <c r="Q291" s="203" t="str">
        <f>IF(O291="7",IF(P291="000","Sin región al ser un intermunicipal",INDEX(B!$C$2:$C$126,MATCH(EF!P291,B!$A$2:$A$126,0))),"Sin región al ser un ente Estatal")</f>
        <v>Ciénega</v>
      </c>
      <c r="R291" s="204">
        <f>IF(O291="7",IF(P291="000","N/A",INDEX(B!$D$2:$D$126,MATCH(EF!P291,B!$A$2:$A$126,0))),B!$D$127)</f>
        <v>51944</v>
      </c>
      <c r="S291" s="204">
        <f>IF(O291="7",IF(P291="000","N/A",INDEX(B!$E$2:$E$126,MATCH(EF!P291,B!$A$2:$A$126,0))),B!$E$127)</f>
        <v>53659</v>
      </c>
    </row>
    <row r="292" spans="1:19" x14ac:dyDescent="0.3">
      <c r="A292" s="195">
        <f>COUNTIF(A!$A$2:$A$1001,"&lt;="&amp;A!A292)</f>
        <v>291</v>
      </c>
      <c r="B292" s="196">
        <v>291</v>
      </c>
      <c r="C292" s="202" t="str">
        <f>INDEX(A!$A$2:$A$1001,MATCH(EF!B292,EF!$A$2:$A$1001,0))</f>
        <v>Sistema para el Desarrollo Integral de la Familia del municipio de Puerto Vallarta</v>
      </c>
      <c r="D292" s="202" t="str">
        <f>INDEX(A!$B$2:$B$1001,MATCH(EF!C292,A!$A$2:$A$1001,0))</f>
        <v>Municipal</v>
      </c>
      <c r="E292" s="202" t="str">
        <f>INDEX(A!$C$2:$C$1001,MATCH(EF!C292,A!$A$2:$A$1001,0))</f>
        <v>Sí</v>
      </c>
      <c r="F292" s="202">
        <f>INDEX(A!$D$2:$D$1001,MATCH(EF!C292,A!$A$2:$A$1001,0))</f>
        <v>67</v>
      </c>
      <c r="G292" s="202" t="str">
        <f>INDEX(A!$E$2:$E$1001,MATCH(EF!C292,A!$A$2:$A$1001,0))</f>
        <v>Asistencia social</v>
      </c>
      <c r="H292" s="202" t="str">
        <f>INDEX(A!$F$2:$F$1001,MATCH(EF!C292,A!$A$2:$A$1001,0))</f>
        <v>Ejecutivo</v>
      </c>
      <c r="I292" s="202" t="str">
        <f>INDEX(A!$G$2:$G$1001,MATCH(EF!C292,A!$A$2:$A$1001,0))</f>
        <v>OPD</v>
      </c>
      <c r="J292" s="202">
        <f>INDEX(A!$H$2:$H$1001,MATCH(EF!C292,A!$A$2:$A$1001,0))</f>
        <v>1985</v>
      </c>
      <c r="K292" s="202" t="str">
        <f>INDEX(A!$I$2:$I$1001,MATCH(EF!C292,A!$A$2:$A$1001,0))</f>
        <v>NA</v>
      </c>
      <c r="L292" s="202" t="str">
        <f>INDEX(A!$J$2:$J$1001,MATCH(EF!C292,A!$A$2:$A$1001,0))</f>
        <v>Decreto número 12019</v>
      </c>
      <c r="M292" s="202">
        <f>INDEX(A!$K$2:$K$1001,MATCH(EF!C292,A!$A$2:$A$1001,0))</f>
        <v>706701</v>
      </c>
      <c r="N292" s="202">
        <f>INDEX(A!$L$2:$L$1001,MATCH(EF!C292,A!$A$2:$A$1001,0))</f>
        <v>0</v>
      </c>
      <c r="O292" s="203" t="str">
        <f t="shared" si="8"/>
        <v>7</v>
      </c>
      <c r="P292" s="203" t="str">
        <f t="shared" si="9"/>
        <v>067</v>
      </c>
      <c r="Q292" s="203" t="str">
        <f>IF(O292="7",IF(P292="000","Sin región al ser un intermunicipal",INDEX(B!$C$2:$C$126,MATCH(EF!P292,B!$A$2:$A$126,0))),"Sin región al ser un ente Estatal")</f>
        <v>Costa Sierra Occidental</v>
      </c>
      <c r="R292" s="204">
        <f>IF(O292="7",IF(P292="000","N/A",INDEX(B!$D$2:$D$126,MATCH(EF!P292,B!$A$2:$A$126,0))),B!$D$127)</f>
        <v>275640</v>
      </c>
      <c r="S292" s="204">
        <f>IF(O292="7",IF(P292="000","N/A",INDEX(B!$E$2:$E$126,MATCH(EF!P292,B!$A$2:$A$126,0))),B!$E$127)</f>
        <v>291839</v>
      </c>
    </row>
    <row r="293" spans="1:19" x14ac:dyDescent="0.3">
      <c r="A293" s="195">
        <f>COUNTIF(A!$A$2:$A$1001,"&lt;="&amp;A!A293)</f>
        <v>292</v>
      </c>
      <c r="B293" s="196">
        <v>292</v>
      </c>
      <c r="C293" s="202" t="str">
        <f>INDEX(A!$A$2:$A$1001,MATCH(EF!B293,EF!$A$2:$A$1001,0))</f>
        <v>Sistema para el Desarrollo Integral de la Familia del municipio de Quitupan</v>
      </c>
      <c r="D293" s="202" t="str">
        <f>INDEX(A!$B$2:$B$1001,MATCH(EF!C293,A!$A$2:$A$1001,0))</f>
        <v>Municipal</v>
      </c>
      <c r="E293" s="202" t="str">
        <f>INDEX(A!$C$2:$C$1001,MATCH(EF!C293,A!$A$2:$A$1001,0))</f>
        <v>Sí</v>
      </c>
      <c r="F293" s="202">
        <f>INDEX(A!$D$2:$D$1001,MATCH(EF!C293,A!$A$2:$A$1001,0))</f>
        <v>69</v>
      </c>
      <c r="G293" s="202" t="str">
        <f>INDEX(A!$E$2:$E$1001,MATCH(EF!C293,A!$A$2:$A$1001,0))</f>
        <v>Asistencia social</v>
      </c>
      <c r="H293" s="202" t="str">
        <f>INDEX(A!$F$2:$F$1001,MATCH(EF!C293,A!$A$2:$A$1001,0))</f>
        <v>Ejecutivo</v>
      </c>
      <c r="I293" s="202" t="str">
        <f>INDEX(A!$G$2:$G$1001,MATCH(EF!C293,A!$A$2:$A$1001,0))</f>
        <v>OPD</v>
      </c>
      <c r="J293" s="202">
        <f>INDEX(A!$H$2:$H$1001,MATCH(EF!C293,A!$A$2:$A$1001,0))</f>
        <v>1988</v>
      </c>
      <c r="K293" s="202" t="str">
        <f>INDEX(A!$I$2:$I$1001,MATCH(EF!C293,A!$A$2:$A$1001,0))</f>
        <v>NA</v>
      </c>
      <c r="L293" s="202" t="str">
        <f>INDEX(A!$J$2:$J$1001,MATCH(EF!C293,A!$A$2:$A$1001,0))</f>
        <v>Decreto número 13081</v>
      </c>
      <c r="M293" s="202">
        <f>INDEX(A!$K$2:$K$1001,MATCH(EF!C293,A!$A$2:$A$1001,0))</f>
        <v>706901</v>
      </c>
      <c r="N293" s="202">
        <f>INDEX(A!$L$2:$L$1001,MATCH(EF!C293,A!$A$2:$A$1001,0))</f>
        <v>0</v>
      </c>
      <c r="O293" s="203" t="str">
        <f t="shared" si="8"/>
        <v>7</v>
      </c>
      <c r="P293" s="203" t="str">
        <f t="shared" si="9"/>
        <v>069</v>
      </c>
      <c r="Q293" s="203" t="str">
        <f>IF(O293="7",IF(P293="000","Sin región al ser un intermunicipal",INDEX(B!$C$2:$C$126,MATCH(EF!P293,B!$A$2:$A$126,0))),"Sin región al ser un ente Estatal")</f>
        <v>Sureste</v>
      </c>
      <c r="R293" s="204">
        <f>IF(O293="7",IF(P293="000","N/A",INDEX(B!$D$2:$D$126,MATCH(EF!P293,B!$A$2:$A$126,0))),B!$D$127)</f>
        <v>8379</v>
      </c>
      <c r="S293" s="204">
        <f>IF(O293="7",IF(P293="000","N/A",INDEX(B!$E$2:$E$126,MATCH(EF!P293,B!$A$2:$A$126,0))),B!$E$127)</f>
        <v>7734</v>
      </c>
    </row>
    <row r="294" spans="1:19" x14ac:dyDescent="0.3">
      <c r="A294" s="195">
        <f>COUNTIF(A!$A$2:$A$1001,"&lt;="&amp;A!A294)</f>
        <v>293</v>
      </c>
      <c r="B294" s="196">
        <v>293</v>
      </c>
      <c r="C294" s="202" t="str">
        <f>INDEX(A!$A$2:$A$1001,MATCH(EF!B294,EF!$A$2:$A$1001,0))</f>
        <v>Sistema para el Desarrollo Integral de la Familia del municipio de San Cristóbal de la Barranca</v>
      </c>
      <c r="D294" s="202" t="str">
        <f>INDEX(A!$B$2:$B$1001,MATCH(EF!C294,A!$A$2:$A$1001,0))</f>
        <v>Municipal</v>
      </c>
      <c r="E294" s="202" t="str">
        <f>INDEX(A!$C$2:$C$1001,MATCH(EF!C294,A!$A$2:$A$1001,0))</f>
        <v>Sí</v>
      </c>
      <c r="F294" s="202">
        <f>INDEX(A!$D$2:$D$1001,MATCH(EF!C294,A!$A$2:$A$1001,0))</f>
        <v>71</v>
      </c>
      <c r="G294" s="202" t="str">
        <f>INDEX(A!$E$2:$E$1001,MATCH(EF!C294,A!$A$2:$A$1001,0))</f>
        <v>Asistencia social</v>
      </c>
      <c r="H294" s="202" t="str">
        <f>INDEX(A!$F$2:$F$1001,MATCH(EF!C294,A!$A$2:$A$1001,0))</f>
        <v>Ejecutivo</v>
      </c>
      <c r="I294" s="202" t="str">
        <f>INDEX(A!$G$2:$G$1001,MATCH(EF!C294,A!$A$2:$A$1001,0))</f>
        <v>OPD</v>
      </c>
      <c r="J294" s="202">
        <f>INDEX(A!$H$2:$H$1001,MATCH(EF!C294,A!$A$2:$A$1001,0))</f>
        <v>1988</v>
      </c>
      <c r="K294" s="202" t="str">
        <f>INDEX(A!$I$2:$I$1001,MATCH(EF!C294,A!$A$2:$A$1001,0))</f>
        <v>NA</v>
      </c>
      <c r="L294" s="202" t="str">
        <f>INDEX(A!$J$2:$J$1001,MATCH(EF!C294,A!$A$2:$A$1001,0))</f>
        <v>Decreto número 13079</v>
      </c>
      <c r="M294" s="202">
        <f>INDEX(A!$K$2:$K$1001,MATCH(EF!C294,A!$A$2:$A$1001,0))</f>
        <v>707101</v>
      </c>
      <c r="N294" s="202">
        <f>INDEX(A!$L$2:$L$1001,MATCH(EF!C294,A!$A$2:$A$1001,0))</f>
        <v>0</v>
      </c>
      <c r="O294" s="203" t="str">
        <f t="shared" si="8"/>
        <v>7</v>
      </c>
      <c r="P294" s="203" t="str">
        <f t="shared" si="9"/>
        <v>071</v>
      </c>
      <c r="Q294" s="203" t="str">
        <f>IF(O294="7",IF(P294="000","Sin región al ser un intermunicipal",INDEX(B!$C$2:$C$126,MATCH(EF!P294,B!$A$2:$A$126,0))),"Sin región al ser un ente Estatal")</f>
        <v>Centro</v>
      </c>
      <c r="R294" s="204">
        <f>IF(O294="7",IF(P294="000","N/A",INDEX(B!$D$2:$D$126,MATCH(EF!P294,B!$A$2:$A$126,0))),B!$D$127)</f>
        <v>3117</v>
      </c>
      <c r="S294" s="204">
        <f>IF(O294="7",IF(P294="000","N/A",INDEX(B!$E$2:$E$126,MATCH(EF!P294,B!$A$2:$A$126,0))),B!$E$127)</f>
        <v>2924</v>
      </c>
    </row>
    <row r="295" spans="1:19" x14ac:dyDescent="0.3">
      <c r="A295" s="195">
        <f>COUNTIF(A!$A$2:$A$1001,"&lt;="&amp;A!A295)</f>
        <v>294</v>
      </c>
      <c r="B295" s="196">
        <v>294</v>
      </c>
      <c r="C295" s="202" t="str">
        <f>INDEX(A!$A$2:$A$1001,MATCH(EF!B295,EF!$A$2:$A$1001,0))</f>
        <v>Sistema para el Desarrollo Integral de la Familia del municipio de San Diego de Alejandría</v>
      </c>
      <c r="D295" s="202" t="str">
        <f>INDEX(A!$B$2:$B$1001,MATCH(EF!C295,A!$A$2:$A$1001,0))</f>
        <v>Municipal</v>
      </c>
      <c r="E295" s="202" t="str">
        <f>INDEX(A!$C$2:$C$1001,MATCH(EF!C295,A!$A$2:$A$1001,0))</f>
        <v>Sí</v>
      </c>
      <c r="F295" s="202">
        <f>INDEX(A!$D$2:$D$1001,MATCH(EF!C295,A!$A$2:$A$1001,0))</f>
        <v>72</v>
      </c>
      <c r="G295" s="202" t="str">
        <f>INDEX(A!$E$2:$E$1001,MATCH(EF!C295,A!$A$2:$A$1001,0))</f>
        <v>Asistencia social</v>
      </c>
      <c r="H295" s="202" t="str">
        <f>INDEX(A!$F$2:$F$1001,MATCH(EF!C295,A!$A$2:$A$1001,0))</f>
        <v>Ejecutivo</v>
      </c>
      <c r="I295" s="202" t="str">
        <f>INDEX(A!$G$2:$G$1001,MATCH(EF!C295,A!$A$2:$A$1001,0))</f>
        <v>OPD</v>
      </c>
      <c r="J295" s="202">
        <f>INDEX(A!$H$2:$H$1001,MATCH(EF!C295,A!$A$2:$A$1001,0))</f>
        <v>1987</v>
      </c>
      <c r="K295" s="202" t="str">
        <f>INDEX(A!$I$2:$I$1001,MATCH(EF!C295,A!$A$2:$A$1001,0))</f>
        <v>NA</v>
      </c>
      <c r="L295" s="202" t="str">
        <f>INDEX(A!$J$2:$J$1001,MATCH(EF!C295,A!$A$2:$A$1001,0))</f>
        <v>Decreto número 12781</v>
      </c>
      <c r="M295" s="202">
        <f>INDEX(A!$K$2:$K$1001,MATCH(EF!C295,A!$A$2:$A$1001,0))</f>
        <v>707201</v>
      </c>
      <c r="N295" s="202">
        <f>INDEX(A!$L$2:$L$1001,MATCH(EF!C295,A!$A$2:$A$1001,0))</f>
        <v>0</v>
      </c>
      <c r="O295" s="203" t="str">
        <f t="shared" si="8"/>
        <v>7</v>
      </c>
      <c r="P295" s="203" t="str">
        <f t="shared" si="9"/>
        <v>072</v>
      </c>
      <c r="Q295" s="203" t="str">
        <f>IF(O295="7",IF(P295="000","Sin región al ser un intermunicipal",INDEX(B!$C$2:$C$126,MATCH(EF!P295,B!$A$2:$A$126,0))),"Sin región al ser un ente Estatal")</f>
        <v>Altos Norte</v>
      </c>
      <c r="R295" s="204">
        <f>IF(O295="7",IF(P295="000","N/A",INDEX(B!$D$2:$D$126,MATCH(EF!P295,B!$A$2:$A$126,0))),B!$D$127)</f>
        <v>7349</v>
      </c>
      <c r="S295" s="204">
        <f>IF(O295="7",IF(P295="000","N/A",INDEX(B!$E$2:$E$126,MATCH(EF!P295,B!$A$2:$A$126,0))),B!$E$127)</f>
        <v>7609</v>
      </c>
    </row>
    <row r="296" spans="1:19" x14ac:dyDescent="0.3">
      <c r="A296" s="195">
        <f>COUNTIF(A!$A$2:$A$1001,"&lt;="&amp;A!A296)</f>
        <v>295</v>
      </c>
      <c r="B296" s="196">
        <v>295</v>
      </c>
      <c r="C296" s="202" t="str">
        <f>INDEX(A!$A$2:$A$1001,MATCH(EF!B296,EF!$A$2:$A$1001,0))</f>
        <v>Sistema para el Desarrollo Integral de la Familia del municipio de San Gabriel</v>
      </c>
      <c r="D296" s="202" t="str">
        <f>INDEX(A!$B$2:$B$1001,MATCH(EF!C296,A!$A$2:$A$1001,0))</f>
        <v>Municipal</v>
      </c>
      <c r="E296" s="202" t="str">
        <f>INDEX(A!$C$2:$C$1001,MATCH(EF!C296,A!$A$2:$A$1001,0))</f>
        <v>Sí</v>
      </c>
      <c r="F296" s="202">
        <f>INDEX(A!$D$2:$D$1001,MATCH(EF!C296,A!$A$2:$A$1001,0))</f>
        <v>113</v>
      </c>
      <c r="G296" s="202" t="str">
        <f>INDEX(A!$E$2:$E$1001,MATCH(EF!C296,A!$A$2:$A$1001,0))</f>
        <v>Asistencia social</v>
      </c>
      <c r="H296" s="202" t="str">
        <f>INDEX(A!$F$2:$F$1001,MATCH(EF!C296,A!$A$2:$A$1001,0))</f>
        <v>Ejecutivo</v>
      </c>
      <c r="I296" s="202" t="str">
        <f>INDEX(A!$G$2:$G$1001,MATCH(EF!C296,A!$A$2:$A$1001,0))</f>
        <v>OPD</v>
      </c>
      <c r="J296" s="202">
        <f>INDEX(A!$H$2:$H$1001,MATCH(EF!C296,A!$A$2:$A$1001,0))</f>
        <v>1988</v>
      </c>
      <c r="K296" s="202" t="str">
        <f>INDEX(A!$I$2:$I$1001,MATCH(EF!C296,A!$A$2:$A$1001,0))</f>
        <v>NA</v>
      </c>
      <c r="L296" s="202" t="str">
        <f>INDEX(A!$J$2:$J$1001,MATCH(EF!C296,A!$A$2:$A$1001,0))</f>
        <v>Sistema para el Desarrollo Integral de la Familia del municipio de Venustiano Carranza
Decreto número 13426</v>
      </c>
      <c r="M296" s="202">
        <f>INDEX(A!$K$2:$K$1001,MATCH(EF!C296,A!$A$2:$A$1001,0))</f>
        <v>711301</v>
      </c>
      <c r="N296" s="202">
        <f>INDEX(A!$L$2:$L$1001,MATCH(EF!C296,A!$A$2:$A$1001,0))</f>
        <v>0</v>
      </c>
      <c r="O296" s="203" t="str">
        <f t="shared" si="8"/>
        <v>7</v>
      </c>
      <c r="P296" s="203" t="str">
        <f t="shared" si="9"/>
        <v>113</v>
      </c>
      <c r="Q296" s="203" t="str">
        <f>IF(O296="7",IF(P296="000","Sin región al ser un intermunicipal",INDEX(B!$C$2:$C$126,MATCH(EF!P296,B!$A$2:$A$126,0))),"Sin región al ser un ente Estatal")</f>
        <v>Sur</v>
      </c>
      <c r="R296" s="204">
        <f>IF(O296="7",IF(P296="000","N/A",INDEX(B!$D$2:$D$126,MATCH(EF!P296,B!$A$2:$A$126,0))),B!$D$127)</f>
        <v>16105</v>
      </c>
      <c r="S296" s="204">
        <f>IF(O296="7",IF(P296="000","N/A",INDEX(B!$E$2:$E$126,MATCH(EF!P296,B!$A$2:$A$126,0))),B!$E$127)</f>
        <v>16548</v>
      </c>
    </row>
    <row r="297" spans="1:19" x14ac:dyDescent="0.3">
      <c r="A297" s="195">
        <f>COUNTIF(A!$A$2:$A$1001,"&lt;="&amp;A!A297)</f>
        <v>296</v>
      </c>
      <c r="B297" s="196">
        <v>296</v>
      </c>
      <c r="C297" s="202" t="str">
        <f>INDEX(A!$A$2:$A$1001,MATCH(EF!B297,EF!$A$2:$A$1001,0))</f>
        <v>Sistema para el Desarrollo Integral de la Familia del municipio de San Ignacio Cerro Gordo</v>
      </c>
      <c r="D297" s="202" t="str">
        <f>INDEX(A!$B$2:$B$1001,MATCH(EF!C297,A!$A$2:$A$1001,0))</f>
        <v>Municipal</v>
      </c>
      <c r="E297" s="202" t="str">
        <f>INDEX(A!$C$2:$C$1001,MATCH(EF!C297,A!$A$2:$A$1001,0))</f>
        <v>Sí</v>
      </c>
      <c r="F297" s="202">
        <f>INDEX(A!$D$2:$D$1001,MATCH(EF!C297,A!$A$2:$A$1001,0))</f>
        <v>125</v>
      </c>
      <c r="G297" s="202" t="str">
        <f>INDEX(A!$E$2:$E$1001,MATCH(EF!C297,A!$A$2:$A$1001,0))</f>
        <v>Asistencia social</v>
      </c>
      <c r="H297" s="202" t="str">
        <f>INDEX(A!$F$2:$F$1001,MATCH(EF!C297,A!$A$2:$A$1001,0))</f>
        <v>Ejecutivo</v>
      </c>
      <c r="I297" s="202" t="str">
        <f>INDEX(A!$G$2:$G$1001,MATCH(EF!C297,A!$A$2:$A$1001,0))</f>
        <v>OPD</v>
      </c>
      <c r="J297" s="202">
        <f>INDEX(A!$H$2:$H$1001,MATCH(EF!C297,A!$A$2:$A$1001,0))</f>
        <v>2007</v>
      </c>
      <c r="K297" s="202" t="str">
        <f>INDEX(A!$I$2:$I$1001,MATCH(EF!C297,A!$A$2:$A$1001,0))</f>
        <v>NA</v>
      </c>
      <c r="L297" s="202" t="str">
        <f>INDEX(A!$J$2:$J$1001,MATCH(EF!C297,A!$A$2:$A$1001,0))</f>
        <v xml:space="preserve">Acuerdo #011-2007/2009 de sesión extraordinaria </v>
      </c>
      <c r="M297" s="202">
        <f>INDEX(A!$K$2:$K$1001,MATCH(EF!C297,A!$A$2:$A$1001,0))</f>
        <v>712501</v>
      </c>
      <c r="N297" s="202">
        <f>INDEX(A!$L$2:$L$1001,MATCH(EF!C297,A!$A$2:$A$1001,0))</f>
        <v>0</v>
      </c>
      <c r="O297" s="203" t="str">
        <f t="shared" si="8"/>
        <v>7</v>
      </c>
      <c r="P297" s="203" t="str">
        <f t="shared" si="9"/>
        <v>125</v>
      </c>
      <c r="Q297" s="203" t="str">
        <f>IF(O297="7",IF(P297="000","Sin región al ser un intermunicipal",INDEX(B!$C$2:$C$126,MATCH(EF!P297,B!$A$2:$A$126,0))),"Sin región al ser un ente Estatal")</f>
        <v>Altos Sur</v>
      </c>
      <c r="R297" s="204">
        <f>IF(O297="7",IF(P297="000","N/A",INDEX(B!$D$2:$D$126,MATCH(EF!P297,B!$A$2:$A$126,0))),B!$D$127)</f>
        <v>18952</v>
      </c>
      <c r="S297" s="204">
        <f>IF(O297="7",IF(P297="000","N/A",INDEX(B!$E$2:$E$126,MATCH(EF!P297,B!$A$2:$A$126,0))),B!$E$127)</f>
        <v>18341</v>
      </c>
    </row>
    <row r="298" spans="1:19" x14ac:dyDescent="0.3">
      <c r="A298" s="195">
        <f>COUNTIF(A!$A$2:$A$1001,"&lt;="&amp;A!A298)</f>
        <v>297</v>
      </c>
      <c r="B298" s="196">
        <v>297</v>
      </c>
      <c r="C298" s="202" t="str">
        <f>INDEX(A!$A$2:$A$1001,MATCH(EF!B298,EF!$A$2:$A$1001,0))</f>
        <v>Sistema para el Desarrollo Integral de la Familia del municipio de San Juan de los Lagos</v>
      </c>
      <c r="D298" s="202" t="str">
        <f>INDEX(A!$B$2:$B$1001,MATCH(EF!C298,A!$A$2:$A$1001,0))</f>
        <v>Municipal</v>
      </c>
      <c r="E298" s="202" t="str">
        <f>INDEX(A!$C$2:$C$1001,MATCH(EF!C298,A!$A$2:$A$1001,0))</f>
        <v>Sí</v>
      </c>
      <c r="F298" s="202">
        <f>INDEX(A!$D$2:$D$1001,MATCH(EF!C298,A!$A$2:$A$1001,0))</f>
        <v>73</v>
      </c>
      <c r="G298" s="202" t="str">
        <f>INDEX(A!$E$2:$E$1001,MATCH(EF!C298,A!$A$2:$A$1001,0))</f>
        <v>Asistencia social</v>
      </c>
      <c r="H298" s="202" t="str">
        <f>INDEX(A!$F$2:$F$1001,MATCH(EF!C298,A!$A$2:$A$1001,0))</f>
        <v>Ejecutivo</v>
      </c>
      <c r="I298" s="202" t="str">
        <f>INDEX(A!$G$2:$G$1001,MATCH(EF!C298,A!$A$2:$A$1001,0))</f>
        <v>OPD</v>
      </c>
      <c r="J298" s="202">
        <f>INDEX(A!$H$2:$H$1001,MATCH(EF!C298,A!$A$2:$A$1001,0))</f>
        <v>1985</v>
      </c>
      <c r="K298" s="202" t="str">
        <f>INDEX(A!$I$2:$I$1001,MATCH(EF!C298,A!$A$2:$A$1001,0))</f>
        <v>NA</v>
      </c>
      <c r="L298" s="202" t="str">
        <f>INDEX(A!$J$2:$J$1001,MATCH(EF!C298,A!$A$2:$A$1001,0))</f>
        <v>Decreto número 12120</v>
      </c>
      <c r="M298" s="202">
        <f>INDEX(A!$K$2:$K$1001,MATCH(EF!C298,A!$A$2:$A$1001,0))</f>
        <v>707301</v>
      </c>
      <c r="N298" s="202">
        <f>INDEX(A!$L$2:$L$1001,MATCH(EF!C298,A!$A$2:$A$1001,0))</f>
        <v>0</v>
      </c>
      <c r="O298" s="203" t="str">
        <f t="shared" si="8"/>
        <v>7</v>
      </c>
      <c r="P298" s="203" t="str">
        <f t="shared" si="9"/>
        <v>073</v>
      </c>
      <c r="Q298" s="203" t="str">
        <f>IF(O298="7",IF(P298="000","Sin región al ser un intermunicipal",INDEX(B!$C$2:$C$126,MATCH(EF!P298,B!$A$2:$A$126,0))),"Sin región al ser un ente Estatal")</f>
        <v>Altos Norte</v>
      </c>
      <c r="R298" s="204">
        <f>IF(O298="7",IF(P298="000","N/A",INDEX(B!$D$2:$D$126,MATCH(EF!P298,B!$A$2:$A$126,0))),B!$D$127)</f>
        <v>69725</v>
      </c>
      <c r="S298" s="204">
        <f>IF(O298="7",IF(P298="000","N/A",INDEX(B!$E$2:$E$126,MATCH(EF!P298,B!$A$2:$A$126,0))),B!$E$127)</f>
        <v>72230</v>
      </c>
    </row>
    <row r="299" spans="1:19" x14ac:dyDescent="0.3">
      <c r="A299" s="195">
        <f>COUNTIF(A!$A$2:$A$1001,"&lt;="&amp;A!A299)</f>
        <v>298</v>
      </c>
      <c r="B299" s="196">
        <v>298</v>
      </c>
      <c r="C299" s="202" t="str">
        <f>INDEX(A!$A$2:$A$1001,MATCH(EF!B299,EF!$A$2:$A$1001,0))</f>
        <v>Sistema para el Desarrollo Integral de la Familia del municipio de San Juanito de Escobedo</v>
      </c>
      <c r="D299" s="202" t="str">
        <f>INDEX(A!$B$2:$B$1001,MATCH(EF!C299,A!$A$2:$A$1001,0))</f>
        <v>Municipal</v>
      </c>
      <c r="E299" s="202" t="str">
        <f>INDEX(A!$C$2:$C$1001,MATCH(EF!C299,A!$A$2:$A$1001,0))</f>
        <v>Sí</v>
      </c>
      <c r="F299" s="202">
        <f>INDEX(A!$D$2:$D$1001,MATCH(EF!C299,A!$A$2:$A$1001,0))</f>
        <v>7</v>
      </c>
      <c r="G299" s="202" t="str">
        <f>INDEX(A!$E$2:$E$1001,MATCH(EF!C299,A!$A$2:$A$1001,0))</f>
        <v>Asistencia social</v>
      </c>
      <c r="H299" s="202" t="str">
        <f>INDEX(A!$F$2:$F$1001,MATCH(EF!C299,A!$A$2:$A$1001,0))</f>
        <v>Ejecutivo</v>
      </c>
      <c r="I299" s="202" t="str">
        <f>INDEX(A!$G$2:$G$1001,MATCH(EF!C299,A!$A$2:$A$1001,0))</f>
        <v>OPD</v>
      </c>
      <c r="J299" s="202">
        <f>INDEX(A!$H$2:$H$1001,MATCH(EF!C299,A!$A$2:$A$1001,0))</f>
        <v>1986</v>
      </c>
      <c r="K299" s="202" t="str">
        <f>INDEX(A!$I$2:$I$1001,MATCH(EF!C299,A!$A$2:$A$1001,0))</f>
        <v>NA</v>
      </c>
      <c r="L299" s="202" t="str">
        <f>INDEX(A!$J$2:$J$1001,MATCH(EF!C299,A!$A$2:$A$1001,0))</f>
        <v>Sistema para el Desarrollo Integral de la Familia del municipio de Antonio Escobedo
Decreto número 12427</v>
      </c>
      <c r="M299" s="202">
        <f>INDEX(A!$K$2:$K$1001,MATCH(EF!C299,A!$A$2:$A$1001,0))</f>
        <v>700701</v>
      </c>
      <c r="N299" s="202">
        <f>INDEX(A!$L$2:$L$1001,MATCH(EF!C299,A!$A$2:$A$1001,0))</f>
        <v>0</v>
      </c>
      <c r="O299" s="203" t="str">
        <f t="shared" si="8"/>
        <v>7</v>
      </c>
      <c r="P299" s="203" t="str">
        <f t="shared" si="9"/>
        <v>007</v>
      </c>
      <c r="Q299" s="203" t="str">
        <f>IF(O299="7",IF(P299="000","Sin región al ser un intermunicipal",INDEX(B!$C$2:$C$126,MATCH(EF!P299,B!$A$2:$A$126,0))),"Sin región al ser un ente Estatal")</f>
        <v>Valles</v>
      </c>
      <c r="R299" s="204">
        <f>IF(O299="7",IF(P299="000","N/A",INDEX(B!$D$2:$D$126,MATCH(EF!P299,B!$A$2:$A$126,0))),B!$D$127)</f>
        <v>9420</v>
      </c>
      <c r="S299" s="204">
        <f>IF(O299="7",IF(P299="000","N/A",INDEX(B!$E$2:$E$126,MATCH(EF!P299,B!$A$2:$A$126,0))),B!$E$127)</f>
        <v>9433</v>
      </c>
    </row>
    <row r="300" spans="1:19" x14ac:dyDescent="0.3">
      <c r="A300" s="195">
        <f>COUNTIF(A!$A$2:$A$1001,"&lt;="&amp;A!A300)</f>
        <v>299</v>
      </c>
      <c r="B300" s="196">
        <v>299</v>
      </c>
      <c r="C300" s="202" t="str">
        <f>INDEX(A!$A$2:$A$1001,MATCH(EF!B300,EF!$A$2:$A$1001,0))</f>
        <v>Sistema para el Desarrollo Integral de la Familia del municipio de San Julián</v>
      </c>
      <c r="D300" s="202" t="str">
        <f>INDEX(A!$B$2:$B$1001,MATCH(EF!C300,A!$A$2:$A$1001,0))</f>
        <v>Municipal</v>
      </c>
      <c r="E300" s="202" t="str">
        <f>INDEX(A!$C$2:$C$1001,MATCH(EF!C300,A!$A$2:$A$1001,0))</f>
        <v>Sí</v>
      </c>
      <c r="F300" s="202">
        <f>INDEX(A!$D$2:$D$1001,MATCH(EF!C300,A!$A$2:$A$1001,0))</f>
        <v>74</v>
      </c>
      <c r="G300" s="202" t="str">
        <f>INDEX(A!$E$2:$E$1001,MATCH(EF!C300,A!$A$2:$A$1001,0))</f>
        <v>Asistencia social</v>
      </c>
      <c r="H300" s="202" t="str">
        <f>INDEX(A!$F$2:$F$1001,MATCH(EF!C300,A!$A$2:$A$1001,0))</f>
        <v>Ejecutivo</v>
      </c>
      <c r="I300" s="202" t="str">
        <f>INDEX(A!$G$2:$G$1001,MATCH(EF!C300,A!$A$2:$A$1001,0))</f>
        <v>OPD</v>
      </c>
      <c r="J300" s="202">
        <f>INDEX(A!$H$2:$H$1001,MATCH(EF!C300,A!$A$2:$A$1001,0))</f>
        <v>1987</v>
      </c>
      <c r="K300" s="202" t="str">
        <f>INDEX(A!$I$2:$I$1001,MATCH(EF!C300,A!$A$2:$A$1001,0))</f>
        <v>NA</v>
      </c>
      <c r="L300" s="202" t="str">
        <f>INDEX(A!$J$2:$J$1001,MATCH(EF!C300,A!$A$2:$A$1001,0))</f>
        <v>Decreto número 12992</v>
      </c>
      <c r="M300" s="202">
        <f>INDEX(A!$K$2:$K$1001,MATCH(EF!C300,A!$A$2:$A$1001,0))</f>
        <v>707401</v>
      </c>
      <c r="N300" s="202">
        <f>INDEX(A!$L$2:$L$1001,MATCH(EF!C300,A!$A$2:$A$1001,0))</f>
        <v>0</v>
      </c>
      <c r="O300" s="203" t="str">
        <f t="shared" si="8"/>
        <v>7</v>
      </c>
      <c r="P300" s="203" t="str">
        <f t="shared" si="9"/>
        <v>074</v>
      </c>
      <c r="Q300" s="203" t="str">
        <f>IF(O300="7",IF(P300="000","Sin región al ser un intermunicipal",INDEX(B!$C$2:$C$126,MATCH(EF!P300,B!$A$2:$A$126,0))),"Sin región al ser un ente Estatal")</f>
        <v>Altos Sur</v>
      </c>
      <c r="R300" s="204">
        <f>IF(O300="7",IF(P300="000","N/A",INDEX(B!$D$2:$D$126,MATCH(EF!P300,B!$A$2:$A$126,0))),B!$D$127)</f>
        <v>15890</v>
      </c>
      <c r="S300" s="204">
        <f>IF(O300="7",IF(P300="000","N/A",INDEX(B!$E$2:$E$126,MATCH(EF!P300,B!$A$2:$A$126,0))),B!$E$127)</f>
        <v>16792</v>
      </c>
    </row>
    <row r="301" spans="1:19" x14ac:dyDescent="0.3">
      <c r="A301" s="195">
        <f>COUNTIF(A!$A$2:$A$1001,"&lt;="&amp;A!A301)</f>
        <v>300</v>
      </c>
      <c r="B301" s="196">
        <v>300</v>
      </c>
      <c r="C301" s="202" t="str">
        <f>INDEX(A!$A$2:$A$1001,MATCH(EF!B301,EF!$A$2:$A$1001,0))</f>
        <v>Sistema para el Desarrollo Integral de la Familia del municipio de San Miguel el Alto, Jalisco</v>
      </c>
      <c r="D301" s="202" t="str">
        <f>INDEX(A!$B$2:$B$1001,MATCH(EF!C301,A!$A$2:$A$1001,0))</f>
        <v>Municipal</v>
      </c>
      <c r="E301" s="202" t="str">
        <f>INDEX(A!$C$2:$C$1001,MATCH(EF!C301,A!$A$2:$A$1001,0))</f>
        <v>Sí</v>
      </c>
      <c r="F301" s="202">
        <f>INDEX(A!$D$2:$D$1001,MATCH(EF!C301,A!$A$2:$A$1001,0))</f>
        <v>78</v>
      </c>
      <c r="G301" s="202" t="str">
        <f>INDEX(A!$E$2:$E$1001,MATCH(EF!C301,A!$A$2:$A$1001,0))</f>
        <v>Asistencia social</v>
      </c>
      <c r="H301" s="202" t="str">
        <f>INDEX(A!$F$2:$F$1001,MATCH(EF!C301,A!$A$2:$A$1001,0))</f>
        <v>Ejecutivo</v>
      </c>
      <c r="I301" s="202" t="str">
        <f>INDEX(A!$G$2:$G$1001,MATCH(EF!C301,A!$A$2:$A$1001,0))</f>
        <v>OPD</v>
      </c>
      <c r="J301" s="202">
        <f>INDEX(A!$H$2:$H$1001,MATCH(EF!C301,A!$A$2:$A$1001,0))</f>
        <v>1986</v>
      </c>
      <c r="K301" s="202" t="str">
        <f>INDEX(A!$I$2:$I$1001,MATCH(EF!C301,A!$A$2:$A$1001,0))</f>
        <v>NA</v>
      </c>
      <c r="L301" s="202" t="str">
        <f>INDEX(A!$J$2:$J$1001,MATCH(EF!C301,A!$A$2:$A$1001,0))</f>
        <v>Decreto número 12449</v>
      </c>
      <c r="M301" s="202">
        <f>INDEX(A!$K$2:$K$1001,MATCH(EF!C301,A!$A$2:$A$1001,0))</f>
        <v>707801</v>
      </c>
      <c r="N301" s="202">
        <f>INDEX(A!$L$2:$L$1001,MATCH(EF!C301,A!$A$2:$A$1001,0))</f>
        <v>0</v>
      </c>
      <c r="O301" s="203" t="str">
        <f t="shared" si="8"/>
        <v>7</v>
      </c>
      <c r="P301" s="203" t="str">
        <f t="shared" si="9"/>
        <v>078</v>
      </c>
      <c r="Q301" s="203" t="str">
        <f>IF(O301="7",IF(P301="000","Sin región al ser un intermunicipal",INDEX(B!$C$2:$C$126,MATCH(EF!P301,B!$A$2:$A$126,0))),"Sin región al ser un ente Estatal")</f>
        <v>Altos Sur</v>
      </c>
      <c r="R301" s="204">
        <f>IF(O301="7",IF(P301="000","N/A",INDEX(B!$D$2:$D$126,MATCH(EF!P301,B!$A$2:$A$126,0))),B!$D$127)</f>
        <v>32960</v>
      </c>
      <c r="S301" s="204">
        <f>IF(O301="7",IF(P301="000","N/A",INDEX(B!$E$2:$E$126,MATCH(EF!P301,B!$A$2:$A$126,0))),B!$E$127)</f>
        <v>31965</v>
      </c>
    </row>
    <row r="302" spans="1:19" x14ac:dyDescent="0.3">
      <c r="A302" s="195">
        <f>COUNTIF(A!$A$2:$A$1001,"&lt;="&amp;A!A302)</f>
        <v>301</v>
      </c>
      <c r="B302" s="196">
        <v>301</v>
      </c>
      <c r="C302" s="202" t="str">
        <f>INDEX(A!$A$2:$A$1001,MATCH(EF!B302,EF!$A$2:$A$1001,0))</f>
        <v>Sistema para el Desarrollo Integral de la Familia del municipio de San Pedro Tlaquepaque</v>
      </c>
      <c r="D302" s="202" t="str">
        <f>INDEX(A!$B$2:$B$1001,MATCH(EF!C302,A!$A$2:$A$1001,0))</f>
        <v>Municipal</v>
      </c>
      <c r="E302" s="202" t="str">
        <f>INDEX(A!$C$2:$C$1001,MATCH(EF!C302,A!$A$2:$A$1001,0))</f>
        <v>Sí</v>
      </c>
      <c r="F302" s="202">
        <f>INDEX(A!$D$2:$D$1001,MATCH(EF!C302,A!$A$2:$A$1001,0))</f>
        <v>98</v>
      </c>
      <c r="G302" s="202" t="str">
        <f>INDEX(A!$E$2:$E$1001,MATCH(EF!C302,A!$A$2:$A$1001,0))</f>
        <v>Asistencia social</v>
      </c>
      <c r="H302" s="202" t="str">
        <f>INDEX(A!$F$2:$F$1001,MATCH(EF!C302,A!$A$2:$A$1001,0))</f>
        <v>Ejecutivo</v>
      </c>
      <c r="I302" s="202" t="str">
        <f>INDEX(A!$G$2:$G$1001,MATCH(EF!C302,A!$A$2:$A$1001,0))</f>
        <v>OPD</v>
      </c>
      <c r="J302" s="202">
        <f>INDEX(A!$H$2:$H$1001,MATCH(EF!C302,A!$A$2:$A$1001,0))</f>
        <v>1985</v>
      </c>
      <c r="K302" s="202" t="str">
        <f>INDEX(A!$I$2:$I$1001,MATCH(EF!C302,A!$A$2:$A$1001,0))</f>
        <v>NA</v>
      </c>
      <c r="L302" s="202" t="str">
        <f>INDEX(A!$J$2:$J$1001,MATCH(EF!C302,A!$A$2:$A$1001,0))</f>
        <v>Sistema para el Desarrollo Integral de la Familia del municipio de Tlaquepaque, Jalisco
Decreto N.° 12028</v>
      </c>
      <c r="M302" s="202">
        <f>INDEX(A!$K$2:$K$1001,MATCH(EF!C302,A!$A$2:$A$1001,0))</f>
        <v>709801</v>
      </c>
      <c r="N302" s="202">
        <f>INDEX(A!$L$2:$L$1001,MATCH(EF!C302,A!$A$2:$A$1001,0))</f>
        <v>0</v>
      </c>
      <c r="O302" s="203" t="str">
        <f t="shared" si="8"/>
        <v>7</v>
      </c>
      <c r="P302" s="203" t="str">
        <f t="shared" si="9"/>
        <v>098</v>
      </c>
      <c r="Q302" s="203" t="str">
        <f>IF(O302="7",IF(P302="000","Sin región al ser un intermunicipal",INDEX(B!$C$2:$C$126,MATCH(EF!P302,B!$A$2:$A$126,0))),"Sin región al ser un ente Estatal")</f>
        <v>Centro</v>
      </c>
      <c r="R302" s="204">
        <f>IF(O302="7",IF(P302="000","N/A",INDEX(B!$D$2:$D$126,MATCH(EF!P302,B!$A$2:$A$126,0))),B!$D$127)</f>
        <v>664193</v>
      </c>
      <c r="S302" s="204">
        <f>IF(O302="7",IF(P302="000","N/A",INDEX(B!$E$2:$E$126,MATCH(EF!P302,B!$A$2:$A$126,0))),B!$E$127)</f>
        <v>687127</v>
      </c>
    </row>
    <row r="303" spans="1:19" x14ac:dyDescent="0.3">
      <c r="A303" s="195">
        <f>COUNTIF(A!$A$2:$A$1001,"&lt;="&amp;A!A303)</f>
        <v>302</v>
      </c>
      <c r="B303" s="196">
        <v>302</v>
      </c>
      <c r="C303" s="202" t="str">
        <f>INDEX(A!$A$2:$A$1001,MATCH(EF!B303,EF!$A$2:$A$1001,0))</f>
        <v>Sistema para el Desarrollo Integral de la Familia del municipio de San Sebastián del Oeste, Jalisco</v>
      </c>
      <c r="D303" s="202" t="str">
        <f>INDEX(A!$B$2:$B$1001,MATCH(EF!C303,A!$A$2:$A$1001,0))</f>
        <v>Municipal</v>
      </c>
      <c r="E303" s="202" t="str">
        <f>INDEX(A!$C$2:$C$1001,MATCH(EF!C303,A!$A$2:$A$1001,0))</f>
        <v>Sí</v>
      </c>
      <c r="F303" s="202">
        <f>INDEX(A!$D$2:$D$1001,MATCH(EF!C303,A!$A$2:$A$1001,0))</f>
        <v>80</v>
      </c>
      <c r="G303" s="202" t="str">
        <f>INDEX(A!$E$2:$E$1001,MATCH(EF!C303,A!$A$2:$A$1001,0))</f>
        <v>Asistencia social</v>
      </c>
      <c r="H303" s="202" t="str">
        <f>INDEX(A!$F$2:$F$1001,MATCH(EF!C303,A!$A$2:$A$1001,0))</f>
        <v>Ejecutivo</v>
      </c>
      <c r="I303" s="202" t="str">
        <f>INDEX(A!$G$2:$G$1001,MATCH(EF!C303,A!$A$2:$A$1001,0))</f>
        <v>OPD</v>
      </c>
      <c r="J303" s="202">
        <f>INDEX(A!$H$2:$H$1001,MATCH(EF!C303,A!$A$2:$A$1001,0))</f>
        <v>1986</v>
      </c>
      <c r="K303" s="202" t="str">
        <f>INDEX(A!$I$2:$I$1001,MATCH(EF!C303,A!$A$2:$A$1001,0))</f>
        <v>NA</v>
      </c>
      <c r="L303" s="202" t="str">
        <f>INDEX(A!$J$2:$J$1001,MATCH(EF!C303,A!$A$2:$A$1001,0))</f>
        <v>Decreto número 12381</v>
      </c>
      <c r="M303" s="202">
        <f>INDEX(A!$K$2:$K$1001,MATCH(EF!C303,A!$A$2:$A$1001,0))</f>
        <v>708001</v>
      </c>
      <c r="N303" s="202">
        <f>INDEX(A!$L$2:$L$1001,MATCH(EF!C303,A!$A$2:$A$1001,0))</f>
        <v>0</v>
      </c>
      <c r="O303" s="203" t="str">
        <f t="shared" si="8"/>
        <v>7</v>
      </c>
      <c r="P303" s="203" t="str">
        <f t="shared" si="9"/>
        <v>080</v>
      </c>
      <c r="Q303" s="203" t="str">
        <f>IF(O303="7",IF(P303="000","Sin región al ser un intermunicipal",INDEX(B!$C$2:$C$126,MATCH(EF!P303,B!$A$2:$A$126,0))),"Sin región al ser un ente Estatal")</f>
        <v>Costa Sierra Occidental</v>
      </c>
      <c r="R303" s="204">
        <f>IF(O303="7",IF(P303="000","N/A",INDEX(B!$D$2:$D$126,MATCH(EF!P303,B!$A$2:$A$126,0))),B!$D$127)</f>
        <v>5643</v>
      </c>
      <c r="S303" s="204">
        <f>IF(O303="7",IF(P303="000","N/A",INDEX(B!$E$2:$E$126,MATCH(EF!P303,B!$A$2:$A$126,0))),B!$E$127)</f>
        <v>5086</v>
      </c>
    </row>
    <row r="304" spans="1:19" x14ac:dyDescent="0.3">
      <c r="A304" s="195">
        <f>COUNTIF(A!$A$2:$A$1001,"&lt;="&amp;A!A304)</f>
        <v>303</v>
      </c>
      <c r="B304" s="196">
        <v>303</v>
      </c>
      <c r="C304" s="202" t="str">
        <f>INDEX(A!$A$2:$A$1001,MATCH(EF!B304,EF!$A$2:$A$1001,0))</f>
        <v>Sistema para el Desarrollo Integral de la Familia del municipio de Santa María de los Ángeles</v>
      </c>
      <c r="D304" s="202" t="str">
        <f>INDEX(A!$B$2:$B$1001,MATCH(EF!C304,A!$A$2:$A$1001,0))</f>
        <v>Municipal</v>
      </c>
      <c r="E304" s="202" t="str">
        <f>INDEX(A!$C$2:$C$1001,MATCH(EF!C304,A!$A$2:$A$1001,0))</f>
        <v>Sí</v>
      </c>
      <c r="F304" s="202">
        <f>INDEX(A!$D$2:$D$1001,MATCH(EF!C304,A!$A$2:$A$1001,0))</f>
        <v>81</v>
      </c>
      <c r="G304" s="202" t="str">
        <f>INDEX(A!$E$2:$E$1001,MATCH(EF!C304,A!$A$2:$A$1001,0))</f>
        <v>Asistencia social</v>
      </c>
      <c r="H304" s="202" t="str">
        <f>INDEX(A!$F$2:$F$1001,MATCH(EF!C304,A!$A$2:$A$1001,0))</f>
        <v>Ejecutivo</v>
      </c>
      <c r="I304" s="202" t="str">
        <f>INDEX(A!$G$2:$G$1001,MATCH(EF!C304,A!$A$2:$A$1001,0))</f>
        <v>OPD</v>
      </c>
      <c r="J304" s="202">
        <f>INDEX(A!$H$2:$H$1001,MATCH(EF!C304,A!$A$2:$A$1001,0))</f>
        <v>1988</v>
      </c>
      <c r="K304" s="202" t="str">
        <f>INDEX(A!$I$2:$I$1001,MATCH(EF!C304,A!$A$2:$A$1001,0))</f>
        <v>NA</v>
      </c>
      <c r="L304" s="202" t="str">
        <f>INDEX(A!$J$2:$J$1001,MATCH(EF!C304,A!$A$2:$A$1001,0))</f>
        <v>Decreto número 13092</v>
      </c>
      <c r="M304" s="202">
        <f>INDEX(A!$K$2:$K$1001,MATCH(EF!C304,A!$A$2:$A$1001,0))</f>
        <v>708101</v>
      </c>
      <c r="N304" s="202">
        <f>INDEX(A!$L$2:$L$1001,MATCH(EF!C304,A!$A$2:$A$1001,0))</f>
        <v>0</v>
      </c>
      <c r="O304" s="203" t="str">
        <f t="shared" si="8"/>
        <v>7</v>
      </c>
      <c r="P304" s="203" t="str">
        <f t="shared" si="9"/>
        <v>081</v>
      </c>
      <c r="Q304" s="203" t="str">
        <f>IF(O304="7",IF(P304="000","Sin región al ser un intermunicipal",INDEX(B!$C$2:$C$126,MATCH(EF!P304,B!$A$2:$A$126,0))),"Sin región al ser un ente Estatal")</f>
        <v>Norte</v>
      </c>
      <c r="R304" s="204">
        <f>IF(O304="7",IF(P304="000","N/A",INDEX(B!$D$2:$D$126,MATCH(EF!P304,B!$A$2:$A$126,0))),B!$D$127)</f>
        <v>3033</v>
      </c>
      <c r="S304" s="204">
        <f>IF(O304="7",IF(P304="000","N/A",INDEX(B!$E$2:$E$126,MATCH(EF!P304,B!$A$2:$A$126,0))),B!$E$127)</f>
        <v>3515</v>
      </c>
    </row>
    <row r="305" spans="1:19" x14ac:dyDescent="0.3">
      <c r="A305" s="195">
        <f>COUNTIF(A!$A$2:$A$1001,"&lt;="&amp;A!A305)</f>
        <v>304</v>
      </c>
      <c r="B305" s="196">
        <v>304</v>
      </c>
      <c r="C305" s="202" t="str">
        <f>INDEX(A!$A$2:$A$1001,MATCH(EF!B305,EF!$A$2:$A$1001,0))</f>
        <v>Sistema para el Desarrollo Integral de la Familia del municipio de Santa María del Oro</v>
      </c>
      <c r="D305" s="202" t="str">
        <f>INDEX(A!$B$2:$B$1001,MATCH(EF!C305,A!$A$2:$A$1001,0))</f>
        <v>Municipal</v>
      </c>
      <c r="E305" s="202" t="str">
        <f>INDEX(A!$C$2:$C$1001,MATCH(EF!C305,A!$A$2:$A$1001,0))</f>
        <v>Sí</v>
      </c>
      <c r="F305" s="202">
        <f>INDEX(A!$D$2:$D$1001,MATCH(EF!C305,A!$A$2:$A$1001,0))</f>
        <v>56</v>
      </c>
      <c r="G305" s="202" t="str">
        <f>INDEX(A!$E$2:$E$1001,MATCH(EF!C305,A!$A$2:$A$1001,0))</f>
        <v>Asistencia social</v>
      </c>
      <c r="H305" s="202" t="str">
        <f>INDEX(A!$F$2:$F$1001,MATCH(EF!C305,A!$A$2:$A$1001,0))</f>
        <v>Ejecutivo</v>
      </c>
      <c r="I305" s="202" t="str">
        <f>INDEX(A!$G$2:$G$1001,MATCH(EF!C305,A!$A$2:$A$1001,0))</f>
        <v>OPD</v>
      </c>
      <c r="J305" s="202">
        <f>INDEX(A!$H$2:$H$1001,MATCH(EF!C305,A!$A$2:$A$1001,0))</f>
        <v>1989</v>
      </c>
      <c r="K305" s="202" t="str">
        <f>INDEX(A!$I$2:$I$1001,MATCH(EF!C305,A!$A$2:$A$1001,0))</f>
        <v>NA</v>
      </c>
      <c r="L305" s="202" t="str">
        <f>INDEX(A!$J$2:$J$1001,MATCH(EF!C305,A!$A$2:$A$1001,0))</f>
        <v>Sistema para el Desarrollo Integral de la Familia del municipio de Santa María del Oro
Decreto
Sistema para el Desarrollo Integral de la Familia del municipio de Manuel M. Diéguez
Decreto 13774 del 09/12/1989</v>
      </c>
      <c r="M305" s="202">
        <f>INDEX(A!$K$2:$K$1001,MATCH(EF!C305,A!$A$2:$A$1001,0))</f>
        <v>705601</v>
      </c>
      <c r="N305" s="202">
        <f>INDEX(A!$L$2:$L$1001,MATCH(EF!C305,A!$A$2:$A$1001,0))</f>
        <v>0</v>
      </c>
      <c r="O305" s="203" t="str">
        <f t="shared" si="8"/>
        <v>7</v>
      </c>
      <c r="P305" s="203" t="str">
        <f t="shared" si="9"/>
        <v>056</v>
      </c>
      <c r="Q305" s="203" t="str">
        <f>IF(O305="7",IF(P305="000","Sin región al ser un intermunicipal",INDEX(B!$C$2:$C$126,MATCH(EF!P305,B!$A$2:$A$126,0))),"Sin región al ser un ente Estatal")</f>
        <v>Sureste</v>
      </c>
      <c r="R305" s="204">
        <f>IF(O305="7",IF(P305="000","N/A",INDEX(B!$D$2:$D$126,MATCH(EF!P305,B!$A$2:$A$126,0))),B!$D$127)</f>
        <v>2028</v>
      </c>
      <c r="S305" s="204">
        <f>IF(O305="7",IF(P305="000","N/A",INDEX(B!$E$2:$E$126,MATCH(EF!P305,B!$A$2:$A$126,0))),B!$E$127)</f>
        <v>1815</v>
      </c>
    </row>
    <row r="306" spans="1:19" x14ac:dyDescent="0.3">
      <c r="A306" s="195">
        <f>COUNTIF(A!$A$2:$A$1001,"&lt;="&amp;A!A306)</f>
        <v>305</v>
      </c>
      <c r="B306" s="196">
        <v>305</v>
      </c>
      <c r="C306" s="202" t="str">
        <f>INDEX(A!$A$2:$A$1001,MATCH(EF!B306,EF!$A$2:$A$1001,0))</f>
        <v>Sistema para el Desarrollo Integral de la Familia del municipio de Sayula</v>
      </c>
      <c r="D306" s="202" t="str">
        <f>INDEX(A!$B$2:$B$1001,MATCH(EF!C306,A!$A$2:$A$1001,0))</f>
        <v>Municipal</v>
      </c>
      <c r="E306" s="202" t="str">
        <f>INDEX(A!$C$2:$C$1001,MATCH(EF!C306,A!$A$2:$A$1001,0))</f>
        <v>Sí</v>
      </c>
      <c r="F306" s="202">
        <f>INDEX(A!$D$2:$D$1001,MATCH(EF!C306,A!$A$2:$A$1001,0))</f>
        <v>82</v>
      </c>
      <c r="G306" s="202" t="str">
        <f>INDEX(A!$E$2:$E$1001,MATCH(EF!C306,A!$A$2:$A$1001,0))</f>
        <v>Asistencia social</v>
      </c>
      <c r="H306" s="202" t="str">
        <f>INDEX(A!$F$2:$F$1001,MATCH(EF!C306,A!$A$2:$A$1001,0))</f>
        <v>Ejecutivo</v>
      </c>
      <c r="I306" s="202" t="str">
        <f>INDEX(A!$G$2:$G$1001,MATCH(EF!C306,A!$A$2:$A$1001,0))</f>
        <v>OPD</v>
      </c>
      <c r="J306" s="202">
        <f>INDEX(A!$H$2:$H$1001,MATCH(EF!C306,A!$A$2:$A$1001,0))</f>
        <v>1986</v>
      </c>
      <c r="K306" s="202" t="str">
        <f>INDEX(A!$I$2:$I$1001,MATCH(EF!C306,A!$A$2:$A$1001,0))</f>
        <v>NA</v>
      </c>
      <c r="L306" s="202" t="str">
        <f>INDEX(A!$J$2:$J$1001,MATCH(EF!C306,A!$A$2:$A$1001,0))</f>
        <v>Decreto número 12428</v>
      </c>
      <c r="M306" s="202">
        <f>INDEX(A!$K$2:$K$1001,MATCH(EF!C306,A!$A$2:$A$1001,0))</f>
        <v>708201</v>
      </c>
      <c r="N306" s="202">
        <f>INDEX(A!$L$2:$L$1001,MATCH(EF!C306,A!$A$2:$A$1001,0))</f>
        <v>0</v>
      </c>
      <c r="O306" s="203" t="str">
        <f t="shared" si="8"/>
        <v>7</v>
      </c>
      <c r="P306" s="203" t="str">
        <f t="shared" si="9"/>
        <v>082</v>
      </c>
      <c r="Q306" s="203" t="str">
        <f>IF(O306="7",IF(P306="000","Sin región al ser un intermunicipal",INDEX(B!$C$2:$C$126,MATCH(EF!P306,B!$A$2:$A$126,0))),"Sin región al ser un ente Estatal")</f>
        <v>Lagunas</v>
      </c>
      <c r="R306" s="204">
        <f>IF(O306="7",IF(P306="000","N/A",INDEX(B!$D$2:$D$126,MATCH(EF!P306,B!$A$2:$A$126,0))),B!$D$127)</f>
        <v>36778</v>
      </c>
      <c r="S306" s="204">
        <f>IF(O306="7",IF(P306="000","N/A",INDEX(B!$E$2:$E$126,MATCH(EF!P306,B!$A$2:$A$126,0))),B!$E$127)</f>
        <v>37186</v>
      </c>
    </row>
    <row r="307" spans="1:19" x14ac:dyDescent="0.3">
      <c r="A307" s="195">
        <f>COUNTIF(A!$A$2:$A$1001,"&lt;="&amp;A!A307)</f>
        <v>306</v>
      </c>
      <c r="B307" s="196">
        <v>306</v>
      </c>
      <c r="C307" s="202" t="str">
        <f>INDEX(A!$A$2:$A$1001,MATCH(EF!B307,EF!$A$2:$A$1001,0))</f>
        <v>Sistema para el Desarrollo Integral de la Familia del municipio de Tala</v>
      </c>
      <c r="D307" s="202" t="str">
        <f>INDEX(A!$B$2:$B$1001,MATCH(EF!C307,A!$A$2:$A$1001,0))</f>
        <v>Municipal</v>
      </c>
      <c r="E307" s="202" t="str">
        <f>INDEX(A!$C$2:$C$1001,MATCH(EF!C307,A!$A$2:$A$1001,0))</f>
        <v>Sí</v>
      </c>
      <c r="F307" s="202">
        <f>INDEX(A!$D$2:$D$1001,MATCH(EF!C307,A!$A$2:$A$1001,0))</f>
        <v>83</v>
      </c>
      <c r="G307" s="202" t="str">
        <f>INDEX(A!$E$2:$E$1001,MATCH(EF!C307,A!$A$2:$A$1001,0))</f>
        <v>Asistencia social</v>
      </c>
      <c r="H307" s="202" t="str">
        <f>INDEX(A!$F$2:$F$1001,MATCH(EF!C307,A!$A$2:$A$1001,0))</f>
        <v>Ejecutivo</v>
      </c>
      <c r="I307" s="202" t="str">
        <f>INDEX(A!$G$2:$G$1001,MATCH(EF!C307,A!$A$2:$A$1001,0))</f>
        <v>OPD</v>
      </c>
      <c r="J307" s="202">
        <f>INDEX(A!$H$2:$H$1001,MATCH(EF!C307,A!$A$2:$A$1001,0))</f>
        <v>1986</v>
      </c>
      <c r="K307" s="202" t="str">
        <f>INDEX(A!$I$2:$I$1001,MATCH(EF!C307,A!$A$2:$A$1001,0))</f>
        <v>NA</v>
      </c>
      <c r="L307" s="202" t="str">
        <f>INDEX(A!$J$2:$J$1001,MATCH(EF!C307,A!$A$2:$A$1001,0))</f>
        <v>Decreto número 12339</v>
      </c>
      <c r="M307" s="202">
        <f>INDEX(A!$K$2:$K$1001,MATCH(EF!C307,A!$A$2:$A$1001,0))</f>
        <v>708301</v>
      </c>
      <c r="N307" s="202">
        <f>INDEX(A!$L$2:$L$1001,MATCH(EF!C307,A!$A$2:$A$1001,0))</f>
        <v>0</v>
      </c>
      <c r="O307" s="203" t="str">
        <f t="shared" si="8"/>
        <v>7</v>
      </c>
      <c r="P307" s="203" t="str">
        <f t="shared" si="9"/>
        <v>083</v>
      </c>
      <c r="Q307" s="203" t="str">
        <f>IF(O307="7",IF(P307="000","Sin región al ser un intermunicipal",INDEX(B!$C$2:$C$126,MATCH(EF!P307,B!$A$2:$A$126,0))),"Sin región al ser un ente Estatal")</f>
        <v>Valles</v>
      </c>
      <c r="R307" s="204">
        <f>IF(O307="7",IF(P307="000","N/A",INDEX(B!$D$2:$D$126,MATCH(EF!P307,B!$A$2:$A$126,0))),B!$D$127)</f>
        <v>80365</v>
      </c>
      <c r="S307" s="204">
        <f>IF(O307="7",IF(P307="000","N/A",INDEX(B!$E$2:$E$126,MATCH(EF!P307,B!$A$2:$A$126,0))),B!$E$127)</f>
        <v>87690</v>
      </c>
    </row>
    <row r="308" spans="1:19" x14ac:dyDescent="0.3">
      <c r="A308" s="195">
        <f>COUNTIF(A!$A$2:$A$1001,"&lt;="&amp;A!A308)</f>
        <v>307</v>
      </c>
      <c r="B308" s="196">
        <v>307</v>
      </c>
      <c r="C308" s="202" t="str">
        <f>INDEX(A!$A$2:$A$1001,MATCH(EF!B308,EF!$A$2:$A$1001,0))</f>
        <v>Sistema para el Desarrollo Integral de la Familia del municipio de Talpa de Allende</v>
      </c>
      <c r="D308" s="202" t="str">
        <f>INDEX(A!$B$2:$B$1001,MATCH(EF!C308,A!$A$2:$A$1001,0))</f>
        <v>Municipal</v>
      </c>
      <c r="E308" s="202" t="str">
        <f>INDEX(A!$C$2:$C$1001,MATCH(EF!C308,A!$A$2:$A$1001,0))</f>
        <v>Sí</v>
      </c>
      <c r="F308" s="202">
        <f>INDEX(A!$D$2:$D$1001,MATCH(EF!C308,A!$A$2:$A$1001,0))</f>
        <v>84</v>
      </c>
      <c r="G308" s="202" t="str">
        <f>INDEX(A!$E$2:$E$1001,MATCH(EF!C308,A!$A$2:$A$1001,0))</f>
        <v>Asistencia social</v>
      </c>
      <c r="H308" s="202" t="str">
        <f>INDEX(A!$F$2:$F$1001,MATCH(EF!C308,A!$A$2:$A$1001,0))</f>
        <v>Ejecutivo</v>
      </c>
      <c r="I308" s="202" t="str">
        <f>INDEX(A!$G$2:$G$1001,MATCH(EF!C308,A!$A$2:$A$1001,0))</f>
        <v>OPD</v>
      </c>
      <c r="J308" s="202">
        <f>INDEX(A!$H$2:$H$1001,MATCH(EF!C308,A!$A$2:$A$1001,0))</f>
        <v>1986</v>
      </c>
      <c r="K308" s="202" t="str">
        <f>INDEX(A!$I$2:$I$1001,MATCH(EF!C308,A!$A$2:$A$1001,0))</f>
        <v>NA</v>
      </c>
      <c r="L308" s="202" t="str">
        <f>INDEX(A!$J$2:$J$1001,MATCH(EF!C308,A!$A$2:$A$1001,0))</f>
        <v>Decreto número 12397</v>
      </c>
      <c r="M308" s="202">
        <f>INDEX(A!$K$2:$K$1001,MATCH(EF!C308,A!$A$2:$A$1001,0))</f>
        <v>708401</v>
      </c>
      <c r="N308" s="202">
        <f>INDEX(A!$L$2:$L$1001,MATCH(EF!C308,A!$A$2:$A$1001,0))</f>
        <v>0</v>
      </c>
      <c r="O308" s="203" t="str">
        <f t="shared" si="8"/>
        <v>7</v>
      </c>
      <c r="P308" s="203" t="str">
        <f t="shared" si="9"/>
        <v>084</v>
      </c>
      <c r="Q308" s="203" t="str">
        <f>IF(O308="7",IF(P308="000","Sin región al ser un intermunicipal",INDEX(B!$C$2:$C$126,MATCH(EF!P308,B!$A$2:$A$126,0))),"Sin región al ser un ente Estatal")</f>
        <v>Costa Sierra Occidental</v>
      </c>
      <c r="R308" s="204">
        <f>IF(O308="7",IF(P308="000","N/A",INDEX(B!$D$2:$D$126,MATCH(EF!P308,B!$A$2:$A$126,0))),B!$D$127)</f>
        <v>15126</v>
      </c>
      <c r="S308" s="204">
        <f>IF(O308="7",IF(P308="000","N/A",INDEX(B!$E$2:$E$126,MATCH(EF!P308,B!$A$2:$A$126,0))),B!$E$127)</f>
        <v>14997</v>
      </c>
    </row>
    <row r="309" spans="1:19" x14ac:dyDescent="0.3">
      <c r="A309" s="195">
        <f>COUNTIF(A!$A$2:$A$1001,"&lt;="&amp;A!A309)</f>
        <v>308</v>
      </c>
      <c r="B309" s="196">
        <v>308</v>
      </c>
      <c r="C309" s="202" t="str">
        <f>INDEX(A!$A$2:$A$1001,MATCH(EF!B309,EF!$A$2:$A$1001,0))</f>
        <v>Sistema para el Desarrollo Integral de la Familia del municipio de Tamazula de Gordiano</v>
      </c>
      <c r="D309" s="202" t="str">
        <f>INDEX(A!$B$2:$B$1001,MATCH(EF!C309,A!$A$2:$A$1001,0))</f>
        <v>Municipal</v>
      </c>
      <c r="E309" s="202" t="str">
        <f>INDEX(A!$C$2:$C$1001,MATCH(EF!C309,A!$A$2:$A$1001,0))</f>
        <v>Sí</v>
      </c>
      <c r="F309" s="202">
        <f>INDEX(A!$D$2:$D$1001,MATCH(EF!C309,A!$A$2:$A$1001,0))</f>
        <v>85</v>
      </c>
      <c r="G309" s="202" t="str">
        <f>INDEX(A!$E$2:$E$1001,MATCH(EF!C309,A!$A$2:$A$1001,0))</f>
        <v>Asistencia social</v>
      </c>
      <c r="H309" s="202" t="str">
        <f>INDEX(A!$F$2:$F$1001,MATCH(EF!C309,A!$A$2:$A$1001,0))</f>
        <v>Ejecutivo</v>
      </c>
      <c r="I309" s="202" t="str">
        <f>INDEX(A!$G$2:$G$1001,MATCH(EF!C309,A!$A$2:$A$1001,0))</f>
        <v>OPD</v>
      </c>
      <c r="J309" s="202">
        <f>INDEX(A!$H$2:$H$1001,MATCH(EF!C309,A!$A$2:$A$1001,0))</f>
        <v>1985</v>
      </c>
      <c r="K309" s="202" t="str">
        <f>INDEX(A!$I$2:$I$1001,MATCH(EF!C309,A!$A$2:$A$1001,0))</f>
        <v>NA</v>
      </c>
      <c r="L309" s="202" t="str">
        <f>INDEX(A!$J$2:$J$1001,MATCH(EF!C309,A!$A$2:$A$1001,0))</f>
        <v>Decreto número 12022</v>
      </c>
      <c r="M309" s="202">
        <f>INDEX(A!$K$2:$K$1001,MATCH(EF!C309,A!$A$2:$A$1001,0))</f>
        <v>708501</v>
      </c>
      <c r="N309" s="202">
        <f>INDEX(A!$L$2:$L$1001,MATCH(EF!C309,A!$A$2:$A$1001,0))</f>
        <v>0</v>
      </c>
      <c r="O309" s="203" t="str">
        <f t="shared" si="8"/>
        <v>7</v>
      </c>
      <c r="P309" s="203" t="str">
        <f t="shared" si="9"/>
        <v>085</v>
      </c>
      <c r="Q309" s="203" t="str">
        <f>IF(O309="7",IF(P309="000","Sin región al ser un intermunicipal",INDEX(B!$C$2:$C$126,MATCH(EF!P309,B!$A$2:$A$126,0))),"Sin región al ser un ente Estatal")</f>
        <v>Sur</v>
      </c>
      <c r="R309" s="204">
        <f>IF(O309="7",IF(P309="000","N/A",INDEX(B!$D$2:$D$126,MATCH(EF!P309,B!$A$2:$A$126,0))),B!$D$127)</f>
        <v>38396</v>
      </c>
      <c r="S309" s="204">
        <f>IF(O309="7",IF(P309="000","N/A",INDEX(B!$E$2:$E$126,MATCH(EF!P309,B!$A$2:$A$126,0))),B!$E$127)</f>
        <v>38955</v>
      </c>
    </row>
    <row r="310" spans="1:19" x14ac:dyDescent="0.3">
      <c r="A310" s="195">
        <f>COUNTIF(A!$A$2:$A$1001,"&lt;="&amp;A!A310)</f>
        <v>309</v>
      </c>
      <c r="B310" s="196">
        <v>309</v>
      </c>
      <c r="C310" s="202" t="str">
        <f>INDEX(A!$A$2:$A$1001,MATCH(EF!B310,EF!$A$2:$A$1001,0))</f>
        <v>Sistema para el Desarrollo Integral de la Familia del municipio de Tapalpa</v>
      </c>
      <c r="D310" s="202" t="str">
        <f>INDEX(A!$B$2:$B$1001,MATCH(EF!C310,A!$A$2:$A$1001,0))</f>
        <v>Municipal</v>
      </c>
      <c r="E310" s="202" t="str">
        <f>INDEX(A!$C$2:$C$1001,MATCH(EF!C310,A!$A$2:$A$1001,0))</f>
        <v>Sí</v>
      </c>
      <c r="F310" s="202">
        <f>INDEX(A!$D$2:$D$1001,MATCH(EF!C310,A!$A$2:$A$1001,0))</f>
        <v>86</v>
      </c>
      <c r="G310" s="202" t="str">
        <f>INDEX(A!$E$2:$E$1001,MATCH(EF!C310,A!$A$2:$A$1001,0))</f>
        <v>Asistencia social</v>
      </c>
      <c r="H310" s="202" t="str">
        <f>INDEX(A!$F$2:$F$1001,MATCH(EF!C310,A!$A$2:$A$1001,0))</f>
        <v>Ejecutivo</v>
      </c>
      <c r="I310" s="202" t="str">
        <f>INDEX(A!$G$2:$G$1001,MATCH(EF!C310,A!$A$2:$A$1001,0))</f>
        <v>OPD</v>
      </c>
      <c r="J310" s="202">
        <f>INDEX(A!$H$2:$H$1001,MATCH(EF!C310,A!$A$2:$A$1001,0))</f>
        <v>1988</v>
      </c>
      <c r="K310" s="202" t="str">
        <f>INDEX(A!$I$2:$I$1001,MATCH(EF!C310,A!$A$2:$A$1001,0))</f>
        <v>NA</v>
      </c>
      <c r="L310" s="202" t="str">
        <f>INDEX(A!$J$2:$J$1001,MATCH(EF!C310,A!$A$2:$A$1001,0))</f>
        <v>Decreto número 13134</v>
      </c>
      <c r="M310" s="202">
        <f>INDEX(A!$K$2:$K$1001,MATCH(EF!C310,A!$A$2:$A$1001,0))</f>
        <v>708601</v>
      </c>
      <c r="N310" s="202">
        <f>INDEX(A!$L$2:$L$1001,MATCH(EF!C310,A!$A$2:$A$1001,0))</f>
        <v>0</v>
      </c>
      <c r="O310" s="203" t="str">
        <f t="shared" si="8"/>
        <v>7</v>
      </c>
      <c r="P310" s="203" t="str">
        <f t="shared" si="9"/>
        <v>086</v>
      </c>
      <c r="Q310" s="203" t="str">
        <f>IF(O310="7",IF(P310="000","Sin región al ser un intermunicipal",INDEX(B!$C$2:$C$126,MATCH(EF!P310,B!$A$2:$A$126,0))),"Sin región al ser un ente Estatal")</f>
        <v>Lagunas</v>
      </c>
      <c r="R310" s="204">
        <f>IF(O310="7",IF(P310="000","N/A",INDEX(B!$D$2:$D$126,MATCH(EF!P310,B!$A$2:$A$126,0))),B!$D$127)</f>
        <v>19506</v>
      </c>
      <c r="S310" s="204">
        <f>IF(O310="7",IF(P310="000","N/A",INDEX(B!$E$2:$E$126,MATCH(EF!P310,B!$A$2:$A$126,0))),B!$E$127)</f>
        <v>21245</v>
      </c>
    </row>
    <row r="311" spans="1:19" x14ac:dyDescent="0.3">
      <c r="A311" s="195">
        <f>COUNTIF(A!$A$2:$A$1001,"&lt;="&amp;A!A311)</f>
        <v>310</v>
      </c>
      <c r="B311" s="196">
        <v>310</v>
      </c>
      <c r="C311" s="202" t="str">
        <f>INDEX(A!$A$2:$A$1001,MATCH(EF!B311,EF!$A$2:$A$1001,0))</f>
        <v>Sistema para el Desarrollo Integral de la Familia del municipio de Tecalitlán</v>
      </c>
      <c r="D311" s="202" t="str">
        <f>INDEX(A!$B$2:$B$1001,MATCH(EF!C311,A!$A$2:$A$1001,0))</f>
        <v>Municipal</v>
      </c>
      <c r="E311" s="202" t="str">
        <f>INDEX(A!$C$2:$C$1001,MATCH(EF!C311,A!$A$2:$A$1001,0))</f>
        <v>Sí</v>
      </c>
      <c r="F311" s="202">
        <f>INDEX(A!$D$2:$D$1001,MATCH(EF!C311,A!$A$2:$A$1001,0))</f>
        <v>87</v>
      </c>
      <c r="G311" s="202" t="str">
        <f>INDEX(A!$E$2:$E$1001,MATCH(EF!C311,A!$A$2:$A$1001,0))</f>
        <v>Asistencia social</v>
      </c>
      <c r="H311" s="202" t="str">
        <f>INDEX(A!$F$2:$F$1001,MATCH(EF!C311,A!$A$2:$A$1001,0))</f>
        <v>Ejecutivo</v>
      </c>
      <c r="I311" s="202" t="str">
        <f>INDEX(A!$G$2:$G$1001,MATCH(EF!C311,A!$A$2:$A$1001,0))</f>
        <v>OPD</v>
      </c>
      <c r="J311" s="202">
        <f>INDEX(A!$H$2:$H$1001,MATCH(EF!C311,A!$A$2:$A$1001,0))</f>
        <v>1987</v>
      </c>
      <c r="K311" s="202" t="str">
        <f>INDEX(A!$I$2:$I$1001,MATCH(EF!C311,A!$A$2:$A$1001,0))</f>
        <v>NA</v>
      </c>
      <c r="L311" s="202" t="str">
        <f>INDEX(A!$J$2:$J$1001,MATCH(EF!C311,A!$A$2:$A$1001,0))</f>
        <v>Decreto número 12809</v>
      </c>
      <c r="M311" s="202">
        <f>INDEX(A!$K$2:$K$1001,MATCH(EF!C311,A!$A$2:$A$1001,0))</f>
        <v>708701</v>
      </c>
      <c r="N311" s="202">
        <f>INDEX(A!$L$2:$L$1001,MATCH(EF!C311,A!$A$2:$A$1001,0))</f>
        <v>0</v>
      </c>
      <c r="O311" s="203" t="str">
        <f t="shared" si="8"/>
        <v>7</v>
      </c>
      <c r="P311" s="203" t="str">
        <f t="shared" si="9"/>
        <v>087</v>
      </c>
      <c r="Q311" s="203" t="str">
        <f>IF(O311="7",IF(P311="000","Sin región al ser un intermunicipal",INDEX(B!$C$2:$C$126,MATCH(EF!P311,B!$A$2:$A$126,0))),"Sin región al ser un ente Estatal")</f>
        <v>Sur</v>
      </c>
      <c r="R311" s="204">
        <f>IF(O311="7",IF(P311="000","N/A",INDEX(B!$D$2:$D$126,MATCH(EF!P311,B!$A$2:$A$126,0))),B!$D$127)</f>
        <v>16579</v>
      </c>
      <c r="S311" s="204">
        <f>IF(O311="7",IF(P311="000","N/A",INDEX(B!$E$2:$E$126,MATCH(EF!P311,B!$A$2:$A$126,0))),B!$E$127)</f>
        <v>16705</v>
      </c>
    </row>
    <row r="312" spans="1:19" x14ac:dyDescent="0.3">
      <c r="A312" s="195">
        <f>COUNTIF(A!$A$2:$A$1001,"&lt;="&amp;A!A312)</f>
        <v>311</v>
      </c>
      <c r="B312" s="196">
        <v>311</v>
      </c>
      <c r="C312" s="202" t="str">
        <f>INDEX(A!$A$2:$A$1001,MATCH(EF!B312,EF!$A$2:$A$1001,0))</f>
        <v>Sistema para el Desarrollo Integral de la Familia del municipio de Tecolotlán</v>
      </c>
      <c r="D312" s="202" t="str">
        <f>INDEX(A!$B$2:$B$1001,MATCH(EF!C312,A!$A$2:$A$1001,0))</f>
        <v>Municipal</v>
      </c>
      <c r="E312" s="202" t="str">
        <f>INDEX(A!$C$2:$C$1001,MATCH(EF!C312,A!$A$2:$A$1001,0))</f>
        <v>Sí</v>
      </c>
      <c r="F312" s="202">
        <f>INDEX(A!$D$2:$D$1001,MATCH(EF!C312,A!$A$2:$A$1001,0))</f>
        <v>88</v>
      </c>
      <c r="G312" s="202" t="str">
        <f>INDEX(A!$E$2:$E$1001,MATCH(EF!C312,A!$A$2:$A$1001,0))</f>
        <v>Asistencia social</v>
      </c>
      <c r="H312" s="202" t="str">
        <f>INDEX(A!$F$2:$F$1001,MATCH(EF!C312,A!$A$2:$A$1001,0))</f>
        <v>Ejecutivo</v>
      </c>
      <c r="I312" s="202" t="str">
        <f>INDEX(A!$G$2:$G$1001,MATCH(EF!C312,A!$A$2:$A$1001,0))</f>
        <v>OPD</v>
      </c>
      <c r="J312" s="202">
        <f>INDEX(A!$H$2:$H$1001,MATCH(EF!C312,A!$A$2:$A$1001,0))</f>
        <v>1986</v>
      </c>
      <c r="K312" s="202" t="str">
        <f>INDEX(A!$I$2:$I$1001,MATCH(EF!C312,A!$A$2:$A$1001,0))</f>
        <v>NA</v>
      </c>
      <c r="L312" s="202" t="str">
        <f>INDEX(A!$J$2:$J$1001,MATCH(EF!C312,A!$A$2:$A$1001,0))</f>
        <v>Decreto número 12468</v>
      </c>
      <c r="M312" s="202">
        <f>INDEX(A!$K$2:$K$1001,MATCH(EF!C312,A!$A$2:$A$1001,0))</f>
        <v>708801</v>
      </c>
      <c r="N312" s="202">
        <f>INDEX(A!$L$2:$L$1001,MATCH(EF!C312,A!$A$2:$A$1001,0))</f>
        <v>0</v>
      </c>
      <c r="O312" s="203" t="str">
        <f t="shared" si="8"/>
        <v>7</v>
      </c>
      <c r="P312" s="203" t="str">
        <f t="shared" si="9"/>
        <v>088</v>
      </c>
      <c r="Q312" s="203" t="str">
        <f>IF(O312="7",IF(P312="000","Sin región al ser un intermunicipal",INDEX(B!$C$2:$C$126,MATCH(EF!P312,B!$A$2:$A$126,0))),"Sin región al ser un ente Estatal")</f>
        <v>Sierra de Amula</v>
      </c>
      <c r="R312" s="204">
        <f>IF(O312="7",IF(P312="000","N/A",INDEX(B!$D$2:$D$126,MATCH(EF!P312,B!$A$2:$A$126,0))),B!$D$127)</f>
        <v>17257</v>
      </c>
      <c r="S312" s="204">
        <f>IF(O312="7",IF(P312="000","N/A",INDEX(B!$E$2:$E$126,MATCH(EF!P312,B!$A$2:$A$126,0))),B!$E$127)</f>
        <v>16603</v>
      </c>
    </row>
    <row r="313" spans="1:19" x14ac:dyDescent="0.3">
      <c r="A313" s="195">
        <f>COUNTIF(A!$A$2:$A$1001,"&lt;="&amp;A!A313)</f>
        <v>312</v>
      </c>
      <c r="B313" s="196">
        <v>312</v>
      </c>
      <c r="C313" s="202" t="str">
        <f>INDEX(A!$A$2:$A$1001,MATCH(EF!B313,EF!$A$2:$A$1001,0))</f>
        <v>Sistema para el Desarrollo Integral de la Familia del municipio de Tenamaxtlán</v>
      </c>
      <c r="D313" s="202" t="str">
        <f>INDEX(A!$B$2:$B$1001,MATCH(EF!C313,A!$A$2:$A$1001,0))</f>
        <v>Municipal</v>
      </c>
      <c r="E313" s="202" t="str">
        <f>INDEX(A!$C$2:$C$1001,MATCH(EF!C313,A!$A$2:$A$1001,0))</f>
        <v>Sí</v>
      </c>
      <c r="F313" s="202">
        <f>INDEX(A!$D$2:$D$1001,MATCH(EF!C313,A!$A$2:$A$1001,0))</f>
        <v>90</v>
      </c>
      <c r="G313" s="202" t="str">
        <f>INDEX(A!$E$2:$E$1001,MATCH(EF!C313,A!$A$2:$A$1001,0))</f>
        <v>Asistencia social</v>
      </c>
      <c r="H313" s="202" t="str">
        <f>INDEX(A!$F$2:$F$1001,MATCH(EF!C313,A!$A$2:$A$1001,0))</f>
        <v>Ejecutivo</v>
      </c>
      <c r="I313" s="202" t="str">
        <f>INDEX(A!$G$2:$G$1001,MATCH(EF!C313,A!$A$2:$A$1001,0))</f>
        <v>OPD</v>
      </c>
      <c r="J313" s="202">
        <f>INDEX(A!$H$2:$H$1001,MATCH(EF!C313,A!$A$2:$A$1001,0))</f>
        <v>1986</v>
      </c>
      <c r="K313" s="202" t="str">
        <f>INDEX(A!$I$2:$I$1001,MATCH(EF!C313,A!$A$2:$A$1001,0))</f>
        <v>NA</v>
      </c>
      <c r="L313" s="202" t="str">
        <f>INDEX(A!$J$2:$J$1001,MATCH(EF!C313,A!$A$2:$A$1001,0))</f>
        <v>Decreto número 12454</v>
      </c>
      <c r="M313" s="202">
        <f>INDEX(A!$K$2:$K$1001,MATCH(EF!C313,A!$A$2:$A$1001,0))</f>
        <v>709001</v>
      </c>
      <c r="N313" s="202">
        <f>INDEX(A!$L$2:$L$1001,MATCH(EF!C313,A!$A$2:$A$1001,0))</f>
        <v>0</v>
      </c>
      <c r="O313" s="203" t="str">
        <f t="shared" si="8"/>
        <v>7</v>
      </c>
      <c r="P313" s="203" t="str">
        <f t="shared" si="9"/>
        <v>090</v>
      </c>
      <c r="Q313" s="203" t="str">
        <f>IF(O313="7",IF(P313="000","Sin región al ser un intermunicipal",INDEX(B!$C$2:$C$126,MATCH(EF!P313,B!$A$2:$A$126,0))),"Sin región al ser un ente Estatal")</f>
        <v>Sierra de Amula</v>
      </c>
      <c r="R313" s="204">
        <f>IF(O313="7",IF(P313="000","N/A",INDEX(B!$D$2:$D$126,MATCH(EF!P313,B!$A$2:$A$126,0))),B!$D$127)</f>
        <v>7005</v>
      </c>
      <c r="S313" s="204">
        <f>IF(O313="7",IF(P313="000","N/A",INDEX(B!$E$2:$E$126,MATCH(EF!P313,B!$A$2:$A$126,0))),B!$E$127)</f>
        <v>7302</v>
      </c>
    </row>
    <row r="314" spans="1:19" x14ac:dyDescent="0.3">
      <c r="A314" s="195">
        <f>COUNTIF(A!$A$2:$A$1001,"&lt;="&amp;A!A314)</f>
        <v>313</v>
      </c>
      <c r="B314" s="196">
        <v>313</v>
      </c>
      <c r="C314" s="202" t="str">
        <f>INDEX(A!$A$2:$A$1001,MATCH(EF!B314,EF!$A$2:$A$1001,0))</f>
        <v>Sistema para el Desarrollo Integral de la Familia del municipio de Teocaltiche</v>
      </c>
      <c r="D314" s="202" t="str">
        <f>INDEX(A!$B$2:$B$1001,MATCH(EF!C314,A!$A$2:$A$1001,0))</f>
        <v>Municipal</v>
      </c>
      <c r="E314" s="202" t="str">
        <f>INDEX(A!$C$2:$C$1001,MATCH(EF!C314,A!$A$2:$A$1001,0))</f>
        <v>Sí</v>
      </c>
      <c r="F314" s="202">
        <f>INDEX(A!$D$2:$D$1001,MATCH(EF!C314,A!$A$2:$A$1001,0))</f>
        <v>91</v>
      </c>
      <c r="G314" s="202" t="str">
        <f>INDEX(A!$E$2:$E$1001,MATCH(EF!C314,A!$A$2:$A$1001,0))</f>
        <v>Asistencia social</v>
      </c>
      <c r="H314" s="202" t="str">
        <f>INDEX(A!$F$2:$F$1001,MATCH(EF!C314,A!$A$2:$A$1001,0))</f>
        <v>Ejecutivo</v>
      </c>
      <c r="I314" s="202" t="str">
        <f>INDEX(A!$G$2:$G$1001,MATCH(EF!C314,A!$A$2:$A$1001,0))</f>
        <v>OPD</v>
      </c>
      <c r="J314" s="202">
        <f>INDEX(A!$H$2:$H$1001,MATCH(EF!C314,A!$A$2:$A$1001,0))</f>
        <v>1987</v>
      </c>
      <c r="K314" s="202" t="str">
        <f>INDEX(A!$I$2:$I$1001,MATCH(EF!C314,A!$A$2:$A$1001,0))</f>
        <v>NA</v>
      </c>
      <c r="L314" s="202" t="str">
        <f>INDEX(A!$J$2:$J$1001,MATCH(EF!C314,A!$A$2:$A$1001,0))</f>
        <v>Decreto número 12849</v>
      </c>
      <c r="M314" s="202">
        <f>INDEX(A!$K$2:$K$1001,MATCH(EF!C314,A!$A$2:$A$1001,0))</f>
        <v>709101</v>
      </c>
      <c r="N314" s="202">
        <f>INDEX(A!$L$2:$L$1001,MATCH(EF!C314,A!$A$2:$A$1001,0))</f>
        <v>0</v>
      </c>
      <c r="O314" s="203" t="str">
        <f t="shared" si="8"/>
        <v>7</v>
      </c>
      <c r="P314" s="203" t="str">
        <f t="shared" si="9"/>
        <v>091</v>
      </c>
      <c r="Q314" s="203" t="str">
        <f>IF(O314="7",IF(P314="000","Sin región al ser un intermunicipal",INDEX(B!$C$2:$C$126,MATCH(EF!P314,B!$A$2:$A$126,0))),"Sin región al ser un ente Estatal")</f>
        <v xml:space="preserve">Altos Norte  </v>
      </c>
      <c r="R314" s="204">
        <f>IF(O314="7",IF(P314="000","N/A",INDEX(B!$D$2:$D$126,MATCH(EF!P314,B!$A$2:$A$126,0))),B!$D$127)</f>
        <v>41278</v>
      </c>
      <c r="S314" s="204">
        <f>IF(O314="7",IF(P314="000","N/A",INDEX(B!$E$2:$E$126,MATCH(EF!P314,B!$A$2:$A$126,0))),B!$E$127)</f>
        <v>39839</v>
      </c>
    </row>
    <row r="315" spans="1:19" x14ac:dyDescent="0.3">
      <c r="A315" s="195">
        <f>COUNTIF(A!$A$2:$A$1001,"&lt;="&amp;A!A315)</f>
        <v>314</v>
      </c>
      <c r="B315" s="196">
        <v>314</v>
      </c>
      <c r="C315" s="202" t="str">
        <f>INDEX(A!$A$2:$A$1001,MATCH(EF!B315,EF!$A$2:$A$1001,0))</f>
        <v>Sistema para el Desarrollo Integral de la Familia del municipio de Teocuitatlán de Corona</v>
      </c>
      <c r="D315" s="202" t="str">
        <f>INDEX(A!$B$2:$B$1001,MATCH(EF!C315,A!$A$2:$A$1001,0))</f>
        <v>Municipal</v>
      </c>
      <c r="E315" s="202" t="str">
        <f>INDEX(A!$C$2:$C$1001,MATCH(EF!C315,A!$A$2:$A$1001,0))</f>
        <v>Sí</v>
      </c>
      <c r="F315" s="202">
        <f>INDEX(A!$D$2:$D$1001,MATCH(EF!C315,A!$A$2:$A$1001,0))</f>
        <v>92</v>
      </c>
      <c r="G315" s="202" t="str">
        <f>INDEX(A!$E$2:$E$1001,MATCH(EF!C315,A!$A$2:$A$1001,0))</f>
        <v>Asistencia social</v>
      </c>
      <c r="H315" s="202" t="str">
        <f>INDEX(A!$F$2:$F$1001,MATCH(EF!C315,A!$A$2:$A$1001,0))</f>
        <v>Ejecutivo</v>
      </c>
      <c r="I315" s="202" t="str">
        <f>INDEX(A!$G$2:$G$1001,MATCH(EF!C315,A!$A$2:$A$1001,0))</f>
        <v>OPD</v>
      </c>
      <c r="J315" s="202">
        <f>INDEX(A!$H$2:$H$1001,MATCH(EF!C315,A!$A$2:$A$1001,0))</f>
        <v>1989</v>
      </c>
      <c r="K315" s="202" t="str">
        <f>INDEX(A!$I$2:$I$1001,MATCH(EF!C315,A!$A$2:$A$1001,0))</f>
        <v>NA</v>
      </c>
      <c r="L315" s="202" t="str">
        <f>INDEX(A!$J$2:$J$1001,MATCH(EF!C315,A!$A$2:$A$1001,0))</f>
        <v>Decreto número 13625</v>
      </c>
      <c r="M315" s="202">
        <f>INDEX(A!$K$2:$K$1001,MATCH(EF!C315,A!$A$2:$A$1001,0))</f>
        <v>709201</v>
      </c>
      <c r="N315" s="202">
        <f>INDEX(A!$L$2:$L$1001,MATCH(EF!C315,A!$A$2:$A$1001,0))</f>
        <v>0</v>
      </c>
      <c r="O315" s="203" t="str">
        <f t="shared" si="8"/>
        <v>7</v>
      </c>
      <c r="P315" s="203" t="str">
        <f t="shared" si="9"/>
        <v>092</v>
      </c>
      <c r="Q315" s="203" t="str">
        <f>IF(O315="7",IF(P315="000","Sin región al ser un intermunicipal",INDEX(B!$C$2:$C$126,MATCH(EF!P315,B!$A$2:$A$126,0))),"Sin región al ser un ente Estatal")</f>
        <v>Lagunas</v>
      </c>
      <c r="R315" s="204">
        <f>IF(O315="7",IF(P315="000","N/A",INDEX(B!$D$2:$D$126,MATCH(EF!P315,B!$A$2:$A$126,0))),B!$D$127)</f>
        <v>10317</v>
      </c>
      <c r="S315" s="204">
        <f>IF(O315="7",IF(P315="000","N/A",INDEX(B!$E$2:$E$126,MATCH(EF!P315,B!$A$2:$A$126,0))),B!$E$127)</f>
        <v>11039</v>
      </c>
    </row>
    <row r="316" spans="1:19" x14ac:dyDescent="0.3">
      <c r="A316" s="195">
        <f>COUNTIF(A!$A$2:$A$1001,"&lt;="&amp;A!A316)</f>
        <v>315</v>
      </c>
      <c r="B316" s="196">
        <v>315</v>
      </c>
      <c r="C316" s="202" t="str">
        <f>INDEX(A!$A$2:$A$1001,MATCH(EF!B316,EF!$A$2:$A$1001,0))</f>
        <v>Sistema para el Desarrollo Integral de la Familia del municipio de Tequila, Jalisco</v>
      </c>
      <c r="D316" s="202" t="str">
        <f>INDEX(A!$B$2:$B$1001,MATCH(EF!C316,A!$A$2:$A$1001,0))</f>
        <v>Municipal</v>
      </c>
      <c r="E316" s="202" t="str">
        <f>INDEX(A!$C$2:$C$1001,MATCH(EF!C316,A!$A$2:$A$1001,0))</f>
        <v>Sí</v>
      </c>
      <c r="F316" s="202">
        <f>INDEX(A!$D$2:$D$1001,MATCH(EF!C316,A!$A$2:$A$1001,0))</f>
        <v>94</v>
      </c>
      <c r="G316" s="202" t="str">
        <f>INDEX(A!$E$2:$E$1001,MATCH(EF!C316,A!$A$2:$A$1001,0))</f>
        <v>Asistencia social</v>
      </c>
      <c r="H316" s="202" t="str">
        <f>INDEX(A!$F$2:$F$1001,MATCH(EF!C316,A!$A$2:$A$1001,0))</f>
        <v>Ejecutivo</v>
      </c>
      <c r="I316" s="202" t="str">
        <f>INDEX(A!$G$2:$G$1001,MATCH(EF!C316,A!$A$2:$A$1001,0))</f>
        <v>OPD</v>
      </c>
      <c r="J316" s="202">
        <f>INDEX(A!$H$2:$H$1001,MATCH(EF!C316,A!$A$2:$A$1001,0))</f>
        <v>1986</v>
      </c>
      <c r="K316" s="202" t="str">
        <f>INDEX(A!$I$2:$I$1001,MATCH(EF!C316,A!$A$2:$A$1001,0))</f>
        <v>NA</v>
      </c>
      <c r="L316" s="202" t="str">
        <f>INDEX(A!$J$2:$J$1001,MATCH(EF!C316,A!$A$2:$A$1001,0))</f>
        <v>Decreto número 12447</v>
      </c>
      <c r="M316" s="202">
        <f>INDEX(A!$K$2:$K$1001,MATCH(EF!C316,A!$A$2:$A$1001,0))</f>
        <v>709401</v>
      </c>
      <c r="N316" s="202">
        <f>INDEX(A!$L$2:$L$1001,MATCH(EF!C316,A!$A$2:$A$1001,0))</f>
        <v>0</v>
      </c>
      <c r="O316" s="203" t="str">
        <f t="shared" si="8"/>
        <v>7</v>
      </c>
      <c r="P316" s="203" t="str">
        <f t="shared" si="9"/>
        <v>094</v>
      </c>
      <c r="Q316" s="203" t="str">
        <f>IF(O316="7",IF(P316="000","Sin región al ser un intermunicipal",INDEX(B!$C$2:$C$126,MATCH(EF!P316,B!$A$2:$A$126,0))),"Sin región al ser un ente Estatal")</f>
        <v>Valles</v>
      </c>
      <c r="R316" s="204">
        <f>IF(O316="7",IF(P316="000","N/A",INDEX(B!$D$2:$D$126,MATCH(EF!P316,B!$A$2:$A$126,0))),B!$D$127)</f>
        <v>42009</v>
      </c>
      <c r="S316" s="204">
        <f>IF(O316="7",IF(P316="000","N/A",INDEX(B!$E$2:$E$126,MATCH(EF!P316,B!$A$2:$A$126,0))),B!$E$127)</f>
        <v>44353</v>
      </c>
    </row>
    <row r="317" spans="1:19" x14ac:dyDescent="0.3">
      <c r="A317" s="195">
        <f>COUNTIF(A!$A$2:$A$1001,"&lt;="&amp;A!A317)</f>
        <v>316</v>
      </c>
      <c r="B317" s="196">
        <v>316</v>
      </c>
      <c r="C317" s="202" t="str">
        <f>INDEX(A!$A$2:$A$1001,MATCH(EF!B317,EF!$A$2:$A$1001,0))</f>
        <v>Sistema para el Desarrollo Integral de la Familia del municipio de Teuchitlán</v>
      </c>
      <c r="D317" s="202" t="str">
        <f>INDEX(A!$B$2:$B$1001,MATCH(EF!C317,A!$A$2:$A$1001,0))</f>
        <v>Municipal</v>
      </c>
      <c r="E317" s="202" t="str">
        <f>INDEX(A!$C$2:$C$1001,MATCH(EF!C317,A!$A$2:$A$1001,0))</f>
        <v>Sí</v>
      </c>
      <c r="F317" s="202">
        <f>INDEX(A!$D$2:$D$1001,MATCH(EF!C317,A!$A$2:$A$1001,0))</f>
        <v>95</v>
      </c>
      <c r="G317" s="202" t="str">
        <f>INDEX(A!$E$2:$E$1001,MATCH(EF!C317,A!$A$2:$A$1001,0))</f>
        <v>Asistencia social</v>
      </c>
      <c r="H317" s="202" t="str">
        <f>INDEX(A!$F$2:$F$1001,MATCH(EF!C317,A!$A$2:$A$1001,0))</f>
        <v>Ejecutivo</v>
      </c>
      <c r="I317" s="202" t="str">
        <f>INDEX(A!$G$2:$G$1001,MATCH(EF!C317,A!$A$2:$A$1001,0))</f>
        <v>OPD</v>
      </c>
      <c r="J317" s="202">
        <f>INDEX(A!$H$2:$H$1001,MATCH(EF!C317,A!$A$2:$A$1001,0))</f>
        <v>1987</v>
      </c>
      <c r="K317" s="202" t="str">
        <f>INDEX(A!$I$2:$I$1001,MATCH(EF!C317,A!$A$2:$A$1001,0))</f>
        <v>NA</v>
      </c>
      <c r="L317" s="202" t="str">
        <f>INDEX(A!$J$2:$J$1001,MATCH(EF!C317,A!$A$2:$A$1001,0))</f>
        <v>Decreto número 12720</v>
      </c>
      <c r="M317" s="202">
        <f>INDEX(A!$K$2:$K$1001,MATCH(EF!C317,A!$A$2:$A$1001,0))</f>
        <v>709501</v>
      </c>
      <c r="N317" s="202">
        <f>INDEX(A!$L$2:$L$1001,MATCH(EF!C317,A!$A$2:$A$1001,0))</f>
        <v>0</v>
      </c>
      <c r="O317" s="203" t="str">
        <f t="shared" si="8"/>
        <v>7</v>
      </c>
      <c r="P317" s="203" t="str">
        <f t="shared" si="9"/>
        <v>095</v>
      </c>
      <c r="Q317" s="203" t="str">
        <f>IF(O317="7",IF(P317="000","Sin región al ser un intermunicipal",INDEX(B!$C$2:$C$126,MATCH(EF!P317,B!$A$2:$A$126,0))),"Sin región al ser un ente Estatal")</f>
        <v>Valles</v>
      </c>
      <c r="R317" s="204">
        <f>IF(O317="7",IF(P317="000","N/A",INDEX(B!$D$2:$D$126,MATCH(EF!P317,B!$A$2:$A$126,0))),B!$D$127)</f>
        <v>9608</v>
      </c>
      <c r="S317" s="204">
        <f>IF(O317="7",IF(P317="000","N/A",INDEX(B!$E$2:$E$126,MATCH(EF!P317,B!$A$2:$A$126,0))),B!$E$127)</f>
        <v>9647</v>
      </c>
    </row>
    <row r="318" spans="1:19" x14ac:dyDescent="0.3">
      <c r="A318" s="195">
        <f>COUNTIF(A!$A$2:$A$1001,"&lt;="&amp;A!A318)</f>
        <v>317</v>
      </c>
      <c r="B318" s="196">
        <v>317</v>
      </c>
      <c r="C318" s="202" t="str">
        <f>INDEX(A!$A$2:$A$1001,MATCH(EF!B318,EF!$A$2:$A$1001,0))</f>
        <v>Sistema para el Desarrollo Integral de la Familia del municipio de Tizapán el Alto, Jalisco</v>
      </c>
      <c r="D318" s="202" t="str">
        <f>INDEX(A!$B$2:$B$1001,MATCH(EF!C318,A!$A$2:$A$1001,0))</f>
        <v>Municipal</v>
      </c>
      <c r="E318" s="202" t="str">
        <f>INDEX(A!$C$2:$C$1001,MATCH(EF!C318,A!$A$2:$A$1001,0))</f>
        <v>Sí</v>
      </c>
      <c r="F318" s="202">
        <f>INDEX(A!$D$2:$D$1001,MATCH(EF!C318,A!$A$2:$A$1001,0))</f>
        <v>96</v>
      </c>
      <c r="G318" s="202" t="str">
        <f>INDEX(A!$E$2:$E$1001,MATCH(EF!C318,A!$A$2:$A$1001,0))</f>
        <v>Asistencia social</v>
      </c>
      <c r="H318" s="202" t="str">
        <f>INDEX(A!$F$2:$F$1001,MATCH(EF!C318,A!$A$2:$A$1001,0))</f>
        <v>Ejecutivo</v>
      </c>
      <c r="I318" s="202" t="str">
        <f>INDEX(A!$G$2:$G$1001,MATCH(EF!C318,A!$A$2:$A$1001,0))</f>
        <v>OPD</v>
      </c>
      <c r="J318" s="202">
        <f>INDEX(A!$H$2:$H$1001,MATCH(EF!C318,A!$A$2:$A$1001,0))</f>
        <v>1987</v>
      </c>
      <c r="K318" s="202" t="str">
        <f>INDEX(A!$I$2:$I$1001,MATCH(EF!C318,A!$A$2:$A$1001,0))</f>
        <v>NA</v>
      </c>
      <c r="L318" s="202" t="str">
        <f>INDEX(A!$J$2:$J$1001,MATCH(EF!C318,A!$A$2:$A$1001,0))</f>
        <v>Decreto número 12722</v>
      </c>
      <c r="M318" s="202">
        <f>INDEX(A!$K$2:$K$1001,MATCH(EF!C318,A!$A$2:$A$1001,0))</f>
        <v>709601</v>
      </c>
      <c r="N318" s="202">
        <f>INDEX(A!$L$2:$L$1001,MATCH(EF!C318,A!$A$2:$A$1001,0))</f>
        <v>0</v>
      </c>
      <c r="O318" s="203" t="str">
        <f t="shared" si="8"/>
        <v>7</v>
      </c>
      <c r="P318" s="203" t="str">
        <f t="shared" si="9"/>
        <v>096</v>
      </c>
      <c r="Q318" s="203" t="str">
        <f>IF(O318="7",IF(P318="000","Sin región al ser un intermunicipal",INDEX(B!$C$2:$C$126,MATCH(EF!P318,B!$A$2:$A$126,0))),"Sin región al ser un ente Estatal")</f>
        <v>Sureste</v>
      </c>
      <c r="R318" s="204">
        <f>IF(O318="7",IF(P318="000","N/A",INDEX(B!$D$2:$D$126,MATCH(EF!P318,B!$A$2:$A$126,0))),B!$D$127)</f>
        <v>20961</v>
      </c>
      <c r="S318" s="204">
        <f>IF(O318="7",IF(P318="000","N/A",INDEX(B!$E$2:$E$126,MATCH(EF!P318,B!$A$2:$A$126,0))),B!$E$127)</f>
        <v>22758</v>
      </c>
    </row>
    <row r="319" spans="1:19" x14ac:dyDescent="0.3">
      <c r="A319" s="195">
        <f>COUNTIF(A!$A$2:$A$1001,"&lt;="&amp;A!A319)</f>
        <v>318</v>
      </c>
      <c r="B319" s="196">
        <v>318</v>
      </c>
      <c r="C319" s="202" t="str">
        <f>INDEX(A!$A$2:$A$1001,MATCH(EF!B319,EF!$A$2:$A$1001,0))</f>
        <v>Sistema para el Desarrollo Integral de la Familia del municipio de Tlajomulco de Zúñiga</v>
      </c>
      <c r="D319" s="202" t="str">
        <f>INDEX(A!$B$2:$B$1001,MATCH(EF!C319,A!$A$2:$A$1001,0))</f>
        <v>Municipal</v>
      </c>
      <c r="E319" s="202" t="str">
        <f>INDEX(A!$C$2:$C$1001,MATCH(EF!C319,A!$A$2:$A$1001,0))</f>
        <v>Sí</v>
      </c>
      <c r="F319" s="202">
        <f>INDEX(A!$D$2:$D$1001,MATCH(EF!C319,A!$A$2:$A$1001,0))</f>
        <v>97</v>
      </c>
      <c r="G319" s="202" t="str">
        <f>INDEX(A!$E$2:$E$1001,MATCH(EF!C319,A!$A$2:$A$1001,0))</f>
        <v>Asistencia social</v>
      </c>
      <c r="H319" s="202" t="str">
        <f>INDEX(A!$F$2:$F$1001,MATCH(EF!C319,A!$A$2:$A$1001,0))</f>
        <v>Ejecutivo</v>
      </c>
      <c r="I319" s="202" t="str">
        <f>INDEX(A!$G$2:$G$1001,MATCH(EF!C319,A!$A$2:$A$1001,0))</f>
        <v>OPD</v>
      </c>
      <c r="J319" s="202">
        <f>INDEX(A!$H$2:$H$1001,MATCH(EF!C319,A!$A$2:$A$1001,0))</f>
        <v>1985</v>
      </c>
      <c r="K319" s="202" t="str">
        <f>INDEX(A!$I$2:$I$1001,MATCH(EF!C319,A!$A$2:$A$1001,0))</f>
        <v>NA</v>
      </c>
      <c r="L319" s="202" t="str">
        <f>INDEX(A!$J$2:$J$1001,MATCH(EF!C319,A!$A$2:$A$1001,0))</f>
        <v>Decreto número 12020</v>
      </c>
      <c r="M319" s="202">
        <f>INDEX(A!$K$2:$K$1001,MATCH(EF!C319,A!$A$2:$A$1001,0))</f>
        <v>709701</v>
      </c>
      <c r="N319" s="202">
        <f>INDEX(A!$L$2:$L$1001,MATCH(EF!C319,A!$A$2:$A$1001,0))</f>
        <v>0</v>
      </c>
      <c r="O319" s="203" t="str">
        <f t="shared" si="8"/>
        <v>7</v>
      </c>
      <c r="P319" s="203" t="str">
        <f t="shared" si="9"/>
        <v>097</v>
      </c>
      <c r="Q319" s="203" t="str">
        <f>IF(O319="7",IF(P319="000","Sin región al ser un intermunicipal",INDEX(B!$C$2:$C$126,MATCH(EF!P319,B!$A$2:$A$126,0))),"Sin región al ser un ente Estatal")</f>
        <v>Centro</v>
      </c>
      <c r="R319" s="204">
        <f>IF(O319="7",IF(P319="000","N/A",INDEX(B!$D$2:$D$126,MATCH(EF!P319,B!$A$2:$A$126,0))),B!$D$127)</f>
        <v>549442</v>
      </c>
      <c r="S319" s="204">
        <f>IF(O319="7",IF(P319="000","N/A",INDEX(B!$E$2:$E$126,MATCH(EF!P319,B!$A$2:$A$126,0))),B!$E$127)</f>
        <v>727750</v>
      </c>
    </row>
    <row r="320" spans="1:19" x14ac:dyDescent="0.3">
      <c r="A320" s="195">
        <f>COUNTIF(A!$A$2:$A$1001,"&lt;="&amp;A!A320)</f>
        <v>319</v>
      </c>
      <c r="B320" s="196">
        <v>319</v>
      </c>
      <c r="C320" s="202" t="str">
        <f>INDEX(A!$A$2:$A$1001,MATCH(EF!B320,EF!$A$2:$A$1001,0))</f>
        <v>Sistema para el Desarrollo Integral de la Familia del municipio de Tolimán</v>
      </c>
      <c r="D320" s="202" t="str">
        <f>INDEX(A!$B$2:$B$1001,MATCH(EF!C320,A!$A$2:$A$1001,0))</f>
        <v>Municipal</v>
      </c>
      <c r="E320" s="202" t="str">
        <f>INDEX(A!$C$2:$C$1001,MATCH(EF!C320,A!$A$2:$A$1001,0))</f>
        <v>Sí</v>
      </c>
      <c r="F320" s="202">
        <f>INDEX(A!$D$2:$D$1001,MATCH(EF!C320,A!$A$2:$A$1001,0))</f>
        <v>99</v>
      </c>
      <c r="G320" s="202" t="str">
        <f>INDEX(A!$E$2:$E$1001,MATCH(EF!C320,A!$A$2:$A$1001,0))</f>
        <v>Asistencia social</v>
      </c>
      <c r="H320" s="202" t="str">
        <f>INDEX(A!$F$2:$F$1001,MATCH(EF!C320,A!$A$2:$A$1001,0))</f>
        <v>Ejecutivo</v>
      </c>
      <c r="I320" s="202" t="str">
        <f>INDEX(A!$G$2:$G$1001,MATCH(EF!C320,A!$A$2:$A$1001,0))</f>
        <v>OPD</v>
      </c>
      <c r="J320" s="202">
        <f>INDEX(A!$H$2:$H$1001,MATCH(EF!C320,A!$A$2:$A$1001,0))</f>
        <v>1987</v>
      </c>
      <c r="K320" s="202" t="str">
        <f>INDEX(A!$I$2:$I$1001,MATCH(EF!C320,A!$A$2:$A$1001,0))</f>
        <v>NA</v>
      </c>
      <c r="L320" s="202" t="str">
        <f>INDEX(A!$J$2:$J$1001,MATCH(EF!C320,A!$A$2:$A$1001,0))</f>
        <v>Decreto número 12991</v>
      </c>
      <c r="M320" s="202">
        <f>INDEX(A!$K$2:$K$1001,MATCH(EF!C320,A!$A$2:$A$1001,0))</f>
        <v>709901</v>
      </c>
      <c r="N320" s="202">
        <f>INDEX(A!$L$2:$L$1001,MATCH(EF!C320,A!$A$2:$A$1001,0))</f>
        <v>0</v>
      </c>
      <c r="O320" s="203" t="str">
        <f t="shared" si="8"/>
        <v>7</v>
      </c>
      <c r="P320" s="203" t="str">
        <f t="shared" si="9"/>
        <v>099</v>
      </c>
      <c r="Q320" s="203" t="str">
        <f>IF(O320="7",IF(P320="000","Sin región al ser un intermunicipal",INDEX(B!$C$2:$C$126,MATCH(EF!P320,B!$A$2:$A$126,0))),"Sin región al ser un ente Estatal")</f>
        <v>Sur</v>
      </c>
      <c r="R320" s="204">
        <f>IF(O320="7",IF(P320="000","N/A",INDEX(B!$D$2:$D$126,MATCH(EF!P320,B!$A$2:$A$126,0))),B!$D$127)</f>
        <v>10310</v>
      </c>
      <c r="S320" s="204">
        <f>IF(O320="7",IF(P320="000","N/A",INDEX(B!$E$2:$E$126,MATCH(EF!P320,B!$A$2:$A$126,0))),B!$E$127)</f>
        <v>11219</v>
      </c>
    </row>
    <row r="321" spans="1:19" x14ac:dyDescent="0.3">
      <c r="A321" s="195">
        <f>COUNTIF(A!$A$2:$A$1001,"&lt;="&amp;A!A321)</f>
        <v>320</v>
      </c>
      <c r="B321" s="196">
        <v>320</v>
      </c>
      <c r="C321" s="202" t="str">
        <f>INDEX(A!$A$2:$A$1001,MATCH(EF!B321,EF!$A$2:$A$1001,0))</f>
        <v>Sistema para el Desarrollo Integral de la Familia del municipio de Tomatlán</v>
      </c>
      <c r="D321" s="202" t="str">
        <f>INDEX(A!$B$2:$B$1001,MATCH(EF!C321,A!$A$2:$A$1001,0))</f>
        <v>Municipal</v>
      </c>
      <c r="E321" s="202" t="str">
        <f>INDEX(A!$C$2:$C$1001,MATCH(EF!C321,A!$A$2:$A$1001,0))</f>
        <v>Sí</v>
      </c>
      <c r="F321" s="202">
        <f>INDEX(A!$D$2:$D$1001,MATCH(EF!C321,A!$A$2:$A$1001,0))</f>
        <v>100</v>
      </c>
      <c r="G321" s="202" t="str">
        <f>INDEX(A!$E$2:$E$1001,MATCH(EF!C321,A!$A$2:$A$1001,0))</f>
        <v>Asistencia social</v>
      </c>
      <c r="H321" s="202" t="str">
        <f>INDEX(A!$F$2:$F$1001,MATCH(EF!C321,A!$A$2:$A$1001,0))</f>
        <v>Ejecutivo</v>
      </c>
      <c r="I321" s="202" t="str">
        <f>INDEX(A!$G$2:$G$1001,MATCH(EF!C321,A!$A$2:$A$1001,0))</f>
        <v>OPD</v>
      </c>
      <c r="J321" s="202">
        <f>INDEX(A!$H$2:$H$1001,MATCH(EF!C321,A!$A$2:$A$1001,0))</f>
        <v>1988</v>
      </c>
      <c r="K321" s="202" t="str">
        <f>INDEX(A!$I$2:$I$1001,MATCH(EF!C321,A!$A$2:$A$1001,0))</f>
        <v>NA</v>
      </c>
      <c r="L321" s="202" t="str">
        <f>INDEX(A!$J$2:$J$1001,MATCH(EF!C321,A!$A$2:$A$1001,0))</f>
        <v>Decreto número 13106</v>
      </c>
      <c r="M321" s="202">
        <f>INDEX(A!$K$2:$K$1001,MATCH(EF!C321,A!$A$2:$A$1001,0))</f>
        <v>710001</v>
      </c>
      <c r="N321" s="202">
        <f>INDEX(A!$L$2:$L$1001,MATCH(EF!C321,A!$A$2:$A$1001,0))</f>
        <v>0</v>
      </c>
      <c r="O321" s="203" t="str">
        <f t="shared" si="8"/>
        <v>7</v>
      </c>
      <c r="P321" s="203" t="str">
        <f t="shared" si="9"/>
        <v>100</v>
      </c>
      <c r="Q321" s="203" t="str">
        <f>IF(O321="7",IF(P321="000","Sin región al ser un intermunicipal",INDEX(B!$C$2:$C$126,MATCH(EF!P321,B!$A$2:$A$126,0))),"Sin región al ser un ente Estatal")</f>
        <v>Costa Sur</v>
      </c>
      <c r="R321" s="204">
        <f>IF(O321="7",IF(P321="000","N/A",INDEX(B!$D$2:$D$126,MATCH(EF!P321,B!$A$2:$A$126,0))),B!$D$127)</f>
        <v>35824</v>
      </c>
      <c r="S321" s="204">
        <f>IF(O321="7",IF(P321="000","N/A",INDEX(B!$E$2:$E$126,MATCH(EF!P321,B!$A$2:$A$126,0))),B!$E$127)</f>
        <v>36316</v>
      </c>
    </row>
    <row r="322" spans="1:19" x14ac:dyDescent="0.3">
      <c r="A322" s="195">
        <f>COUNTIF(A!$A$2:$A$1001,"&lt;="&amp;A!A322)</f>
        <v>321</v>
      </c>
      <c r="B322" s="196">
        <v>321</v>
      </c>
      <c r="C322" s="202" t="str">
        <f>INDEX(A!$A$2:$A$1001,MATCH(EF!B322,EF!$A$2:$A$1001,0))</f>
        <v>Sistema para el Desarrollo Integral de la Familia del municipio de Tonalá</v>
      </c>
      <c r="D322" s="202" t="str">
        <f>INDEX(A!$B$2:$B$1001,MATCH(EF!C322,A!$A$2:$A$1001,0))</f>
        <v>Municipal</v>
      </c>
      <c r="E322" s="202" t="str">
        <f>INDEX(A!$C$2:$C$1001,MATCH(EF!C322,A!$A$2:$A$1001,0))</f>
        <v>Sí</v>
      </c>
      <c r="F322" s="202">
        <f>INDEX(A!$D$2:$D$1001,MATCH(EF!C322,A!$A$2:$A$1001,0))</f>
        <v>101</v>
      </c>
      <c r="G322" s="202" t="str">
        <f>INDEX(A!$E$2:$E$1001,MATCH(EF!C322,A!$A$2:$A$1001,0))</f>
        <v>Asistencia social</v>
      </c>
      <c r="H322" s="202" t="str">
        <f>INDEX(A!$F$2:$F$1001,MATCH(EF!C322,A!$A$2:$A$1001,0))</f>
        <v>Ejecutivo</v>
      </c>
      <c r="I322" s="202" t="str">
        <f>INDEX(A!$G$2:$G$1001,MATCH(EF!C322,A!$A$2:$A$1001,0))</f>
        <v>OPD</v>
      </c>
      <c r="J322" s="202">
        <f>INDEX(A!$H$2:$H$1001,MATCH(EF!C322,A!$A$2:$A$1001,0))</f>
        <v>1985</v>
      </c>
      <c r="K322" s="202" t="str">
        <f>INDEX(A!$I$2:$I$1001,MATCH(EF!C322,A!$A$2:$A$1001,0))</f>
        <v>NA</v>
      </c>
      <c r="L322" s="202" t="str">
        <f>INDEX(A!$J$2:$J$1001,MATCH(EF!C322,A!$A$2:$A$1001,0))</f>
        <v>Decreto número 12029</v>
      </c>
      <c r="M322" s="202">
        <f>INDEX(A!$K$2:$K$1001,MATCH(EF!C322,A!$A$2:$A$1001,0))</f>
        <v>710101</v>
      </c>
      <c r="N322" s="202">
        <f>INDEX(A!$L$2:$L$1001,MATCH(EF!C322,A!$A$2:$A$1001,0))</f>
        <v>0</v>
      </c>
      <c r="O322" s="203" t="str">
        <f t="shared" si="8"/>
        <v>7</v>
      </c>
      <c r="P322" s="203" t="str">
        <f t="shared" si="9"/>
        <v>101</v>
      </c>
      <c r="Q322" s="203" t="str">
        <f>IF(O322="7",IF(P322="000","Sin región al ser un intermunicipal",INDEX(B!$C$2:$C$126,MATCH(EF!P322,B!$A$2:$A$126,0))),"Sin región al ser un ente Estatal")</f>
        <v>Centro</v>
      </c>
      <c r="R322" s="204">
        <f>IF(O322="7",IF(P322="000","N/A",INDEX(B!$D$2:$D$126,MATCH(EF!P322,B!$A$2:$A$126,0))),B!$D$127)</f>
        <v>536111</v>
      </c>
      <c r="S322" s="204">
        <f>IF(O322="7",IF(P322="000","N/A",INDEX(B!$E$2:$E$126,MATCH(EF!P322,B!$A$2:$A$126,0))),B!$E$127)</f>
        <v>569913</v>
      </c>
    </row>
    <row r="323" spans="1:19" x14ac:dyDescent="0.3">
      <c r="A323" s="195">
        <f>COUNTIF(A!$A$2:$A$1001,"&lt;="&amp;A!A323)</f>
        <v>322</v>
      </c>
      <c r="B323" s="196">
        <v>322</v>
      </c>
      <c r="C323" s="202" t="str">
        <f>INDEX(A!$A$2:$A$1001,MATCH(EF!B323,EF!$A$2:$A$1001,0))</f>
        <v>Sistema para el Desarrollo Integral de la Familia del municipio de Tonaya</v>
      </c>
      <c r="D323" s="202" t="str">
        <f>INDEX(A!$B$2:$B$1001,MATCH(EF!C323,A!$A$2:$A$1001,0))</f>
        <v>Municipal</v>
      </c>
      <c r="E323" s="202" t="str">
        <f>INDEX(A!$C$2:$C$1001,MATCH(EF!C323,A!$A$2:$A$1001,0))</f>
        <v>Sí</v>
      </c>
      <c r="F323" s="202">
        <f>INDEX(A!$D$2:$D$1001,MATCH(EF!C323,A!$A$2:$A$1001,0))</f>
        <v>102</v>
      </c>
      <c r="G323" s="202" t="str">
        <f>INDEX(A!$E$2:$E$1001,MATCH(EF!C323,A!$A$2:$A$1001,0))</f>
        <v>Asistencia social</v>
      </c>
      <c r="H323" s="202" t="str">
        <f>INDEX(A!$F$2:$F$1001,MATCH(EF!C323,A!$A$2:$A$1001,0))</f>
        <v>Ejecutivo</v>
      </c>
      <c r="I323" s="202" t="str">
        <f>INDEX(A!$G$2:$G$1001,MATCH(EF!C323,A!$A$2:$A$1001,0))</f>
        <v>OPD</v>
      </c>
      <c r="J323" s="202">
        <f>INDEX(A!$H$2:$H$1001,MATCH(EF!C323,A!$A$2:$A$1001,0))</f>
        <v>1986</v>
      </c>
      <c r="K323" s="202" t="str">
        <f>INDEX(A!$I$2:$I$1001,MATCH(EF!C323,A!$A$2:$A$1001,0))</f>
        <v>NA</v>
      </c>
      <c r="L323" s="202" t="str">
        <f>INDEX(A!$J$2:$J$1001,MATCH(EF!C323,A!$A$2:$A$1001,0))</f>
        <v>Decreto número 12458</v>
      </c>
      <c r="M323" s="202">
        <f>INDEX(A!$K$2:$K$1001,MATCH(EF!C323,A!$A$2:$A$1001,0))</f>
        <v>710201</v>
      </c>
      <c r="N323" s="202">
        <f>INDEX(A!$L$2:$L$1001,MATCH(EF!C323,A!$A$2:$A$1001,0))</f>
        <v>0</v>
      </c>
      <c r="O323" s="203" t="str">
        <f t="shared" ref="O323:O386" si="10">MID(M323,1,1)</f>
        <v>7</v>
      </c>
      <c r="P323" s="203" t="str">
        <f t="shared" ref="P323:P386" si="11">MID(M323,2,3)</f>
        <v>102</v>
      </c>
      <c r="Q323" s="203" t="str">
        <f>IF(O323="7",IF(P323="000","Sin región al ser un intermunicipal",INDEX(B!$C$2:$C$126,MATCH(EF!P323,B!$A$2:$A$126,0))),"Sin región al ser un ente Estatal")</f>
        <v>Sierra de Amula</v>
      </c>
      <c r="R323" s="204">
        <f>IF(O323="7",IF(P323="000","N/A",INDEX(B!$D$2:$D$126,MATCH(EF!P323,B!$A$2:$A$126,0))),B!$D$127)</f>
        <v>5960</v>
      </c>
      <c r="S323" s="204">
        <f>IF(O323="7",IF(P323="000","N/A",INDEX(B!$E$2:$E$126,MATCH(EF!P323,B!$A$2:$A$126,0))),B!$E$127)</f>
        <v>5961</v>
      </c>
    </row>
    <row r="324" spans="1:19" x14ac:dyDescent="0.3">
      <c r="A324" s="195">
        <f>COUNTIF(A!$A$2:$A$1001,"&lt;="&amp;A!A324)</f>
        <v>323</v>
      </c>
      <c r="B324" s="196">
        <v>323</v>
      </c>
      <c r="C324" s="202" t="str">
        <f>INDEX(A!$A$2:$A$1001,MATCH(EF!B324,EF!$A$2:$A$1001,0))</f>
        <v>Sistema para el Desarrollo Integral de la Familia del municipio de Tonila</v>
      </c>
      <c r="D324" s="202" t="str">
        <f>INDEX(A!$B$2:$B$1001,MATCH(EF!C324,A!$A$2:$A$1001,0))</f>
        <v>Municipal</v>
      </c>
      <c r="E324" s="202" t="str">
        <f>INDEX(A!$C$2:$C$1001,MATCH(EF!C324,A!$A$2:$A$1001,0))</f>
        <v>Sí</v>
      </c>
      <c r="F324" s="202">
        <f>INDEX(A!$D$2:$D$1001,MATCH(EF!C324,A!$A$2:$A$1001,0))</f>
        <v>103</v>
      </c>
      <c r="G324" s="202" t="str">
        <f>INDEX(A!$E$2:$E$1001,MATCH(EF!C324,A!$A$2:$A$1001,0))</f>
        <v>Asistencia social</v>
      </c>
      <c r="H324" s="202" t="str">
        <f>INDEX(A!$F$2:$F$1001,MATCH(EF!C324,A!$A$2:$A$1001,0))</f>
        <v>Ejecutivo</v>
      </c>
      <c r="I324" s="202" t="str">
        <f>INDEX(A!$G$2:$G$1001,MATCH(EF!C324,A!$A$2:$A$1001,0))</f>
        <v>OPD</v>
      </c>
      <c r="J324" s="202">
        <f>INDEX(A!$H$2:$H$1001,MATCH(EF!C324,A!$A$2:$A$1001,0))</f>
        <v>1986</v>
      </c>
      <c r="K324" s="202" t="str">
        <f>INDEX(A!$I$2:$I$1001,MATCH(EF!C324,A!$A$2:$A$1001,0))</f>
        <v>NA</v>
      </c>
      <c r="L324" s="202" t="str">
        <f>INDEX(A!$J$2:$J$1001,MATCH(EF!C324,A!$A$2:$A$1001,0))</f>
        <v>Decreto número 12382</v>
      </c>
      <c r="M324" s="202">
        <f>INDEX(A!$K$2:$K$1001,MATCH(EF!C324,A!$A$2:$A$1001,0))</f>
        <v>710301</v>
      </c>
      <c r="N324" s="202">
        <f>INDEX(A!$L$2:$L$1001,MATCH(EF!C324,A!$A$2:$A$1001,0))</f>
        <v>0</v>
      </c>
      <c r="O324" s="203" t="str">
        <f t="shared" si="10"/>
        <v>7</v>
      </c>
      <c r="P324" s="203" t="str">
        <f t="shared" si="11"/>
        <v>103</v>
      </c>
      <c r="Q324" s="203" t="str">
        <f>IF(O324="7",IF(P324="000","Sin región al ser un intermunicipal",INDEX(B!$C$2:$C$126,MATCH(EF!P324,B!$A$2:$A$126,0))),"Sin región al ser un ente Estatal")</f>
        <v>Sur</v>
      </c>
      <c r="R324" s="204">
        <f>IF(O324="7",IF(P324="000","N/A",INDEX(B!$D$2:$D$126,MATCH(EF!P324,B!$A$2:$A$126,0))),B!$D$127)</f>
        <v>7256</v>
      </c>
      <c r="S324" s="204">
        <f>IF(O324="7",IF(P324="000","N/A",INDEX(B!$E$2:$E$126,MATCH(EF!P324,B!$A$2:$A$126,0))),B!$E$127)</f>
        <v>7565</v>
      </c>
    </row>
    <row r="325" spans="1:19" x14ac:dyDescent="0.3">
      <c r="A325" s="195">
        <f>COUNTIF(A!$A$2:$A$1001,"&lt;="&amp;A!A325)</f>
        <v>324</v>
      </c>
      <c r="B325" s="196">
        <v>324</v>
      </c>
      <c r="C325" s="202" t="str">
        <f>INDEX(A!$A$2:$A$1001,MATCH(EF!B325,EF!$A$2:$A$1001,0))</f>
        <v>Sistema para el Desarrollo Integral de la Familia del municipio de Totatiche</v>
      </c>
      <c r="D325" s="202" t="str">
        <f>INDEX(A!$B$2:$B$1001,MATCH(EF!C325,A!$A$2:$A$1001,0))</f>
        <v>Municipal</v>
      </c>
      <c r="E325" s="202" t="str">
        <f>INDEX(A!$C$2:$C$1001,MATCH(EF!C325,A!$A$2:$A$1001,0))</f>
        <v>Sí</v>
      </c>
      <c r="F325" s="202">
        <f>INDEX(A!$D$2:$D$1001,MATCH(EF!C325,A!$A$2:$A$1001,0))</f>
        <v>104</v>
      </c>
      <c r="G325" s="202" t="str">
        <f>INDEX(A!$E$2:$E$1001,MATCH(EF!C325,A!$A$2:$A$1001,0))</f>
        <v>Asistencia social</v>
      </c>
      <c r="H325" s="202" t="str">
        <f>INDEX(A!$F$2:$F$1001,MATCH(EF!C325,A!$A$2:$A$1001,0))</f>
        <v>Ejecutivo</v>
      </c>
      <c r="I325" s="202" t="str">
        <f>INDEX(A!$G$2:$G$1001,MATCH(EF!C325,A!$A$2:$A$1001,0))</f>
        <v>OPD</v>
      </c>
      <c r="J325" s="202">
        <f>INDEX(A!$H$2:$H$1001,MATCH(EF!C325,A!$A$2:$A$1001,0))</f>
        <v>1988</v>
      </c>
      <c r="K325" s="202" t="str">
        <f>INDEX(A!$I$2:$I$1001,MATCH(EF!C325,A!$A$2:$A$1001,0))</f>
        <v>NA</v>
      </c>
      <c r="L325" s="202" t="str">
        <f>INDEX(A!$J$2:$J$1001,MATCH(EF!C325,A!$A$2:$A$1001,0))</f>
        <v>Decreto número 13193</v>
      </c>
      <c r="M325" s="202">
        <f>INDEX(A!$K$2:$K$1001,MATCH(EF!C325,A!$A$2:$A$1001,0))</f>
        <v>710401</v>
      </c>
      <c r="N325" s="202">
        <f>INDEX(A!$L$2:$L$1001,MATCH(EF!C325,A!$A$2:$A$1001,0))</f>
        <v>0</v>
      </c>
      <c r="O325" s="203" t="str">
        <f t="shared" si="10"/>
        <v>7</v>
      </c>
      <c r="P325" s="203" t="str">
        <f t="shared" si="11"/>
        <v>104</v>
      </c>
      <c r="Q325" s="203" t="str">
        <f>IF(O325="7",IF(P325="000","Sin región al ser un intermunicipal",INDEX(B!$C$2:$C$126,MATCH(EF!P325,B!$A$2:$A$126,0))),"Sin región al ser un ente Estatal")</f>
        <v>Norte</v>
      </c>
      <c r="R325" s="204">
        <f>IF(O325="7",IF(P325="000","N/A",INDEX(B!$D$2:$D$126,MATCH(EF!P325,B!$A$2:$A$126,0))),B!$D$127)</f>
        <v>4412</v>
      </c>
      <c r="S325" s="204">
        <f>IF(O325="7",IF(P325="000","N/A",INDEX(B!$E$2:$E$126,MATCH(EF!P325,B!$A$2:$A$126,0))),B!$E$127)</f>
        <v>4180</v>
      </c>
    </row>
    <row r="326" spans="1:19" x14ac:dyDescent="0.3">
      <c r="A326" s="195">
        <f>COUNTIF(A!$A$2:$A$1001,"&lt;="&amp;A!A326)</f>
        <v>325</v>
      </c>
      <c r="B326" s="196">
        <v>325</v>
      </c>
      <c r="C326" s="202" t="str">
        <f>INDEX(A!$A$2:$A$1001,MATCH(EF!B326,EF!$A$2:$A$1001,0))</f>
        <v>Sistema para el Desarrollo Integral de la Familia del municipio de Tototlán</v>
      </c>
      <c r="D326" s="202" t="str">
        <f>INDEX(A!$B$2:$B$1001,MATCH(EF!C326,A!$A$2:$A$1001,0))</f>
        <v>Municipal</v>
      </c>
      <c r="E326" s="202" t="str">
        <f>INDEX(A!$C$2:$C$1001,MATCH(EF!C326,A!$A$2:$A$1001,0))</f>
        <v>Sí</v>
      </c>
      <c r="F326" s="202">
        <f>INDEX(A!$D$2:$D$1001,MATCH(EF!C326,A!$A$2:$A$1001,0))</f>
        <v>105</v>
      </c>
      <c r="G326" s="202" t="str">
        <f>INDEX(A!$E$2:$E$1001,MATCH(EF!C326,A!$A$2:$A$1001,0))</f>
        <v>Asistencia social</v>
      </c>
      <c r="H326" s="202" t="str">
        <f>INDEX(A!$F$2:$F$1001,MATCH(EF!C326,A!$A$2:$A$1001,0))</f>
        <v>Ejecutivo</v>
      </c>
      <c r="I326" s="202" t="str">
        <f>INDEX(A!$G$2:$G$1001,MATCH(EF!C326,A!$A$2:$A$1001,0))</f>
        <v>OPD</v>
      </c>
      <c r="J326" s="202">
        <f>INDEX(A!$H$2:$H$1001,MATCH(EF!C326,A!$A$2:$A$1001,0))</f>
        <v>1986</v>
      </c>
      <c r="K326" s="202" t="str">
        <f>INDEX(A!$I$2:$I$1001,MATCH(EF!C326,A!$A$2:$A$1001,0))</f>
        <v>NA</v>
      </c>
      <c r="L326" s="202" t="str">
        <f>INDEX(A!$J$2:$J$1001,MATCH(EF!C326,A!$A$2:$A$1001,0))</f>
        <v>Decreto N.° 12475</v>
      </c>
      <c r="M326" s="202">
        <f>INDEX(A!$K$2:$K$1001,MATCH(EF!C326,A!$A$2:$A$1001,0))</f>
        <v>710501</v>
      </c>
      <c r="N326" s="202">
        <f>INDEX(A!$L$2:$L$1001,MATCH(EF!C326,A!$A$2:$A$1001,0))</f>
        <v>0</v>
      </c>
      <c r="O326" s="203" t="str">
        <f t="shared" si="10"/>
        <v>7</v>
      </c>
      <c r="P326" s="203" t="str">
        <f t="shared" si="11"/>
        <v>105</v>
      </c>
      <c r="Q326" s="203" t="str">
        <f>IF(O326="7",IF(P326="000","Sin región al ser un intermunicipal",INDEX(B!$C$2:$C$126,MATCH(EF!P326,B!$A$2:$A$126,0))),"Sin región al ser un ente Estatal")</f>
        <v>Ciénega</v>
      </c>
      <c r="R326" s="204">
        <f>IF(O326="7",IF(P326="000","N/A",INDEX(B!$D$2:$D$126,MATCH(EF!P326,B!$A$2:$A$126,0))),B!$D$127)</f>
        <v>23171</v>
      </c>
      <c r="S326" s="204">
        <f>IF(O326="7",IF(P326="000","N/A",INDEX(B!$E$2:$E$126,MATCH(EF!P326,B!$A$2:$A$126,0))),B!$E$127)</f>
        <v>23573</v>
      </c>
    </row>
    <row r="327" spans="1:19" x14ac:dyDescent="0.3">
      <c r="A327" s="195">
        <f>COUNTIF(A!$A$2:$A$1001,"&lt;="&amp;A!A327)</f>
        <v>326</v>
      </c>
      <c r="B327" s="196">
        <v>326</v>
      </c>
      <c r="C327" s="202" t="str">
        <f>INDEX(A!$A$2:$A$1001,MATCH(EF!B327,EF!$A$2:$A$1001,0))</f>
        <v>Sistema para el Desarrollo Integral de la Familia del municipio de Tuxcacuesco</v>
      </c>
      <c r="D327" s="202" t="str">
        <f>INDEX(A!$B$2:$B$1001,MATCH(EF!C327,A!$A$2:$A$1001,0))</f>
        <v>Municipal</v>
      </c>
      <c r="E327" s="202" t="str">
        <f>INDEX(A!$C$2:$C$1001,MATCH(EF!C327,A!$A$2:$A$1001,0))</f>
        <v>Sí</v>
      </c>
      <c r="F327" s="202">
        <f>INDEX(A!$D$2:$D$1001,MATCH(EF!C327,A!$A$2:$A$1001,0))</f>
        <v>106</v>
      </c>
      <c r="G327" s="202" t="str">
        <f>INDEX(A!$E$2:$E$1001,MATCH(EF!C327,A!$A$2:$A$1001,0))</f>
        <v>Asistencia social</v>
      </c>
      <c r="H327" s="202" t="str">
        <f>INDEX(A!$F$2:$F$1001,MATCH(EF!C327,A!$A$2:$A$1001,0))</f>
        <v>Ejecutivo</v>
      </c>
      <c r="I327" s="202" t="str">
        <f>INDEX(A!$G$2:$G$1001,MATCH(EF!C327,A!$A$2:$A$1001,0))</f>
        <v>OPD</v>
      </c>
      <c r="J327" s="202">
        <f>INDEX(A!$H$2:$H$1001,MATCH(EF!C327,A!$A$2:$A$1001,0))</f>
        <v>1988</v>
      </c>
      <c r="K327" s="202" t="str">
        <f>INDEX(A!$I$2:$I$1001,MATCH(EF!C327,A!$A$2:$A$1001,0))</f>
        <v>NA</v>
      </c>
      <c r="L327" s="202" t="str">
        <f>INDEX(A!$J$2:$J$1001,MATCH(EF!C327,A!$A$2:$A$1001,0))</f>
        <v>Decreto número 13425</v>
      </c>
      <c r="M327" s="202">
        <f>INDEX(A!$K$2:$K$1001,MATCH(EF!C327,A!$A$2:$A$1001,0))</f>
        <v>710601</v>
      </c>
      <c r="N327" s="202">
        <f>INDEX(A!$L$2:$L$1001,MATCH(EF!C327,A!$A$2:$A$1001,0))</f>
        <v>0</v>
      </c>
      <c r="O327" s="203" t="str">
        <f t="shared" si="10"/>
        <v>7</v>
      </c>
      <c r="P327" s="203" t="str">
        <f t="shared" si="11"/>
        <v>106</v>
      </c>
      <c r="Q327" s="203" t="str">
        <f>IF(O327="7",IF(P327="000","Sin región al ser un intermunicipal",INDEX(B!$C$2:$C$126,MATCH(EF!P327,B!$A$2:$A$126,0))),"Sin región al ser un ente Estatal")</f>
        <v>Sierra de Amula</v>
      </c>
      <c r="R327" s="204">
        <f>IF(O327="7",IF(P327="000","N/A",INDEX(B!$D$2:$D$126,MATCH(EF!P327,B!$A$2:$A$126,0))),B!$D$127)</f>
        <v>4229</v>
      </c>
      <c r="S327" s="204">
        <f>IF(O327="7",IF(P327="000","N/A",INDEX(B!$E$2:$E$126,MATCH(EF!P327,B!$A$2:$A$126,0))),B!$E$127)</f>
        <v>5482</v>
      </c>
    </row>
    <row r="328" spans="1:19" x14ac:dyDescent="0.3">
      <c r="A328" s="195">
        <f>COUNTIF(A!$A$2:$A$1001,"&lt;="&amp;A!A328)</f>
        <v>327</v>
      </c>
      <c r="B328" s="196">
        <v>327</v>
      </c>
      <c r="C328" s="202" t="str">
        <f>INDEX(A!$A$2:$A$1001,MATCH(EF!B328,EF!$A$2:$A$1001,0))</f>
        <v>Sistema para el Desarrollo Integral de la Familia del municipio de Tuxcueca</v>
      </c>
      <c r="D328" s="202" t="str">
        <f>INDEX(A!$B$2:$B$1001,MATCH(EF!C328,A!$A$2:$A$1001,0))</f>
        <v>Municipal</v>
      </c>
      <c r="E328" s="202" t="str">
        <f>INDEX(A!$C$2:$C$1001,MATCH(EF!C328,A!$A$2:$A$1001,0))</f>
        <v>Sí</v>
      </c>
      <c r="F328" s="202">
        <f>INDEX(A!$D$2:$D$1001,MATCH(EF!C328,A!$A$2:$A$1001,0))</f>
        <v>107</v>
      </c>
      <c r="G328" s="202" t="str">
        <f>INDEX(A!$E$2:$E$1001,MATCH(EF!C328,A!$A$2:$A$1001,0))</f>
        <v>Asistencia social</v>
      </c>
      <c r="H328" s="202" t="str">
        <f>INDEX(A!$F$2:$F$1001,MATCH(EF!C328,A!$A$2:$A$1001,0))</f>
        <v>Ejecutivo</v>
      </c>
      <c r="I328" s="202" t="str">
        <f>INDEX(A!$G$2:$G$1001,MATCH(EF!C328,A!$A$2:$A$1001,0))</f>
        <v>OPD</v>
      </c>
      <c r="J328" s="202">
        <f>INDEX(A!$H$2:$H$1001,MATCH(EF!C328,A!$A$2:$A$1001,0))</f>
        <v>1988</v>
      </c>
      <c r="K328" s="202" t="str">
        <f>INDEX(A!$I$2:$I$1001,MATCH(EF!C328,A!$A$2:$A$1001,0))</f>
        <v>NA</v>
      </c>
      <c r="L328" s="202" t="str">
        <f>INDEX(A!$J$2:$J$1001,MATCH(EF!C328,A!$A$2:$A$1001,0))</f>
        <v>Decreto número 13091</v>
      </c>
      <c r="M328" s="202">
        <f>INDEX(A!$K$2:$K$1001,MATCH(EF!C328,A!$A$2:$A$1001,0))</f>
        <v>710701</v>
      </c>
      <c r="N328" s="202">
        <f>INDEX(A!$L$2:$L$1001,MATCH(EF!C328,A!$A$2:$A$1001,0))</f>
        <v>0</v>
      </c>
      <c r="O328" s="203" t="str">
        <f t="shared" si="10"/>
        <v>7</v>
      </c>
      <c r="P328" s="203" t="str">
        <f t="shared" si="11"/>
        <v>107</v>
      </c>
      <c r="Q328" s="203" t="str">
        <f>IF(O328="7",IF(P328="000","Sin región al ser un intermunicipal",INDEX(B!$C$2:$C$126,MATCH(EF!P328,B!$A$2:$A$126,0))),"Sin región al ser un ente Estatal")</f>
        <v>Sureste</v>
      </c>
      <c r="R328" s="204">
        <f>IF(O328="7",IF(P328="000","N/A",INDEX(B!$D$2:$D$126,MATCH(EF!P328,B!$A$2:$A$126,0))),B!$D$127)</f>
        <v>6156</v>
      </c>
      <c r="S328" s="204">
        <f>IF(O328="7",IF(P328="000","N/A",INDEX(B!$E$2:$E$126,MATCH(EF!P328,B!$A$2:$A$126,0))),B!$E$127)</f>
        <v>6702</v>
      </c>
    </row>
    <row r="329" spans="1:19" x14ac:dyDescent="0.3">
      <c r="A329" s="195">
        <f>COUNTIF(A!$A$2:$A$1001,"&lt;="&amp;A!A329)</f>
        <v>328</v>
      </c>
      <c r="B329" s="196">
        <v>328</v>
      </c>
      <c r="C329" s="202" t="str">
        <f>INDEX(A!$A$2:$A$1001,MATCH(EF!B329,EF!$A$2:$A$1001,0))</f>
        <v>Sistema para el Desarrollo Integral de la Familia del municipio de Tuxpan</v>
      </c>
      <c r="D329" s="202" t="str">
        <f>INDEX(A!$B$2:$B$1001,MATCH(EF!C329,A!$A$2:$A$1001,0))</f>
        <v>Municipal</v>
      </c>
      <c r="E329" s="202" t="str">
        <f>INDEX(A!$C$2:$C$1001,MATCH(EF!C329,A!$A$2:$A$1001,0))</f>
        <v>Sí</v>
      </c>
      <c r="F329" s="202">
        <f>INDEX(A!$D$2:$D$1001,MATCH(EF!C329,A!$A$2:$A$1001,0))</f>
        <v>108</v>
      </c>
      <c r="G329" s="202" t="str">
        <f>INDEX(A!$E$2:$E$1001,MATCH(EF!C329,A!$A$2:$A$1001,0))</f>
        <v>Asistencia social</v>
      </c>
      <c r="H329" s="202" t="str">
        <f>INDEX(A!$F$2:$F$1001,MATCH(EF!C329,A!$A$2:$A$1001,0))</f>
        <v>Ejecutivo</v>
      </c>
      <c r="I329" s="202" t="str">
        <f>INDEX(A!$G$2:$G$1001,MATCH(EF!C329,A!$A$2:$A$1001,0))</f>
        <v>OPD</v>
      </c>
      <c r="J329" s="202">
        <f>INDEX(A!$H$2:$H$1001,MATCH(EF!C329,A!$A$2:$A$1001,0))</f>
        <v>1986</v>
      </c>
      <c r="K329" s="202" t="str">
        <f>INDEX(A!$I$2:$I$1001,MATCH(EF!C329,A!$A$2:$A$1001,0))</f>
        <v>NA</v>
      </c>
      <c r="L329" s="202" t="str">
        <f>INDEX(A!$J$2:$J$1001,MATCH(EF!C329,A!$A$2:$A$1001,0))</f>
        <v>Decreto número 12340</v>
      </c>
      <c r="M329" s="202">
        <f>INDEX(A!$K$2:$K$1001,MATCH(EF!C329,A!$A$2:$A$1001,0))</f>
        <v>710801</v>
      </c>
      <c r="N329" s="202">
        <f>INDEX(A!$L$2:$L$1001,MATCH(EF!C329,A!$A$2:$A$1001,0))</f>
        <v>0</v>
      </c>
      <c r="O329" s="203" t="str">
        <f t="shared" si="10"/>
        <v>7</v>
      </c>
      <c r="P329" s="203" t="str">
        <f t="shared" si="11"/>
        <v>108</v>
      </c>
      <c r="Q329" s="203" t="str">
        <f>IF(O329="7",IF(P329="000","Sin región al ser un intermunicipal",INDEX(B!$C$2:$C$126,MATCH(EF!P329,B!$A$2:$A$126,0))),"Sin región al ser un ente Estatal")</f>
        <v>Sur</v>
      </c>
      <c r="R329" s="204">
        <f>IF(O329="7",IF(P329="000","N/A",INDEX(B!$D$2:$D$126,MATCH(EF!P329,B!$A$2:$A$126,0))),B!$D$127)</f>
        <v>34182</v>
      </c>
      <c r="S329" s="204">
        <f>IF(O329="7",IF(P329="000","N/A",INDEX(B!$E$2:$E$126,MATCH(EF!P329,B!$A$2:$A$126,0))),B!$E$127)</f>
        <v>37518</v>
      </c>
    </row>
    <row r="330" spans="1:19" x14ac:dyDescent="0.3">
      <c r="A330" s="195">
        <f>COUNTIF(A!$A$2:$A$1001,"&lt;="&amp;A!A330)</f>
        <v>329</v>
      </c>
      <c r="B330" s="196">
        <v>329</v>
      </c>
      <c r="C330" s="202" t="str">
        <f>INDEX(A!$A$2:$A$1001,MATCH(EF!B330,EF!$A$2:$A$1001,0))</f>
        <v>Sistema para el Desarrollo Integral de la Familia del municipio de Unión de San Antonio</v>
      </c>
      <c r="D330" s="202" t="str">
        <f>INDEX(A!$B$2:$B$1001,MATCH(EF!C330,A!$A$2:$A$1001,0))</f>
        <v>Municipal</v>
      </c>
      <c r="E330" s="202" t="str">
        <f>INDEX(A!$C$2:$C$1001,MATCH(EF!C330,A!$A$2:$A$1001,0))</f>
        <v>Sí</v>
      </c>
      <c r="F330" s="202">
        <f>INDEX(A!$D$2:$D$1001,MATCH(EF!C330,A!$A$2:$A$1001,0))</f>
        <v>109</v>
      </c>
      <c r="G330" s="202" t="str">
        <f>INDEX(A!$E$2:$E$1001,MATCH(EF!C330,A!$A$2:$A$1001,0))</f>
        <v>Asistencia social</v>
      </c>
      <c r="H330" s="202" t="str">
        <f>INDEX(A!$F$2:$F$1001,MATCH(EF!C330,A!$A$2:$A$1001,0))</f>
        <v>Ejecutivo</v>
      </c>
      <c r="I330" s="202" t="str">
        <f>INDEX(A!$G$2:$G$1001,MATCH(EF!C330,A!$A$2:$A$1001,0))</f>
        <v>OPD</v>
      </c>
      <c r="J330" s="202">
        <f>INDEX(A!$H$2:$H$1001,MATCH(EF!C330,A!$A$2:$A$1001,0))</f>
        <v>1985</v>
      </c>
      <c r="K330" s="202" t="str">
        <f>INDEX(A!$I$2:$I$1001,MATCH(EF!C330,A!$A$2:$A$1001,0))</f>
        <v>NA</v>
      </c>
      <c r="L330" s="202" t="str">
        <f>INDEX(A!$J$2:$J$1001,MATCH(EF!C330,A!$A$2:$A$1001,0))</f>
        <v>Decreto número 12313</v>
      </c>
      <c r="M330" s="202">
        <f>INDEX(A!$K$2:$K$1001,MATCH(EF!C330,A!$A$2:$A$1001,0))</f>
        <v>710901</v>
      </c>
      <c r="N330" s="202">
        <f>INDEX(A!$L$2:$L$1001,MATCH(EF!C330,A!$A$2:$A$1001,0))</f>
        <v>0</v>
      </c>
      <c r="O330" s="203" t="str">
        <f t="shared" si="10"/>
        <v>7</v>
      </c>
      <c r="P330" s="203" t="str">
        <f t="shared" si="11"/>
        <v>109</v>
      </c>
      <c r="Q330" s="203" t="str">
        <f>IF(O330="7",IF(P330="000","Sin región al ser un intermunicipal",INDEX(B!$C$2:$C$126,MATCH(EF!P330,B!$A$2:$A$126,0))),"Sin región al ser un ente Estatal")</f>
        <v xml:space="preserve">Altos Norte  </v>
      </c>
      <c r="R330" s="204">
        <f>IF(O330="7",IF(P330="000","N/A",INDEX(B!$D$2:$D$126,MATCH(EF!P330,B!$A$2:$A$126,0))),B!$D$127)</f>
        <v>17325</v>
      </c>
      <c r="S330" s="204">
        <f>IF(O330="7",IF(P330="000","N/A",INDEX(B!$E$2:$E$126,MATCH(EF!P330,B!$A$2:$A$126,0))),B!$E$127)</f>
        <v>19069</v>
      </c>
    </row>
    <row r="331" spans="1:19" x14ac:dyDescent="0.3">
      <c r="A331" s="195">
        <f>COUNTIF(A!$A$2:$A$1001,"&lt;="&amp;A!A331)</f>
        <v>330</v>
      </c>
      <c r="B331" s="196">
        <v>330</v>
      </c>
      <c r="C331" s="202" t="str">
        <f>INDEX(A!$A$2:$A$1001,MATCH(EF!B331,EF!$A$2:$A$1001,0))</f>
        <v>Sistema para el Desarrollo Integral de la Familia del municipio de Unión de Tula</v>
      </c>
      <c r="D331" s="202" t="str">
        <f>INDEX(A!$B$2:$B$1001,MATCH(EF!C331,A!$A$2:$A$1001,0))</f>
        <v>Municipal</v>
      </c>
      <c r="E331" s="202" t="str">
        <f>INDEX(A!$C$2:$C$1001,MATCH(EF!C331,A!$A$2:$A$1001,0))</f>
        <v>Sí</v>
      </c>
      <c r="F331" s="202">
        <f>INDEX(A!$D$2:$D$1001,MATCH(EF!C331,A!$A$2:$A$1001,0))</f>
        <v>110</v>
      </c>
      <c r="G331" s="202" t="str">
        <f>INDEX(A!$E$2:$E$1001,MATCH(EF!C331,A!$A$2:$A$1001,0))</f>
        <v>Asistencia social</v>
      </c>
      <c r="H331" s="202" t="str">
        <f>INDEX(A!$F$2:$F$1001,MATCH(EF!C331,A!$A$2:$A$1001,0))</f>
        <v>Ejecutivo</v>
      </c>
      <c r="I331" s="202" t="str">
        <f>INDEX(A!$G$2:$G$1001,MATCH(EF!C331,A!$A$2:$A$1001,0))</f>
        <v>OPD</v>
      </c>
      <c r="J331" s="202">
        <f>INDEX(A!$H$2:$H$1001,MATCH(EF!C331,A!$A$2:$A$1001,0))</f>
        <v>1986</v>
      </c>
      <c r="K331" s="202" t="str">
        <f>INDEX(A!$I$2:$I$1001,MATCH(EF!C331,A!$A$2:$A$1001,0))</f>
        <v>NA</v>
      </c>
      <c r="L331" s="202" t="str">
        <f>INDEX(A!$J$2:$J$1001,MATCH(EF!C331,A!$A$2:$A$1001,0))</f>
        <v>Decreto número 12502</v>
      </c>
      <c r="M331" s="202">
        <f>INDEX(A!$K$2:$K$1001,MATCH(EF!C331,A!$A$2:$A$1001,0))</f>
        <v>711001</v>
      </c>
      <c r="N331" s="202">
        <f>INDEX(A!$L$2:$L$1001,MATCH(EF!C331,A!$A$2:$A$1001,0))</f>
        <v>0</v>
      </c>
      <c r="O331" s="203" t="str">
        <f t="shared" si="10"/>
        <v>7</v>
      </c>
      <c r="P331" s="203" t="str">
        <f t="shared" si="11"/>
        <v>110</v>
      </c>
      <c r="Q331" s="203" t="str">
        <f>IF(O331="7",IF(P331="000","Sin región al ser un intermunicipal",INDEX(B!$C$2:$C$126,MATCH(EF!P331,B!$A$2:$A$126,0))),"Sin región al ser un ente Estatal")</f>
        <v>Sierra de Amula</v>
      </c>
      <c r="R331" s="204">
        <f>IF(O331="7",IF(P331="000","N/A",INDEX(B!$D$2:$D$126,MATCH(EF!P331,B!$A$2:$A$126,0))),B!$D$127)</f>
        <v>13446</v>
      </c>
      <c r="S331" s="204">
        <f>IF(O331="7",IF(P331="000","N/A",INDEX(B!$E$2:$E$126,MATCH(EF!P331,B!$A$2:$A$126,0))),B!$E$127)</f>
        <v>13799</v>
      </c>
    </row>
    <row r="332" spans="1:19" x14ac:dyDescent="0.3">
      <c r="A332" s="195">
        <f>COUNTIF(A!$A$2:$A$1001,"&lt;="&amp;A!A332)</f>
        <v>331</v>
      </c>
      <c r="B332" s="196">
        <v>331</v>
      </c>
      <c r="C332" s="202" t="str">
        <f>INDEX(A!$A$2:$A$1001,MATCH(EF!B332,EF!$A$2:$A$1001,0))</f>
        <v>Sistema para el Desarrollo Integral de la Familia del municipio de Valle de Guadalupe</v>
      </c>
      <c r="D332" s="202" t="str">
        <f>INDEX(A!$B$2:$B$1001,MATCH(EF!C332,A!$A$2:$A$1001,0))</f>
        <v>Municipal</v>
      </c>
      <c r="E332" s="202" t="str">
        <f>INDEX(A!$C$2:$C$1001,MATCH(EF!C332,A!$A$2:$A$1001,0))</f>
        <v>Sí</v>
      </c>
      <c r="F332" s="202">
        <f>INDEX(A!$D$2:$D$1001,MATCH(EF!C332,A!$A$2:$A$1001,0))</f>
        <v>111</v>
      </c>
      <c r="G332" s="202" t="str">
        <f>INDEX(A!$E$2:$E$1001,MATCH(EF!C332,A!$A$2:$A$1001,0))</f>
        <v>Asistencia social</v>
      </c>
      <c r="H332" s="202" t="str">
        <f>INDEX(A!$F$2:$F$1001,MATCH(EF!C332,A!$A$2:$A$1001,0))</f>
        <v>Ejecutivo</v>
      </c>
      <c r="I332" s="202" t="str">
        <f>INDEX(A!$G$2:$G$1001,MATCH(EF!C332,A!$A$2:$A$1001,0))</f>
        <v>OPD</v>
      </c>
      <c r="J332" s="202">
        <f>INDEX(A!$H$2:$H$1001,MATCH(EF!C332,A!$A$2:$A$1001,0))</f>
        <v>1986</v>
      </c>
      <c r="K332" s="202" t="str">
        <f>INDEX(A!$I$2:$I$1001,MATCH(EF!C332,A!$A$2:$A$1001,0))</f>
        <v>NA</v>
      </c>
      <c r="L332" s="202" t="str">
        <f>INDEX(A!$J$2:$J$1001,MATCH(EF!C332,A!$A$2:$A$1001,0))</f>
        <v>Decreto número 12455</v>
      </c>
      <c r="M332" s="202">
        <f>INDEX(A!$K$2:$K$1001,MATCH(EF!C332,A!$A$2:$A$1001,0))</f>
        <v>711101</v>
      </c>
      <c r="N332" s="202">
        <f>INDEX(A!$L$2:$L$1001,MATCH(EF!C332,A!$A$2:$A$1001,0))</f>
        <v>0</v>
      </c>
      <c r="O332" s="203" t="str">
        <f t="shared" si="10"/>
        <v>7</v>
      </c>
      <c r="P332" s="203" t="str">
        <f t="shared" si="11"/>
        <v>111</v>
      </c>
      <c r="Q332" s="203" t="str">
        <f>IF(O332="7",IF(P332="000","Sin región al ser un intermunicipal",INDEX(B!$C$2:$C$126,MATCH(EF!P332,B!$A$2:$A$126,0))),"Sin región al ser un ente Estatal")</f>
        <v>Altos Sur</v>
      </c>
      <c r="R332" s="204">
        <f>IF(O332="7",IF(P332="000","N/A",INDEX(B!$D$2:$D$126,MATCH(EF!P332,B!$A$2:$A$126,0))),B!$D$127)</f>
        <v>6924</v>
      </c>
      <c r="S332" s="204">
        <f>IF(O332="7",IF(P332="000","N/A",INDEX(B!$E$2:$E$126,MATCH(EF!P332,B!$A$2:$A$126,0))),B!$E$127)</f>
        <v>6627</v>
      </c>
    </row>
    <row r="333" spans="1:19" x14ac:dyDescent="0.3">
      <c r="A333" s="195">
        <f>COUNTIF(A!$A$2:$A$1001,"&lt;="&amp;A!A333)</f>
        <v>332</v>
      </c>
      <c r="B333" s="196">
        <v>332</v>
      </c>
      <c r="C333" s="202" t="str">
        <f>INDEX(A!$A$2:$A$1001,MATCH(EF!B333,EF!$A$2:$A$1001,0))</f>
        <v>Sistema para el Desarrollo Integral de la Familia del municipio de Valle de Juárez</v>
      </c>
      <c r="D333" s="202" t="str">
        <f>INDEX(A!$B$2:$B$1001,MATCH(EF!C333,A!$A$2:$A$1001,0))</f>
        <v>Municipal</v>
      </c>
      <c r="E333" s="202" t="str">
        <f>INDEX(A!$C$2:$C$1001,MATCH(EF!C333,A!$A$2:$A$1001,0))</f>
        <v>Sí</v>
      </c>
      <c r="F333" s="202">
        <f>INDEX(A!$D$2:$D$1001,MATCH(EF!C333,A!$A$2:$A$1001,0))</f>
        <v>112</v>
      </c>
      <c r="G333" s="202" t="str">
        <f>INDEX(A!$E$2:$E$1001,MATCH(EF!C333,A!$A$2:$A$1001,0))</f>
        <v>Asistencia social</v>
      </c>
      <c r="H333" s="202" t="str">
        <f>INDEX(A!$F$2:$F$1001,MATCH(EF!C333,A!$A$2:$A$1001,0))</f>
        <v>Ejecutivo</v>
      </c>
      <c r="I333" s="202" t="str">
        <f>INDEX(A!$G$2:$G$1001,MATCH(EF!C333,A!$A$2:$A$1001,0))</f>
        <v>OPD</v>
      </c>
      <c r="J333" s="202">
        <f>INDEX(A!$H$2:$H$1001,MATCH(EF!C333,A!$A$2:$A$1001,0))</f>
        <v>1986</v>
      </c>
      <c r="K333" s="202" t="str">
        <f>INDEX(A!$I$2:$I$1001,MATCH(EF!C333,A!$A$2:$A$1001,0))</f>
        <v>NA</v>
      </c>
      <c r="L333" s="202" t="str">
        <f>INDEX(A!$J$2:$J$1001,MATCH(EF!C333,A!$A$2:$A$1001,0))</f>
        <v>Decreto número 12469</v>
      </c>
      <c r="M333" s="202">
        <f>INDEX(A!$K$2:$K$1001,MATCH(EF!C333,A!$A$2:$A$1001,0))</f>
        <v>711201</v>
      </c>
      <c r="N333" s="202">
        <f>INDEX(A!$L$2:$L$1001,MATCH(EF!C333,A!$A$2:$A$1001,0))</f>
        <v>0</v>
      </c>
      <c r="O333" s="203" t="str">
        <f t="shared" si="10"/>
        <v>7</v>
      </c>
      <c r="P333" s="203" t="str">
        <f t="shared" si="11"/>
        <v>112</v>
      </c>
      <c r="Q333" s="203" t="str">
        <f>IF(O333="7",IF(P333="000","Sin región al ser un intermunicipal",INDEX(B!$C$2:$C$126,MATCH(EF!P333,B!$A$2:$A$126,0))),"Sin región al ser un ente Estatal")</f>
        <v>Sureste</v>
      </c>
      <c r="R333" s="204">
        <f>IF(O333="7",IF(P333="000","N/A",INDEX(B!$D$2:$D$126,MATCH(EF!P333,B!$A$2:$A$126,0))),B!$D$127)</f>
        <v>5389</v>
      </c>
      <c r="S333" s="204">
        <f>IF(O333="7",IF(P333="000","N/A",INDEX(B!$E$2:$E$126,MATCH(EF!P333,B!$A$2:$A$126,0))),B!$E$127)</f>
        <v>6151</v>
      </c>
    </row>
    <row r="334" spans="1:19" x14ac:dyDescent="0.3">
      <c r="A334" s="195">
        <f>COUNTIF(A!$A$2:$A$1001,"&lt;="&amp;A!A334)</f>
        <v>333</v>
      </c>
      <c r="B334" s="196">
        <v>333</v>
      </c>
      <c r="C334" s="202" t="str">
        <f>INDEX(A!$A$2:$A$1001,MATCH(EF!B334,EF!$A$2:$A$1001,0))</f>
        <v>Sistema para el Desarrollo Integral de la Familia del municipio de Villa Corona</v>
      </c>
      <c r="D334" s="202" t="str">
        <f>INDEX(A!$B$2:$B$1001,MATCH(EF!C334,A!$A$2:$A$1001,0))</f>
        <v>Municipal</v>
      </c>
      <c r="E334" s="202" t="str">
        <f>INDEX(A!$C$2:$C$1001,MATCH(EF!C334,A!$A$2:$A$1001,0))</f>
        <v>Sí</v>
      </c>
      <c r="F334" s="202">
        <f>INDEX(A!$D$2:$D$1001,MATCH(EF!C334,A!$A$2:$A$1001,0))</f>
        <v>114</v>
      </c>
      <c r="G334" s="202" t="str">
        <f>INDEX(A!$E$2:$E$1001,MATCH(EF!C334,A!$A$2:$A$1001,0))</f>
        <v>Asistencia social</v>
      </c>
      <c r="H334" s="202" t="str">
        <f>INDEX(A!$F$2:$F$1001,MATCH(EF!C334,A!$A$2:$A$1001,0))</f>
        <v>Ejecutivo</v>
      </c>
      <c r="I334" s="202" t="str">
        <f>INDEX(A!$G$2:$G$1001,MATCH(EF!C334,A!$A$2:$A$1001,0))</f>
        <v>OPD</v>
      </c>
      <c r="J334" s="202">
        <f>INDEX(A!$H$2:$H$1001,MATCH(EF!C334,A!$A$2:$A$1001,0))</f>
        <v>1985</v>
      </c>
      <c r="K334" s="202" t="str">
        <f>INDEX(A!$I$2:$I$1001,MATCH(EF!C334,A!$A$2:$A$1001,0))</f>
        <v>NA</v>
      </c>
      <c r="L334" s="202" t="str">
        <f>INDEX(A!$J$2:$J$1001,MATCH(EF!C334,A!$A$2:$A$1001,0))</f>
        <v>Decreto número 12108</v>
      </c>
      <c r="M334" s="202">
        <f>INDEX(A!$K$2:$K$1001,MATCH(EF!C334,A!$A$2:$A$1001,0))</f>
        <v>711401</v>
      </c>
      <c r="N334" s="202">
        <f>INDEX(A!$L$2:$L$1001,MATCH(EF!C334,A!$A$2:$A$1001,0))</f>
        <v>0</v>
      </c>
      <c r="O334" s="203" t="str">
        <f t="shared" si="10"/>
        <v>7</v>
      </c>
      <c r="P334" s="203" t="str">
        <f t="shared" si="11"/>
        <v>114</v>
      </c>
      <c r="Q334" s="203" t="str">
        <f>IF(O334="7",IF(P334="000","Sin región al ser un intermunicipal",INDEX(B!$C$2:$C$126,MATCH(EF!P334,B!$A$2:$A$126,0))),"Sin región al ser un ente Estatal")</f>
        <v>Lagunas</v>
      </c>
      <c r="R334" s="204">
        <f>IF(O334="7",IF(P334="000","N/A",INDEX(B!$D$2:$D$126,MATCH(EF!P334,B!$A$2:$A$126,0))),B!$D$127)</f>
        <v>17824</v>
      </c>
      <c r="S334" s="204">
        <f>IF(O334="7",IF(P334="000","N/A",INDEX(B!$E$2:$E$126,MATCH(EF!P334,B!$A$2:$A$126,0))),B!$E$127)</f>
        <v>19063</v>
      </c>
    </row>
    <row r="335" spans="1:19" x14ac:dyDescent="0.3">
      <c r="A335" s="195">
        <f>COUNTIF(A!$A$2:$A$1001,"&lt;="&amp;A!A335)</f>
        <v>334</v>
      </c>
      <c r="B335" s="196">
        <v>334</v>
      </c>
      <c r="C335" s="202" t="str">
        <f>INDEX(A!$A$2:$A$1001,MATCH(EF!B335,EF!$A$2:$A$1001,0))</f>
        <v>Sistema para el Desarrollo Integral de la Familia del municipio de Villa Guerrero</v>
      </c>
      <c r="D335" s="202" t="str">
        <f>INDEX(A!$B$2:$B$1001,MATCH(EF!C335,A!$A$2:$A$1001,0))</f>
        <v>Municipal</v>
      </c>
      <c r="E335" s="202" t="str">
        <f>INDEX(A!$C$2:$C$1001,MATCH(EF!C335,A!$A$2:$A$1001,0))</f>
        <v>Sí</v>
      </c>
      <c r="F335" s="202">
        <f>INDEX(A!$D$2:$D$1001,MATCH(EF!C335,A!$A$2:$A$1001,0))</f>
        <v>115</v>
      </c>
      <c r="G335" s="202" t="str">
        <f>INDEX(A!$E$2:$E$1001,MATCH(EF!C335,A!$A$2:$A$1001,0))</f>
        <v>Asistencia social</v>
      </c>
      <c r="H335" s="202" t="str">
        <f>INDEX(A!$F$2:$F$1001,MATCH(EF!C335,A!$A$2:$A$1001,0))</f>
        <v>Ejecutivo</v>
      </c>
      <c r="I335" s="202" t="str">
        <f>INDEX(A!$G$2:$G$1001,MATCH(EF!C335,A!$A$2:$A$1001,0))</f>
        <v>OPD</v>
      </c>
      <c r="J335" s="202">
        <f>INDEX(A!$H$2:$H$1001,MATCH(EF!C335,A!$A$2:$A$1001,0))</f>
        <v>1986</v>
      </c>
      <c r="K335" s="202" t="str">
        <f>INDEX(A!$I$2:$I$1001,MATCH(EF!C335,A!$A$2:$A$1001,0))</f>
        <v>NA</v>
      </c>
      <c r="L335" s="202" t="str">
        <f>INDEX(A!$J$2:$J$1001,MATCH(EF!C335,A!$A$2:$A$1001,0))</f>
        <v>Decreto número 12389</v>
      </c>
      <c r="M335" s="202">
        <f>INDEX(A!$K$2:$K$1001,MATCH(EF!C335,A!$A$2:$A$1001,0))</f>
        <v>711501</v>
      </c>
      <c r="N335" s="202">
        <f>INDEX(A!$L$2:$L$1001,MATCH(EF!C335,A!$A$2:$A$1001,0))</f>
        <v>0</v>
      </c>
      <c r="O335" s="203" t="str">
        <f t="shared" si="10"/>
        <v>7</v>
      </c>
      <c r="P335" s="203" t="str">
        <f t="shared" si="11"/>
        <v>115</v>
      </c>
      <c r="Q335" s="203" t="str">
        <f>IF(O335="7",IF(P335="000","Sin región al ser un intermunicipal",INDEX(B!$C$2:$C$126,MATCH(EF!P335,B!$A$2:$A$126,0))),"Sin región al ser un ente Estatal")</f>
        <v>Norte</v>
      </c>
      <c r="R335" s="204">
        <f>IF(O335="7",IF(P335="000","N/A",INDEX(B!$D$2:$D$126,MATCH(EF!P335,B!$A$2:$A$126,0))),B!$D$127)</f>
        <v>5417</v>
      </c>
      <c r="S335" s="204">
        <f>IF(O335="7",IF(P335="000","N/A",INDEX(B!$E$2:$E$126,MATCH(EF!P335,B!$A$2:$A$126,0))),B!$E$127)</f>
        <v>5525</v>
      </c>
    </row>
    <row r="336" spans="1:19" x14ac:dyDescent="0.3">
      <c r="A336" s="195">
        <f>COUNTIF(A!$A$2:$A$1001,"&lt;="&amp;A!A336)</f>
        <v>335</v>
      </c>
      <c r="B336" s="196">
        <v>335</v>
      </c>
      <c r="C336" s="202" t="str">
        <f>INDEX(A!$A$2:$A$1001,MATCH(EF!B336,EF!$A$2:$A$1001,0))</f>
        <v>Sistema para el Desarrollo Integral de la Familia del municipio de Villa Hidalgo</v>
      </c>
      <c r="D336" s="202" t="str">
        <f>INDEX(A!$B$2:$B$1001,MATCH(EF!C336,A!$A$2:$A$1001,0))</f>
        <v>Municipal</v>
      </c>
      <c r="E336" s="202" t="str">
        <f>INDEX(A!$C$2:$C$1001,MATCH(EF!C336,A!$A$2:$A$1001,0))</f>
        <v>Sí</v>
      </c>
      <c r="F336" s="202">
        <f>INDEX(A!$D$2:$D$1001,MATCH(EF!C336,A!$A$2:$A$1001,0))</f>
        <v>116</v>
      </c>
      <c r="G336" s="202" t="str">
        <f>INDEX(A!$E$2:$E$1001,MATCH(EF!C336,A!$A$2:$A$1001,0))</f>
        <v>Asistencia social</v>
      </c>
      <c r="H336" s="202" t="str">
        <f>INDEX(A!$F$2:$F$1001,MATCH(EF!C336,A!$A$2:$A$1001,0))</f>
        <v>Ejecutivo</v>
      </c>
      <c r="I336" s="202" t="str">
        <f>INDEX(A!$G$2:$G$1001,MATCH(EF!C336,A!$A$2:$A$1001,0))</f>
        <v>OPD</v>
      </c>
      <c r="J336" s="202">
        <f>INDEX(A!$H$2:$H$1001,MATCH(EF!C336,A!$A$2:$A$1001,0))</f>
        <v>1986</v>
      </c>
      <c r="K336" s="202" t="str">
        <f>INDEX(A!$I$2:$I$1001,MATCH(EF!C336,A!$A$2:$A$1001,0))</f>
        <v>NA</v>
      </c>
      <c r="L336" s="202" t="str">
        <f>INDEX(A!$J$2:$J$1001,MATCH(EF!C336,A!$A$2:$A$1001,0))</f>
        <v>Decreto número 12360</v>
      </c>
      <c r="M336" s="202">
        <f>INDEX(A!$K$2:$K$1001,MATCH(EF!C336,A!$A$2:$A$1001,0))</f>
        <v>711601</v>
      </c>
      <c r="N336" s="202">
        <f>INDEX(A!$L$2:$L$1001,MATCH(EF!C336,A!$A$2:$A$1001,0))</f>
        <v>0</v>
      </c>
      <c r="O336" s="203" t="str">
        <f t="shared" si="10"/>
        <v>7</v>
      </c>
      <c r="P336" s="203" t="str">
        <f t="shared" si="11"/>
        <v>116</v>
      </c>
      <c r="Q336" s="203" t="str">
        <f>IF(O336="7",IF(P336="000","Sin región al ser un intermunicipal",INDEX(B!$C$2:$C$126,MATCH(EF!P336,B!$A$2:$A$126,0))),"Sin región al ser un ente Estatal")</f>
        <v>Altos Norte</v>
      </c>
      <c r="R336" s="204">
        <f>IF(O336="7",IF(P336="000","N/A",INDEX(B!$D$2:$D$126,MATCH(EF!P336,B!$A$2:$A$126,0))),B!$D$127)</f>
        <v>20257</v>
      </c>
      <c r="S336" s="204">
        <f>IF(O336="7",IF(P336="000","N/A",INDEX(B!$E$2:$E$126,MATCH(EF!P336,B!$A$2:$A$126,0))),B!$E$127)</f>
        <v>20088</v>
      </c>
    </row>
    <row r="337" spans="1:19" x14ac:dyDescent="0.3">
      <c r="A337" s="195">
        <f>COUNTIF(A!$A$2:$A$1001,"&lt;="&amp;A!A337)</f>
        <v>336</v>
      </c>
      <c r="B337" s="196">
        <v>336</v>
      </c>
      <c r="C337" s="202" t="str">
        <f>INDEX(A!$A$2:$A$1001,MATCH(EF!B337,EF!$A$2:$A$1001,0))</f>
        <v>Sistema para el Desarrollo Integral de la Familia del municipio de Yahualica de González Gallo</v>
      </c>
      <c r="D337" s="202" t="str">
        <f>INDEX(A!$B$2:$B$1001,MATCH(EF!C337,A!$A$2:$A$1001,0))</f>
        <v>Municipal</v>
      </c>
      <c r="E337" s="202" t="str">
        <f>INDEX(A!$C$2:$C$1001,MATCH(EF!C337,A!$A$2:$A$1001,0))</f>
        <v>Sí</v>
      </c>
      <c r="F337" s="202">
        <f>INDEX(A!$D$2:$D$1001,MATCH(EF!C337,A!$A$2:$A$1001,0))</f>
        <v>118</v>
      </c>
      <c r="G337" s="202" t="str">
        <f>INDEX(A!$E$2:$E$1001,MATCH(EF!C337,A!$A$2:$A$1001,0))</f>
        <v>Asistencia social</v>
      </c>
      <c r="H337" s="202" t="str">
        <f>INDEX(A!$F$2:$F$1001,MATCH(EF!C337,A!$A$2:$A$1001,0))</f>
        <v>Ejecutivo</v>
      </c>
      <c r="I337" s="202" t="str">
        <f>INDEX(A!$G$2:$G$1001,MATCH(EF!C337,A!$A$2:$A$1001,0))</f>
        <v>OPD</v>
      </c>
      <c r="J337" s="202">
        <f>INDEX(A!$H$2:$H$1001,MATCH(EF!C337,A!$A$2:$A$1001,0))</f>
        <v>1986</v>
      </c>
      <c r="K337" s="202" t="str">
        <f>INDEX(A!$I$2:$I$1001,MATCH(EF!C337,A!$A$2:$A$1001,0))</f>
        <v>NA</v>
      </c>
      <c r="L337" s="202" t="str">
        <f>INDEX(A!$J$2:$J$1001,MATCH(EF!C337,A!$A$2:$A$1001,0))</f>
        <v>Decreto número 12467</v>
      </c>
      <c r="M337" s="202">
        <f>INDEX(A!$K$2:$K$1001,MATCH(EF!C337,A!$A$2:$A$1001,0))</f>
        <v>711801</v>
      </c>
      <c r="N337" s="202">
        <f>INDEX(A!$L$2:$L$1001,MATCH(EF!C337,A!$A$2:$A$1001,0))</f>
        <v>0</v>
      </c>
      <c r="O337" s="203" t="str">
        <f t="shared" si="10"/>
        <v>7</v>
      </c>
      <c r="P337" s="203" t="str">
        <f t="shared" si="11"/>
        <v>118</v>
      </c>
      <c r="Q337" s="203" t="str">
        <f>IF(O337="7",IF(P337="000","Sin región al ser un intermunicipal",INDEX(B!$C$2:$C$126,MATCH(EF!P337,B!$A$2:$A$126,0))),"Sin región al ser un ente Estatal")</f>
        <v xml:space="preserve">Altos Sur </v>
      </c>
      <c r="R337" s="204">
        <f>IF(O337="7",IF(P337="000","N/A",INDEX(B!$D$2:$D$126,MATCH(EF!P337,B!$A$2:$A$126,0))),B!$D$127)</f>
        <v>22586</v>
      </c>
      <c r="S337" s="204">
        <f>IF(O337="7",IF(P337="000","N/A",INDEX(B!$E$2:$E$126,MATCH(EF!P337,B!$A$2:$A$126,0))),B!$E$127)</f>
        <v>22394</v>
      </c>
    </row>
    <row r="338" spans="1:19" x14ac:dyDescent="0.3">
      <c r="A338" s="195">
        <f>COUNTIF(A!$A$2:$A$1001,"&lt;="&amp;A!A338)</f>
        <v>337</v>
      </c>
      <c r="B338" s="196">
        <v>337</v>
      </c>
      <c r="C338" s="202" t="str">
        <f>INDEX(A!$A$2:$A$1001,MATCH(EF!B338,EF!$A$2:$A$1001,0))</f>
        <v>Sistema para el Desarrollo Integral de la Familia del municipio de Zacoalco de Torres</v>
      </c>
      <c r="D338" s="202" t="str">
        <f>INDEX(A!$B$2:$B$1001,MATCH(EF!C338,A!$A$2:$A$1001,0))</f>
        <v>Municipal</v>
      </c>
      <c r="E338" s="202" t="str">
        <f>INDEX(A!$C$2:$C$1001,MATCH(EF!C338,A!$A$2:$A$1001,0))</f>
        <v>Sí</v>
      </c>
      <c r="F338" s="202">
        <f>INDEX(A!$D$2:$D$1001,MATCH(EF!C338,A!$A$2:$A$1001,0))</f>
        <v>119</v>
      </c>
      <c r="G338" s="202" t="str">
        <f>INDEX(A!$E$2:$E$1001,MATCH(EF!C338,A!$A$2:$A$1001,0))</f>
        <v>Asistencia social</v>
      </c>
      <c r="H338" s="202" t="str">
        <f>INDEX(A!$F$2:$F$1001,MATCH(EF!C338,A!$A$2:$A$1001,0))</f>
        <v>Ejecutivo</v>
      </c>
      <c r="I338" s="202" t="str">
        <f>INDEX(A!$G$2:$G$1001,MATCH(EF!C338,A!$A$2:$A$1001,0))</f>
        <v>OPD</v>
      </c>
      <c r="J338" s="202">
        <f>INDEX(A!$H$2:$H$1001,MATCH(EF!C338,A!$A$2:$A$1001,0))</f>
        <v>1987</v>
      </c>
      <c r="K338" s="202" t="str">
        <f>INDEX(A!$I$2:$I$1001,MATCH(EF!C338,A!$A$2:$A$1001,0))</f>
        <v>NA</v>
      </c>
      <c r="L338" s="202" t="str">
        <f>INDEX(A!$J$2:$J$1001,MATCH(EF!C338,A!$A$2:$A$1001,0))</f>
        <v>Decreto número 12850</v>
      </c>
      <c r="M338" s="202">
        <f>INDEX(A!$K$2:$K$1001,MATCH(EF!C338,A!$A$2:$A$1001,0))</f>
        <v>711901</v>
      </c>
      <c r="N338" s="202">
        <f>INDEX(A!$L$2:$L$1001,MATCH(EF!C338,A!$A$2:$A$1001,0))</f>
        <v>0</v>
      </c>
      <c r="O338" s="203" t="str">
        <f t="shared" si="10"/>
        <v>7</v>
      </c>
      <c r="P338" s="203" t="str">
        <f t="shared" si="11"/>
        <v>119</v>
      </c>
      <c r="Q338" s="203" t="str">
        <f>IF(O338="7",IF(P338="000","Sin región al ser un intermunicipal",INDEX(B!$C$2:$C$126,MATCH(EF!P338,B!$A$2:$A$126,0))),"Sin región al ser un ente Estatal")</f>
        <v>Lagunas</v>
      </c>
      <c r="R338" s="204">
        <f>IF(O338="7",IF(P338="000","N/A",INDEX(B!$D$2:$D$126,MATCH(EF!P338,B!$A$2:$A$126,0))),B!$D$127)</f>
        <v>28205</v>
      </c>
      <c r="S338" s="204">
        <f>IF(O338="7",IF(P338="000","N/A",INDEX(B!$E$2:$E$126,MATCH(EF!P338,B!$A$2:$A$126,0))),B!$E$127)</f>
        <v>30472</v>
      </c>
    </row>
    <row r="339" spans="1:19" x14ac:dyDescent="0.3">
      <c r="A339" s="195">
        <f>COUNTIF(A!$A$2:$A$1001,"&lt;="&amp;A!A339)</f>
        <v>338</v>
      </c>
      <c r="B339" s="196">
        <v>338</v>
      </c>
      <c r="C339" s="202" t="str">
        <f>INDEX(A!$A$2:$A$1001,MATCH(EF!B339,EF!$A$2:$A$1001,0))</f>
        <v>Sistema para el Desarrollo Integral de la Familia del municipio de Zapopan</v>
      </c>
      <c r="D339" s="202" t="str">
        <f>INDEX(A!$B$2:$B$1001,MATCH(EF!C339,A!$A$2:$A$1001,0))</f>
        <v>Municipal</v>
      </c>
      <c r="E339" s="202" t="str">
        <f>INDEX(A!$C$2:$C$1001,MATCH(EF!C339,A!$A$2:$A$1001,0))</f>
        <v>Sí</v>
      </c>
      <c r="F339" s="202">
        <f>INDEX(A!$D$2:$D$1001,MATCH(EF!C339,A!$A$2:$A$1001,0))</f>
        <v>120</v>
      </c>
      <c r="G339" s="202" t="str">
        <f>INDEX(A!$E$2:$E$1001,MATCH(EF!C339,A!$A$2:$A$1001,0))</f>
        <v>Asistencia social</v>
      </c>
      <c r="H339" s="202" t="str">
        <f>INDEX(A!$F$2:$F$1001,MATCH(EF!C339,A!$A$2:$A$1001,0))</f>
        <v>Ejecutivo</v>
      </c>
      <c r="I339" s="202" t="str">
        <f>INDEX(A!$G$2:$G$1001,MATCH(EF!C339,A!$A$2:$A$1001,0))</f>
        <v>OPD</v>
      </c>
      <c r="J339" s="202">
        <f>INDEX(A!$H$2:$H$1001,MATCH(EF!C339,A!$A$2:$A$1001,0))</f>
        <v>1985</v>
      </c>
      <c r="K339" s="202" t="str">
        <f>INDEX(A!$I$2:$I$1001,MATCH(EF!C339,A!$A$2:$A$1001,0))</f>
        <v>NA</v>
      </c>
      <c r="L339" s="202" t="str">
        <f>INDEX(A!$J$2:$J$1001,MATCH(EF!C339,A!$A$2:$A$1001,0))</f>
        <v>Decreto N.° 12036</v>
      </c>
      <c r="M339" s="202">
        <f>INDEX(A!$K$2:$K$1001,MATCH(EF!C339,A!$A$2:$A$1001,0))</f>
        <v>712001</v>
      </c>
      <c r="N339" s="202">
        <f>INDEX(A!$L$2:$L$1001,MATCH(EF!C339,A!$A$2:$A$1001,0))</f>
        <v>0</v>
      </c>
      <c r="O339" s="203" t="str">
        <f t="shared" si="10"/>
        <v>7</v>
      </c>
      <c r="P339" s="203" t="str">
        <f t="shared" si="11"/>
        <v>120</v>
      </c>
      <c r="Q339" s="203" t="str">
        <f>IF(O339="7",IF(P339="000","Sin región al ser un intermunicipal",INDEX(B!$C$2:$C$126,MATCH(EF!P339,B!$A$2:$A$126,0))),"Sin región al ser un ente Estatal")</f>
        <v>Centro</v>
      </c>
      <c r="R339" s="204">
        <f>IF(O339="7",IF(P339="000","N/A",INDEX(B!$D$2:$D$126,MATCH(EF!P339,B!$A$2:$A$126,0))),B!$D$127)</f>
        <v>1332272</v>
      </c>
      <c r="S339" s="204">
        <f>IF(O339="7",IF(P339="000","N/A",INDEX(B!$E$2:$E$126,MATCH(EF!P339,B!$A$2:$A$126,0))),B!$E$127)</f>
        <v>1476491</v>
      </c>
    </row>
    <row r="340" spans="1:19" x14ac:dyDescent="0.3">
      <c r="A340" s="195">
        <f>COUNTIF(A!$A$2:$A$1001,"&lt;="&amp;A!A340)</f>
        <v>339</v>
      </c>
      <c r="B340" s="196">
        <v>339</v>
      </c>
      <c r="C340" s="202" t="str">
        <f>INDEX(A!$A$2:$A$1001,MATCH(EF!B340,EF!$A$2:$A$1001,0))</f>
        <v>Sistema para el Desarrollo Integral de la Familia del municipio de Zapotiltic</v>
      </c>
      <c r="D340" s="202" t="str">
        <f>INDEX(A!$B$2:$B$1001,MATCH(EF!C340,A!$A$2:$A$1001,0))</f>
        <v>Municipal</v>
      </c>
      <c r="E340" s="202" t="str">
        <f>INDEX(A!$C$2:$C$1001,MATCH(EF!C340,A!$A$2:$A$1001,0))</f>
        <v>Sí</v>
      </c>
      <c r="F340" s="202">
        <f>INDEX(A!$D$2:$D$1001,MATCH(EF!C340,A!$A$2:$A$1001,0))</f>
        <v>121</v>
      </c>
      <c r="G340" s="202" t="str">
        <f>INDEX(A!$E$2:$E$1001,MATCH(EF!C340,A!$A$2:$A$1001,0))</f>
        <v>Asistencia social</v>
      </c>
      <c r="H340" s="202" t="str">
        <f>INDEX(A!$F$2:$F$1001,MATCH(EF!C340,A!$A$2:$A$1001,0))</f>
        <v>Ejecutivo</v>
      </c>
      <c r="I340" s="202" t="str">
        <f>INDEX(A!$G$2:$G$1001,MATCH(EF!C340,A!$A$2:$A$1001,0))</f>
        <v>OPD</v>
      </c>
      <c r="J340" s="202">
        <f>INDEX(A!$H$2:$H$1001,MATCH(EF!C340,A!$A$2:$A$1001,0))</f>
        <v>1985</v>
      </c>
      <c r="K340" s="202" t="str">
        <f>INDEX(A!$I$2:$I$1001,MATCH(EF!C340,A!$A$2:$A$1001,0))</f>
        <v>NA</v>
      </c>
      <c r="L340" s="202" t="str">
        <f>INDEX(A!$J$2:$J$1001,MATCH(EF!C340,A!$A$2:$A$1001,0))</f>
        <v>Decreto número 12130</v>
      </c>
      <c r="M340" s="202">
        <f>INDEX(A!$K$2:$K$1001,MATCH(EF!C340,A!$A$2:$A$1001,0))</f>
        <v>712101</v>
      </c>
      <c r="N340" s="202">
        <f>INDEX(A!$L$2:$L$1001,MATCH(EF!C340,A!$A$2:$A$1001,0))</f>
        <v>0</v>
      </c>
      <c r="O340" s="203" t="str">
        <f t="shared" si="10"/>
        <v>7</v>
      </c>
      <c r="P340" s="203" t="str">
        <f t="shared" si="11"/>
        <v>121</v>
      </c>
      <c r="Q340" s="203" t="str">
        <f>IF(O340="7",IF(P340="000","Sin región al ser un intermunicipal",INDEX(B!$C$2:$C$126,MATCH(EF!P340,B!$A$2:$A$126,0))),"Sin región al ser un ente Estatal")</f>
        <v>Sur</v>
      </c>
      <c r="R340" s="204">
        <f>IF(O340="7",IF(P340="000","N/A",INDEX(B!$D$2:$D$126,MATCH(EF!P340,B!$A$2:$A$126,0))),B!$D$127)</f>
        <v>29190</v>
      </c>
      <c r="S340" s="204">
        <f>IF(O340="7",IF(P340="000","N/A",INDEX(B!$E$2:$E$126,MATCH(EF!P340,B!$A$2:$A$126,0))),B!$E$127)</f>
        <v>33713</v>
      </c>
    </row>
    <row r="341" spans="1:19" x14ac:dyDescent="0.3">
      <c r="A341" s="195">
        <f>COUNTIF(A!$A$2:$A$1001,"&lt;="&amp;A!A341)</f>
        <v>340</v>
      </c>
      <c r="B341" s="196">
        <v>340</v>
      </c>
      <c r="C341" s="202" t="str">
        <f>INDEX(A!$A$2:$A$1001,MATCH(EF!B341,EF!$A$2:$A$1001,0))</f>
        <v>Sistema para el Desarrollo Integral de la Familia del municipio de Zapotitlán de Vadillo</v>
      </c>
      <c r="D341" s="202" t="str">
        <f>INDEX(A!$B$2:$B$1001,MATCH(EF!C341,A!$A$2:$A$1001,0))</f>
        <v>Municipal</v>
      </c>
      <c r="E341" s="202" t="str">
        <f>INDEX(A!$C$2:$C$1001,MATCH(EF!C341,A!$A$2:$A$1001,0))</f>
        <v>Sí</v>
      </c>
      <c r="F341" s="202">
        <f>INDEX(A!$D$2:$D$1001,MATCH(EF!C341,A!$A$2:$A$1001,0))</f>
        <v>122</v>
      </c>
      <c r="G341" s="202" t="str">
        <f>INDEX(A!$E$2:$E$1001,MATCH(EF!C341,A!$A$2:$A$1001,0))</f>
        <v>Asistencia social</v>
      </c>
      <c r="H341" s="202" t="str">
        <f>INDEX(A!$F$2:$F$1001,MATCH(EF!C341,A!$A$2:$A$1001,0))</f>
        <v>Ejecutivo</v>
      </c>
      <c r="I341" s="202" t="str">
        <f>INDEX(A!$G$2:$G$1001,MATCH(EF!C341,A!$A$2:$A$1001,0))</f>
        <v>OPD</v>
      </c>
      <c r="J341" s="202">
        <f>INDEX(A!$H$2:$H$1001,MATCH(EF!C341,A!$A$2:$A$1001,0))</f>
        <v>1987</v>
      </c>
      <c r="K341" s="202" t="str">
        <f>INDEX(A!$I$2:$I$1001,MATCH(EF!C341,A!$A$2:$A$1001,0))</f>
        <v>NA</v>
      </c>
      <c r="L341" s="202" t="str">
        <f>INDEX(A!$J$2:$J$1001,MATCH(EF!C341,A!$A$2:$A$1001,0))</f>
        <v>Decreto Número 12814</v>
      </c>
      <c r="M341" s="202">
        <f>INDEX(A!$K$2:$K$1001,MATCH(EF!C341,A!$A$2:$A$1001,0))</f>
        <v>712201</v>
      </c>
      <c r="N341" s="202">
        <f>INDEX(A!$L$2:$L$1001,MATCH(EF!C341,A!$A$2:$A$1001,0))</f>
        <v>0</v>
      </c>
      <c r="O341" s="203" t="str">
        <f t="shared" si="10"/>
        <v>7</v>
      </c>
      <c r="P341" s="203" t="str">
        <f t="shared" si="11"/>
        <v>122</v>
      </c>
      <c r="Q341" s="203" t="str">
        <f>IF(O341="7",IF(P341="000","Sin región al ser un intermunicipal",INDEX(B!$C$2:$C$126,MATCH(EF!P341,B!$A$2:$A$126,0))),"Sin región al ser un ente Estatal")</f>
        <v>Sur</v>
      </c>
      <c r="R341" s="204">
        <f>IF(O341="7",IF(P341="000","N/A",INDEX(B!$D$2:$D$126,MATCH(EF!P341,B!$A$2:$A$126,0))),B!$D$127)</f>
        <v>7027</v>
      </c>
      <c r="S341" s="204">
        <f>IF(O341="7",IF(P341="000","N/A",INDEX(B!$E$2:$E$126,MATCH(EF!P341,B!$A$2:$A$126,0))),B!$E$127)</f>
        <v>7466</v>
      </c>
    </row>
    <row r="342" spans="1:19" x14ac:dyDescent="0.3">
      <c r="A342" s="195">
        <f>COUNTIF(A!$A$2:$A$1001,"&lt;="&amp;A!A342)</f>
        <v>341</v>
      </c>
      <c r="B342" s="196">
        <v>341</v>
      </c>
      <c r="C342" s="202" t="str">
        <f>INDEX(A!$A$2:$A$1001,MATCH(EF!B342,EF!$A$2:$A$1001,0))</f>
        <v>Sistema para el desarrollo Integral de la Familia del municipio de Zapotlán del Rey, Jalisco</v>
      </c>
      <c r="D342" s="202" t="str">
        <f>INDEX(A!$B$2:$B$1001,MATCH(EF!C342,A!$A$2:$A$1001,0))</f>
        <v>Municipal</v>
      </c>
      <c r="E342" s="202" t="str">
        <f>INDEX(A!$C$2:$C$1001,MATCH(EF!C342,A!$A$2:$A$1001,0))</f>
        <v>Sí</v>
      </c>
      <c r="F342" s="202">
        <f>INDEX(A!$D$2:$D$1001,MATCH(EF!C342,A!$A$2:$A$1001,0))</f>
        <v>123</v>
      </c>
      <c r="G342" s="202" t="str">
        <f>INDEX(A!$E$2:$E$1001,MATCH(EF!C342,A!$A$2:$A$1001,0))</f>
        <v>Asistencia social</v>
      </c>
      <c r="H342" s="202" t="str">
        <f>INDEX(A!$F$2:$F$1001,MATCH(EF!C342,A!$A$2:$A$1001,0))</f>
        <v>Ejecutivo</v>
      </c>
      <c r="I342" s="202" t="str">
        <f>INDEX(A!$G$2:$G$1001,MATCH(EF!C342,A!$A$2:$A$1001,0))</f>
        <v>OPD</v>
      </c>
      <c r="J342" s="202">
        <f>INDEX(A!$H$2:$H$1001,MATCH(EF!C342,A!$A$2:$A$1001,0))</f>
        <v>1988</v>
      </c>
      <c r="K342" s="202" t="str">
        <f>INDEX(A!$I$2:$I$1001,MATCH(EF!C342,A!$A$2:$A$1001,0))</f>
        <v>NA</v>
      </c>
      <c r="L342" s="202" t="str">
        <f>INDEX(A!$J$2:$J$1001,MATCH(EF!C342,A!$A$2:$A$1001,0))</f>
        <v>Decreto número 13080</v>
      </c>
      <c r="M342" s="202">
        <f>INDEX(A!$K$2:$K$1001,MATCH(EF!C342,A!$A$2:$A$1001,0))</f>
        <v>712301</v>
      </c>
      <c r="N342" s="202">
        <f>INDEX(A!$L$2:$L$1001,MATCH(EF!C342,A!$A$2:$A$1001,0))</f>
        <v>0</v>
      </c>
      <c r="O342" s="203" t="str">
        <f t="shared" si="10"/>
        <v>7</v>
      </c>
      <c r="P342" s="203" t="str">
        <f t="shared" si="11"/>
        <v>123</v>
      </c>
      <c r="Q342" s="203" t="str">
        <f>IF(O342="7",IF(P342="000","Sin región al ser un intermunicipal",INDEX(B!$C$2:$C$126,MATCH(EF!P342,B!$A$2:$A$126,0))),"Sin región al ser un ente Estatal")</f>
        <v xml:space="preserve">Ciénega </v>
      </c>
      <c r="R342" s="204">
        <f>IF(O342="7",IF(P342="000","N/A",INDEX(B!$D$2:$D$126,MATCH(EF!P342,B!$A$2:$A$126,0))),B!$D$127)</f>
        <v>17893</v>
      </c>
      <c r="S342" s="204">
        <f>IF(O342="7",IF(P342="000","N/A",INDEX(B!$E$2:$E$126,MATCH(EF!P342,B!$A$2:$A$126,0))),B!$E$127)</f>
        <v>19279</v>
      </c>
    </row>
    <row r="343" spans="1:19" x14ac:dyDescent="0.3">
      <c r="A343" s="195">
        <f>COUNTIF(A!$A$2:$A$1001,"&lt;="&amp;A!A343)</f>
        <v>342</v>
      </c>
      <c r="B343" s="196">
        <v>342</v>
      </c>
      <c r="C343" s="202" t="str">
        <f>INDEX(A!$A$2:$A$1001,MATCH(EF!B343,EF!$A$2:$A$1001,0))</f>
        <v>Sistema para el Desarrollo Integral de la Familia del municipio de Zapotlanejo</v>
      </c>
      <c r="D343" s="202" t="str">
        <f>INDEX(A!$B$2:$B$1001,MATCH(EF!C343,A!$A$2:$A$1001,0))</f>
        <v>Municipal</v>
      </c>
      <c r="E343" s="202" t="str">
        <f>INDEX(A!$C$2:$C$1001,MATCH(EF!C343,A!$A$2:$A$1001,0))</f>
        <v>Sí</v>
      </c>
      <c r="F343" s="202">
        <f>INDEX(A!$D$2:$D$1001,MATCH(EF!C343,A!$A$2:$A$1001,0))</f>
        <v>124</v>
      </c>
      <c r="G343" s="202" t="str">
        <f>INDEX(A!$E$2:$E$1001,MATCH(EF!C343,A!$A$2:$A$1001,0))</f>
        <v>Asistencia social</v>
      </c>
      <c r="H343" s="202" t="str">
        <f>INDEX(A!$F$2:$F$1001,MATCH(EF!C343,A!$A$2:$A$1001,0))</f>
        <v>Ejecutivo</v>
      </c>
      <c r="I343" s="202" t="str">
        <f>INDEX(A!$G$2:$G$1001,MATCH(EF!C343,A!$A$2:$A$1001,0))</f>
        <v>OPD</v>
      </c>
      <c r="J343" s="202">
        <f>INDEX(A!$H$2:$H$1001,MATCH(EF!C343,A!$A$2:$A$1001,0))</f>
        <v>1985</v>
      </c>
      <c r="K343" s="202" t="str">
        <f>INDEX(A!$I$2:$I$1001,MATCH(EF!C343,A!$A$2:$A$1001,0))</f>
        <v>NA</v>
      </c>
      <c r="L343" s="202" t="str">
        <f>INDEX(A!$J$2:$J$1001,MATCH(EF!C343,A!$A$2:$A$1001,0))</f>
        <v>Decreto número 12109</v>
      </c>
      <c r="M343" s="202">
        <f>INDEX(A!$K$2:$K$1001,MATCH(EF!C343,A!$A$2:$A$1001,0))</f>
        <v>712401</v>
      </c>
      <c r="N343" s="202">
        <f>INDEX(A!$L$2:$L$1001,MATCH(EF!C343,A!$A$2:$A$1001,0))</f>
        <v>0</v>
      </c>
      <c r="O343" s="203" t="str">
        <f t="shared" si="10"/>
        <v>7</v>
      </c>
      <c r="P343" s="203" t="str">
        <f t="shared" si="11"/>
        <v>124</v>
      </c>
      <c r="Q343" s="203" t="str">
        <f>IF(O343="7",IF(P343="000","Sin región al ser un intermunicipal",INDEX(B!$C$2:$C$126,MATCH(EF!P343,B!$A$2:$A$126,0))),"Sin región al ser un ente Estatal")</f>
        <v>Centro</v>
      </c>
      <c r="R343" s="204">
        <f>IF(O343="7",IF(P343="000","N/A",INDEX(B!$D$2:$D$126,MATCH(EF!P343,B!$A$2:$A$126,0))),B!$D$127)</f>
        <v>68519</v>
      </c>
      <c r="S343" s="204">
        <f>IF(O343="7",IF(P343="000","N/A",INDEX(B!$E$2:$E$126,MATCH(EF!P343,B!$A$2:$A$126,0))),B!$E$127)</f>
        <v>64806</v>
      </c>
    </row>
    <row r="344" spans="1:19" x14ac:dyDescent="0.3">
      <c r="A344" s="195">
        <f>COUNTIF(A!$A$2:$A$1001,"&lt;="&amp;A!A344)</f>
        <v>343</v>
      </c>
      <c r="B344" s="196">
        <v>343</v>
      </c>
      <c r="C344" s="202" t="str">
        <f>INDEX(A!$A$2:$A$1001,MATCH(EF!B344,EF!$A$2:$A$1001,0))</f>
        <v>Tala</v>
      </c>
      <c r="D344" s="202" t="str">
        <f>INDEX(A!$B$2:$B$1001,MATCH(EF!C344,A!$A$2:$A$1001,0))</f>
        <v>Municipal</v>
      </c>
      <c r="E344" s="202" t="str">
        <f>INDEX(A!$C$2:$C$1001,MATCH(EF!C344,A!$A$2:$A$1001,0))</f>
        <v>Sí</v>
      </c>
      <c r="F344" s="202">
        <f>INDEX(A!$D$2:$D$1001,MATCH(EF!C344,A!$A$2:$A$1001,0))</f>
        <v>83</v>
      </c>
      <c r="G344" s="202" t="str">
        <f>INDEX(A!$E$2:$E$1001,MATCH(EF!C344,A!$A$2:$A$1001,0))</f>
        <v>Gobierno</v>
      </c>
      <c r="H344" s="202" t="str">
        <f>INDEX(A!$F$2:$F$1001,MATCH(EF!C344,A!$A$2:$A$1001,0))</f>
        <v>Ejecutivo</v>
      </c>
      <c r="I344" s="202" t="str">
        <f>INDEX(A!$G$2:$G$1001,MATCH(EF!C344,A!$A$2:$A$1001,0))</f>
        <v>Dependencia</v>
      </c>
      <c r="J344" s="202">
        <f>INDEX(A!$H$2:$H$1001,MATCH(EF!C344,A!$A$2:$A$1001,0))</f>
        <v>1824</v>
      </c>
      <c r="K344" s="202" t="str">
        <f>INDEX(A!$I$2:$I$1001,MATCH(EF!C344,A!$A$2:$A$1001,0))</f>
        <v>NA</v>
      </c>
      <c r="L344" s="202" t="str">
        <f>INDEX(A!$J$2:$J$1001,MATCH(EF!C344,A!$A$2:$A$1001,0))</f>
        <v>NA</v>
      </c>
      <c r="M344" s="202">
        <f>INDEX(A!$K$2:$K$1001,MATCH(EF!C344,A!$A$2:$A$1001,0))</f>
        <v>708300</v>
      </c>
      <c r="N344" s="202">
        <f>INDEX(A!$L$2:$L$1001,MATCH(EF!C344,A!$A$2:$A$1001,0))</f>
        <v>0</v>
      </c>
      <c r="O344" s="203" t="str">
        <f t="shared" si="10"/>
        <v>7</v>
      </c>
      <c r="P344" s="203" t="str">
        <f t="shared" si="11"/>
        <v>083</v>
      </c>
      <c r="Q344" s="203" t="str">
        <f>IF(O344="7",IF(P344="000","Sin región al ser un intermunicipal",INDEX(B!$C$2:$C$126,MATCH(EF!P344,B!$A$2:$A$126,0))),"Sin región al ser un ente Estatal")</f>
        <v>Valles</v>
      </c>
      <c r="R344" s="204">
        <f>IF(O344="7",IF(P344="000","N/A",INDEX(B!$D$2:$D$126,MATCH(EF!P344,B!$A$2:$A$126,0))),B!$D$127)</f>
        <v>80365</v>
      </c>
      <c r="S344" s="204">
        <f>IF(O344="7",IF(P344="000","N/A",INDEX(B!$E$2:$E$126,MATCH(EF!P344,B!$A$2:$A$126,0))),B!$E$127)</f>
        <v>87690</v>
      </c>
    </row>
    <row r="345" spans="1:19" x14ac:dyDescent="0.3">
      <c r="A345" s="195">
        <f>COUNTIF(A!$A$2:$A$1001,"&lt;="&amp;A!A345)</f>
        <v>344</v>
      </c>
      <c r="B345" s="196">
        <v>344</v>
      </c>
      <c r="C345" s="202" t="str">
        <f>INDEX(A!$A$2:$A$1001,MATCH(EF!B345,EF!$A$2:$A$1001,0))</f>
        <v>Talpa de Allende</v>
      </c>
      <c r="D345" s="202" t="str">
        <f>INDEX(A!$B$2:$B$1001,MATCH(EF!C345,A!$A$2:$A$1001,0))</f>
        <v>Municipal</v>
      </c>
      <c r="E345" s="202" t="str">
        <f>INDEX(A!$C$2:$C$1001,MATCH(EF!C345,A!$A$2:$A$1001,0))</f>
        <v>Sí</v>
      </c>
      <c r="F345" s="202">
        <f>INDEX(A!$D$2:$D$1001,MATCH(EF!C345,A!$A$2:$A$1001,0))</f>
        <v>84</v>
      </c>
      <c r="G345" s="202" t="str">
        <f>INDEX(A!$E$2:$E$1001,MATCH(EF!C345,A!$A$2:$A$1001,0))</f>
        <v>Gobierno</v>
      </c>
      <c r="H345" s="202" t="str">
        <f>INDEX(A!$F$2:$F$1001,MATCH(EF!C345,A!$A$2:$A$1001,0))</f>
        <v>Ejecutivo</v>
      </c>
      <c r="I345" s="202" t="str">
        <f>INDEX(A!$G$2:$G$1001,MATCH(EF!C345,A!$A$2:$A$1001,0))</f>
        <v>Dependencia</v>
      </c>
      <c r="J345" s="202">
        <f>INDEX(A!$H$2:$H$1001,MATCH(EF!C345,A!$A$2:$A$1001,0))</f>
        <v>1824</v>
      </c>
      <c r="K345" s="202" t="str">
        <f>INDEX(A!$I$2:$I$1001,MATCH(EF!C345,A!$A$2:$A$1001,0))</f>
        <v>NA</v>
      </c>
      <c r="L345" s="202" t="str">
        <f>INDEX(A!$J$2:$J$1001,MATCH(EF!C345,A!$A$2:$A$1001,0))</f>
        <v>NA</v>
      </c>
      <c r="M345" s="202">
        <f>INDEX(A!$K$2:$K$1001,MATCH(EF!C345,A!$A$2:$A$1001,0))</f>
        <v>708400</v>
      </c>
      <c r="N345" s="202">
        <f>INDEX(A!$L$2:$L$1001,MATCH(EF!C345,A!$A$2:$A$1001,0))</f>
        <v>0</v>
      </c>
      <c r="O345" s="203" t="str">
        <f t="shared" si="10"/>
        <v>7</v>
      </c>
      <c r="P345" s="203" t="str">
        <f t="shared" si="11"/>
        <v>084</v>
      </c>
      <c r="Q345" s="203" t="str">
        <f>IF(O345="7",IF(P345="000","Sin región al ser un intermunicipal",INDEX(B!$C$2:$C$126,MATCH(EF!P345,B!$A$2:$A$126,0))),"Sin región al ser un ente Estatal")</f>
        <v>Costa Sierra Occidental</v>
      </c>
      <c r="R345" s="204">
        <f>IF(O345="7",IF(P345="000","N/A",INDEX(B!$D$2:$D$126,MATCH(EF!P345,B!$A$2:$A$126,0))),B!$D$127)</f>
        <v>15126</v>
      </c>
      <c r="S345" s="204">
        <f>IF(O345="7",IF(P345="000","N/A",INDEX(B!$E$2:$E$126,MATCH(EF!P345,B!$A$2:$A$126,0))),B!$E$127)</f>
        <v>14997</v>
      </c>
    </row>
    <row r="346" spans="1:19" x14ac:dyDescent="0.3">
      <c r="A346" s="195">
        <f>COUNTIF(A!$A$2:$A$1001,"&lt;="&amp;A!A346)</f>
        <v>345</v>
      </c>
      <c r="B346" s="196">
        <v>345</v>
      </c>
      <c r="C346" s="202" t="str">
        <f>INDEX(A!$A$2:$A$1001,MATCH(EF!B346,EF!$A$2:$A$1001,0))</f>
        <v>Tamazula de Gordiano</v>
      </c>
      <c r="D346" s="202" t="str">
        <f>INDEX(A!$B$2:$B$1001,MATCH(EF!C346,A!$A$2:$A$1001,0))</f>
        <v>Municipal</v>
      </c>
      <c r="E346" s="202" t="str">
        <f>INDEX(A!$C$2:$C$1001,MATCH(EF!C346,A!$A$2:$A$1001,0))</f>
        <v>Sí</v>
      </c>
      <c r="F346" s="202">
        <f>INDEX(A!$D$2:$D$1001,MATCH(EF!C346,A!$A$2:$A$1001,0))</f>
        <v>85</v>
      </c>
      <c r="G346" s="202" t="str">
        <f>INDEX(A!$E$2:$E$1001,MATCH(EF!C346,A!$A$2:$A$1001,0))</f>
        <v>Gobierno</v>
      </c>
      <c r="H346" s="202" t="str">
        <f>INDEX(A!$F$2:$F$1001,MATCH(EF!C346,A!$A$2:$A$1001,0))</f>
        <v>Ejecutivo</v>
      </c>
      <c r="I346" s="202" t="str">
        <f>INDEX(A!$G$2:$G$1001,MATCH(EF!C346,A!$A$2:$A$1001,0))</f>
        <v>Dependencia</v>
      </c>
      <c r="J346" s="202">
        <f>INDEX(A!$H$2:$H$1001,MATCH(EF!C346,A!$A$2:$A$1001,0))</f>
        <v>1824</v>
      </c>
      <c r="K346" s="202" t="str">
        <f>INDEX(A!$I$2:$I$1001,MATCH(EF!C346,A!$A$2:$A$1001,0))</f>
        <v>NA</v>
      </c>
      <c r="L346" s="202" t="str">
        <f>INDEX(A!$J$2:$J$1001,MATCH(EF!C346,A!$A$2:$A$1001,0))</f>
        <v>NA</v>
      </c>
      <c r="M346" s="202">
        <f>INDEX(A!$K$2:$K$1001,MATCH(EF!C346,A!$A$2:$A$1001,0))</f>
        <v>708500</v>
      </c>
      <c r="N346" s="202">
        <f>INDEX(A!$L$2:$L$1001,MATCH(EF!C346,A!$A$2:$A$1001,0))</f>
        <v>0</v>
      </c>
      <c r="O346" s="203" t="str">
        <f t="shared" si="10"/>
        <v>7</v>
      </c>
      <c r="P346" s="203" t="str">
        <f t="shared" si="11"/>
        <v>085</v>
      </c>
      <c r="Q346" s="203" t="str">
        <f>IF(O346="7",IF(P346="000","Sin región al ser un intermunicipal",INDEX(B!$C$2:$C$126,MATCH(EF!P346,B!$A$2:$A$126,0))),"Sin región al ser un ente Estatal")</f>
        <v>Sur</v>
      </c>
      <c r="R346" s="204">
        <f>IF(O346="7",IF(P346="000","N/A",INDEX(B!$D$2:$D$126,MATCH(EF!P346,B!$A$2:$A$126,0))),B!$D$127)</f>
        <v>38396</v>
      </c>
      <c r="S346" s="204">
        <f>IF(O346="7",IF(P346="000","N/A",INDEX(B!$E$2:$E$126,MATCH(EF!P346,B!$A$2:$A$126,0))),B!$E$127)</f>
        <v>38955</v>
      </c>
    </row>
    <row r="347" spans="1:19" x14ac:dyDescent="0.3">
      <c r="A347" s="195">
        <f>COUNTIF(A!$A$2:$A$1001,"&lt;="&amp;A!A347)</f>
        <v>346</v>
      </c>
      <c r="B347" s="196">
        <v>346</v>
      </c>
      <c r="C347" s="202" t="str">
        <f>INDEX(A!$A$2:$A$1001,MATCH(EF!B347,EF!$A$2:$A$1001,0))</f>
        <v>Tapalpa</v>
      </c>
      <c r="D347" s="202" t="str">
        <f>INDEX(A!$B$2:$B$1001,MATCH(EF!C347,A!$A$2:$A$1001,0))</f>
        <v>Municipal</v>
      </c>
      <c r="E347" s="202" t="str">
        <f>INDEX(A!$C$2:$C$1001,MATCH(EF!C347,A!$A$2:$A$1001,0))</f>
        <v>Sí</v>
      </c>
      <c r="F347" s="202">
        <f>INDEX(A!$D$2:$D$1001,MATCH(EF!C347,A!$A$2:$A$1001,0))</f>
        <v>86</v>
      </c>
      <c r="G347" s="202" t="str">
        <f>INDEX(A!$E$2:$E$1001,MATCH(EF!C347,A!$A$2:$A$1001,0))</f>
        <v>Gobierno</v>
      </c>
      <c r="H347" s="202" t="str">
        <f>INDEX(A!$F$2:$F$1001,MATCH(EF!C347,A!$A$2:$A$1001,0))</f>
        <v>Ejecutivo</v>
      </c>
      <c r="I347" s="202" t="str">
        <f>INDEX(A!$G$2:$G$1001,MATCH(EF!C347,A!$A$2:$A$1001,0))</f>
        <v>Dependencia</v>
      </c>
      <c r="J347" s="202">
        <f>INDEX(A!$H$2:$H$1001,MATCH(EF!C347,A!$A$2:$A$1001,0))</f>
        <v>1825</v>
      </c>
      <c r="K347" s="202" t="str">
        <f>INDEX(A!$I$2:$I$1001,MATCH(EF!C347,A!$A$2:$A$1001,0))</f>
        <v>NA</v>
      </c>
      <c r="L347" s="202" t="str">
        <f>INDEX(A!$J$2:$J$1001,MATCH(EF!C347,A!$A$2:$A$1001,0))</f>
        <v>NA</v>
      </c>
      <c r="M347" s="202">
        <f>INDEX(A!$K$2:$K$1001,MATCH(EF!C347,A!$A$2:$A$1001,0))</f>
        <v>708600</v>
      </c>
      <c r="N347" s="202">
        <f>INDEX(A!$L$2:$L$1001,MATCH(EF!C347,A!$A$2:$A$1001,0))</f>
        <v>0</v>
      </c>
      <c r="O347" s="203" t="str">
        <f t="shared" si="10"/>
        <v>7</v>
      </c>
      <c r="P347" s="203" t="str">
        <f t="shared" si="11"/>
        <v>086</v>
      </c>
      <c r="Q347" s="203" t="str">
        <f>IF(O347="7",IF(P347="000","Sin región al ser un intermunicipal",INDEX(B!$C$2:$C$126,MATCH(EF!P347,B!$A$2:$A$126,0))),"Sin región al ser un ente Estatal")</f>
        <v>Lagunas</v>
      </c>
      <c r="R347" s="204">
        <f>IF(O347="7",IF(P347="000","N/A",INDEX(B!$D$2:$D$126,MATCH(EF!P347,B!$A$2:$A$126,0))),B!$D$127)</f>
        <v>19506</v>
      </c>
      <c r="S347" s="204">
        <f>IF(O347="7",IF(P347="000","N/A",INDEX(B!$E$2:$E$126,MATCH(EF!P347,B!$A$2:$A$126,0))),B!$E$127)</f>
        <v>21245</v>
      </c>
    </row>
    <row r="348" spans="1:19" x14ac:dyDescent="0.3">
      <c r="A348" s="195">
        <f>COUNTIF(A!$A$2:$A$1001,"&lt;="&amp;A!A348)</f>
        <v>347</v>
      </c>
      <c r="B348" s="196">
        <v>347</v>
      </c>
      <c r="C348" s="202" t="str">
        <f>INDEX(A!$A$2:$A$1001,MATCH(EF!B348,EF!$A$2:$A$1001,0))</f>
        <v>Tecalitlán</v>
      </c>
      <c r="D348" s="202" t="str">
        <f>INDEX(A!$B$2:$B$1001,MATCH(EF!C348,A!$A$2:$A$1001,0))</f>
        <v>Municipal</v>
      </c>
      <c r="E348" s="202" t="str">
        <f>INDEX(A!$C$2:$C$1001,MATCH(EF!C348,A!$A$2:$A$1001,0))</f>
        <v>Sí</v>
      </c>
      <c r="F348" s="202">
        <f>INDEX(A!$D$2:$D$1001,MATCH(EF!C348,A!$A$2:$A$1001,0))</f>
        <v>87</v>
      </c>
      <c r="G348" s="202" t="str">
        <f>INDEX(A!$E$2:$E$1001,MATCH(EF!C348,A!$A$2:$A$1001,0))</f>
        <v>Gobierno</v>
      </c>
      <c r="H348" s="202" t="str">
        <f>INDEX(A!$F$2:$F$1001,MATCH(EF!C348,A!$A$2:$A$1001,0))</f>
        <v>Ejecutivo</v>
      </c>
      <c r="I348" s="202" t="str">
        <f>INDEX(A!$G$2:$G$1001,MATCH(EF!C348,A!$A$2:$A$1001,0))</f>
        <v>Dependencia</v>
      </c>
      <c r="J348" s="202">
        <f>INDEX(A!$H$2:$H$1001,MATCH(EF!C348,A!$A$2:$A$1001,0))</f>
        <v>1824</v>
      </c>
      <c r="K348" s="202" t="str">
        <f>INDEX(A!$I$2:$I$1001,MATCH(EF!C348,A!$A$2:$A$1001,0))</f>
        <v>NA</v>
      </c>
      <c r="L348" s="202" t="str">
        <f>INDEX(A!$J$2:$J$1001,MATCH(EF!C348,A!$A$2:$A$1001,0))</f>
        <v>NA</v>
      </c>
      <c r="M348" s="202">
        <f>INDEX(A!$K$2:$K$1001,MATCH(EF!C348,A!$A$2:$A$1001,0))</f>
        <v>708700</v>
      </c>
      <c r="N348" s="202">
        <f>INDEX(A!$L$2:$L$1001,MATCH(EF!C348,A!$A$2:$A$1001,0))</f>
        <v>0</v>
      </c>
      <c r="O348" s="203" t="str">
        <f t="shared" si="10"/>
        <v>7</v>
      </c>
      <c r="P348" s="203" t="str">
        <f t="shared" si="11"/>
        <v>087</v>
      </c>
      <c r="Q348" s="203" t="str">
        <f>IF(O348="7",IF(P348="000","Sin región al ser un intermunicipal",INDEX(B!$C$2:$C$126,MATCH(EF!P348,B!$A$2:$A$126,0))),"Sin región al ser un ente Estatal")</f>
        <v>Sur</v>
      </c>
      <c r="R348" s="204">
        <f>IF(O348="7",IF(P348="000","N/A",INDEX(B!$D$2:$D$126,MATCH(EF!P348,B!$A$2:$A$126,0))),B!$D$127)</f>
        <v>16579</v>
      </c>
      <c r="S348" s="204">
        <f>IF(O348="7",IF(P348="000","N/A",INDEX(B!$E$2:$E$126,MATCH(EF!P348,B!$A$2:$A$126,0))),B!$E$127)</f>
        <v>16705</v>
      </c>
    </row>
    <row r="349" spans="1:19" x14ac:dyDescent="0.3">
      <c r="A349" s="195">
        <f>COUNTIF(A!$A$2:$A$1001,"&lt;="&amp;A!A349)</f>
        <v>348</v>
      </c>
      <c r="B349" s="196">
        <v>348</v>
      </c>
      <c r="C349" s="202" t="str">
        <f>INDEX(A!$A$2:$A$1001,MATCH(EF!B349,EF!$A$2:$A$1001,0))</f>
        <v>Techaluta de Montenegro</v>
      </c>
      <c r="D349" s="202" t="str">
        <f>INDEX(A!$B$2:$B$1001,MATCH(EF!C349,A!$A$2:$A$1001,0))</f>
        <v>Municipal</v>
      </c>
      <c r="E349" s="202" t="str">
        <f>INDEX(A!$C$2:$C$1001,MATCH(EF!C349,A!$A$2:$A$1001,0))</f>
        <v>Sí</v>
      </c>
      <c r="F349" s="202">
        <f>INDEX(A!$D$2:$D$1001,MATCH(EF!C349,A!$A$2:$A$1001,0))</f>
        <v>89</v>
      </c>
      <c r="G349" s="202" t="str">
        <f>INDEX(A!$E$2:$E$1001,MATCH(EF!C349,A!$A$2:$A$1001,0))</f>
        <v>Gobierno</v>
      </c>
      <c r="H349" s="202" t="str">
        <f>INDEX(A!$F$2:$F$1001,MATCH(EF!C349,A!$A$2:$A$1001,0))</f>
        <v>Ejecutivo</v>
      </c>
      <c r="I349" s="202" t="str">
        <f>INDEX(A!$G$2:$G$1001,MATCH(EF!C349,A!$A$2:$A$1001,0))</f>
        <v>Dependencia</v>
      </c>
      <c r="J349" s="202">
        <f>INDEX(A!$H$2:$H$1001,MATCH(EF!C349,A!$A$2:$A$1001,0))</f>
        <v>1824</v>
      </c>
      <c r="K349" s="202" t="str">
        <f>INDEX(A!$I$2:$I$1001,MATCH(EF!C349,A!$A$2:$A$1001,0))</f>
        <v>NA</v>
      </c>
      <c r="L349" s="202" t="str">
        <f>INDEX(A!$J$2:$J$1001,MATCH(EF!C349,A!$A$2:$A$1001,0))</f>
        <v>NA</v>
      </c>
      <c r="M349" s="202">
        <f>INDEX(A!$K$2:$K$1001,MATCH(EF!C349,A!$A$2:$A$1001,0))</f>
        <v>708900</v>
      </c>
      <c r="N349" s="202">
        <f>INDEX(A!$L$2:$L$1001,MATCH(EF!C349,A!$A$2:$A$1001,0))</f>
        <v>0</v>
      </c>
      <c r="O349" s="203" t="str">
        <f t="shared" si="10"/>
        <v>7</v>
      </c>
      <c r="P349" s="203" t="str">
        <f t="shared" si="11"/>
        <v>089</v>
      </c>
      <c r="Q349" s="203" t="str">
        <f>IF(O349="7",IF(P349="000","Sin región al ser un intermunicipal",INDEX(B!$C$2:$C$126,MATCH(EF!P349,B!$A$2:$A$126,0))),"Sin región al ser un ente Estatal")</f>
        <v>Lagunas</v>
      </c>
      <c r="R349" s="204">
        <f>IF(O349="7",IF(P349="000","N/A",INDEX(B!$D$2:$D$126,MATCH(EF!P349,B!$A$2:$A$126,0))),B!$D$127)</f>
        <v>3703</v>
      </c>
      <c r="S349" s="204">
        <f>IF(O349="7",IF(P349="000","N/A",INDEX(B!$E$2:$E$126,MATCH(EF!P349,B!$A$2:$A$126,0))),B!$E$127)</f>
        <v>4072</v>
      </c>
    </row>
    <row r="350" spans="1:19" x14ac:dyDescent="0.3">
      <c r="A350" s="195">
        <f>COUNTIF(A!$A$2:$A$1001,"&lt;="&amp;A!A350)</f>
        <v>349</v>
      </c>
      <c r="B350" s="196">
        <v>349</v>
      </c>
      <c r="C350" s="202" t="str">
        <f>INDEX(A!$A$2:$A$1001,MATCH(EF!B350,EF!$A$2:$A$1001,0))</f>
        <v>Tecolotlán</v>
      </c>
      <c r="D350" s="202" t="str">
        <f>INDEX(A!$B$2:$B$1001,MATCH(EF!C350,A!$A$2:$A$1001,0))</f>
        <v>Municipal</v>
      </c>
      <c r="E350" s="202" t="str">
        <f>INDEX(A!$C$2:$C$1001,MATCH(EF!C350,A!$A$2:$A$1001,0))</f>
        <v>Sí</v>
      </c>
      <c r="F350" s="202">
        <f>INDEX(A!$D$2:$D$1001,MATCH(EF!C350,A!$A$2:$A$1001,0))</f>
        <v>88</v>
      </c>
      <c r="G350" s="202" t="str">
        <f>INDEX(A!$E$2:$E$1001,MATCH(EF!C350,A!$A$2:$A$1001,0))</f>
        <v>Gobierno</v>
      </c>
      <c r="H350" s="202" t="str">
        <f>INDEX(A!$F$2:$F$1001,MATCH(EF!C350,A!$A$2:$A$1001,0))</f>
        <v>Ejecutivo</v>
      </c>
      <c r="I350" s="202" t="str">
        <f>INDEX(A!$G$2:$G$1001,MATCH(EF!C350,A!$A$2:$A$1001,0))</f>
        <v>Dependencia</v>
      </c>
      <c r="J350" s="202">
        <f>INDEX(A!$H$2:$H$1001,MATCH(EF!C350,A!$A$2:$A$1001,0))</f>
        <v>1824</v>
      </c>
      <c r="K350" s="202" t="str">
        <f>INDEX(A!$I$2:$I$1001,MATCH(EF!C350,A!$A$2:$A$1001,0))</f>
        <v>NA</v>
      </c>
      <c r="L350" s="202" t="str">
        <f>INDEX(A!$J$2:$J$1001,MATCH(EF!C350,A!$A$2:$A$1001,0))</f>
        <v>NA</v>
      </c>
      <c r="M350" s="202">
        <f>INDEX(A!$K$2:$K$1001,MATCH(EF!C350,A!$A$2:$A$1001,0))</f>
        <v>708800</v>
      </c>
      <c r="N350" s="202">
        <f>INDEX(A!$L$2:$L$1001,MATCH(EF!C350,A!$A$2:$A$1001,0))</f>
        <v>0</v>
      </c>
      <c r="O350" s="203" t="str">
        <f t="shared" si="10"/>
        <v>7</v>
      </c>
      <c r="P350" s="203" t="str">
        <f t="shared" si="11"/>
        <v>088</v>
      </c>
      <c r="Q350" s="203" t="str">
        <f>IF(O350="7",IF(P350="000","Sin región al ser un intermunicipal",INDEX(B!$C$2:$C$126,MATCH(EF!P350,B!$A$2:$A$126,0))),"Sin región al ser un ente Estatal")</f>
        <v>Sierra de Amula</v>
      </c>
      <c r="R350" s="204">
        <f>IF(O350="7",IF(P350="000","N/A",INDEX(B!$D$2:$D$126,MATCH(EF!P350,B!$A$2:$A$126,0))),B!$D$127)</f>
        <v>17257</v>
      </c>
      <c r="S350" s="204">
        <f>IF(O350="7",IF(P350="000","N/A",INDEX(B!$E$2:$E$126,MATCH(EF!P350,B!$A$2:$A$126,0))),B!$E$127)</f>
        <v>16603</v>
      </c>
    </row>
    <row r="351" spans="1:19" x14ac:dyDescent="0.3">
      <c r="A351" s="195">
        <f>COUNTIF(A!$A$2:$A$1001,"&lt;="&amp;A!A351)</f>
        <v>350</v>
      </c>
      <c r="B351" s="196">
        <v>350</v>
      </c>
      <c r="C351" s="202" t="str">
        <f>INDEX(A!$A$2:$A$1001,MATCH(EF!B351,EF!$A$2:$A$1001,0))</f>
        <v>Tenamaxtlán</v>
      </c>
      <c r="D351" s="202" t="str">
        <f>INDEX(A!$B$2:$B$1001,MATCH(EF!C351,A!$A$2:$A$1001,0))</f>
        <v>Municipal</v>
      </c>
      <c r="E351" s="202" t="str">
        <f>INDEX(A!$C$2:$C$1001,MATCH(EF!C351,A!$A$2:$A$1001,0))</f>
        <v>Sí</v>
      </c>
      <c r="F351" s="202">
        <f>INDEX(A!$D$2:$D$1001,MATCH(EF!C351,A!$A$2:$A$1001,0))</f>
        <v>90</v>
      </c>
      <c r="G351" s="202" t="str">
        <f>INDEX(A!$E$2:$E$1001,MATCH(EF!C351,A!$A$2:$A$1001,0))</f>
        <v>Gobierno</v>
      </c>
      <c r="H351" s="202" t="str">
        <f>INDEX(A!$F$2:$F$1001,MATCH(EF!C351,A!$A$2:$A$1001,0))</f>
        <v>Ejecutivo</v>
      </c>
      <c r="I351" s="202" t="str">
        <f>INDEX(A!$G$2:$G$1001,MATCH(EF!C351,A!$A$2:$A$1001,0))</f>
        <v>Dependencia</v>
      </c>
      <c r="J351" s="202">
        <f>INDEX(A!$H$2:$H$1001,MATCH(EF!C351,A!$A$2:$A$1001,0))</f>
        <v>1824</v>
      </c>
      <c r="K351" s="202" t="str">
        <f>INDEX(A!$I$2:$I$1001,MATCH(EF!C351,A!$A$2:$A$1001,0))</f>
        <v>NA</v>
      </c>
      <c r="L351" s="202" t="str">
        <f>INDEX(A!$J$2:$J$1001,MATCH(EF!C351,A!$A$2:$A$1001,0))</f>
        <v>NA</v>
      </c>
      <c r="M351" s="202">
        <f>INDEX(A!$K$2:$K$1001,MATCH(EF!C351,A!$A$2:$A$1001,0))</f>
        <v>709000</v>
      </c>
      <c r="N351" s="202">
        <f>INDEX(A!$L$2:$L$1001,MATCH(EF!C351,A!$A$2:$A$1001,0))</f>
        <v>0</v>
      </c>
      <c r="O351" s="203" t="str">
        <f t="shared" si="10"/>
        <v>7</v>
      </c>
      <c r="P351" s="203" t="str">
        <f t="shared" si="11"/>
        <v>090</v>
      </c>
      <c r="Q351" s="203" t="str">
        <f>IF(O351="7",IF(P351="000","Sin región al ser un intermunicipal",INDEX(B!$C$2:$C$126,MATCH(EF!P351,B!$A$2:$A$126,0))),"Sin región al ser un ente Estatal")</f>
        <v>Sierra de Amula</v>
      </c>
      <c r="R351" s="204">
        <f>IF(O351="7",IF(P351="000","N/A",INDEX(B!$D$2:$D$126,MATCH(EF!P351,B!$A$2:$A$126,0))),B!$D$127)</f>
        <v>7005</v>
      </c>
      <c r="S351" s="204">
        <f>IF(O351="7",IF(P351="000","N/A",INDEX(B!$E$2:$E$126,MATCH(EF!P351,B!$A$2:$A$126,0))),B!$E$127)</f>
        <v>7302</v>
      </c>
    </row>
    <row r="352" spans="1:19" x14ac:dyDescent="0.3">
      <c r="A352" s="195">
        <f>COUNTIF(A!$A$2:$A$1001,"&lt;="&amp;A!A352)</f>
        <v>351</v>
      </c>
      <c r="B352" s="196">
        <v>351</v>
      </c>
      <c r="C352" s="202" t="str">
        <f>INDEX(A!$A$2:$A$1001,MATCH(EF!B352,EF!$A$2:$A$1001,0))</f>
        <v>Teocaltiche</v>
      </c>
      <c r="D352" s="202" t="str">
        <f>INDEX(A!$B$2:$B$1001,MATCH(EF!C352,A!$A$2:$A$1001,0))</f>
        <v>Municipal</v>
      </c>
      <c r="E352" s="202" t="str">
        <f>INDEX(A!$C$2:$C$1001,MATCH(EF!C352,A!$A$2:$A$1001,0))</f>
        <v>Sí</v>
      </c>
      <c r="F352" s="202">
        <f>INDEX(A!$D$2:$D$1001,MATCH(EF!C352,A!$A$2:$A$1001,0))</f>
        <v>91</v>
      </c>
      <c r="G352" s="202" t="str">
        <f>INDEX(A!$E$2:$E$1001,MATCH(EF!C352,A!$A$2:$A$1001,0))</f>
        <v>Gobierno</v>
      </c>
      <c r="H352" s="202" t="str">
        <f>INDEX(A!$F$2:$F$1001,MATCH(EF!C352,A!$A$2:$A$1001,0))</f>
        <v>Ejecutivo</v>
      </c>
      <c r="I352" s="202" t="str">
        <f>INDEX(A!$G$2:$G$1001,MATCH(EF!C352,A!$A$2:$A$1001,0))</f>
        <v>Dependencia</v>
      </c>
      <c r="J352" s="202">
        <f>INDEX(A!$H$2:$H$1001,MATCH(EF!C352,A!$A$2:$A$1001,0))</f>
        <v>1824</v>
      </c>
      <c r="K352" s="202" t="str">
        <f>INDEX(A!$I$2:$I$1001,MATCH(EF!C352,A!$A$2:$A$1001,0))</f>
        <v>NA</v>
      </c>
      <c r="L352" s="202" t="str">
        <f>INDEX(A!$J$2:$J$1001,MATCH(EF!C352,A!$A$2:$A$1001,0))</f>
        <v>NA</v>
      </c>
      <c r="M352" s="202">
        <f>INDEX(A!$K$2:$K$1001,MATCH(EF!C352,A!$A$2:$A$1001,0))</f>
        <v>709100</v>
      </c>
      <c r="N352" s="202">
        <f>INDEX(A!$L$2:$L$1001,MATCH(EF!C352,A!$A$2:$A$1001,0))</f>
        <v>0</v>
      </c>
      <c r="O352" s="203" t="str">
        <f t="shared" si="10"/>
        <v>7</v>
      </c>
      <c r="P352" s="203" t="str">
        <f t="shared" si="11"/>
        <v>091</v>
      </c>
      <c r="Q352" s="203" t="str">
        <f>IF(O352="7",IF(P352="000","Sin región al ser un intermunicipal",INDEX(B!$C$2:$C$126,MATCH(EF!P352,B!$A$2:$A$126,0))),"Sin región al ser un ente Estatal")</f>
        <v xml:space="preserve">Altos Norte  </v>
      </c>
      <c r="R352" s="204">
        <f>IF(O352="7",IF(P352="000","N/A",INDEX(B!$D$2:$D$126,MATCH(EF!P352,B!$A$2:$A$126,0))),B!$D$127)</f>
        <v>41278</v>
      </c>
      <c r="S352" s="204">
        <f>IF(O352="7",IF(P352="000","N/A",INDEX(B!$E$2:$E$126,MATCH(EF!P352,B!$A$2:$A$126,0))),B!$E$127)</f>
        <v>39839</v>
      </c>
    </row>
    <row r="353" spans="1:19" x14ac:dyDescent="0.3">
      <c r="A353" s="195">
        <f>COUNTIF(A!$A$2:$A$1001,"&lt;="&amp;A!A353)</f>
        <v>352</v>
      </c>
      <c r="B353" s="196">
        <v>352</v>
      </c>
      <c r="C353" s="202" t="str">
        <f>INDEX(A!$A$2:$A$1001,MATCH(EF!B353,EF!$A$2:$A$1001,0))</f>
        <v>Teocuitatlán de Corona</v>
      </c>
      <c r="D353" s="202" t="str">
        <f>INDEX(A!$B$2:$B$1001,MATCH(EF!C353,A!$A$2:$A$1001,0))</f>
        <v>Municipal</v>
      </c>
      <c r="E353" s="202" t="str">
        <f>INDEX(A!$C$2:$C$1001,MATCH(EF!C353,A!$A$2:$A$1001,0))</f>
        <v>Sí</v>
      </c>
      <c r="F353" s="202">
        <f>INDEX(A!$D$2:$D$1001,MATCH(EF!C353,A!$A$2:$A$1001,0))</f>
        <v>92</v>
      </c>
      <c r="G353" s="202" t="str">
        <f>INDEX(A!$E$2:$E$1001,MATCH(EF!C353,A!$A$2:$A$1001,0))</f>
        <v>Gobierno</v>
      </c>
      <c r="H353" s="202" t="str">
        <f>INDEX(A!$F$2:$F$1001,MATCH(EF!C353,A!$A$2:$A$1001,0))</f>
        <v>Ejecutivo</v>
      </c>
      <c r="I353" s="202" t="str">
        <f>INDEX(A!$G$2:$G$1001,MATCH(EF!C353,A!$A$2:$A$1001,0))</f>
        <v>Dependencia</v>
      </c>
      <c r="J353" s="202">
        <f>INDEX(A!$H$2:$H$1001,MATCH(EF!C353,A!$A$2:$A$1001,0))</f>
        <v>1844</v>
      </c>
      <c r="K353" s="202" t="str">
        <f>INDEX(A!$I$2:$I$1001,MATCH(EF!C353,A!$A$2:$A$1001,0))</f>
        <v>NA</v>
      </c>
      <c r="L353" s="202" t="str">
        <f>INDEX(A!$J$2:$J$1001,MATCH(EF!C353,A!$A$2:$A$1001,0))</f>
        <v>NA</v>
      </c>
      <c r="M353" s="202">
        <f>INDEX(A!$K$2:$K$1001,MATCH(EF!C353,A!$A$2:$A$1001,0))</f>
        <v>709200</v>
      </c>
      <c r="N353" s="202">
        <f>INDEX(A!$L$2:$L$1001,MATCH(EF!C353,A!$A$2:$A$1001,0))</f>
        <v>0</v>
      </c>
      <c r="O353" s="203" t="str">
        <f t="shared" si="10"/>
        <v>7</v>
      </c>
      <c r="P353" s="203" t="str">
        <f t="shared" si="11"/>
        <v>092</v>
      </c>
      <c r="Q353" s="203" t="str">
        <f>IF(O353="7",IF(P353="000","Sin región al ser un intermunicipal",INDEX(B!$C$2:$C$126,MATCH(EF!P353,B!$A$2:$A$126,0))),"Sin región al ser un ente Estatal")</f>
        <v>Lagunas</v>
      </c>
      <c r="R353" s="204">
        <f>IF(O353="7",IF(P353="000","N/A",INDEX(B!$D$2:$D$126,MATCH(EF!P353,B!$A$2:$A$126,0))),B!$D$127)</f>
        <v>10317</v>
      </c>
      <c r="S353" s="204">
        <f>IF(O353="7",IF(P353="000","N/A",INDEX(B!$E$2:$E$126,MATCH(EF!P353,B!$A$2:$A$126,0))),B!$E$127)</f>
        <v>11039</v>
      </c>
    </row>
    <row r="354" spans="1:19" x14ac:dyDescent="0.3">
      <c r="A354" s="195">
        <f>COUNTIF(A!$A$2:$A$1001,"&lt;="&amp;A!A354)</f>
        <v>353</v>
      </c>
      <c r="B354" s="196">
        <v>353</v>
      </c>
      <c r="C354" s="202" t="str">
        <f>INDEX(A!$A$2:$A$1001,MATCH(EF!B354,EF!$A$2:$A$1001,0))</f>
        <v>Tepatitlán de Morelos</v>
      </c>
      <c r="D354" s="202" t="str">
        <f>INDEX(A!$B$2:$B$1001,MATCH(EF!C354,A!$A$2:$A$1001,0))</f>
        <v>Municipal</v>
      </c>
      <c r="E354" s="202" t="str">
        <f>INDEX(A!$C$2:$C$1001,MATCH(EF!C354,A!$A$2:$A$1001,0))</f>
        <v>Sí</v>
      </c>
      <c r="F354" s="202">
        <f>INDEX(A!$D$2:$D$1001,MATCH(EF!C354,A!$A$2:$A$1001,0))</f>
        <v>93</v>
      </c>
      <c r="G354" s="202" t="str">
        <f>INDEX(A!$E$2:$E$1001,MATCH(EF!C354,A!$A$2:$A$1001,0))</f>
        <v>Gobierno</v>
      </c>
      <c r="H354" s="202" t="str">
        <f>INDEX(A!$F$2:$F$1001,MATCH(EF!C354,A!$A$2:$A$1001,0))</f>
        <v>Ejecutivo</v>
      </c>
      <c r="I354" s="202" t="str">
        <f>INDEX(A!$G$2:$G$1001,MATCH(EF!C354,A!$A$2:$A$1001,0))</f>
        <v>Dependencia</v>
      </c>
      <c r="J354" s="202">
        <f>INDEX(A!$H$2:$H$1001,MATCH(EF!C354,A!$A$2:$A$1001,0))</f>
        <v>1824</v>
      </c>
      <c r="K354" s="202" t="str">
        <f>INDEX(A!$I$2:$I$1001,MATCH(EF!C354,A!$A$2:$A$1001,0))</f>
        <v>NA</v>
      </c>
      <c r="L354" s="202" t="str">
        <f>INDEX(A!$J$2:$J$1001,MATCH(EF!C354,A!$A$2:$A$1001,0))</f>
        <v>NA</v>
      </c>
      <c r="M354" s="202">
        <f>INDEX(A!$K$2:$K$1001,MATCH(EF!C354,A!$A$2:$A$1001,0))</f>
        <v>709300</v>
      </c>
      <c r="N354" s="202">
        <f>INDEX(A!$L$2:$L$1001,MATCH(EF!C354,A!$A$2:$A$1001,0))</f>
        <v>0</v>
      </c>
      <c r="O354" s="203" t="str">
        <f t="shared" si="10"/>
        <v>7</v>
      </c>
      <c r="P354" s="203" t="str">
        <f t="shared" si="11"/>
        <v>093</v>
      </c>
      <c r="Q354" s="203" t="str">
        <f>IF(O354="7",IF(P354="000","Sin región al ser un intermunicipal",INDEX(B!$C$2:$C$126,MATCH(EF!P354,B!$A$2:$A$126,0))),"Sin región al ser un ente Estatal")</f>
        <v>Altos Sur</v>
      </c>
      <c r="R354" s="204">
        <f>IF(O354="7",IF(P354="000","N/A",INDEX(B!$D$2:$D$126,MATCH(EF!P354,B!$A$2:$A$126,0))),B!$D$127)</f>
        <v>141322</v>
      </c>
      <c r="S354" s="204">
        <f>IF(O354="7",IF(P354="000","N/A",INDEX(B!$E$2:$E$126,MATCH(EF!P354,B!$A$2:$A$126,0))),B!$E$127)</f>
        <v>150190</v>
      </c>
    </row>
    <row r="355" spans="1:19" x14ac:dyDescent="0.3">
      <c r="A355" s="195">
        <f>COUNTIF(A!$A$2:$A$1001,"&lt;="&amp;A!A355)</f>
        <v>354</v>
      </c>
      <c r="B355" s="196">
        <v>354</v>
      </c>
      <c r="C355" s="202" t="str">
        <f>INDEX(A!$A$2:$A$1001,MATCH(EF!B355,EF!$A$2:$A$1001,0))</f>
        <v>Tequila</v>
      </c>
      <c r="D355" s="202" t="str">
        <f>INDEX(A!$B$2:$B$1001,MATCH(EF!C355,A!$A$2:$A$1001,0))</f>
        <v>Municipal</v>
      </c>
      <c r="E355" s="202" t="str">
        <f>INDEX(A!$C$2:$C$1001,MATCH(EF!C355,A!$A$2:$A$1001,0))</f>
        <v>Sí</v>
      </c>
      <c r="F355" s="202">
        <f>INDEX(A!$D$2:$D$1001,MATCH(EF!C355,A!$A$2:$A$1001,0))</f>
        <v>94</v>
      </c>
      <c r="G355" s="202" t="str">
        <f>INDEX(A!$E$2:$E$1001,MATCH(EF!C355,A!$A$2:$A$1001,0))</f>
        <v>Gobierno</v>
      </c>
      <c r="H355" s="202" t="str">
        <f>INDEX(A!$F$2:$F$1001,MATCH(EF!C355,A!$A$2:$A$1001,0))</f>
        <v>Ejecutivo</v>
      </c>
      <c r="I355" s="202" t="str">
        <f>INDEX(A!$G$2:$G$1001,MATCH(EF!C355,A!$A$2:$A$1001,0))</f>
        <v>Dependencia</v>
      </c>
      <c r="J355" s="202">
        <f>INDEX(A!$H$2:$H$1001,MATCH(EF!C355,A!$A$2:$A$1001,0))</f>
        <v>1824</v>
      </c>
      <c r="K355" s="202" t="str">
        <f>INDEX(A!$I$2:$I$1001,MATCH(EF!C355,A!$A$2:$A$1001,0))</f>
        <v>NA</v>
      </c>
      <c r="L355" s="202" t="str">
        <f>INDEX(A!$J$2:$J$1001,MATCH(EF!C355,A!$A$2:$A$1001,0))</f>
        <v>NA</v>
      </c>
      <c r="M355" s="202">
        <f>INDEX(A!$K$2:$K$1001,MATCH(EF!C355,A!$A$2:$A$1001,0))</f>
        <v>709400</v>
      </c>
      <c r="N355" s="202">
        <f>INDEX(A!$L$2:$L$1001,MATCH(EF!C355,A!$A$2:$A$1001,0))</f>
        <v>0</v>
      </c>
      <c r="O355" s="203" t="str">
        <f t="shared" si="10"/>
        <v>7</v>
      </c>
      <c r="P355" s="203" t="str">
        <f t="shared" si="11"/>
        <v>094</v>
      </c>
      <c r="Q355" s="203" t="str">
        <f>IF(O355="7",IF(P355="000","Sin región al ser un intermunicipal",INDEX(B!$C$2:$C$126,MATCH(EF!P355,B!$A$2:$A$126,0))),"Sin región al ser un ente Estatal")</f>
        <v>Valles</v>
      </c>
      <c r="R355" s="204">
        <f>IF(O355="7",IF(P355="000","N/A",INDEX(B!$D$2:$D$126,MATCH(EF!P355,B!$A$2:$A$126,0))),B!$D$127)</f>
        <v>42009</v>
      </c>
      <c r="S355" s="204">
        <f>IF(O355="7",IF(P355="000","N/A",INDEX(B!$E$2:$E$126,MATCH(EF!P355,B!$A$2:$A$126,0))),B!$E$127)</f>
        <v>44353</v>
      </c>
    </row>
    <row r="356" spans="1:19" x14ac:dyDescent="0.3">
      <c r="A356" s="195">
        <f>COUNTIF(A!$A$2:$A$1001,"&lt;="&amp;A!A356)</f>
        <v>355</v>
      </c>
      <c r="B356" s="196">
        <v>355</v>
      </c>
      <c r="C356" s="202" t="str">
        <f>INDEX(A!$A$2:$A$1001,MATCH(EF!B356,EF!$A$2:$A$1001,0))</f>
        <v>Teuchitlán</v>
      </c>
      <c r="D356" s="202" t="str">
        <f>INDEX(A!$B$2:$B$1001,MATCH(EF!C356,A!$A$2:$A$1001,0))</f>
        <v>Municipal</v>
      </c>
      <c r="E356" s="202" t="str">
        <f>INDEX(A!$C$2:$C$1001,MATCH(EF!C356,A!$A$2:$A$1001,0))</f>
        <v>Sí</v>
      </c>
      <c r="F356" s="202">
        <f>INDEX(A!$D$2:$D$1001,MATCH(EF!C356,A!$A$2:$A$1001,0))</f>
        <v>95</v>
      </c>
      <c r="G356" s="202" t="str">
        <f>INDEX(A!$E$2:$E$1001,MATCH(EF!C356,A!$A$2:$A$1001,0))</f>
        <v>Gobierno</v>
      </c>
      <c r="H356" s="202" t="str">
        <f>INDEX(A!$F$2:$F$1001,MATCH(EF!C356,A!$A$2:$A$1001,0))</f>
        <v>Ejecutivo</v>
      </c>
      <c r="I356" s="202" t="str">
        <f>INDEX(A!$G$2:$G$1001,MATCH(EF!C356,A!$A$2:$A$1001,0))</f>
        <v>Dependencia</v>
      </c>
      <c r="J356" s="202">
        <f>INDEX(A!$H$2:$H$1001,MATCH(EF!C356,A!$A$2:$A$1001,0))</f>
        <v>1824</v>
      </c>
      <c r="K356" s="202" t="str">
        <f>INDEX(A!$I$2:$I$1001,MATCH(EF!C356,A!$A$2:$A$1001,0))</f>
        <v>NA</v>
      </c>
      <c r="L356" s="202" t="str">
        <f>INDEX(A!$J$2:$J$1001,MATCH(EF!C356,A!$A$2:$A$1001,0))</f>
        <v>NA</v>
      </c>
      <c r="M356" s="202">
        <f>INDEX(A!$K$2:$K$1001,MATCH(EF!C356,A!$A$2:$A$1001,0))</f>
        <v>709500</v>
      </c>
      <c r="N356" s="202">
        <f>INDEX(A!$L$2:$L$1001,MATCH(EF!C356,A!$A$2:$A$1001,0))</f>
        <v>0</v>
      </c>
      <c r="O356" s="203" t="str">
        <f t="shared" si="10"/>
        <v>7</v>
      </c>
      <c r="P356" s="203" t="str">
        <f t="shared" si="11"/>
        <v>095</v>
      </c>
      <c r="Q356" s="203" t="str">
        <f>IF(O356="7",IF(P356="000","Sin región al ser un intermunicipal",INDEX(B!$C$2:$C$126,MATCH(EF!P356,B!$A$2:$A$126,0))),"Sin región al ser un ente Estatal")</f>
        <v>Valles</v>
      </c>
      <c r="R356" s="204">
        <f>IF(O356="7",IF(P356="000","N/A",INDEX(B!$D$2:$D$126,MATCH(EF!P356,B!$A$2:$A$126,0))),B!$D$127)</f>
        <v>9608</v>
      </c>
      <c r="S356" s="204">
        <f>IF(O356="7",IF(P356="000","N/A",INDEX(B!$E$2:$E$126,MATCH(EF!P356,B!$A$2:$A$126,0))),B!$E$127)</f>
        <v>9647</v>
      </c>
    </row>
    <row r="357" spans="1:19" x14ac:dyDescent="0.3">
      <c r="A357" s="195">
        <f>COUNTIF(A!$A$2:$A$1001,"&lt;="&amp;A!A357)</f>
        <v>356</v>
      </c>
      <c r="B357" s="196">
        <v>356</v>
      </c>
      <c r="C357" s="202" t="str">
        <f>INDEX(A!$A$2:$A$1001,MATCH(EF!B357,EF!$A$2:$A$1001,0))</f>
        <v>Tizapán el Alto</v>
      </c>
      <c r="D357" s="202" t="str">
        <f>INDEX(A!$B$2:$B$1001,MATCH(EF!C357,A!$A$2:$A$1001,0))</f>
        <v>Municipal</v>
      </c>
      <c r="E357" s="202" t="str">
        <f>INDEX(A!$C$2:$C$1001,MATCH(EF!C357,A!$A$2:$A$1001,0))</f>
        <v>Sí</v>
      </c>
      <c r="F357" s="202">
        <f>INDEX(A!$D$2:$D$1001,MATCH(EF!C357,A!$A$2:$A$1001,0))</f>
        <v>96</v>
      </c>
      <c r="G357" s="202" t="str">
        <f>INDEX(A!$E$2:$E$1001,MATCH(EF!C357,A!$A$2:$A$1001,0))</f>
        <v>Gobierno</v>
      </c>
      <c r="H357" s="202" t="str">
        <f>INDEX(A!$F$2:$F$1001,MATCH(EF!C357,A!$A$2:$A$1001,0))</f>
        <v>Ejecutivo</v>
      </c>
      <c r="I357" s="202" t="str">
        <f>INDEX(A!$G$2:$G$1001,MATCH(EF!C357,A!$A$2:$A$1001,0))</f>
        <v>Dependencia</v>
      </c>
      <c r="J357" s="202">
        <f>INDEX(A!$H$2:$H$1001,MATCH(EF!C357,A!$A$2:$A$1001,0))</f>
        <v>1824</v>
      </c>
      <c r="K357" s="202" t="str">
        <f>INDEX(A!$I$2:$I$1001,MATCH(EF!C357,A!$A$2:$A$1001,0))</f>
        <v>NA</v>
      </c>
      <c r="L357" s="202" t="str">
        <f>INDEX(A!$J$2:$J$1001,MATCH(EF!C357,A!$A$2:$A$1001,0))</f>
        <v>NA</v>
      </c>
      <c r="M357" s="202">
        <f>INDEX(A!$K$2:$K$1001,MATCH(EF!C357,A!$A$2:$A$1001,0))</f>
        <v>709600</v>
      </c>
      <c r="N357" s="202">
        <f>INDEX(A!$L$2:$L$1001,MATCH(EF!C357,A!$A$2:$A$1001,0))</f>
        <v>0</v>
      </c>
      <c r="O357" s="203" t="str">
        <f t="shared" si="10"/>
        <v>7</v>
      </c>
      <c r="P357" s="203" t="str">
        <f t="shared" si="11"/>
        <v>096</v>
      </c>
      <c r="Q357" s="203" t="str">
        <f>IF(O357="7",IF(P357="000","Sin región al ser un intermunicipal",INDEX(B!$C$2:$C$126,MATCH(EF!P357,B!$A$2:$A$126,0))),"Sin región al ser un ente Estatal")</f>
        <v>Sureste</v>
      </c>
      <c r="R357" s="204">
        <f>IF(O357="7",IF(P357="000","N/A",INDEX(B!$D$2:$D$126,MATCH(EF!P357,B!$A$2:$A$126,0))),B!$D$127)</f>
        <v>20961</v>
      </c>
      <c r="S357" s="204">
        <f>IF(O357="7",IF(P357="000","N/A",INDEX(B!$E$2:$E$126,MATCH(EF!P357,B!$A$2:$A$126,0))),B!$E$127)</f>
        <v>22758</v>
      </c>
    </row>
    <row r="358" spans="1:19" x14ac:dyDescent="0.3">
      <c r="A358" s="195">
        <f>COUNTIF(A!$A$2:$A$1001,"&lt;="&amp;A!A358)</f>
        <v>357</v>
      </c>
      <c r="B358" s="196">
        <v>357</v>
      </c>
      <c r="C358" s="202" t="str">
        <f>INDEX(A!$A$2:$A$1001,MATCH(EF!B358,EF!$A$2:$A$1001,0))</f>
        <v>Tlajomulco de Zúñiga</v>
      </c>
      <c r="D358" s="202" t="str">
        <f>INDEX(A!$B$2:$B$1001,MATCH(EF!C358,A!$A$2:$A$1001,0))</f>
        <v>Municipal</v>
      </c>
      <c r="E358" s="202" t="str">
        <f>INDEX(A!$C$2:$C$1001,MATCH(EF!C358,A!$A$2:$A$1001,0))</f>
        <v>Sí</v>
      </c>
      <c r="F358" s="202">
        <f>INDEX(A!$D$2:$D$1001,MATCH(EF!C358,A!$A$2:$A$1001,0))</f>
        <v>97</v>
      </c>
      <c r="G358" s="202" t="str">
        <f>INDEX(A!$E$2:$E$1001,MATCH(EF!C358,A!$A$2:$A$1001,0))</f>
        <v>Gobierno</v>
      </c>
      <c r="H358" s="202" t="str">
        <f>INDEX(A!$F$2:$F$1001,MATCH(EF!C358,A!$A$2:$A$1001,0))</f>
        <v>Ejecutivo</v>
      </c>
      <c r="I358" s="202" t="str">
        <f>INDEX(A!$G$2:$G$1001,MATCH(EF!C358,A!$A$2:$A$1001,0))</f>
        <v>Dependencia</v>
      </c>
      <c r="J358" s="202">
        <f>INDEX(A!$H$2:$H$1001,MATCH(EF!C358,A!$A$2:$A$1001,0))</f>
        <v>1824</v>
      </c>
      <c r="K358" s="202" t="str">
        <f>INDEX(A!$I$2:$I$1001,MATCH(EF!C358,A!$A$2:$A$1001,0))</f>
        <v>NA</v>
      </c>
      <c r="L358" s="202" t="str">
        <f>INDEX(A!$J$2:$J$1001,MATCH(EF!C358,A!$A$2:$A$1001,0))</f>
        <v>NA</v>
      </c>
      <c r="M358" s="202">
        <f>INDEX(A!$K$2:$K$1001,MATCH(EF!C358,A!$A$2:$A$1001,0))</f>
        <v>709700</v>
      </c>
      <c r="N358" s="202">
        <f>INDEX(A!$L$2:$L$1001,MATCH(EF!C358,A!$A$2:$A$1001,0))</f>
        <v>0</v>
      </c>
      <c r="O358" s="203" t="str">
        <f t="shared" si="10"/>
        <v>7</v>
      </c>
      <c r="P358" s="203" t="str">
        <f t="shared" si="11"/>
        <v>097</v>
      </c>
      <c r="Q358" s="203" t="str">
        <f>IF(O358="7",IF(P358="000","Sin región al ser un intermunicipal",INDEX(B!$C$2:$C$126,MATCH(EF!P358,B!$A$2:$A$126,0))),"Sin región al ser un ente Estatal")</f>
        <v>Centro</v>
      </c>
      <c r="R358" s="204">
        <f>IF(O358="7",IF(P358="000","N/A",INDEX(B!$D$2:$D$126,MATCH(EF!P358,B!$A$2:$A$126,0))),B!$D$127)</f>
        <v>549442</v>
      </c>
      <c r="S358" s="204">
        <f>IF(O358="7",IF(P358="000","N/A",INDEX(B!$E$2:$E$126,MATCH(EF!P358,B!$A$2:$A$126,0))),B!$E$127)</f>
        <v>727750</v>
      </c>
    </row>
    <row r="359" spans="1:19" x14ac:dyDescent="0.3">
      <c r="A359" s="195">
        <f>COUNTIF(A!$A$2:$A$1001,"&lt;="&amp;A!A359)</f>
        <v>358</v>
      </c>
      <c r="B359" s="196">
        <v>358</v>
      </c>
      <c r="C359" s="202" t="str">
        <f>INDEX(A!$A$2:$A$1001,MATCH(EF!B359,EF!$A$2:$A$1001,0))</f>
        <v>Tolimán</v>
      </c>
      <c r="D359" s="202" t="str">
        <f>INDEX(A!$B$2:$B$1001,MATCH(EF!C359,A!$A$2:$A$1001,0))</f>
        <v>Municipal</v>
      </c>
      <c r="E359" s="202" t="str">
        <f>INDEX(A!$C$2:$C$1001,MATCH(EF!C359,A!$A$2:$A$1001,0))</f>
        <v>Sí</v>
      </c>
      <c r="F359" s="202">
        <f>INDEX(A!$D$2:$D$1001,MATCH(EF!C359,A!$A$2:$A$1001,0))</f>
        <v>99</v>
      </c>
      <c r="G359" s="202" t="str">
        <f>INDEX(A!$E$2:$E$1001,MATCH(EF!C359,A!$A$2:$A$1001,0))</f>
        <v>Gobierno</v>
      </c>
      <c r="H359" s="202" t="str">
        <f>INDEX(A!$F$2:$F$1001,MATCH(EF!C359,A!$A$2:$A$1001,0))</f>
        <v>Ejecutivo</v>
      </c>
      <c r="I359" s="202" t="str">
        <f>INDEX(A!$G$2:$G$1001,MATCH(EF!C359,A!$A$2:$A$1001,0))</f>
        <v>Dependencia</v>
      </c>
      <c r="J359" s="202">
        <f>INDEX(A!$H$2:$H$1001,MATCH(EF!C359,A!$A$2:$A$1001,0))</f>
        <v>1895</v>
      </c>
      <c r="K359" s="202" t="str">
        <f>INDEX(A!$I$2:$I$1001,MATCH(EF!C359,A!$A$2:$A$1001,0))</f>
        <v>NA</v>
      </c>
      <c r="L359" s="202" t="str">
        <f>INDEX(A!$J$2:$J$1001,MATCH(EF!C359,A!$A$2:$A$1001,0))</f>
        <v>NA</v>
      </c>
      <c r="M359" s="202">
        <f>INDEX(A!$K$2:$K$1001,MATCH(EF!C359,A!$A$2:$A$1001,0))</f>
        <v>709900</v>
      </c>
      <c r="N359" s="202">
        <f>INDEX(A!$L$2:$L$1001,MATCH(EF!C359,A!$A$2:$A$1001,0))</f>
        <v>0</v>
      </c>
      <c r="O359" s="203" t="str">
        <f t="shared" si="10"/>
        <v>7</v>
      </c>
      <c r="P359" s="203" t="str">
        <f t="shared" si="11"/>
        <v>099</v>
      </c>
      <c r="Q359" s="203" t="str">
        <f>IF(O359="7",IF(P359="000","Sin región al ser un intermunicipal",INDEX(B!$C$2:$C$126,MATCH(EF!P359,B!$A$2:$A$126,0))),"Sin región al ser un ente Estatal")</f>
        <v>Sur</v>
      </c>
      <c r="R359" s="204">
        <f>IF(O359="7",IF(P359="000","N/A",INDEX(B!$D$2:$D$126,MATCH(EF!P359,B!$A$2:$A$126,0))),B!$D$127)</f>
        <v>10310</v>
      </c>
      <c r="S359" s="204">
        <f>IF(O359="7",IF(P359="000","N/A",INDEX(B!$E$2:$E$126,MATCH(EF!P359,B!$A$2:$A$126,0))),B!$E$127)</f>
        <v>11219</v>
      </c>
    </row>
    <row r="360" spans="1:19" x14ac:dyDescent="0.3">
      <c r="A360" s="195">
        <f>COUNTIF(A!$A$2:$A$1001,"&lt;="&amp;A!A360)</f>
        <v>359</v>
      </c>
      <c r="B360" s="196">
        <v>359</v>
      </c>
      <c r="C360" s="202" t="str">
        <f>INDEX(A!$A$2:$A$1001,MATCH(EF!B360,EF!$A$2:$A$1001,0))</f>
        <v>Tomatlán</v>
      </c>
      <c r="D360" s="202" t="str">
        <f>INDEX(A!$B$2:$B$1001,MATCH(EF!C360,A!$A$2:$A$1001,0))</f>
        <v>Municipal</v>
      </c>
      <c r="E360" s="202" t="str">
        <f>INDEX(A!$C$2:$C$1001,MATCH(EF!C360,A!$A$2:$A$1001,0))</f>
        <v>Sí</v>
      </c>
      <c r="F360" s="202">
        <f>INDEX(A!$D$2:$D$1001,MATCH(EF!C360,A!$A$2:$A$1001,0))</f>
        <v>100</v>
      </c>
      <c r="G360" s="202" t="str">
        <f>INDEX(A!$E$2:$E$1001,MATCH(EF!C360,A!$A$2:$A$1001,0))</f>
        <v>Gobierno</v>
      </c>
      <c r="H360" s="202" t="str">
        <f>INDEX(A!$F$2:$F$1001,MATCH(EF!C360,A!$A$2:$A$1001,0))</f>
        <v>Ejecutivo</v>
      </c>
      <c r="I360" s="202" t="str">
        <f>INDEX(A!$G$2:$G$1001,MATCH(EF!C360,A!$A$2:$A$1001,0))</f>
        <v>Dependencia</v>
      </c>
      <c r="J360" s="202">
        <f>INDEX(A!$H$2:$H$1001,MATCH(EF!C360,A!$A$2:$A$1001,0))</f>
        <v>1824</v>
      </c>
      <c r="K360" s="202" t="str">
        <f>INDEX(A!$I$2:$I$1001,MATCH(EF!C360,A!$A$2:$A$1001,0))</f>
        <v>NA</v>
      </c>
      <c r="L360" s="202" t="str">
        <f>INDEX(A!$J$2:$J$1001,MATCH(EF!C360,A!$A$2:$A$1001,0))</f>
        <v>NA</v>
      </c>
      <c r="M360" s="202">
        <f>INDEX(A!$K$2:$K$1001,MATCH(EF!C360,A!$A$2:$A$1001,0))</f>
        <v>710000</v>
      </c>
      <c r="N360" s="202">
        <f>INDEX(A!$L$2:$L$1001,MATCH(EF!C360,A!$A$2:$A$1001,0))</f>
        <v>0</v>
      </c>
      <c r="O360" s="203" t="str">
        <f t="shared" si="10"/>
        <v>7</v>
      </c>
      <c r="P360" s="203" t="str">
        <f t="shared" si="11"/>
        <v>100</v>
      </c>
      <c r="Q360" s="203" t="str">
        <f>IF(O360="7",IF(P360="000","Sin región al ser un intermunicipal",INDEX(B!$C$2:$C$126,MATCH(EF!P360,B!$A$2:$A$126,0))),"Sin región al ser un ente Estatal")</f>
        <v>Costa Sur</v>
      </c>
      <c r="R360" s="204">
        <f>IF(O360="7",IF(P360="000","N/A",INDEX(B!$D$2:$D$126,MATCH(EF!P360,B!$A$2:$A$126,0))),B!$D$127)</f>
        <v>35824</v>
      </c>
      <c r="S360" s="204">
        <f>IF(O360="7",IF(P360="000","N/A",INDEX(B!$E$2:$E$126,MATCH(EF!P360,B!$A$2:$A$126,0))),B!$E$127)</f>
        <v>36316</v>
      </c>
    </row>
    <row r="361" spans="1:19" x14ac:dyDescent="0.3">
      <c r="A361" s="195">
        <f>COUNTIF(A!$A$2:$A$1001,"&lt;="&amp;A!A361)</f>
        <v>360</v>
      </c>
      <c r="B361" s="196">
        <v>360</v>
      </c>
      <c r="C361" s="202" t="str">
        <f>INDEX(A!$A$2:$A$1001,MATCH(EF!B361,EF!$A$2:$A$1001,0))</f>
        <v>Tonalá</v>
      </c>
      <c r="D361" s="202" t="str">
        <f>INDEX(A!$B$2:$B$1001,MATCH(EF!C361,A!$A$2:$A$1001,0))</f>
        <v>Municipal</v>
      </c>
      <c r="E361" s="202" t="str">
        <f>INDEX(A!$C$2:$C$1001,MATCH(EF!C361,A!$A$2:$A$1001,0))</f>
        <v>Sí</v>
      </c>
      <c r="F361" s="202">
        <f>INDEX(A!$D$2:$D$1001,MATCH(EF!C361,A!$A$2:$A$1001,0))</f>
        <v>101</v>
      </c>
      <c r="G361" s="202" t="str">
        <f>INDEX(A!$E$2:$E$1001,MATCH(EF!C361,A!$A$2:$A$1001,0))</f>
        <v>Gobierno</v>
      </c>
      <c r="H361" s="202" t="str">
        <f>INDEX(A!$F$2:$F$1001,MATCH(EF!C361,A!$A$2:$A$1001,0))</f>
        <v>Ejecutivo</v>
      </c>
      <c r="I361" s="202" t="str">
        <f>INDEX(A!$G$2:$G$1001,MATCH(EF!C361,A!$A$2:$A$1001,0))</f>
        <v>Dependencia</v>
      </c>
      <c r="J361" s="202">
        <f>INDEX(A!$H$2:$H$1001,MATCH(EF!C361,A!$A$2:$A$1001,0))</f>
        <v>1824</v>
      </c>
      <c r="K361" s="202" t="str">
        <f>INDEX(A!$I$2:$I$1001,MATCH(EF!C361,A!$A$2:$A$1001,0))</f>
        <v>NA</v>
      </c>
      <c r="L361" s="202" t="str">
        <f>INDEX(A!$J$2:$J$1001,MATCH(EF!C361,A!$A$2:$A$1001,0))</f>
        <v>NA</v>
      </c>
      <c r="M361" s="202">
        <f>INDEX(A!$K$2:$K$1001,MATCH(EF!C361,A!$A$2:$A$1001,0))</f>
        <v>710100</v>
      </c>
      <c r="N361" s="202">
        <f>INDEX(A!$L$2:$L$1001,MATCH(EF!C361,A!$A$2:$A$1001,0))</f>
        <v>0</v>
      </c>
      <c r="O361" s="203" t="str">
        <f t="shared" si="10"/>
        <v>7</v>
      </c>
      <c r="P361" s="203" t="str">
        <f t="shared" si="11"/>
        <v>101</v>
      </c>
      <c r="Q361" s="203" t="str">
        <f>IF(O361="7",IF(P361="000","Sin región al ser un intermunicipal",INDEX(B!$C$2:$C$126,MATCH(EF!P361,B!$A$2:$A$126,0))),"Sin región al ser un ente Estatal")</f>
        <v>Centro</v>
      </c>
      <c r="R361" s="204">
        <f>IF(O361="7",IF(P361="000","N/A",INDEX(B!$D$2:$D$126,MATCH(EF!P361,B!$A$2:$A$126,0))),B!$D$127)</f>
        <v>536111</v>
      </c>
      <c r="S361" s="204">
        <f>IF(O361="7",IF(P361="000","N/A",INDEX(B!$E$2:$E$126,MATCH(EF!P361,B!$A$2:$A$126,0))),B!$E$127)</f>
        <v>569913</v>
      </c>
    </row>
    <row r="362" spans="1:19" x14ac:dyDescent="0.3">
      <c r="A362" s="195">
        <f>COUNTIF(A!$A$2:$A$1001,"&lt;="&amp;A!A362)</f>
        <v>361</v>
      </c>
      <c r="B362" s="196">
        <v>361</v>
      </c>
      <c r="C362" s="202" t="str">
        <f>INDEX(A!$A$2:$A$1001,MATCH(EF!B362,EF!$A$2:$A$1001,0))</f>
        <v>Tonaya</v>
      </c>
      <c r="D362" s="202" t="str">
        <f>INDEX(A!$B$2:$B$1001,MATCH(EF!C362,A!$A$2:$A$1001,0))</f>
        <v>Municipal</v>
      </c>
      <c r="E362" s="202" t="str">
        <f>INDEX(A!$C$2:$C$1001,MATCH(EF!C362,A!$A$2:$A$1001,0))</f>
        <v>Sí</v>
      </c>
      <c r="F362" s="202">
        <f>INDEX(A!$D$2:$D$1001,MATCH(EF!C362,A!$A$2:$A$1001,0))</f>
        <v>102</v>
      </c>
      <c r="G362" s="202" t="str">
        <f>INDEX(A!$E$2:$E$1001,MATCH(EF!C362,A!$A$2:$A$1001,0))</f>
        <v>Gobierno</v>
      </c>
      <c r="H362" s="202" t="str">
        <f>INDEX(A!$F$2:$F$1001,MATCH(EF!C362,A!$A$2:$A$1001,0))</f>
        <v>Ejecutivo</v>
      </c>
      <c r="I362" s="202" t="str">
        <f>INDEX(A!$G$2:$G$1001,MATCH(EF!C362,A!$A$2:$A$1001,0))</f>
        <v>Dependencia</v>
      </c>
      <c r="J362" s="202">
        <f>INDEX(A!$H$2:$H$1001,MATCH(EF!C362,A!$A$2:$A$1001,0))</f>
        <v>1824</v>
      </c>
      <c r="K362" s="202" t="str">
        <f>INDEX(A!$I$2:$I$1001,MATCH(EF!C362,A!$A$2:$A$1001,0))</f>
        <v>NA</v>
      </c>
      <c r="L362" s="202" t="str">
        <f>INDEX(A!$J$2:$J$1001,MATCH(EF!C362,A!$A$2:$A$1001,0))</f>
        <v>NA</v>
      </c>
      <c r="M362" s="202">
        <f>INDEX(A!$K$2:$K$1001,MATCH(EF!C362,A!$A$2:$A$1001,0))</f>
        <v>710200</v>
      </c>
      <c r="N362" s="202">
        <f>INDEX(A!$L$2:$L$1001,MATCH(EF!C362,A!$A$2:$A$1001,0))</f>
        <v>0</v>
      </c>
      <c r="O362" s="203" t="str">
        <f t="shared" si="10"/>
        <v>7</v>
      </c>
      <c r="P362" s="203" t="str">
        <f t="shared" si="11"/>
        <v>102</v>
      </c>
      <c r="Q362" s="203" t="str">
        <f>IF(O362="7",IF(P362="000","Sin región al ser un intermunicipal",INDEX(B!$C$2:$C$126,MATCH(EF!P362,B!$A$2:$A$126,0))),"Sin región al ser un ente Estatal")</f>
        <v>Sierra de Amula</v>
      </c>
      <c r="R362" s="204">
        <f>IF(O362="7",IF(P362="000","N/A",INDEX(B!$D$2:$D$126,MATCH(EF!P362,B!$A$2:$A$126,0))),B!$D$127)</f>
        <v>5960</v>
      </c>
      <c r="S362" s="204">
        <f>IF(O362="7",IF(P362="000","N/A",INDEX(B!$E$2:$E$126,MATCH(EF!P362,B!$A$2:$A$126,0))),B!$E$127)</f>
        <v>5961</v>
      </c>
    </row>
    <row r="363" spans="1:19" x14ac:dyDescent="0.3">
      <c r="A363" s="195">
        <f>COUNTIF(A!$A$2:$A$1001,"&lt;="&amp;A!A363)</f>
        <v>362</v>
      </c>
      <c r="B363" s="196">
        <v>362</v>
      </c>
      <c r="C363" s="202" t="str">
        <f>INDEX(A!$A$2:$A$1001,MATCH(EF!B363,EF!$A$2:$A$1001,0))</f>
        <v>Tonila</v>
      </c>
      <c r="D363" s="202" t="str">
        <f>INDEX(A!$B$2:$B$1001,MATCH(EF!C363,A!$A$2:$A$1001,0))</f>
        <v>Municipal</v>
      </c>
      <c r="E363" s="202" t="str">
        <f>INDEX(A!$C$2:$C$1001,MATCH(EF!C363,A!$A$2:$A$1001,0))</f>
        <v>Sí</v>
      </c>
      <c r="F363" s="202">
        <f>INDEX(A!$D$2:$D$1001,MATCH(EF!C363,A!$A$2:$A$1001,0))</f>
        <v>103</v>
      </c>
      <c r="G363" s="202" t="str">
        <f>INDEX(A!$E$2:$E$1001,MATCH(EF!C363,A!$A$2:$A$1001,0))</f>
        <v>Gobierno</v>
      </c>
      <c r="H363" s="202" t="str">
        <f>INDEX(A!$F$2:$F$1001,MATCH(EF!C363,A!$A$2:$A$1001,0))</f>
        <v>Ejecutivo</v>
      </c>
      <c r="I363" s="202" t="str">
        <f>INDEX(A!$G$2:$G$1001,MATCH(EF!C363,A!$A$2:$A$1001,0))</f>
        <v>Dependencia</v>
      </c>
      <c r="J363" s="202">
        <f>INDEX(A!$H$2:$H$1001,MATCH(EF!C363,A!$A$2:$A$1001,0))</f>
        <v>1824</v>
      </c>
      <c r="K363" s="202" t="str">
        <f>INDEX(A!$I$2:$I$1001,MATCH(EF!C363,A!$A$2:$A$1001,0))</f>
        <v>NA</v>
      </c>
      <c r="L363" s="202" t="str">
        <f>INDEX(A!$J$2:$J$1001,MATCH(EF!C363,A!$A$2:$A$1001,0))</f>
        <v>NA</v>
      </c>
      <c r="M363" s="202">
        <f>INDEX(A!$K$2:$K$1001,MATCH(EF!C363,A!$A$2:$A$1001,0))</f>
        <v>710300</v>
      </c>
      <c r="N363" s="202">
        <f>INDEX(A!$L$2:$L$1001,MATCH(EF!C363,A!$A$2:$A$1001,0))</f>
        <v>0</v>
      </c>
      <c r="O363" s="203" t="str">
        <f t="shared" si="10"/>
        <v>7</v>
      </c>
      <c r="P363" s="203" t="str">
        <f t="shared" si="11"/>
        <v>103</v>
      </c>
      <c r="Q363" s="203" t="str">
        <f>IF(O363="7",IF(P363="000","Sin región al ser un intermunicipal",INDEX(B!$C$2:$C$126,MATCH(EF!P363,B!$A$2:$A$126,0))),"Sin región al ser un ente Estatal")</f>
        <v>Sur</v>
      </c>
      <c r="R363" s="204">
        <f>IF(O363="7",IF(P363="000","N/A",INDEX(B!$D$2:$D$126,MATCH(EF!P363,B!$A$2:$A$126,0))),B!$D$127)</f>
        <v>7256</v>
      </c>
      <c r="S363" s="204">
        <f>IF(O363="7",IF(P363="000","N/A",INDEX(B!$E$2:$E$126,MATCH(EF!P363,B!$A$2:$A$126,0))),B!$E$127)</f>
        <v>7565</v>
      </c>
    </row>
    <row r="364" spans="1:19" x14ac:dyDescent="0.3">
      <c r="A364" s="195">
        <f>COUNTIF(A!$A$2:$A$1001,"&lt;="&amp;A!A364)</f>
        <v>363</v>
      </c>
      <c r="B364" s="196">
        <v>363</v>
      </c>
      <c r="C364" s="202" t="str">
        <f>INDEX(A!$A$2:$A$1001,MATCH(EF!B364,EF!$A$2:$A$1001,0))</f>
        <v>Totatiche</v>
      </c>
      <c r="D364" s="202" t="str">
        <f>INDEX(A!$B$2:$B$1001,MATCH(EF!C364,A!$A$2:$A$1001,0))</f>
        <v>Municipal</v>
      </c>
      <c r="E364" s="202" t="str">
        <f>INDEX(A!$C$2:$C$1001,MATCH(EF!C364,A!$A$2:$A$1001,0))</f>
        <v>Sí</v>
      </c>
      <c r="F364" s="202">
        <f>INDEX(A!$D$2:$D$1001,MATCH(EF!C364,A!$A$2:$A$1001,0))</f>
        <v>104</v>
      </c>
      <c r="G364" s="202" t="str">
        <f>INDEX(A!$E$2:$E$1001,MATCH(EF!C364,A!$A$2:$A$1001,0))</f>
        <v>Gobierno</v>
      </c>
      <c r="H364" s="202" t="str">
        <f>INDEX(A!$F$2:$F$1001,MATCH(EF!C364,A!$A$2:$A$1001,0))</f>
        <v>Ejecutivo</v>
      </c>
      <c r="I364" s="202" t="str">
        <f>INDEX(A!$G$2:$G$1001,MATCH(EF!C364,A!$A$2:$A$1001,0))</f>
        <v>Dependencia</v>
      </c>
      <c r="J364" s="202">
        <f>INDEX(A!$H$2:$H$1001,MATCH(EF!C364,A!$A$2:$A$1001,0))</f>
        <v>1861</v>
      </c>
      <c r="K364" s="202" t="str">
        <f>INDEX(A!$I$2:$I$1001,MATCH(EF!C364,A!$A$2:$A$1001,0))</f>
        <v>NA</v>
      </c>
      <c r="L364" s="202" t="str">
        <f>INDEX(A!$J$2:$J$1001,MATCH(EF!C364,A!$A$2:$A$1001,0))</f>
        <v>NA</v>
      </c>
      <c r="M364" s="202">
        <f>INDEX(A!$K$2:$K$1001,MATCH(EF!C364,A!$A$2:$A$1001,0))</f>
        <v>710400</v>
      </c>
      <c r="N364" s="202">
        <f>INDEX(A!$L$2:$L$1001,MATCH(EF!C364,A!$A$2:$A$1001,0))</f>
        <v>0</v>
      </c>
      <c r="O364" s="203" t="str">
        <f t="shared" si="10"/>
        <v>7</v>
      </c>
      <c r="P364" s="203" t="str">
        <f t="shared" si="11"/>
        <v>104</v>
      </c>
      <c r="Q364" s="203" t="str">
        <f>IF(O364="7",IF(P364="000","Sin región al ser un intermunicipal",INDEX(B!$C$2:$C$126,MATCH(EF!P364,B!$A$2:$A$126,0))),"Sin región al ser un ente Estatal")</f>
        <v>Norte</v>
      </c>
      <c r="R364" s="204">
        <f>IF(O364="7",IF(P364="000","N/A",INDEX(B!$D$2:$D$126,MATCH(EF!P364,B!$A$2:$A$126,0))),B!$D$127)</f>
        <v>4412</v>
      </c>
      <c r="S364" s="204">
        <f>IF(O364="7",IF(P364="000","N/A",INDEX(B!$E$2:$E$126,MATCH(EF!P364,B!$A$2:$A$126,0))),B!$E$127)</f>
        <v>4180</v>
      </c>
    </row>
    <row r="365" spans="1:19" x14ac:dyDescent="0.3">
      <c r="A365" s="195">
        <f>COUNTIF(A!$A$2:$A$1001,"&lt;="&amp;A!A365)</f>
        <v>364</v>
      </c>
      <c r="B365" s="196">
        <v>364</v>
      </c>
      <c r="C365" s="202" t="str">
        <f>INDEX(A!$A$2:$A$1001,MATCH(EF!B365,EF!$A$2:$A$1001,0))</f>
        <v>Tototlán</v>
      </c>
      <c r="D365" s="202" t="str">
        <f>INDEX(A!$B$2:$B$1001,MATCH(EF!C365,A!$A$2:$A$1001,0))</f>
        <v>Municipal</v>
      </c>
      <c r="E365" s="202" t="str">
        <f>INDEX(A!$C$2:$C$1001,MATCH(EF!C365,A!$A$2:$A$1001,0))</f>
        <v>Sí</v>
      </c>
      <c r="F365" s="202">
        <f>INDEX(A!$D$2:$D$1001,MATCH(EF!C365,A!$A$2:$A$1001,0))</f>
        <v>105</v>
      </c>
      <c r="G365" s="202" t="str">
        <f>INDEX(A!$E$2:$E$1001,MATCH(EF!C365,A!$A$2:$A$1001,0))</f>
        <v>Gobierno</v>
      </c>
      <c r="H365" s="202" t="str">
        <f>INDEX(A!$F$2:$F$1001,MATCH(EF!C365,A!$A$2:$A$1001,0))</f>
        <v>Ejecutivo</v>
      </c>
      <c r="I365" s="202" t="str">
        <f>INDEX(A!$G$2:$G$1001,MATCH(EF!C365,A!$A$2:$A$1001,0))</f>
        <v>Dependencia</v>
      </c>
      <c r="J365" s="202">
        <f>INDEX(A!$H$2:$H$1001,MATCH(EF!C365,A!$A$2:$A$1001,0))</f>
        <v>1824</v>
      </c>
      <c r="K365" s="202" t="str">
        <f>INDEX(A!$I$2:$I$1001,MATCH(EF!C365,A!$A$2:$A$1001,0))</f>
        <v>NA</v>
      </c>
      <c r="L365" s="202" t="str">
        <f>INDEX(A!$J$2:$J$1001,MATCH(EF!C365,A!$A$2:$A$1001,0))</f>
        <v>NA</v>
      </c>
      <c r="M365" s="202">
        <f>INDEX(A!$K$2:$K$1001,MATCH(EF!C365,A!$A$2:$A$1001,0))</f>
        <v>710500</v>
      </c>
      <c r="N365" s="202">
        <f>INDEX(A!$L$2:$L$1001,MATCH(EF!C365,A!$A$2:$A$1001,0))</f>
        <v>0</v>
      </c>
      <c r="O365" s="203" t="str">
        <f t="shared" si="10"/>
        <v>7</v>
      </c>
      <c r="P365" s="203" t="str">
        <f t="shared" si="11"/>
        <v>105</v>
      </c>
      <c r="Q365" s="203" t="str">
        <f>IF(O365="7",IF(P365="000","Sin región al ser un intermunicipal",INDEX(B!$C$2:$C$126,MATCH(EF!P365,B!$A$2:$A$126,0))),"Sin región al ser un ente Estatal")</f>
        <v>Ciénega</v>
      </c>
      <c r="R365" s="204">
        <f>IF(O365="7",IF(P365="000","N/A",INDEX(B!$D$2:$D$126,MATCH(EF!P365,B!$A$2:$A$126,0))),B!$D$127)</f>
        <v>23171</v>
      </c>
      <c r="S365" s="204">
        <f>IF(O365="7",IF(P365="000","N/A",INDEX(B!$E$2:$E$126,MATCH(EF!P365,B!$A$2:$A$126,0))),B!$E$127)</f>
        <v>23573</v>
      </c>
    </row>
    <row r="366" spans="1:19" x14ac:dyDescent="0.3">
      <c r="A366" s="195">
        <f>COUNTIF(A!$A$2:$A$1001,"&lt;="&amp;A!A366)</f>
        <v>365</v>
      </c>
      <c r="B366" s="196">
        <v>365</v>
      </c>
      <c r="C366" s="202" t="str">
        <f>INDEX(A!$A$2:$A$1001,MATCH(EF!B366,EF!$A$2:$A$1001,0))</f>
        <v>Tuxcacuesco</v>
      </c>
      <c r="D366" s="202" t="str">
        <f>INDEX(A!$B$2:$B$1001,MATCH(EF!C366,A!$A$2:$A$1001,0))</f>
        <v>Municipal</v>
      </c>
      <c r="E366" s="202" t="str">
        <f>INDEX(A!$C$2:$C$1001,MATCH(EF!C366,A!$A$2:$A$1001,0))</f>
        <v>Sí</v>
      </c>
      <c r="F366" s="202">
        <f>INDEX(A!$D$2:$D$1001,MATCH(EF!C366,A!$A$2:$A$1001,0))</f>
        <v>106</v>
      </c>
      <c r="G366" s="202" t="str">
        <f>INDEX(A!$E$2:$E$1001,MATCH(EF!C366,A!$A$2:$A$1001,0))</f>
        <v>Gobierno</v>
      </c>
      <c r="H366" s="202" t="str">
        <f>INDEX(A!$F$2:$F$1001,MATCH(EF!C366,A!$A$2:$A$1001,0))</f>
        <v>Ejecutivo</v>
      </c>
      <c r="I366" s="202" t="str">
        <f>INDEX(A!$G$2:$G$1001,MATCH(EF!C366,A!$A$2:$A$1001,0))</f>
        <v>Dependencia</v>
      </c>
      <c r="J366" s="202">
        <f>INDEX(A!$H$2:$H$1001,MATCH(EF!C366,A!$A$2:$A$1001,0))</f>
        <v>1824</v>
      </c>
      <c r="K366" s="202" t="str">
        <f>INDEX(A!$I$2:$I$1001,MATCH(EF!C366,A!$A$2:$A$1001,0))</f>
        <v>NA</v>
      </c>
      <c r="L366" s="202" t="str">
        <f>INDEX(A!$J$2:$J$1001,MATCH(EF!C366,A!$A$2:$A$1001,0))</f>
        <v>NA</v>
      </c>
      <c r="M366" s="202">
        <f>INDEX(A!$K$2:$K$1001,MATCH(EF!C366,A!$A$2:$A$1001,0))</f>
        <v>710600</v>
      </c>
      <c r="N366" s="202">
        <f>INDEX(A!$L$2:$L$1001,MATCH(EF!C366,A!$A$2:$A$1001,0))</f>
        <v>0</v>
      </c>
      <c r="O366" s="203" t="str">
        <f t="shared" si="10"/>
        <v>7</v>
      </c>
      <c r="P366" s="203" t="str">
        <f t="shared" si="11"/>
        <v>106</v>
      </c>
      <c r="Q366" s="203" t="str">
        <f>IF(O366="7",IF(P366="000","Sin región al ser un intermunicipal",INDEX(B!$C$2:$C$126,MATCH(EF!P366,B!$A$2:$A$126,0))),"Sin región al ser un ente Estatal")</f>
        <v>Sierra de Amula</v>
      </c>
      <c r="R366" s="204">
        <f>IF(O366="7",IF(P366="000","N/A",INDEX(B!$D$2:$D$126,MATCH(EF!P366,B!$A$2:$A$126,0))),B!$D$127)</f>
        <v>4229</v>
      </c>
      <c r="S366" s="204">
        <f>IF(O366="7",IF(P366="000","N/A",INDEX(B!$E$2:$E$126,MATCH(EF!P366,B!$A$2:$A$126,0))),B!$E$127)</f>
        <v>5482</v>
      </c>
    </row>
    <row r="367" spans="1:19" x14ac:dyDescent="0.3">
      <c r="A367" s="195">
        <f>COUNTIF(A!$A$2:$A$1001,"&lt;="&amp;A!A367)</f>
        <v>366</v>
      </c>
      <c r="B367" s="196">
        <v>366</v>
      </c>
      <c r="C367" s="202" t="str">
        <f>INDEX(A!$A$2:$A$1001,MATCH(EF!B367,EF!$A$2:$A$1001,0))</f>
        <v>Tuxcueca</v>
      </c>
      <c r="D367" s="202" t="str">
        <f>INDEX(A!$B$2:$B$1001,MATCH(EF!C367,A!$A$2:$A$1001,0))</f>
        <v>Municipal</v>
      </c>
      <c r="E367" s="202" t="str">
        <f>INDEX(A!$C$2:$C$1001,MATCH(EF!C367,A!$A$2:$A$1001,0))</f>
        <v>Sí</v>
      </c>
      <c r="F367" s="202">
        <f>INDEX(A!$D$2:$D$1001,MATCH(EF!C367,A!$A$2:$A$1001,0))</f>
        <v>107</v>
      </c>
      <c r="G367" s="202" t="str">
        <f>INDEX(A!$E$2:$E$1001,MATCH(EF!C367,A!$A$2:$A$1001,0))</f>
        <v>Gobierno</v>
      </c>
      <c r="H367" s="202" t="str">
        <f>INDEX(A!$F$2:$F$1001,MATCH(EF!C367,A!$A$2:$A$1001,0))</f>
        <v>Ejecutivo</v>
      </c>
      <c r="I367" s="202" t="str">
        <f>INDEX(A!$G$2:$G$1001,MATCH(EF!C367,A!$A$2:$A$1001,0))</f>
        <v>Dependencia</v>
      </c>
      <c r="J367" s="202">
        <f>INDEX(A!$H$2:$H$1001,MATCH(EF!C367,A!$A$2:$A$1001,0))</f>
        <v>1886</v>
      </c>
      <c r="K367" s="202" t="str">
        <f>INDEX(A!$I$2:$I$1001,MATCH(EF!C367,A!$A$2:$A$1001,0))</f>
        <v>NA</v>
      </c>
      <c r="L367" s="202" t="str">
        <f>INDEX(A!$J$2:$J$1001,MATCH(EF!C367,A!$A$2:$A$1001,0))</f>
        <v>NA</v>
      </c>
      <c r="M367" s="202">
        <f>INDEX(A!$K$2:$K$1001,MATCH(EF!C367,A!$A$2:$A$1001,0))</f>
        <v>710700</v>
      </c>
      <c r="N367" s="202">
        <f>INDEX(A!$L$2:$L$1001,MATCH(EF!C367,A!$A$2:$A$1001,0))</f>
        <v>0</v>
      </c>
      <c r="O367" s="203" t="str">
        <f t="shared" si="10"/>
        <v>7</v>
      </c>
      <c r="P367" s="203" t="str">
        <f t="shared" si="11"/>
        <v>107</v>
      </c>
      <c r="Q367" s="203" t="str">
        <f>IF(O367="7",IF(P367="000","Sin región al ser un intermunicipal",INDEX(B!$C$2:$C$126,MATCH(EF!P367,B!$A$2:$A$126,0))),"Sin región al ser un ente Estatal")</f>
        <v>Sureste</v>
      </c>
      <c r="R367" s="204">
        <f>IF(O367="7",IF(P367="000","N/A",INDEX(B!$D$2:$D$126,MATCH(EF!P367,B!$A$2:$A$126,0))),B!$D$127)</f>
        <v>6156</v>
      </c>
      <c r="S367" s="204">
        <f>IF(O367="7",IF(P367="000","N/A",INDEX(B!$E$2:$E$126,MATCH(EF!P367,B!$A$2:$A$126,0))),B!$E$127)</f>
        <v>6702</v>
      </c>
    </row>
    <row r="368" spans="1:19" x14ac:dyDescent="0.3">
      <c r="A368" s="195">
        <f>COUNTIF(A!$A$2:$A$1001,"&lt;="&amp;A!A368)</f>
        <v>367</v>
      </c>
      <c r="B368" s="196">
        <v>367</v>
      </c>
      <c r="C368" s="202" t="str">
        <f>INDEX(A!$A$2:$A$1001,MATCH(EF!B368,EF!$A$2:$A$1001,0))</f>
        <v>Tuxpan</v>
      </c>
      <c r="D368" s="202" t="str">
        <f>INDEX(A!$B$2:$B$1001,MATCH(EF!C368,A!$A$2:$A$1001,0))</f>
        <v>Municipal</v>
      </c>
      <c r="E368" s="202" t="str">
        <f>INDEX(A!$C$2:$C$1001,MATCH(EF!C368,A!$A$2:$A$1001,0))</f>
        <v>Sí</v>
      </c>
      <c r="F368" s="202">
        <f>INDEX(A!$D$2:$D$1001,MATCH(EF!C368,A!$A$2:$A$1001,0))</f>
        <v>108</v>
      </c>
      <c r="G368" s="202" t="str">
        <f>INDEX(A!$E$2:$E$1001,MATCH(EF!C368,A!$A$2:$A$1001,0))</f>
        <v>Gobierno</v>
      </c>
      <c r="H368" s="202" t="str">
        <f>INDEX(A!$F$2:$F$1001,MATCH(EF!C368,A!$A$2:$A$1001,0))</f>
        <v>Ejecutivo</v>
      </c>
      <c r="I368" s="202" t="str">
        <f>INDEX(A!$G$2:$G$1001,MATCH(EF!C368,A!$A$2:$A$1001,0))</f>
        <v>Dependencia</v>
      </c>
      <c r="J368" s="202">
        <f>INDEX(A!$H$2:$H$1001,MATCH(EF!C368,A!$A$2:$A$1001,0))</f>
        <v>1825</v>
      </c>
      <c r="K368" s="202" t="str">
        <f>INDEX(A!$I$2:$I$1001,MATCH(EF!C368,A!$A$2:$A$1001,0))</f>
        <v>NA</v>
      </c>
      <c r="L368" s="202" t="str">
        <f>INDEX(A!$J$2:$J$1001,MATCH(EF!C368,A!$A$2:$A$1001,0))</f>
        <v>NA</v>
      </c>
      <c r="M368" s="202">
        <f>INDEX(A!$K$2:$K$1001,MATCH(EF!C368,A!$A$2:$A$1001,0))</f>
        <v>710800</v>
      </c>
      <c r="N368" s="202">
        <f>INDEX(A!$L$2:$L$1001,MATCH(EF!C368,A!$A$2:$A$1001,0))</f>
        <v>0</v>
      </c>
      <c r="O368" s="203" t="str">
        <f t="shared" si="10"/>
        <v>7</v>
      </c>
      <c r="P368" s="203" t="str">
        <f t="shared" si="11"/>
        <v>108</v>
      </c>
      <c r="Q368" s="203" t="str">
        <f>IF(O368="7",IF(P368="000","Sin región al ser un intermunicipal",INDEX(B!$C$2:$C$126,MATCH(EF!P368,B!$A$2:$A$126,0))),"Sin región al ser un ente Estatal")</f>
        <v>Sur</v>
      </c>
      <c r="R368" s="204">
        <f>IF(O368="7",IF(P368="000","N/A",INDEX(B!$D$2:$D$126,MATCH(EF!P368,B!$A$2:$A$126,0))),B!$D$127)</f>
        <v>34182</v>
      </c>
      <c r="S368" s="204">
        <f>IF(O368="7",IF(P368="000","N/A",INDEX(B!$E$2:$E$126,MATCH(EF!P368,B!$A$2:$A$126,0))),B!$E$127)</f>
        <v>37518</v>
      </c>
    </row>
    <row r="369" spans="1:19" x14ac:dyDescent="0.3">
      <c r="A369" s="195">
        <f>COUNTIF(A!$A$2:$A$1001,"&lt;="&amp;A!A369)</f>
        <v>368</v>
      </c>
      <c r="B369" s="196">
        <v>368</v>
      </c>
      <c r="C369" s="202" t="str">
        <f>INDEX(A!$A$2:$A$1001,MATCH(EF!B369,EF!$A$2:$A$1001,0))</f>
        <v>Unión de San Antonio</v>
      </c>
      <c r="D369" s="202" t="str">
        <f>INDEX(A!$B$2:$B$1001,MATCH(EF!C369,A!$A$2:$A$1001,0))</f>
        <v>Municipal</v>
      </c>
      <c r="E369" s="202" t="str">
        <f>INDEX(A!$C$2:$C$1001,MATCH(EF!C369,A!$A$2:$A$1001,0))</f>
        <v>Sí</v>
      </c>
      <c r="F369" s="202">
        <f>INDEX(A!$D$2:$D$1001,MATCH(EF!C369,A!$A$2:$A$1001,0))</f>
        <v>109</v>
      </c>
      <c r="G369" s="202" t="str">
        <f>INDEX(A!$E$2:$E$1001,MATCH(EF!C369,A!$A$2:$A$1001,0))</f>
        <v>Gobierno</v>
      </c>
      <c r="H369" s="202" t="str">
        <f>INDEX(A!$F$2:$F$1001,MATCH(EF!C369,A!$A$2:$A$1001,0))</f>
        <v>Ejecutivo</v>
      </c>
      <c r="I369" s="202" t="str">
        <f>INDEX(A!$G$2:$G$1001,MATCH(EF!C369,A!$A$2:$A$1001,0))</f>
        <v>Dependencia</v>
      </c>
      <c r="J369" s="202">
        <f>INDEX(A!$H$2:$H$1001,MATCH(EF!C369,A!$A$2:$A$1001,0))</f>
        <v>1824</v>
      </c>
      <c r="K369" s="202" t="str">
        <f>INDEX(A!$I$2:$I$1001,MATCH(EF!C369,A!$A$2:$A$1001,0))</f>
        <v>NA</v>
      </c>
      <c r="L369" s="202" t="str">
        <f>INDEX(A!$J$2:$J$1001,MATCH(EF!C369,A!$A$2:$A$1001,0))</f>
        <v>NA</v>
      </c>
      <c r="M369" s="202">
        <f>INDEX(A!$K$2:$K$1001,MATCH(EF!C369,A!$A$2:$A$1001,0))</f>
        <v>710900</v>
      </c>
      <c r="N369" s="202">
        <f>INDEX(A!$L$2:$L$1001,MATCH(EF!C369,A!$A$2:$A$1001,0))</f>
        <v>0</v>
      </c>
      <c r="O369" s="203" t="str">
        <f t="shared" si="10"/>
        <v>7</v>
      </c>
      <c r="P369" s="203" t="str">
        <f t="shared" si="11"/>
        <v>109</v>
      </c>
      <c r="Q369" s="203" t="str">
        <f>IF(O369="7",IF(P369="000","Sin región al ser un intermunicipal",INDEX(B!$C$2:$C$126,MATCH(EF!P369,B!$A$2:$A$126,0))),"Sin región al ser un ente Estatal")</f>
        <v xml:space="preserve">Altos Norte  </v>
      </c>
      <c r="R369" s="204">
        <f>IF(O369="7",IF(P369="000","N/A",INDEX(B!$D$2:$D$126,MATCH(EF!P369,B!$A$2:$A$126,0))),B!$D$127)</f>
        <v>17325</v>
      </c>
      <c r="S369" s="204">
        <f>IF(O369="7",IF(P369="000","N/A",INDEX(B!$E$2:$E$126,MATCH(EF!P369,B!$A$2:$A$126,0))),B!$E$127)</f>
        <v>19069</v>
      </c>
    </row>
    <row r="370" spans="1:19" x14ac:dyDescent="0.3">
      <c r="A370" s="195">
        <f>COUNTIF(A!$A$2:$A$1001,"&lt;="&amp;A!A370)</f>
        <v>369</v>
      </c>
      <c r="B370" s="196">
        <v>369</v>
      </c>
      <c r="C370" s="202" t="str">
        <f>INDEX(A!$A$2:$A$1001,MATCH(EF!B370,EF!$A$2:$A$1001,0))</f>
        <v>Unión de Tula</v>
      </c>
      <c r="D370" s="202" t="str">
        <f>INDEX(A!$B$2:$B$1001,MATCH(EF!C370,A!$A$2:$A$1001,0))</f>
        <v>Municipal</v>
      </c>
      <c r="E370" s="202" t="str">
        <f>INDEX(A!$C$2:$C$1001,MATCH(EF!C370,A!$A$2:$A$1001,0))</f>
        <v>Sí</v>
      </c>
      <c r="F370" s="202">
        <f>INDEX(A!$D$2:$D$1001,MATCH(EF!C370,A!$A$2:$A$1001,0))</f>
        <v>110</v>
      </c>
      <c r="G370" s="202" t="str">
        <f>INDEX(A!$E$2:$E$1001,MATCH(EF!C370,A!$A$2:$A$1001,0))</f>
        <v>Gobierno</v>
      </c>
      <c r="H370" s="202" t="str">
        <f>INDEX(A!$F$2:$F$1001,MATCH(EF!C370,A!$A$2:$A$1001,0))</f>
        <v>Ejecutivo</v>
      </c>
      <c r="I370" s="202" t="str">
        <f>INDEX(A!$G$2:$G$1001,MATCH(EF!C370,A!$A$2:$A$1001,0))</f>
        <v>Dependencia</v>
      </c>
      <c r="J370" s="202">
        <f>INDEX(A!$H$2:$H$1001,MATCH(EF!C370,A!$A$2:$A$1001,0))</f>
        <v>1824</v>
      </c>
      <c r="K370" s="202" t="str">
        <f>INDEX(A!$I$2:$I$1001,MATCH(EF!C370,A!$A$2:$A$1001,0))</f>
        <v>NA</v>
      </c>
      <c r="L370" s="202" t="str">
        <f>INDEX(A!$J$2:$J$1001,MATCH(EF!C370,A!$A$2:$A$1001,0))</f>
        <v>NA</v>
      </c>
      <c r="M370" s="202">
        <f>INDEX(A!$K$2:$K$1001,MATCH(EF!C370,A!$A$2:$A$1001,0))</f>
        <v>711000</v>
      </c>
      <c r="N370" s="202">
        <f>INDEX(A!$L$2:$L$1001,MATCH(EF!C370,A!$A$2:$A$1001,0))</f>
        <v>0</v>
      </c>
      <c r="O370" s="203" t="str">
        <f t="shared" si="10"/>
        <v>7</v>
      </c>
      <c r="P370" s="203" t="str">
        <f t="shared" si="11"/>
        <v>110</v>
      </c>
      <c r="Q370" s="203" t="str">
        <f>IF(O370="7",IF(P370="000","Sin región al ser un intermunicipal",INDEX(B!$C$2:$C$126,MATCH(EF!P370,B!$A$2:$A$126,0))),"Sin región al ser un ente Estatal")</f>
        <v>Sierra de Amula</v>
      </c>
      <c r="R370" s="204">
        <f>IF(O370="7",IF(P370="000","N/A",INDEX(B!$D$2:$D$126,MATCH(EF!P370,B!$A$2:$A$126,0))),B!$D$127)</f>
        <v>13446</v>
      </c>
      <c r="S370" s="204">
        <f>IF(O370="7",IF(P370="000","N/A",INDEX(B!$E$2:$E$126,MATCH(EF!P370,B!$A$2:$A$126,0))),B!$E$127)</f>
        <v>13799</v>
      </c>
    </row>
    <row r="371" spans="1:19" x14ac:dyDescent="0.3">
      <c r="A371" s="195">
        <f>COUNTIF(A!$A$2:$A$1001,"&lt;="&amp;A!A371)</f>
        <v>370</v>
      </c>
      <c r="B371" s="196">
        <v>370</v>
      </c>
      <c r="C371" s="202" t="str">
        <f>INDEX(A!$A$2:$A$1001,MATCH(EF!B371,EF!$A$2:$A$1001,0))</f>
        <v>Valle de Guadalupe</v>
      </c>
      <c r="D371" s="202" t="str">
        <f>INDEX(A!$B$2:$B$1001,MATCH(EF!C371,A!$A$2:$A$1001,0))</f>
        <v>Municipal</v>
      </c>
      <c r="E371" s="202" t="str">
        <f>INDEX(A!$C$2:$C$1001,MATCH(EF!C371,A!$A$2:$A$1001,0))</f>
        <v>Sí</v>
      </c>
      <c r="F371" s="202">
        <f>INDEX(A!$D$2:$D$1001,MATCH(EF!C371,A!$A$2:$A$1001,0))</f>
        <v>111</v>
      </c>
      <c r="G371" s="202" t="str">
        <f>INDEX(A!$E$2:$E$1001,MATCH(EF!C371,A!$A$2:$A$1001,0))</f>
        <v>Gobierno</v>
      </c>
      <c r="H371" s="202" t="str">
        <f>INDEX(A!$F$2:$F$1001,MATCH(EF!C371,A!$A$2:$A$1001,0))</f>
        <v>Ejecutivo</v>
      </c>
      <c r="I371" s="202" t="str">
        <f>INDEX(A!$G$2:$G$1001,MATCH(EF!C371,A!$A$2:$A$1001,0))</f>
        <v>Dependencia</v>
      </c>
      <c r="J371" s="202">
        <f>INDEX(A!$H$2:$H$1001,MATCH(EF!C371,A!$A$2:$A$1001,0))</f>
        <v>1922</v>
      </c>
      <c r="K371" s="202" t="str">
        <f>INDEX(A!$I$2:$I$1001,MATCH(EF!C371,A!$A$2:$A$1001,0))</f>
        <v>NA</v>
      </c>
      <c r="L371" s="202" t="str">
        <f>INDEX(A!$J$2:$J$1001,MATCH(EF!C371,A!$A$2:$A$1001,0))</f>
        <v>NA</v>
      </c>
      <c r="M371" s="202">
        <f>INDEX(A!$K$2:$K$1001,MATCH(EF!C371,A!$A$2:$A$1001,0))</f>
        <v>711100</v>
      </c>
      <c r="N371" s="202">
        <f>INDEX(A!$L$2:$L$1001,MATCH(EF!C371,A!$A$2:$A$1001,0))</f>
        <v>0</v>
      </c>
      <c r="O371" s="203" t="str">
        <f t="shared" si="10"/>
        <v>7</v>
      </c>
      <c r="P371" s="203" t="str">
        <f t="shared" si="11"/>
        <v>111</v>
      </c>
      <c r="Q371" s="203" t="str">
        <f>IF(O371="7",IF(P371="000","Sin región al ser un intermunicipal",INDEX(B!$C$2:$C$126,MATCH(EF!P371,B!$A$2:$A$126,0))),"Sin región al ser un ente Estatal")</f>
        <v>Altos Sur</v>
      </c>
      <c r="R371" s="204">
        <f>IF(O371="7",IF(P371="000","N/A",INDEX(B!$D$2:$D$126,MATCH(EF!P371,B!$A$2:$A$126,0))),B!$D$127)</f>
        <v>6924</v>
      </c>
      <c r="S371" s="204">
        <f>IF(O371="7",IF(P371="000","N/A",INDEX(B!$E$2:$E$126,MATCH(EF!P371,B!$A$2:$A$126,0))),B!$E$127)</f>
        <v>6627</v>
      </c>
    </row>
    <row r="372" spans="1:19" x14ac:dyDescent="0.3">
      <c r="A372" s="195">
        <f>COUNTIF(A!$A$2:$A$1001,"&lt;="&amp;A!A372)</f>
        <v>371</v>
      </c>
      <c r="B372" s="196">
        <v>371</v>
      </c>
      <c r="C372" s="202" t="str">
        <f>INDEX(A!$A$2:$A$1001,MATCH(EF!B372,EF!$A$2:$A$1001,0))</f>
        <v>Valle de Juárez</v>
      </c>
      <c r="D372" s="202" t="str">
        <f>INDEX(A!$B$2:$B$1001,MATCH(EF!C372,A!$A$2:$A$1001,0))</f>
        <v>Municipal</v>
      </c>
      <c r="E372" s="202" t="str">
        <f>INDEX(A!$C$2:$C$1001,MATCH(EF!C372,A!$A$2:$A$1001,0))</f>
        <v>Sí</v>
      </c>
      <c r="F372" s="202">
        <f>INDEX(A!$D$2:$D$1001,MATCH(EF!C372,A!$A$2:$A$1001,0))</f>
        <v>112</v>
      </c>
      <c r="G372" s="202" t="str">
        <f>INDEX(A!$E$2:$E$1001,MATCH(EF!C372,A!$A$2:$A$1001,0))</f>
        <v>Gobierno</v>
      </c>
      <c r="H372" s="202" t="str">
        <f>INDEX(A!$F$2:$F$1001,MATCH(EF!C372,A!$A$2:$A$1001,0))</f>
        <v>Ejecutivo</v>
      </c>
      <c r="I372" s="202" t="str">
        <f>INDEX(A!$G$2:$G$1001,MATCH(EF!C372,A!$A$2:$A$1001,0))</f>
        <v>Dependencia</v>
      </c>
      <c r="J372" s="202">
        <f>INDEX(A!$H$2:$H$1001,MATCH(EF!C372,A!$A$2:$A$1001,0))</f>
        <v>1895</v>
      </c>
      <c r="K372" s="202" t="str">
        <f>INDEX(A!$I$2:$I$1001,MATCH(EF!C372,A!$A$2:$A$1001,0))</f>
        <v>NA</v>
      </c>
      <c r="L372" s="202" t="str">
        <f>INDEX(A!$J$2:$J$1001,MATCH(EF!C372,A!$A$2:$A$1001,0))</f>
        <v>NA</v>
      </c>
      <c r="M372" s="202">
        <f>INDEX(A!$K$2:$K$1001,MATCH(EF!C372,A!$A$2:$A$1001,0))</f>
        <v>711200</v>
      </c>
      <c r="N372" s="202">
        <f>INDEX(A!$L$2:$L$1001,MATCH(EF!C372,A!$A$2:$A$1001,0))</f>
        <v>0</v>
      </c>
      <c r="O372" s="203" t="str">
        <f t="shared" si="10"/>
        <v>7</v>
      </c>
      <c r="P372" s="203" t="str">
        <f t="shared" si="11"/>
        <v>112</v>
      </c>
      <c r="Q372" s="203" t="str">
        <f>IF(O372="7",IF(P372="000","Sin región al ser un intermunicipal",INDEX(B!$C$2:$C$126,MATCH(EF!P372,B!$A$2:$A$126,0))),"Sin región al ser un ente Estatal")</f>
        <v>Sureste</v>
      </c>
      <c r="R372" s="204">
        <f>IF(O372="7",IF(P372="000","N/A",INDEX(B!$D$2:$D$126,MATCH(EF!P372,B!$A$2:$A$126,0))),B!$D$127)</f>
        <v>5389</v>
      </c>
      <c r="S372" s="204">
        <f>IF(O372="7",IF(P372="000","N/A",INDEX(B!$E$2:$E$126,MATCH(EF!P372,B!$A$2:$A$126,0))),B!$E$127)</f>
        <v>6151</v>
      </c>
    </row>
    <row r="373" spans="1:19" x14ac:dyDescent="0.3">
      <c r="A373" s="195">
        <f>COUNTIF(A!$A$2:$A$1001,"&lt;="&amp;A!A373)</f>
        <v>372</v>
      </c>
      <c r="B373" s="196">
        <v>372</v>
      </c>
      <c r="C373" s="202" t="str">
        <f>INDEX(A!$A$2:$A$1001,MATCH(EF!B373,EF!$A$2:$A$1001,0))</f>
        <v>Villa Corona</v>
      </c>
      <c r="D373" s="202" t="str">
        <f>INDEX(A!$B$2:$B$1001,MATCH(EF!C373,A!$A$2:$A$1001,0))</f>
        <v>Municipal</v>
      </c>
      <c r="E373" s="202" t="str">
        <f>INDEX(A!$C$2:$C$1001,MATCH(EF!C373,A!$A$2:$A$1001,0))</f>
        <v>Sí</v>
      </c>
      <c r="F373" s="202">
        <f>INDEX(A!$D$2:$D$1001,MATCH(EF!C373,A!$A$2:$A$1001,0))</f>
        <v>114</v>
      </c>
      <c r="G373" s="202" t="str">
        <f>INDEX(A!$E$2:$E$1001,MATCH(EF!C373,A!$A$2:$A$1001,0))</f>
        <v>Gobierno</v>
      </c>
      <c r="H373" s="202" t="str">
        <f>INDEX(A!$F$2:$F$1001,MATCH(EF!C373,A!$A$2:$A$1001,0))</f>
        <v>Ejecutivo</v>
      </c>
      <c r="I373" s="202" t="str">
        <f>INDEX(A!$G$2:$G$1001,MATCH(EF!C373,A!$A$2:$A$1001,0))</f>
        <v>Dependencia</v>
      </c>
      <c r="J373" s="202">
        <f>INDEX(A!$H$2:$H$1001,MATCH(EF!C373,A!$A$2:$A$1001,0))</f>
        <v>1918</v>
      </c>
      <c r="K373" s="202" t="str">
        <f>INDEX(A!$I$2:$I$1001,MATCH(EF!C373,A!$A$2:$A$1001,0))</f>
        <v>NA</v>
      </c>
      <c r="L373" s="202" t="str">
        <f>INDEX(A!$J$2:$J$1001,MATCH(EF!C373,A!$A$2:$A$1001,0))</f>
        <v>NA</v>
      </c>
      <c r="M373" s="202">
        <f>INDEX(A!$K$2:$K$1001,MATCH(EF!C373,A!$A$2:$A$1001,0))</f>
        <v>711400</v>
      </c>
      <c r="N373" s="202">
        <f>INDEX(A!$L$2:$L$1001,MATCH(EF!C373,A!$A$2:$A$1001,0))</f>
        <v>0</v>
      </c>
      <c r="O373" s="203" t="str">
        <f t="shared" si="10"/>
        <v>7</v>
      </c>
      <c r="P373" s="203" t="str">
        <f t="shared" si="11"/>
        <v>114</v>
      </c>
      <c r="Q373" s="203" t="str">
        <f>IF(O373="7",IF(P373="000","Sin región al ser un intermunicipal",INDEX(B!$C$2:$C$126,MATCH(EF!P373,B!$A$2:$A$126,0))),"Sin región al ser un ente Estatal")</f>
        <v>Lagunas</v>
      </c>
      <c r="R373" s="204">
        <f>IF(O373="7",IF(P373="000","N/A",INDEX(B!$D$2:$D$126,MATCH(EF!P373,B!$A$2:$A$126,0))),B!$D$127)</f>
        <v>17824</v>
      </c>
      <c r="S373" s="204">
        <f>IF(O373="7",IF(P373="000","N/A",INDEX(B!$E$2:$E$126,MATCH(EF!P373,B!$A$2:$A$126,0))),B!$E$127)</f>
        <v>19063</v>
      </c>
    </row>
    <row r="374" spans="1:19" x14ac:dyDescent="0.3">
      <c r="A374" s="195">
        <f>COUNTIF(A!$A$2:$A$1001,"&lt;="&amp;A!A374)</f>
        <v>373</v>
      </c>
      <c r="B374" s="196">
        <v>373</v>
      </c>
      <c r="C374" s="202" t="str">
        <f>INDEX(A!$A$2:$A$1001,MATCH(EF!B374,EF!$A$2:$A$1001,0))</f>
        <v>Villa Guerrero</v>
      </c>
      <c r="D374" s="202" t="str">
        <f>INDEX(A!$B$2:$B$1001,MATCH(EF!C374,A!$A$2:$A$1001,0))</f>
        <v>Municipal</v>
      </c>
      <c r="E374" s="202" t="str">
        <f>INDEX(A!$C$2:$C$1001,MATCH(EF!C374,A!$A$2:$A$1001,0))</f>
        <v>Sí</v>
      </c>
      <c r="F374" s="202">
        <f>INDEX(A!$D$2:$D$1001,MATCH(EF!C374,A!$A$2:$A$1001,0))</f>
        <v>115</v>
      </c>
      <c r="G374" s="202" t="str">
        <f>INDEX(A!$E$2:$E$1001,MATCH(EF!C374,A!$A$2:$A$1001,0))</f>
        <v>Gobierno</v>
      </c>
      <c r="H374" s="202" t="str">
        <f>INDEX(A!$F$2:$F$1001,MATCH(EF!C374,A!$A$2:$A$1001,0))</f>
        <v>Ejecutivo</v>
      </c>
      <c r="I374" s="202" t="str">
        <f>INDEX(A!$G$2:$G$1001,MATCH(EF!C374,A!$A$2:$A$1001,0))</f>
        <v>Dependencia</v>
      </c>
      <c r="J374" s="202">
        <f>INDEX(A!$H$2:$H$1001,MATCH(EF!C374,A!$A$2:$A$1001,0))</f>
        <v>1921</v>
      </c>
      <c r="K374" s="202" t="str">
        <f>INDEX(A!$I$2:$I$1001,MATCH(EF!C374,A!$A$2:$A$1001,0))</f>
        <v>NA</v>
      </c>
      <c r="L374" s="202" t="str">
        <f>INDEX(A!$J$2:$J$1001,MATCH(EF!C374,A!$A$2:$A$1001,0))</f>
        <v>NA</v>
      </c>
      <c r="M374" s="202">
        <f>INDEX(A!$K$2:$K$1001,MATCH(EF!C374,A!$A$2:$A$1001,0))</f>
        <v>711500</v>
      </c>
      <c r="N374" s="202">
        <f>INDEX(A!$L$2:$L$1001,MATCH(EF!C374,A!$A$2:$A$1001,0))</f>
        <v>0</v>
      </c>
      <c r="O374" s="203" t="str">
        <f t="shared" si="10"/>
        <v>7</v>
      </c>
      <c r="P374" s="203" t="str">
        <f t="shared" si="11"/>
        <v>115</v>
      </c>
      <c r="Q374" s="203" t="str">
        <f>IF(O374="7",IF(P374="000","Sin región al ser un intermunicipal",INDEX(B!$C$2:$C$126,MATCH(EF!P374,B!$A$2:$A$126,0))),"Sin región al ser un ente Estatal")</f>
        <v>Norte</v>
      </c>
      <c r="R374" s="204">
        <f>IF(O374="7",IF(P374="000","N/A",INDEX(B!$D$2:$D$126,MATCH(EF!P374,B!$A$2:$A$126,0))),B!$D$127)</f>
        <v>5417</v>
      </c>
      <c r="S374" s="204">
        <f>IF(O374="7",IF(P374="000","N/A",INDEX(B!$E$2:$E$126,MATCH(EF!P374,B!$A$2:$A$126,0))),B!$E$127)</f>
        <v>5525</v>
      </c>
    </row>
    <row r="375" spans="1:19" x14ac:dyDescent="0.3">
      <c r="A375" s="195">
        <f>COUNTIF(A!$A$2:$A$1001,"&lt;="&amp;A!A375)</f>
        <v>374</v>
      </c>
      <c r="B375" s="196">
        <v>374</v>
      </c>
      <c r="C375" s="202" t="str">
        <f>INDEX(A!$A$2:$A$1001,MATCH(EF!B375,EF!$A$2:$A$1001,0))</f>
        <v>Villa Hidalgo</v>
      </c>
      <c r="D375" s="202" t="str">
        <f>INDEX(A!$B$2:$B$1001,MATCH(EF!C375,A!$A$2:$A$1001,0))</f>
        <v>Municipal</v>
      </c>
      <c r="E375" s="202" t="str">
        <f>INDEX(A!$C$2:$C$1001,MATCH(EF!C375,A!$A$2:$A$1001,0))</f>
        <v>Sí</v>
      </c>
      <c r="F375" s="202">
        <f>INDEX(A!$D$2:$D$1001,MATCH(EF!C375,A!$A$2:$A$1001,0))</f>
        <v>116</v>
      </c>
      <c r="G375" s="202" t="str">
        <f>INDEX(A!$E$2:$E$1001,MATCH(EF!C375,A!$A$2:$A$1001,0))</f>
        <v>Gobierno</v>
      </c>
      <c r="H375" s="202" t="str">
        <f>INDEX(A!$F$2:$F$1001,MATCH(EF!C375,A!$A$2:$A$1001,0))</f>
        <v>Ejecutivo</v>
      </c>
      <c r="I375" s="202" t="str">
        <f>INDEX(A!$G$2:$G$1001,MATCH(EF!C375,A!$A$2:$A$1001,0))</f>
        <v>Dependencia</v>
      </c>
      <c r="J375" s="202">
        <f>INDEX(A!$H$2:$H$1001,MATCH(EF!C375,A!$A$2:$A$1001,0))</f>
        <v>1869</v>
      </c>
      <c r="K375" s="202" t="str">
        <f>INDEX(A!$I$2:$I$1001,MATCH(EF!C375,A!$A$2:$A$1001,0))</f>
        <v>NA</v>
      </c>
      <c r="L375" s="202" t="str">
        <f>INDEX(A!$J$2:$J$1001,MATCH(EF!C375,A!$A$2:$A$1001,0))</f>
        <v>NA</v>
      </c>
      <c r="M375" s="202">
        <f>INDEX(A!$K$2:$K$1001,MATCH(EF!C375,A!$A$2:$A$1001,0))</f>
        <v>711600</v>
      </c>
      <c r="N375" s="202">
        <f>INDEX(A!$L$2:$L$1001,MATCH(EF!C375,A!$A$2:$A$1001,0))</f>
        <v>0</v>
      </c>
      <c r="O375" s="203" t="str">
        <f t="shared" si="10"/>
        <v>7</v>
      </c>
      <c r="P375" s="203" t="str">
        <f t="shared" si="11"/>
        <v>116</v>
      </c>
      <c r="Q375" s="203" t="str">
        <f>IF(O375="7",IF(P375="000","Sin región al ser un intermunicipal",INDEX(B!$C$2:$C$126,MATCH(EF!P375,B!$A$2:$A$126,0))),"Sin región al ser un ente Estatal")</f>
        <v>Altos Norte</v>
      </c>
      <c r="R375" s="204">
        <f>IF(O375="7",IF(P375="000","N/A",INDEX(B!$D$2:$D$126,MATCH(EF!P375,B!$A$2:$A$126,0))),B!$D$127)</f>
        <v>20257</v>
      </c>
      <c r="S375" s="204">
        <f>IF(O375="7",IF(P375="000","N/A",INDEX(B!$E$2:$E$126,MATCH(EF!P375,B!$A$2:$A$126,0))),B!$E$127)</f>
        <v>20088</v>
      </c>
    </row>
    <row r="376" spans="1:19" x14ac:dyDescent="0.3">
      <c r="A376" s="195">
        <f>COUNTIF(A!$A$2:$A$1001,"&lt;="&amp;A!A376)</f>
        <v>375</v>
      </c>
      <c r="B376" s="196">
        <v>375</v>
      </c>
      <c r="C376" s="202" t="str">
        <f>INDEX(A!$A$2:$A$1001,MATCH(EF!B376,EF!$A$2:$A$1001,0))</f>
        <v>Villa Purificación</v>
      </c>
      <c r="D376" s="202" t="str">
        <f>INDEX(A!$B$2:$B$1001,MATCH(EF!C376,A!$A$2:$A$1001,0))</f>
        <v>Municipal</v>
      </c>
      <c r="E376" s="202" t="str">
        <f>INDEX(A!$C$2:$C$1001,MATCH(EF!C376,A!$A$2:$A$1001,0))</f>
        <v>Sí</v>
      </c>
      <c r="F376" s="202">
        <f>INDEX(A!$D$2:$D$1001,MATCH(EF!C376,A!$A$2:$A$1001,0))</f>
        <v>68</v>
      </c>
      <c r="G376" s="202" t="str">
        <f>INDEX(A!$E$2:$E$1001,MATCH(EF!C376,A!$A$2:$A$1001,0))</f>
        <v>Gobierno</v>
      </c>
      <c r="H376" s="202" t="str">
        <f>INDEX(A!$F$2:$F$1001,MATCH(EF!C376,A!$A$2:$A$1001,0))</f>
        <v>Ejecutivo</v>
      </c>
      <c r="I376" s="202" t="str">
        <f>INDEX(A!$G$2:$G$1001,MATCH(EF!C376,A!$A$2:$A$1001,0))</f>
        <v>Dependencia</v>
      </c>
      <c r="J376" s="202">
        <f>INDEX(A!$H$2:$H$1001,MATCH(EF!C376,A!$A$2:$A$1001,0))</f>
        <v>1871</v>
      </c>
      <c r="K376" s="202" t="str">
        <f>INDEX(A!$I$2:$I$1001,MATCH(EF!C376,A!$A$2:$A$1001,0))</f>
        <v>NA</v>
      </c>
      <c r="L376" s="202" t="str">
        <f>INDEX(A!$J$2:$J$1001,MATCH(EF!C376,A!$A$2:$A$1001,0))</f>
        <v>NA</v>
      </c>
      <c r="M376" s="202">
        <f>INDEX(A!$K$2:$K$1001,MATCH(EF!C376,A!$A$2:$A$1001,0))</f>
        <v>706800</v>
      </c>
      <c r="N376" s="202">
        <f>INDEX(A!$L$2:$L$1001,MATCH(EF!C376,A!$A$2:$A$1001,0))</f>
        <v>0</v>
      </c>
      <c r="O376" s="203" t="str">
        <f t="shared" si="10"/>
        <v>7</v>
      </c>
      <c r="P376" s="203" t="str">
        <f t="shared" si="11"/>
        <v>068</v>
      </c>
      <c r="Q376" s="203" t="str">
        <f>IF(O376="7",IF(P376="000","Sin región al ser un intermunicipal",INDEX(B!$C$2:$C$126,MATCH(EF!P376,B!$A$2:$A$126,0))),"Sin región al ser un ente Estatal")</f>
        <v>Costa Sur</v>
      </c>
      <c r="R376" s="204">
        <f>IF(O376="7",IF(P376="000","N/A",INDEX(B!$D$2:$D$126,MATCH(EF!P376,B!$A$2:$A$126,0))),B!$D$127)</f>
        <v>10704</v>
      </c>
      <c r="S376" s="204">
        <f>IF(O376="7",IF(P376="000","N/A",INDEX(B!$E$2:$E$126,MATCH(EF!P376,B!$A$2:$A$126,0))),B!$E$127)</f>
        <v>11303</v>
      </c>
    </row>
    <row r="377" spans="1:19" x14ac:dyDescent="0.3">
      <c r="A377" s="195">
        <f>COUNTIF(A!$A$2:$A$1001,"&lt;="&amp;A!A377)</f>
        <v>376</v>
      </c>
      <c r="B377" s="196">
        <v>376</v>
      </c>
      <c r="C377" s="202" t="str">
        <f>INDEX(A!$A$2:$A$1001,MATCH(EF!B377,EF!$A$2:$A$1001,0))</f>
        <v>Yahualica de González Gallo</v>
      </c>
      <c r="D377" s="202" t="str">
        <f>INDEX(A!$B$2:$B$1001,MATCH(EF!C377,A!$A$2:$A$1001,0))</f>
        <v>Municipal</v>
      </c>
      <c r="E377" s="202" t="str">
        <f>INDEX(A!$C$2:$C$1001,MATCH(EF!C377,A!$A$2:$A$1001,0))</f>
        <v>Sí</v>
      </c>
      <c r="F377" s="202">
        <f>INDEX(A!$D$2:$D$1001,MATCH(EF!C377,A!$A$2:$A$1001,0))</f>
        <v>118</v>
      </c>
      <c r="G377" s="202" t="str">
        <f>INDEX(A!$E$2:$E$1001,MATCH(EF!C377,A!$A$2:$A$1001,0))</f>
        <v>Gobierno</v>
      </c>
      <c r="H377" s="202" t="str">
        <f>INDEX(A!$F$2:$F$1001,MATCH(EF!C377,A!$A$2:$A$1001,0))</f>
        <v>Ejecutivo</v>
      </c>
      <c r="I377" s="202" t="str">
        <f>INDEX(A!$G$2:$G$1001,MATCH(EF!C377,A!$A$2:$A$1001,0))</f>
        <v>Dependencia</v>
      </c>
      <c r="J377" s="202">
        <f>INDEX(A!$H$2:$H$1001,MATCH(EF!C377,A!$A$2:$A$1001,0))</f>
        <v>1824</v>
      </c>
      <c r="K377" s="202" t="str">
        <f>INDEX(A!$I$2:$I$1001,MATCH(EF!C377,A!$A$2:$A$1001,0))</f>
        <v>NA</v>
      </c>
      <c r="L377" s="202" t="str">
        <f>INDEX(A!$J$2:$J$1001,MATCH(EF!C377,A!$A$2:$A$1001,0))</f>
        <v>NA</v>
      </c>
      <c r="M377" s="202">
        <f>INDEX(A!$K$2:$K$1001,MATCH(EF!C377,A!$A$2:$A$1001,0))</f>
        <v>711800</v>
      </c>
      <c r="N377" s="202">
        <f>INDEX(A!$L$2:$L$1001,MATCH(EF!C377,A!$A$2:$A$1001,0))</f>
        <v>0</v>
      </c>
      <c r="O377" s="203" t="str">
        <f t="shared" si="10"/>
        <v>7</v>
      </c>
      <c r="P377" s="203" t="str">
        <f t="shared" si="11"/>
        <v>118</v>
      </c>
      <c r="Q377" s="203" t="str">
        <f>IF(O377="7",IF(P377="000","Sin región al ser un intermunicipal",INDEX(B!$C$2:$C$126,MATCH(EF!P377,B!$A$2:$A$126,0))),"Sin región al ser un ente Estatal")</f>
        <v xml:space="preserve">Altos Sur </v>
      </c>
      <c r="R377" s="204">
        <f>IF(O377="7",IF(P377="000","N/A",INDEX(B!$D$2:$D$126,MATCH(EF!P377,B!$A$2:$A$126,0))),B!$D$127)</f>
        <v>22586</v>
      </c>
      <c r="S377" s="204">
        <f>IF(O377="7",IF(P377="000","N/A",INDEX(B!$E$2:$E$126,MATCH(EF!P377,B!$A$2:$A$126,0))),B!$E$127)</f>
        <v>22394</v>
      </c>
    </row>
    <row r="378" spans="1:19" x14ac:dyDescent="0.3">
      <c r="A378" s="195">
        <f>COUNTIF(A!$A$2:$A$1001,"&lt;="&amp;A!A378)</f>
        <v>377</v>
      </c>
      <c r="B378" s="196">
        <v>377</v>
      </c>
      <c r="C378" s="202" t="str">
        <f>INDEX(A!$A$2:$A$1001,MATCH(EF!B378,EF!$A$2:$A$1001,0))</f>
        <v>Zacoalco de Torres</v>
      </c>
      <c r="D378" s="202" t="str">
        <f>INDEX(A!$B$2:$B$1001,MATCH(EF!C378,A!$A$2:$A$1001,0))</f>
        <v>Municipal</v>
      </c>
      <c r="E378" s="202" t="str">
        <f>INDEX(A!$C$2:$C$1001,MATCH(EF!C378,A!$A$2:$A$1001,0))</f>
        <v>Sí</v>
      </c>
      <c r="F378" s="202">
        <f>INDEX(A!$D$2:$D$1001,MATCH(EF!C378,A!$A$2:$A$1001,0))</f>
        <v>119</v>
      </c>
      <c r="G378" s="202" t="str">
        <f>INDEX(A!$E$2:$E$1001,MATCH(EF!C378,A!$A$2:$A$1001,0))</f>
        <v>Gobierno</v>
      </c>
      <c r="H378" s="202" t="str">
        <f>INDEX(A!$F$2:$F$1001,MATCH(EF!C378,A!$A$2:$A$1001,0))</f>
        <v>Ejecutivo</v>
      </c>
      <c r="I378" s="202" t="str">
        <f>INDEX(A!$G$2:$G$1001,MATCH(EF!C378,A!$A$2:$A$1001,0))</f>
        <v>Dependencia</v>
      </c>
      <c r="J378" s="202">
        <f>INDEX(A!$H$2:$H$1001,MATCH(EF!C378,A!$A$2:$A$1001,0))</f>
        <v>1824</v>
      </c>
      <c r="K378" s="202" t="str">
        <f>INDEX(A!$I$2:$I$1001,MATCH(EF!C378,A!$A$2:$A$1001,0))</f>
        <v>NA</v>
      </c>
      <c r="L378" s="202" t="str">
        <f>INDEX(A!$J$2:$J$1001,MATCH(EF!C378,A!$A$2:$A$1001,0))</f>
        <v>NA</v>
      </c>
      <c r="M378" s="202">
        <f>INDEX(A!$K$2:$K$1001,MATCH(EF!C378,A!$A$2:$A$1001,0))</f>
        <v>711900</v>
      </c>
      <c r="N378" s="202">
        <f>INDEX(A!$L$2:$L$1001,MATCH(EF!C378,A!$A$2:$A$1001,0))</f>
        <v>0</v>
      </c>
      <c r="O378" s="203" t="str">
        <f t="shared" si="10"/>
        <v>7</v>
      </c>
      <c r="P378" s="203" t="str">
        <f t="shared" si="11"/>
        <v>119</v>
      </c>
      <c r="Q378" s="203" t="str">
        <f>IF(O378="7",IF(P378="000","Sin región al ser un intermunicipal",INDEX(B!$C$2:$C$126,MATCH(EF!P378,B!$A$2:$A$126,0))),"Sin región al ser un ente Estatal")</f>
        <v>Lagunas</v>
      </c>
      <c r="R378" s="204">
        <f>IF(O378="7",IF(P378="000","N/A",INDEX(B!$D$2:$D$126,MATCH(EF!P378,B!$A$2:$A$126,0))),B!$D$127)</f>
        <v>28205</v>
      </c>
      <c r="S378" s="204">
        <f>IF(O378="7",IF(P378="000","N/A",INDEX(B!$E$2:$E$126,MATCH(EF!P378,B!$A$2:$A$126,0))),B!$E$127)</f>
        <v>30472</v>
      </c>
    </row>
    <row r="379" spans="1:19" x14ac:dyDescent="0.3">
      <c r="A379" s="195">
        <f>COUNTIF(A!$A$2:$A$1001,"&lt;="&amp;A!A379)</f>
        <v>378</v>
      </c>
      <c r="B379" s="196">
        <v>378</v>
      </c>
      <c r="C379" s="202" t="str">
        <f>INDEX(A!$A$2:$A$1001,MATCH(EF!B379,EF!$A$2:$A$1001,0))</f>
        <v>Zapopan</v>
      </c>
      <c r="D379" s="202" t="str">
        <f>INDEX(A!$B$2:$B$1001,MATCH(EF!C379,A!$A$2:$A$1001,0))</f>
        <v>Municipal</v>
      </c>
      <c r="E379" s="202" t="str">
        <f>INDEX(A!$C$2:$C$1001,MATCH(EF!C379,A!$A$2:$A$1001,0))</f>
        <v>Sí</v>
      </c>
      <c r="F379" s="202">
        <f>INDEX(A!$D$2:$D$1001,MATCH(EF!C379,A!$A$2:$A$1001,0))</f>
        <v>120</v>
      </c>
      <c r="G379" s="202" t="str">
        <f>INDEX(A!$E$2:$E$1001,MATCH(EF!C379,A!$A$2:$A$1001,0))</f>
        <v>Gobierno</v>
      </c>
      <c r="H379" s="202" t="str">
        <f>INDEX(A!$F$2:$F$1001,MATCH(EF!C379,A!$A$2:$A$1001,0))</f>
        <v>Ejecutivo</v>
      </c>
      <c r="I379" s="202" t="str">
        <f>INDEX(A!$G$2:$G$1001,MATCH(EF!C379,A!$A$2:$A$1001,0))</f>
        <v>Dependencia</v>
      </c>
      <c r="J379" s="202">
        <f>INDEX(A!$H$2:$H$1001,MATCH(EF!C379,A!$A$2:$A$1001,0))</f>
        <v>1824</v>
      </c>
      <c r="K379" s="202" t="str">
        <f>INDEX(A!$I$2:$I$1001,MATCH(EF!C379,A!$A$2:$A$1001,0))</f>
        <v>NA</v>
      </c>
      <c r="L379" s="202" t="str">
        <f>INDEX(A!$J$2:$J$1001,MATCH(EF!C379,A!$A$2:$A$1001,0))</f>
        <v>NA</v>
      </c>
      <c r="M379" s="202">
        <f>INDEX(A!$K$2:$K$1001,MATCH(EF!C379,A!$A$2:$A$1001,0))</f>
        <v>712000</v>
      </c>
      <c r="N379" s="202">
        <f>INDEX(A!$L$2:$L$1001,MATCH(EF!C379,A!$A$2:$A$1001,0))</f>
        <v>0</v>
      </c>
      <c r="O379" s="203" t="str">
        <f t="shared" si="10"/>
        <v>7</v>
      </c>
      <c r="P379" s="203" t="str">
        <f t="shared" si="11"/>
        <v>120</v>
      </c>
      <c r="Q379" s="203" t="str">
        <f>IF(O379="7",IF(P379="000","Sin región al ser un intermunicipal",INDEX(B!$C$2:$C$126,MATCH(EF!P379,B!$A$2:$A$126,0))),"Sin región al ser un ente Estatal")</f>
        <v>Centro</v>
      </c>
      <c r="R379" s="204">
        <f>IF(O379="7",IF(P379="000","N/A",INDEX(B!$D$2:$D$126,MATCH(EF!P379,B!$A$2:$A$126,0))),B!$D$127)</f>
        <v>1332272</v>
      </c>
      <c r="S379" s="204">
        <f>IF(O379="7",IF(P379="000","N/A",INDEX(B!$E$2:$E$126,MATCH(EF!P379,B!$A$2:$A$126,0))),B!$E$127)</f>
        <v>1476491</v>
      </c>
    </row>
    <row r="380" spans="1:19" x14ac:dyDescent="0.3">
      <c r="A380" s="195">
        <f>COUNTIF(A!$A$2:$A$1001,"&lt;="&amp;A!A380)</f>
        <v>379</v>
      </c>
      <c r="B380" s="196">
        <v>379</v>
      </c>
      <c r="C380" s="202" t="str">
        <f>INDEX(A!$A$2:$A$1001,MATCH(EF!B380,EF!$A$2:$A$1001,0))</f>
        <v>Zapotiltic</v>
      </c>
      <c r="D380" s="202" t="str">
        <f>INDEX(A!$B$2:$B$1001,MATCH(EF!C380,A!$A$2:$A$1001,0))</f>
        <v>Municipal</v>
      </c>
      <c r="E380" s="202" t="str">
        <f>INDEX(A!$C$2:$C$1001,MATCH(EF!C380,A!$A$2:$A$1001,0))</f>
        <v>Sí</v>
      </c>
      <c r="F380" s="202">
        <f>INDEX(A!$D$2:$D$1001,MATCH(EF!C380,A!$A$2:$A$1001,0))</f>
        <v>121</v>
      </c>
      <c r="G380" s="202" t="str">
        <f>INDEX(A!$E$2:$E$1001,MATCH(EF!C380,A!$A$2:$A$1001,0))</f>
        <v>Gobierno</v>
      </c>
      <c r="H380" s="202" t="str">
        <f>INDEX(A!$F$2:$F$1001,MATCH(EF!C380,A!$A$2:$A$1001,0))</f>
        <v>Ejecutivo</v>
      </c>
      <c r="I380" s="202" t="str">
        <f>INDEX(A!$G$2:$G$1001,MATCH(EF!C380,A!$A$2:$A$1001,0))</f>
        <v>Dependencia</v>
      </c>
      <c r="J380" s="202">
        <f>INDEX(A!$H$2:$H$1001,MATCH(EF!C380,A!$A$2:$A$1001,0))</f>
        <v>1824</v>
      </c>
      <c r="K380" s="202" t="str">
        <f>INDEX(A!$I$2:$I$1001,MATCH(EF!C380,A!$A$2:$A$1001,0))</f>
        <v>NA</v>
      </c>
      <c r="L380" s="202" t="str">
        <f>INDEX(A!$J$2:$J$1001,MATCH(EF!C380,A!$A$2:$A$1001,0))</f>
        <v>NA</v>
      </c>
      <c r="M380" s="202">
        <f>INDEX(A!$K$2:$K$1001,MATCH(EF!C380,A!$A$2:$A$1001,0))</f>
        <v>712100</v>
      </c>
      <c r="N380" s="202">
        <f>INDEX(A!$L$2:$L$1001,MATCH(EF!C380,A!$A$2:$A$1001,0))</f>
        <v>0</v>
      </c>
      <c r="O380" s="203" t="str">
        <f t="shared" si="10"/>
        <v>7</v>
      </c>
      <c r="P380" s="203" t="str">
        <f t="shared" si="11"/>
        <v>121</v>
      </c>
      <c r="Q380" s="203" t="str">
        <f>IF(O380="7",IF(P380="000","Sin región al ser un intermunicipal",INDEX(B!$C$2:$C$126,MATCH(EF!P380,B!$A$2:$A$126,0))),"Sin región al ser un ente Estatal")</f>
        <v>Sur</v>
      </c>
      <c r="R380" s="204">
        <f>IF(O380="7",IF(P380="000","N/A",INDEX(B!$D$2:$D$126,MATCH(EF!P380,B!$A$2:$A$126,0))),B!$D$127)</f>
        <v>29190</v>
      </c>
      <c r="S380" s="204">
        <f>IF(O380="7",IF(P380="000","N/A",INDEX(B!$E$2:$E$126,MATCH(EF!P380,B!$A$2:$A$126,0))),B!$E$127)</f>
        <v>33713</v>
      </c>
    </row>
    <row r="381" spans="1:19" x14ac:dyDescent="0.3">
      <c r="A381" s="195">
        <f>COUNTIF(A!$A$2:$A$1001,"&lt;="&amp;A!A381)</f>
        <v>380</v>
      </c>
      <c r="B381" s="196">
        <v>380</v>
      </c>
      <c r="C381" s="202" t="str">
        <f>INDEX(A!$A$2:$A$1001,MATCH(EF!B381,EF!$A$2:$A$1001,0))</f>
        <v>Zapotitlán de Vadillo</v>
      </c>
      <c r="D381" s="202" t="str">
        <f>INDEX(A!$B$2:$B$1001,MATCH(EF!C381,A!$A$2:$A$1001,0))</f>
        <v>Municipal</v>
      </c>
      <c r="E381" s="202" t="str">
        <f>INDEX(A!$C$2:$C$1001,MATCH(EF!C381,A!$A$2:$A$1001,0))</f>
        <v>Sí</v>
      </c>
      <c r="F381" s="202">
        <f>INDEX(A!$D$2:$D$1001,MATCH(EF!C381,A!$A$2:$A$1001,0))</f>
        <v>122</v>
      </c>
      <c r="G381" s="202" t="str">
        <f>INDEX(A!$E$2:$E$1001,MATCH(EF!C381,A!$A$2:$A$1001,0))</f>
        <v>Gobierno</v>
      </c>
      <c r="H381" s="202" t="str">
        <f>INDEX(A!$F$2:$F$1001,MATCH(EF!C381,A!$A$2:$A$1001,0))</f>
        <v>Ejecutivo</v>
      </c>
      <c r="I381" s="202" t="str">
        <f>INDEX(A!$G$2:$G$1001,MATCH(EF!C381,A!$A$2:$A$1001,0))</f>
        <v>Dependencia</v>
      </c>
      <c r="J381" s="202">
        <f>INDEX(A!$H$2:$H$1001,MATCH(EF!C381,A!$A$2:$A$1001,0))</f>
        <v>1886</v>
      </c>
      <c r="K381" s="202" t="str">
        <f>INDEX(A!$I$2:$I$1001,MATCH(EF!C381,A!$A$2:$A$1001,0))</f>
        <v>NA</v>
      </c>
      <c r="L381" s="202" t="str">
        <f>INDEX(A!$J$2:$J$1001,MATCH(EF!C381,A!$A$2:$A$1001,0))</f>
        <v>NA</v>
      </c>
      <c r="M381" s="202">
        <f>INDEX(A!$K$2:$K$1001,MATCH(EF!C381,A!$A$2:$A$1001,0))</f>
        <v>712200</v>
      </c>
      <c r="N381" s="202">
        <f>INDEX(A!$L$2:$L$1001,MATCH(EF!C381,A!$A$2:$A$1001,0))</f>
        <v>0</v>
      </c>
      <c r="O381" s="203" t="str">
        <f t="shared" si="10"/>
        <v>7</v>
      </c>
      <c r="P381" s="203" t="str">
        <f t="shared" si="11"/>
        <v>122</v>
      </c>
      <c r="Q381" s="203" t="str">
        <f>IF(O381="7",IF(P381="000","Sin región al ser un intermunicipal",INDEX(B!$C$2:$C$126,MATCH(EF!P381,B!$A$2:$A$126,0))),"Sin región al ser un ente Estatal")</f>
        <v>Sur</v>
      </c>
      <c r="R381" s="204">
        <f>IF(O381="7",IF(P381="000","N/A",INDEX(B!$D$2:$D$126,MATCH(EF!P381,B!$A$2:$A$126,0))),B!$D$127)</f>
        <v>7027</v>
      </c>
      <c r="S381" s="204">
        <f>IF(O381="7",IF(P381="000","N/A",INDEX(B!$E$2:$E$126,MATCH(EF!P381,B!$A$2:$A$126,0))),B!$E$127)</f>
        <v>7466</v>
      </c>
    </row>
    <row r="382" spans="1:19" x14ac:dyDescent="0.3">
      <c r="A382" s="195">
        <f>COUNTIF(A!$A$2:$A$1001,"&lt;="&amp;A!A382)</f>
        <v>381</v>
      </c>
      <c r="B382" s="196">
        <v>381</v>
      </c>
      <c r="C382" s="202" t="str">
        <f>INDEX(A!$A$2:$A$1001,MATCH(EF!B382,EF!$A$2:$A$1001,0))</f>
        <v>Zapotlán del Rey</v>
      </c>
      <c r="D382" s="202" t="str">
        <f>INDEX(A!$B$2:$B$1001,MATCH(EF!C382,A!$A$2:$A$1001,0))</f>
        <v>Municipal</v>
      </c>
      <c r="E382" s="202" t="str">
        <f>INDEX(A!$C$2:$C$1001,MATCH(EF!C382,A!$A$2:$A$1001,0))</f>
        <v>Sí</v>
      </c>
      <c r="F382" s="202">
        <f>INDEX(A!$D$2:$D$1001,MATCH(EF!C382,A!$A$2:$A$1001,0))</f>
        <v>123</v>
      </c>
      <c r="G382" s="202" t="str">
        <f>INDEX(A!$E$2:$E$1001,MATCH(EF!C382,A!$A$2:$A$1001,0))</f>
        <v>Gobierno</v>
      </c>
      <c r="H382" s="202" t="str">
        <f>INDEX(A!$F$2:$F$1001,MATCH(EF!C382,A!$A$2:$A$1001,0))</f>
        <v>Ejecutivo</v>
      </c>
      <c r="I382" s="202" t="str">
        <f>INDEX(A!$G$2:$G$1001,MATCH(EF!C382,A!$A$2:$A$1001,0))</f>
        <v>Dependencia</v>
      </c>
      <c r="J382" s="202">
        <f>INDEX(A!$H$2:$H$1001,MATCH(EF!C382,A!$A$2:$A$1001,0))</f>
        <v>1913</v>
      </c>
      <c r="K382" s="202" t="str">
        <f>INDEX(A!$I$2:$I$1001,MATCH(EF!C382,A!$A$2:$A$1001,0))</f>
        <v>NA</v>
      </c>
      <c r="L382" s="202" t="str">
        <f>INDEX(A!$J$2:$J$1001,MATCH(EF!C382,A!$A$2:$A$1001,0))</f>
        <v>NA</v>
      </c>
      <c r="M382" s="202">
        <f>INDEX(A!$K$2:$K$1001,MATCH(EF!C382,A!$A$2:$A$1001,0))</f>
        <v>712300</v>
      </c>
      <c r="N382" s="202">
        <f>INDEX(A!$L$2:$L$1001,MATCH(EF!C382,A!$A$2:$A$1001,0))</f>
        <v>0</v>
      </c>
      <c r="O382" s="203" t="str">
        <f t="shared" si="10"/>
        <v>7</v>
      </c>
      <c r="P382" s="203" t="str">
        <f t="shared" si="11"/>
        <v>123</v>
      </c>
      <c r="Q382" s="203" t="str">
        <f>IF(O382="7",IF(P382="000","Sin región al ser un intermunicipal",INDEX(B!$C$2:$C$126,MATCH(EF!P382,B!$A$2:$A$126,0))),"Sin región al ser un ente Estatal")</f>
        <v xml:space="preserve">Ciénega </v>
      </c>
      <c r="R382" s="204">
        <f>IF(O382="7",IF(P382="000","N/A",INDEX(B!$D$2:$D$126,MATCH(EF!P382,B!$A$2:$A$126,0))),B!$D$127)</f>
        <v>17893</v>
      </c>
      <c r="S382" s="204">
        <f>IF(O382="7",IF(P382="000","N/A",INDEX(B!$E$2:$E$126,MATCH(EF!P382,B!$A$2:$A$126,0))),B!$E$127)</f>
        <v>19279</v>
      </c>
    </row>
    <row r="383" spans="1:19" x14ac:dyDescent="0.3">
      <c r="A383" s="195">
        <f>COUNTIF(A!$A$2:$A$1001,"&lt;="&amp;A!A383)</f>
        <v>382</v>
      </c>
      <c r="B383" s="196">
        <v>382</v>
      </c>
      <c r="C383" s="202" t="str">
        <f>INDEX(A!$A$2:$A$1001,MATCH(EF!B383,EF!$A$2:$A$1001,0))</f>
        <v>Zapotlán el Grande</v>
      </c>
      <c r="D383" s="202" t="str">
        <f>INDEX(A!$B$2:$B$1001,MATCH(EF!C383,A!$A$2:$A$1001,0))</f>
        <v>Municipal</v>
      </c>
      <c r="E383" s="202" t="str">
        <f>INDEX(A!$C$2:$C$1001,MATCH(EF!C383,A!$A$2:$A$1001,0))</f>
        <v>Sí</v>
      </c>
      <c r="F383" s="202">
        <f>INDEX(A!$D$2:$D$1001,MATCH(EF!C383,A!$A$2:$A$1001,0))</f>
        <v>23</v>
      </c>
      <c r="G383" s="202" t="str">
        <f>INDEX(A!$E$2:$E$1001,MATCH(EF!C383,A!$A$2:$A$1001,0))</f>
        <v>Gobierno</v>
      </c>
      <c r="H383" s="202" t="str">
        <f>INDEX(A!$F$2:$F$1001,MATCH(EF!C383,A!$A$2:$A$1001,0))</f>
        <v>Ejecutivo</v>
      </c>
      <c r="I383" s="202" t="str">
        <f>INDEX(A!$G$2:$G$1001,MATCH(EF!C383,A!$A$2:$A$1001,0))</f>
        <v>Dependencia</v>
      </c>
      <c r="J383" s="202">
        <f>INDEX(A!$H$2:$H$1001,MATCH(EF!C383,A!$A$2:$A$1001,0))</f>
        <v>1824</v>
      </c>
      <c r="K383" s="202" t="str">
        <f>INDEX(A!$I$2:$I$1001,MATCH(EF!C383,A!$A$2:$A$1001,0))</f>
        <v>NA</v>
      </c>
      <c r="L383" s="202" t="str">
        <f>INDEX(A!$J$2:$J$1001,MATCH(EF!C383,A!$A$2:$A$1001,0))</f>
        <v xml:space="preserve">Zapotlán el Grande
Decreto número 16474
Ciudad Guzmán
Decreto número </v>
      </c>
      <c r="M383" s="202">
        <f>INDEX(A!$K$2:$K$1001,MATCH(EF!C383,A!$A$2:$A$1001,0))</f>
        <v>702300</v>
      </c>
      <c r="N383" s="202">
        <f>INDEX(A!$L$2:$L$1001,MATCH(EF!C383,A!$A$2:$A$1001,0))</f>
        <v>0</v>
      </c>
      <c r="O383" s="203" t="str">
        <f t="shared" si="10"/>
        <v>7</v>
      </c>
      <c r="P383" s="203" t="str">
        <f t="shared" si="11"/>
        <v>023</v>
      </c>
      <c r="Q383" s="203" t="str">
        <f>IF(O383="7",IF(P383="000","Sin región al ser un intermunicipal",INDEX(B!$C$2:$C$126,MATCH(EF!P383,B!$A$2:$A$126,0))),"Sin región al ser un ente Estatal")</f>
        <v>Sur</v>
      </c>
      <c r="R383" s="204">
        <f>IF(O383="7",IF(P383="000","N/A",INDEX(B!$D$2:$D$126,MATCH(EF!P383,B!$A$2:$A$126,0))),B!$D$127)</f>
        <v>105423</v>
      </c>
      <c r="S383" s="204">
        <f>IF(O383="7",IF(P383="000","N/A",INDEX(B!$E$2:$E$126,MATCH(EF!P383,B!$A$2:$A$126,0))),B!$E$127)</f>
        <v>115141</v>
      </c>
    </row>
    <row r="384" spans="1:19" x14ac:dyDescent="0.3">
      <c r="A384" s="195">
        <f>COUNTIF(A!$A$2:$A$1001,"&lt;="&amp;A!A384)</f>
        <v>383</v>
      </c>
      <c r="B384" s="196">
        <v>383</v>
      </c>
      <c r="C384" s="202" t="str">
        <f>INDEX(A!$A$2:$A$1001,MATCH(EF!B384,EF!$A$2:$A$1001,0))</f>
        <v>Zapotlanejo</v>
      </c>
      <c r="D384" s="202" t="str">
        <f>INDEX(A!$B$2:$B$1001,MATCH(EF!C384,A!$A$2:$A$1001,0))</f>
        <v>Municipal</v>
      </c>
      <c r="E384" s="202" t="str">
        <f>INDEX(A!$C$2:$C$1001,MATCH(EF!C384,A!$A$2:$A$1001,0))</f>
        <v>Sí</v>
      </c>
      <c r="F384" s="202">
        <f>INDEX(A!$D$2:$D$1001,MATCH(EF!C384,A!$A$2:$A$1001,0))</f>
        <v>124</v>
      </c>
      <c r="G384" s="202" t="str">
        <f>INDEX(A!$E$2:$E$1001,MATCH(EF!C384,A!$A$2:$A$1001,0))</f>
        <v>Gobierno</v>
      </c>
      <c r="H384" s="202" t="str">
        <f>INDEX(A!$F$2:$F$1001,MATCH(EF!C384,A!$A$2:$A$1001,0))</f>
        <v>Ejecutivo</v>
      </c>
      <c r="I384" s="202" t="str">
        <f>INDEX(A!$G$2:$G$1001,MATCH(EF!C384,A!$A$2:$A$1001,0))</f>
        <v>Dependencia</v>
      </c>
      <c r="J384" s="202">
        <f>INDEX(A!$H$2:$H$1001,MATCH(EF!C384,A!$A$2:$A$1001,0))</f>
        <v>1824</v>
      </c>
      <c r="K384" s="202" t="str">
        <f>INDEX(A!$I$2:$I$1001,MATCH(EF!C384,A!$A$2:$A$1001,0))</f>
        <v>NA</v>
      </c>
      <c r="L384" s="202" t="str">
        <f>INDEX(A!$J$2:$J$1001,MATCH(EF!C384,A!$A$2:$A$1001,0))</f>
        <v>NA</v>
      </c>
      <c r="M384" s="202">
        <f>INDEX(A!$K$2:$K$1001,MATCH(EF!C384,A!$A$2:$A$1001,0))</f>
        <v>712400</v>
      </c>
      <c r="N384" s="202">
        <f>INDEX(A!$L$2:$L$1001,MATCH(EF!C384,A!$A$2:$A$1001,0))</f>
        <v>0</v>
      </c>
      <c r="O384" s="203" t="str">
        <f t="shared" si="10"/>
        <v>7</v>
      </c>
      <c r="P384" s="203" t="str">
        <f t="shared" si="11"/>
        <v>124</v>
      </c>
      <c r="Q384" s="203" t="str">
        <f>IF(O384="7",IF(P384="000","Sin región al ser un intermunicipal",INDEX(B!$C$2:$C$126,MATCH(EF!P384,B!$A$2:$A$126,0))),"Sin región al ser un ente Estatal")</f>
        <v>Centro</v>
      </c>
      <c r="R384" s="204">
        <f>IF(O384="7",IF(P384="000","N/A",INDEX(B!$D$2:$D$126,MATCH(EF!P384,B!$A$2:$A$126,0))),B!$D$127)</f>
        <v>68519</v>
      </c>
      <c r="S384" s="204">
        <f>IF(O384="7",IF(P384="000","N/A",INDEX(B!$E$2:$E$126,MATCH(EF!P384,B!$A$2:$A$126,0))),B!$E$127)</f>
        <v>64806</v>
      </c>
    </row>
    <row r="385" spans="1:19" x14ac:dyDescent="0.3">
      <c r="A385" s="195">
        <f>COUNTIF(A!$A$2:$A$1001,"&lt;="&amp;A!A385)</f>
        <v>0</v>
      </c>
      <c r="B385" s="196">
        <v>384</v>
      </c>
      <c r="C385" s="202" t="e">
        <f>INDEX(A!$A$2:$A$1001,MATCH(EF!B385,EF!$A$2:$A$1001,0))</f>
        <v>#N/A</v>
      </c>
      <c r="D385" s="202" t="e">
        <f>INDEX(A!$B$2:$B$1001,MATCH(EF!C385,A!$A$2:$A$1001,0))</f>
        <v>#N/A</v>
      </c>
      <c r="E385" s="202" t="e">
        <f>INDEX(A!$C$2:$C$1001,MATCH(EF!C385,A!$A$2:$A$1001,0))</f>
        <v>#N/A</v>
      </c>
      <c r="F385" s="202" t="e">
        <f>INDEX(A!$D$2:$D$1001,MATCH(EF!C385,A!$A$2:$A$1001,0))</f>
        <v>#N/A</v>
      </c>
      <c r="G385" s="202" t="e">
        <f>INDEX(A!$E$2:$E$1001,MATCH(EF!C385,A!$A$2:$A$1001,0))</f>
        <v>#N/A</v>
      </c>
      <c r="H385" s="202" t="e">
        <f>INDEX(A!$F$2:$F$1001,MATCH(EF!C385,A!$A$2:$A$1001,0))</f>
        <v>#N/A</v>
      </c>
      <c r="I385" s="202" t="e">
        <f>INDEX(A!$G$2:$G$1001,MATCH(EF!C385,A!$A$2:$A$1001,0))</f>
        <v>#N/A</v>
      </c>
      <c r="J385" s="202" t="e">
        <f>INDEX(A!$H$2:$H$1001,MATCH(EF!C385,A!$A$2:$A$1001,0))</f>
        <v>#N/A</v>
      </c>
      <c r="K385" s="202" t="e">
        <f>INDEX(A!$I$2:$I$1001,MATCH(EF!C385,A!$A$2:$A$1001,0))</f>
        <v>#N/A</v>
      </c>
      <c r="L385" s="202" t="e">
        <f>INDEX(A!$J$2:$J$1001,MATCH(EF!C385,A!$A$2:$A$1001,0))</f>
        <v>#N/A</v>
      </c>
      <c r="M385" s="202" t="e">
        <f>INDEX(A!$K$2:$K$1001,MATCH(EF!C385,A!$A$2:$A$1001,0))</f>
        <v>#N/A</v>
      </c>
      <c r="N385" s="202" t="e">
        <f>INDEX(A!$L$2:$L$1001,MATCH(EF!C385,A!$A$2:$A$1001,0))</f>
        <v>#N/A</v>
      </c>
      <c r="O385" s="203" t="e">
        <f t="shared" si="10"/>
        <v>#N/A</v>
      </c>
      <c r="P385" s="203" t="e">
        <f t="shared" si="11"/>
        <v>#N/A</v>
      </c>
      <c r="Q385" s="203" t="e">
        <f>IF(O385="7",IF(P385="000","Sin región al ser un intermunicipal",INDEX(B!$C$2:$C$126,MATCH(EF!P385,B!$A$2:$A$126,0))),"Sin región al ser un ente Estatal")</f>
        <v>#N/A</v>
      </c>
      <c r="R385" s="204" t="e">
        <f>IF(O385="7",IF(P385="000","N/A",INDEX(B!$D$2:$D$126,MATCH(EF!P385,B!$A$2:$A$126,0))),B!$D$127)</f>
        <v>#N/A</v>
      </c>
      <c r="S385" s="204" t="e">
        <f>IF(O385="7",IF(P385="000","N/A",INDEX(B!$E$2:$E$126,MATCH(EF!P385,B!$A$2:$A$126,0))),B!$E$127)</f>
        <v>#N/A</v>
      </c>
    </row>
    <row r="386" spans="1:19" x14ac:dyDescent="0.3">
      <c r="A386" s="195">
        <f>COUNTIF(A!$A$2:$A$1001,"&lt;="&amp;A!A386)</f>
        <v>0</v>
      </c>
      <c r="B386" s="196">
        <v>385</v>
      </c>
      <c r="C386" s="202" t="e">
        <f>INDEX(A!$A$2:$A$1001,MATCH(EF!B386,EF!$A$2:$A$1001,0))</f>
        <v>#N/A</v>
      </c>
      <c r="D386" s="202" t="e">
        <f>INDEX(A!$B$2:$B$1001,MATCH(EF!C386,A!$A$2:$A$1001,0))</f>
        <v>#N/A</v>
      </c>
      <c r="E386" s="202" t="e">
        <f>INDEX(A!$C$2:$C$1001,MATCH(EF!C386,A!$A$2:$A$1001,0))</f>
        <v>#N/A</v>
      </c>
      <c r="F386" s="202" t="e">
        <f>INDEX(A!$D$2:$D$1001,MATCH(EF!C386,A!$A$2:$A$1001,0))</f>
        <v>#N/A</v>
      </c>
      <c r="G386" s="202" t="e">
        <f>INDEX(A!$E$2:$E$1001,MATCH(EF!C386,A!$A$2:$A$1001,0))</f>
        <v>#N/A</v>
      </c>
      <c r="H386" s="202" t="e">
        <f>INDEX(A!$F$2:$F$1001,MATCH(EF!C386,A!$A$2:$A$1001,0))</f>
        <v>#N/A</v>
      </c>
      <c r="I386" s="202" t="e">
        <f>INDEX(A!$G$2:$G$1001,MATCH(EF!C386,A!$A$2:$A$1001,0))</f>
        <v>#N/A</v>
      </c>
      <c r="J386" s="202" t="e">
        <f>INDEX(A!$H$2:$H$1001,MATCH(EF!C386,A!$A$2:$A$1001,0))</f>
        <v>#N/A</v>
      </c>
      <c r="K386" s="202" t="e">
        <f>INDEX(A!$I$2:$I$1001,MATCH(EF!C386,A!$A$2:$A$1001,0))</f>
        <v>#N/A</v>
      </c>
      <c r="L386" s="202" t="e">
        <f>INDEX(A!$J$2:$J$1001,MATCH(EF!C386,A!$A$2:$A$1001,0))</f>
        <v>#N/A</v>
      </c>
      <c r="M386" s="202" t="e">
        <f>INDEX(A!$K$2:$K$1001,MATCH(EF!C386,A!$A$2:$A$1001,0))</f>
        <v>#N/A</v>
      </c>
      <c r="N386" s="202" t="e">
        <f>INDEX(A!$L$2:$L$1001,MATCH(EF!C386,A!$A$2:$A$1001,0))</f>
        <v>#N/A</v>
      </c>
      <c r="O386" s="203" t="e">
        <f t="shared" si="10"/>
        <v>#N/A</v>
      </c>
      <c r="P386" s="203" t="e">
        <f t="shared" si="11"/>
        <v>#N/A</v>
      </c>
      <c r="Q386" s="203" t="e">
        <f>IF(O386="7",IF(P386="000","Sin región al ser un intermunicipal",INDEX(B!$C$2:$C$126,MATCH(EF!P386,B!$A$2:$A$126,0))),"Sin región al ser un ente Estatal")</f>
        <v>#N/A</v>
      </c>
      <c r="R386" s="204" t="e">
        <f>IF(O386="7",IF(P386="000","N/A",INDEX(B!$D$2:$D$126,MATCH(EF!P386,B!$A$2:$A$126,0))),B!$D$127)</f>
        <v>#N/A</v>
      </c>
      <c r="S386" s="204" t="e">
        <f>IF(O386="7",IF(P386="000","N/A",INDEX(B!$E$2:$E$126,MATCH(EF!P386,B!$A$2:$A$126,0))),B!$E$127)</f>
        <v>#N/A</v>
      </c>
    </row>
    <row r="387" spans="1:19" x14ac:dyDescent="0.3">
      <c r="A387" s="195">
        <f>COUNTIF(A!$A$2:$A$1001,"&lt;="&amp;A!A387)</f>
        <v>0</v>
      </c>
      <c r="B387" s="196">
        <v>386</v>
      </c>
      <c r="C387" s="202" t="e">
        <f>INDEX(A!$A$2:$A$1001,MATCH(EF!B387,EF!$A$2:$A$1001,0))</f>
        <v>#N/A</v>
      </c>
      <c r="D387" s="202" t="e">
        <f>INDEX(A!$B$2:$B$1001,MATCH(EF!C387,A!$A$2:$A$1001,0))</f>
        <v>#N/A</v>
      </c>
      <c r="E387" s="202" t="e">
        <f>INDEX(A!$C$2:$C$1001,MATCH(EF!C387,A!$A$2:$A$1001,0))</f>
        <v>#N/A</v>
      </c>
      <c r="F387" s="202" t="e">
        <f>INDEX(A!$D$2:$D$1001,MATCH(EF!C387,A!$A$2:$A$1001,0))</f>
        <v>#N/A</v>
      </c>
      <c r="G387" s="202" t="e">
        <f>INDEX(A!$E$2:$E$1001,MATCH(EF!C387,A!$A$2:$A$1001,0))</f>
        <v>#N/A</v>
      </c>
      <c r="H387" s="202" t="e">
        <f>INDEX(A!$F$2:$F$1001,MATCH(EF!C387,A!$A$2:$A$1001,0))</f>
        <v>#N/A</v>
      </c>
      <c r="I387" s="202" t="e">
        <f>INDEX(A!$G$2:$G$1001,MATCH(EF!C387,A!$A$2:$A$1001,0))</f>
        <v>#N/A</v>
      </c>
      <c r="J387" s="202" t="e">
        <f>INDEX(A!$H$2:$H$1001,MATCH(EF!C387,A!$A$2:$A$1001,0))</f>
        <v>#N/A</v>
      </c>
      <c r="K387" s="202" t="e">
        <f>INDEX(A!$I$2:$I$1001,MATCH(EF!C387,A!$A$2:$A$1001,0))</f>
        <v>#N/A</v>
      </c>
      <c r="L387" s="202" t="e">
        <f>INDEX(A!$J$2:$J$1001,MATCH(EF!C387,A!$A$2:$A$1001,0))</f>
        <v>#N/A</v>
      </c>
      <c r="M387" s="202" t="e">
        <f>INDEX(A!$K$2:$K$1001,MATCH(EF!C387,A!$A$2:$A$1001,0))</f>
        <v>#N/A</v>
      </c>
      <c r="N387" s="202" t="e">
        <f>INDEX(A!$L$2:$L$1001,MATCH(EF!C387,A!$A$2:$A$1001,0))</f>
        <v>#N/A</v>
      </c>
      <c r="O387" s="203" t="e">
        <f t="shared" ref="O387:O450" si="12">MID(M387,1,1)</f>
        <v>#N/A</v>
      </c>
      <c r="P387" s="203" t="e">
        <f t="shared" ref="P387:P450" si="13">MID(M387,2,3)</f>
        <v>#N/A</v>
      </c>
      <c r="Q387" s="203" t="e">
        <f>IF(O387="7",IF(P387="000","Sin región al ser un intermunicipal",INDEX(B!$C$2:$C$126,MATCH(EF!P387,B!$A$2:$A$126,0))),"Sin región al ser un ente Estatal")</f>
        <v>#N/A</v>
      </c>
      <c r="R387" s="204" t="e">
        <f>IF(O387="7",IF(P387="000","N/A",INDEX(B!$D$2:$D$126,MATCH(EF!P387,B!$A$2:$A$126,0))),B!$D$127)</f>
        <v>#N/A</v>
      </c>
      <c r="S387" s="204" t="e">
        <f>IF(O387="7",IF(P387="000","N/A",INDEX(B!$E$2:$E$126,MATCH(EF!P387,B!$A$2:$A$126,0))),B!$E$127)</f>
        <v>#N/A</v>
      </c>
    </row>
    <row r="388" spans="1:19" x14ac:dyDescent="0.3">
      <c r="A388" s="195">
        <f>COUNTIF(A!$A$2:$A$1001,"&lt;="&amp;A!A388)</f>
        <v>0</v>
      </c>
      <c r="B388" s="196">
        <v>387</v>
      </c>
      <c r="C388" s="202" t="e">
        <f>INDEX(A!$A$2:$A$1001,MATCH(EF!B388,EF!$A$2:$A$1001,0))</f>
        <v>#N/A</v>
      </c>
      <c r="D388" s="202" t="e">
        <f>INDEX(A!$B$2:$B$1001,MATCH(EF!C388,A!$A$2:$A$1001,0))</f>
        <v>#N/A</v>
      </c>
      <c r="E388" s="202" t="e">
        <f>INDEX(A!$C$2:$C$1001,MATCH(EF!C388,A!$A$2:$A$1001,0))</f>
        <v>#N/A</v>
      </c>
      <c r="F388" s="202" t="e">
        <f>INDEX(A!$D$2:$D$1001,MATCH(EF!C388,A!$A$2:$A$1001,0))</f>
        <v>#N/A</v>
      </c>
      <c r="G388" s="202" t="e">
        <f>INDEX(A!$E$2:$E$1001,MATCH(EF!C388,A!$A$2:$A$1001,0))</f>
        <v>#N/A</v>
      </c>
      <c r="H388" s="202" t="e">
        <f>INDEX(A!$F$2:$F$1001,MATCH(EF!C388,A!$A$2:$A$1001,0))</f>
        <v>#N/A</v>
      </c>
      <c r="I388" s="202" t="e">
        <f>INDEX(A!$G$2:$G$1001,MATCH(EF!C388,A!$A$2:$A$1001,0))</f>
        <v>#N/A</v>
      </c>
      <c r="J388" s="202" t="e">
        <f>INDEX(A!$H$2:$H$1001,MATCH(EF!C388,A!$A$2:$A$1001,0))</f>
        <v>#N/A</v>
      </c>
      <c r="K388" s="202" t="e">
        <f>INDEX(A!$I$2:$I$1001,MATCH(EF!C388,A!$A$2:$A$1001,0))</f>
        <v>#N/A</v>
      </c>
      <c r="L388" s="202" t="e">
        <f>INDEX(A!$J$2:$J$1001,MATCH(EF!C388,A!$A$2:$A$1001,0))</f>
        <v>#N/A</v>
      </c>
      <c r="M388" s="202" t="e">
        <f>INDEX(A!$K$2:$K$1001,MATCH(EF!C388,A!$A$2:$A$1001,0))</f>
        <v>#N/A</v>
      </c>
      <c r="N388" s="202" t="e">
        <f>INDEX(A!$L$2:$L$1001,MATCH(EF!C388,A!$A$2:$A$1001,0))</f>
        <v>#N/A</v>
      </c>
      <c r="O388" s="203" t="e">
        <f t="shared" si="12"/>
        <v>#N/A</v>
      </c>
      <c r="P388" s="203" t="e">
        <f t="shared" si="13"/>
        <v>#N/A</v>
      </c>
      <c r="Q388" s="203" t="e">
        <f>IF(O388="7",IF(P388="000","Sin región al ser un intermunicipal",INDEX(B!$C$2:$C$126,MATCH(EF!P388,B!$A$2:$A$126,0))),"Sin región al ser un ente Estatal")</f>
        <v>#N/A</v>
      </c>
      <c r="R388" s="204" t="e">
        <f>IF(O388="7",IF(P388="000","N/A",INDEX(B!$D$2:$D$126,MATCH(EF!P388,B!$A$2:$A$126,0))),B!$D$127)</f>
        <v>#N/A</v>
      </c>
      <c r="S388" s="204" t="e">
        <f>IF(O388="7",IF(P388="000","N/A",INDEX(B!$E$2:$E$126,MATCH(EF!P388,B!$A$2:$A$126,0))),B!$E$127)</f>
        <v>#N/A</v>
      </c>
    </row>
    <row r="389" spans="1:19" x14ac:dyDescent="0.3">
      <c r="A389" s="195">
        <f>COUNTIF(A!$A$2:$A$1001,"&lt;="&amp;A!A389)</f>
        <v>0</v>
      </c>
      <c r="B389" s="196">
        <v>388</v>
      </c>
      <c r="C389" s="202" t="e">
        <f>INDEX(A!$A$2:$A$1001,MATCH(EF!B389,EF!$A$2:$A$1001,0))</f>
        <v>#N/A</v>
      </c>
      <c r="D389" s="202" t="e">
        <f>INDEX(A!$B$2:$B$1001,MATCH(EF!C389,A!$A$2:$A$1001,0))</f>
        <v>#N/A</v>
      </c>
      <c r="E389" s="202" t="e">
        <f>INDEX(A!$C$2:$C$1001,MATCH(EF!C389,A!$A$2:$A$1001,0))</f>
        <v>#N/A</v>
      </c>
      <c r="F389" s="202" t="e">
        <f>INDEX(A!$D$2:$D$1001,MATCH(EF!C389,A!$A$2:$A$1001,0))</f>
        <v>#N/A</v>
      </c>
      <c r="G389" s="202" t="e">
        <f>INDEX(A!$E$2:$E$1001,MATCH(EF!C389,A!$A$2:$A$1001,0))</f>
        <v>#N/A</v>
      </c>
      <c r="H389" s="202" t="e">
        <f>INDEX(A!$F$2:$F$1001,MATCH(EF!C389,A!$A$2:$A$1001,0))</f>
        <v>#N/A</v>
      </c>
      <c r="I389" s="202" t="e">
        <f>INDEX(A!$G$2:$G$1001,MATCH(EF!C389,A!$A$2:$A$1001,0))</f>
        <v>#N/A</v>
      </c>
      <c r="J389" s="202" t="e">
        <f>INDEX(A!$H$2:$H$1001,MATCH(EF!C389,A!$A$2:$A$1001,0))</f>
        <v>#N/A</v>
      </c>
      <c r="K389" s="202" t="e">
        <f>INDEX(A!$I$2:$I$1001,MATCH(EF!C389,A!$A$2:$A$1001,0))</f>
        <v>#N/A</v>
      </c>
      <c r="L389" s="202" t="e">
        <f>INDEX(A!$J$2:$J$1001,MATCH(EF!C389,A!$A$2:$A$1001,0))</f>
        <v>#N/A</v>
      </c>
      <c r="M389" s="202" t="e">
        <f>INDEX(A!$K$2:$K$1001,MATCH(EF!C389,A!$A$2:$A$1001,0))</f>
        <v>#N/A</v>
      </c>
      <c r="N389" s="202" t="e">
        <f>INDEX(A!$L$2:$L$1001,MATCH(EF!C389,A!$A$2:$A$1001,0))</f>
        <v>#N/A</v>
      </c>
      <c r="O389" s="203" t="e">
        <f t="shared" si="12"/>
        <v>#N/A</v>
      </c>
      <c r="P389" s="203" t="e">
        <f t="shared" si="13"/>
        <v>#N/A</v>
      </c>
      <c r="Q389" s="203" t="e">
        <f>IF(O389="7",IF(P389="000","Sin región al ser un intermunicipal",INDEX(B!$C$2:$C$126,MATCH(EF!P389,B!$A$2:$A$126,0))),"Sin región al ser un ente Estatal")</f>
        <v>#N/A</v>
      </c>
      <c r="R389" s="204" t="e">
        <f>IF(O389="7",IF(P389="000","N/A",INDEX(B!$D$2:$D$126,MATCH(EF!P389,B!$A$2:$A$126,0))),B!$D$127)</f>
        <v>#N/A</v>
      </c>
      <c r="S389" s="204" t="e">
        <f>IF(O389="7",IF(P389="000","N/A",INDEX(B!$E$2:$E$126,MATCH(EF!P389,B!$A$2:$A$126,0))),B!$E$127)</f>
        <v>#N/A</v>
      </c>
    </row>
    <row r="390" spans="1:19" x14ac:dyDescent="0.3">
      <c r="A390" s="195">
        <f>COUNTIF(A!$A$2:$A$1001,"&lt;="&amp;A!A390)</f>
        <v>0</v>
      </c>
      <c r="B390" s="196">
        <v>389</v>
      </c>
      <c r="C390" s="202" t="e">
        <f>INDEX(A!$A$2:$A$1001,MATCH(EF!B390,EF!$A$2:$A$1001,0))</f>
        <v>#N/A</v>
      </c>
      <c r="D390" s="202" t="e">
        <f>INDEX(A!$B$2:$B$1001,MATCH(EF!C390,A!$A$2:$A$1001,0))</f>
        <v>#N/A</v>
      </c>
      <c r="E390" s="202" t="e">
        <f>INDEX(A!$C$2:$C$1001,MATCH(EF!C390,A!$A$2:$A$1001,0))</f>
        <v>#N/A</v>
      </c>
      <c r="F390" s="202" t="e">
        <f>INDEX(A!$D$2:$D$1001,MATCH(EF!C390,A!$A$2:$A$1001,0))</f>
        <v>#N/A</v>
      </c>
      <c r="G390" s="202" t="e">
        <f>INDEX(A!$E$2:$E$1001,MATCH(EF!C390,A!$A$2:$A$1001,0))</f>
        <v>#N/A</v>
      </c>
      <c r="H390" s="202" t="e">
        <f>INDEX(A!$F$2:$F$1001,MATCH(EF!C390,A!$A$2:$A$1001,0))</f>
        <v>#N/A</v>
      </c>
      <c r="I390" s="202" t="e">
        <f>INDEX(A!$G$2:$G$1001,MATCH(EF!C390,A!$A$2:$A$1001,0))</f>
        <v>#N/A</v>
      </c>
      <c r="J390" s="202" t="e">
        <f>INDEX(A!$H$2:$H$1001,MATCH(EF!C390,A!$A$2:$A$1001,0))</f>
        <v>#N/A</v>
      </c>
      <c r="K390" s="202" t="e">
        <f>INDEX(A!$I$2:$I$1001,MATCH(EF!C390,A!$A$2:$A$1001,0))</f>
        <v>#N/A</v>
      </c>
      <c r="L390" s="202" t="e">
        <f>INDEX(A!$J$2:$J$1001,MATCH(EF!C390,A!$A$2:$A$1001,0))</f>
        <v>#N/A</v>
      </c>
      <c r="M390" s="202" t="e">
        <f>INDEX(A!$K$2:$K$1001,MATCH(EF!C390,A!$A$2:$A$1001,0))</f>
        <v>#N/A</v>
      </c>
      <c r="N390" s="202" t="e">
        <f>INDEX(A!$L$2:$L$1001,MATCH(EF!C390,A!$A$2:$A$1001,0))</f>
        <v>#N/A</v>
      </c>
      <c r="O390" s="203" t="e">
        <f t="shared" si="12"/>
        <v>#N/A</v>
      </c>
      <c r="P390" s="203" t="e">
        <f t="shared" si="13"/>
        <v>#N/A</v>
      </c>
      <c r="Q390" s="203" t="e">
        <f>IF(O390="7",IF(P390="000","Sin región al ser un intermunicipal",INDEX(B!$C$2:$C$126,MATCH(EF!P390,B!$A$2:$A$126,0))),"Sin región al ser un ente Estatal")</f>
        <v>#N/A</v>
      </c>
      <c r="R390" s="204" t="e">
        <f>IF(O390="7",IF(P390="000","N/A",INDEX(B!$D$2:$D$126,MATCH(EF!P390,B!$A$2:$A$126,0))),B!$D$127)</f>
        <v>#N/A</v>
      </c>
      <c r="S390" s="204" t="e">
        <f>IF(O390="7",IF(P390="000","N/A",INDEX(B!$E$2:$E$126,MATCH(EF!P390,B!$A$2:$A$126,0))),B!$E$127)</f>
        <v>#N/A</v>
      </c>
    </row>
    <row r="391" spans="1:19" x14ac:dyDescent="0.3">
      <c r="A391" s="195">
        <f>COUNTIF(A!$A$2:$A$1001,"&lt;="&amp;A!A391)</f>
        <v>0</v>
      </c>
      <c r="B391" s="196">
        <v>390</v>
      </c>
      <c r="C391" s="202" t="e">
        <f>INDEX(A!$A$2:$A$1001,MATCH(EF!B391,EF!$A$2:$A$1001,0))</f>
        <v>#N/A</v>
      </c>
      <c r="D391" s="202" t="e">
        <f>INDEX(A!$B$2:$B$1001,MATCH(EF!C391,A!$A$2:$A$1001,0))</f>
        <v>#N/A</v>
      </c>
      <c r="E391" s="202" t="e">
        <f>INDEX(A!$C$2:$C$1001,MATCH(EF!C391,A!$A$2:$A$1001,0))</f>
        <v>#N/A</v>
      </c>
      <c r="F391" s="202" t="e">
        <f>INDEX(A!$D$2:$D$1001,MATCH(EF!C391,A!$A$2:$A$1001,0))</f>
        <v>#N/A</v>
      </c>
      <c r="G391" s="202" t="e">
        <f>INDEX(A!$E$2:$E$1001,MATCH(EF!C391,A!$A$2:$A$1001,0))</f>
        <v>#N/A</v>
      </c>
      <c r="H391" s="202" t="e">
        <f>INDEX(A!$F$2:$F$1001,MATCH(EF!C391,A!$A$2:$A$1001,0))</f>
        <v>#N/A</v>
      </c>
      <c r="I391" s="202" t="e">
        <f>INDEX(A!$G$2:$G$1001,MATCH(EF!C391,A!$A$2:$A$1001,0))</f>
        <v>#N/A</v>
      </c>
      <c r="J391" s="202" t="e">
        <f>INDEX(A!$H$2:$H$1001,MATCH(EF!C391,A!$A$2:$A$1001,0))</f>
        <v>#N/A</v>
      </c>
      <c r="K391" s="202" t="e">
        <f>INDEX(A!$I$2:$I$1001,MATCH(EF!C391,A!$A$2:$A$1001,0))</f>
        <v>#N/A</v>
      </c>
      <c r="L391" s="202" t="e">
        <f>INDEX(A!$J$2:$J$1001,MATCH(EF!C391,A!$A$2:$A$1001,0))</f>
        <v>#N/A</v>
      </c>
      <c r="M391" s="202" t="e">
        <f>INDEX(A!$K$2:$K$1001,MATCH(EF!C391,A!$A$2:$A$1001,0))</f>
        <v>#N/A</v>
      </c>
      <c r="N391" s="202" t="e">
        <f>INDEX(A!$L$2:$L$1001,MATCH(EF!C391,A!$A$2:$A$1001,0))</f>
        <v>#N/A</v>
      </c>
      <c r="O391" s="203" t="e">
        <f t="shared" si="12"/>
        <v>#N/A</v>
      </c>
      <c r="P391" s="203" t="e">
        <f t="shared" si="13"/>
        <v>#N/A</v>
      </c>
      <c r="Q391" s="203" t="e">
        <f>IF(O391="7",IF(P391="000","Sin región al ser un intermunicipal",INDEX(B!$C$2:$C$126,MATCH(EF!P391,B!$A$2:$A$126,0))),"Sin región al ser un ente Estatal")</f>
        <v>#N/A</v>
      </c>
      <c r="R391" s="204" t="e">
        <f>IF(O391="7",IF(P391="000","N/A",INDEX(B!$D$2:$D$126,MATCH(EF!P391,B!$A$2:$A$126,0))),B!$D$127)</f>
        <v>#N/A</v>
      </c>
      <c r="S391" s="204" t="e">
        <f>IF(O391="7",IF(P391="000","N/A",INDEX(B!$E$2:$E$126,MATCH(EF!P391,B!$A$2:$A$126,0))),B!$E$127)</f>
        <v>#N/A</v>
      </c>
    </row>
    <row r="392" spans="1:19" x14ac:dyDescent="0.3">
      <c r="A392" s="195">
        <f>COUNTIF(A!$A$2:$A$1001,"&lt;="&amp;A!A392)</f>
        <v>0</v>
      </c>
      <c r="B392" s="196">
        <v>391</v>
      </c>
      <c r="C392" s="202" t="e">
        <f>INDEX(A!$A$2:$A$1001,MATCH(EF!B392,EF!$A$2:$A$1001,0))</f>
        <v>#N/A</v>
      </c>
      <c r="D392" s="202" t="e">
        <f>INDEX(A!$B$2:$B$1001,MATCH(EF!C392,A!$A$2:$A$1001,0))</f>
        <v>#N/A</v>
      </c>
      <c r="E392" s="202" t="e">
        <f>INDEX(A!$C$2:$C$1001,MATCH(EF!C392,A!$A$2:$A$1001,0))</f>
        <v>#N/A</v>
      </c>
      <c r="F392" s="202" t="e">
        <f>INDEX(A!$D$2:$D$1001,MATCH(EF!C392,A!$A$2:$A$1001,0))</f>
        <v>#N/A</v>
      </c>
      <c r="G392" s="202" t="e">
        <f>INDEX(A!$E$2:$E$1001,MATCH(EF!C392,A!$A$2:$A$1001,0))</f>
        <v>#N/A</v>
      </c>
      <c r="H392" s="202" t="e">
        <f>INDEX(A!$F$2:$F$1001,MATCH(EF!C392,A!$A$2:$A$1001,0))</f>
        <v>#N/A</v>
      </c>
      <c r="I392" s="202" t="e">
        <f>INDEX(A!$G$2:$G$1001,MATCH(EF!C392,A!$A$2:$A$1001,0))</f>
        <v>#N/A</v>
      </c>
      <c r="J392" s="202" t="e">
        <f>INDEX(A!$H$2:$H$1001,MATCH(EF!C392,A!$A$2:$A$1001,0))</f>
        <v>#N/A</v>
      </c>
      <c r="K392" s="202" t="e">
        <f>INDEX(A!$I$2:$I$1001,MATCH(EF!C392,A!$A$2:$A$1001,0))</f>
        <v>#N/A</v>
      </c>
      <c r="L392" s="202" t="e">
        <f>INDEX(A!$J$2:$J$1001,MATCH(EF!C392,A!$A$2:$A$1001,0))</f>
        <v>#N/A</v>
      </c>
      <c r="M392" s="202" t="e">
        <f>INDEX(A!$K$2:$K$1001,MATCH(EF!C392,A!$A$2:$A$1001,0))</f>
        <v>#N/A</v>
      </c>
      <c r="N392" s="202" t="e">
        <f>INDEX(A!$L$2:$L$1001,MATCH(EF!C392,A!$A$2:$A$1001,0))</f>
        <v>#N/A</v>
      </c>
      <c r="O392" s="203" t="e">
        <f t="shared" si="12"/>
        <v>#N/A</v>
      </c>
      <c r="P392" s="203" t="e">
        <f t="shared" si="13"/>
        <v>#N/A</v>
      </c>
      <c r="Q392" s="203" t="e">
        <f>IF(O392="7",IF(P392="000","Sin región al ser un intermunicipal",INDEX(B!$C$2:$C$126,MATCH(EF!P392,B!$A$2:$A$126,0))),"Sin región al ser un ente Estatal")</f>
        <v>#N/A</v>
      </c>
      <c r="R392" s="204" t="e">
        <f>IF(O392="7",IF(P392="000","N/A",INDEX(B!$D$2:$D$126,MATCH(EF!P392,B!$A$2:$A$126,0))),B!$D$127)</f>
        <v>#N/A</v>
      </c>
      <c r="S392" s="204" t="e">
        <f>IF(O392="7",IF(P392="000","N/A",INDEX(B!$E$2:$E$126,MATCH(EF!P392,B!$A$2:$A$126,0))),B!$E$127)</f>
        <v>#N/A</v>
      </c>
    </row>
    <row r="393" spans="1:19" x14ac:dyDescent="0.3">
      <c r="A393" s="195">
        <f>COUNTIF(A!$A$2:$A$1001,"&lt;="&amp;A!A393)</f>
        <v>0</v>
      </c>
      <c r="B393" s="196">
        <v>392</v>
      </c>
      <c r="C393" s="202" t="e">
        <f>INDEX(A!$A$2:$A$1001,MATCH(EF!B393,EF!$A$2:$A$1001,0))</f>
        <v>#N/A</v>
      </c>
      <c r="D393" s="202" t="e">
        <f>INDEX(A!$B$2:$B$1001,MATCH(EF!C393,A!$A$2:$A$1001,0))</f>
        <v>#N/A</v>
      </c>
      <c r="E393" s="202" t="e">
        <f>INDEX(A!$C$2:$C$1001,MATCH(EF!C393,A!$A$2:$A$1001,0))</f>
        <v>#N/A</v>
      </c>
      <c r="F393" s="202" t="e">
        <f>INDEX(A!$D$2:$D$1001,MATCH(EF!C393,A!$A$2:$A$1001,0))</f>
        <v>#N/A</v>
      </c>
      <c r="G393" s="202" t="e">
        <f>INDEX(A!$E$2:$E$1001,MATCH(EF!C393,A!$A$2:$A$1001,0))</f>
        <v>#N/A</v>
      </c>
      <c r="H393" s="202" t="e">
        <f>INDEX(A!$F$2:$F$1001,MATCH(EF!C393,A!$A$2:$A$1001,0))</f>
        <v>#N/A</v>
      </c>
      <c r="I393" s="202" t="e">
        <f>INDEX(A!$G$2:$G$1001,MATCH(EF!C393,A!$A$2:$A$1001,0))</f>
        <v>#N/A</v>
      </c>
      <c r="J393" s="202" t="e">
        <f>INDEX(A!$H$2:$H$1001,MATCH(EF!C393,A!$A$2:$A$1001,0))</f>
        <v>#N/A</v>
      </c>
      <c r="K393" s="202" t="e">
        <f>INDEX(A!$I$2:$I$1001,MATCH(EF!C393,A!$A$2:$A$1001,0))</f>
        <v>#N/A</v>
      </c>
      <c r="L393" s="202" t="e">
        <f>INDEX(A!$J$2:$J$1001,MATCH(EF!C393,A!$A$2:$A$1001,0))</f>
        <v>#N/A</v>
      </c>
      <c r="M393" s="202" t="e">
        <f>INDEX(A!$K$2:$K$1001,MATCH(EF!C393,A!$A$2:$A$1001,0))</f>
        <v>#N/A</v>
      </c>
      <c r="N393" s="202" t="e">
        <f>INDEX(A!$L$2:$L$1001,MATCH(EF!C393,A!$A$2:$A$1001,0))</f>
        <v>#N/A</v>
      </c>
      <c r="O393" s="203" t="e">
        <f t="shared" si="12"/>
        <v>#N/A</v>
      </c>
      <c r="P393" s="203" t="e">
        <f t="shared" si="13"/>
        <v>#N/A</v>
      </c>
      <c r="Q393" s="203" t="e">
        <f>IF(O393="7",IF(P393="000","Sin región al ser un intermunicipal",INDEX(B!$C$2:$C$126,MATCH(EF!P393,B!$A$2:$A$126,0))),"Sin región al ser un ente Estatal")</f>
        <v>#N/A</v>
      </c>
      <c r="R393" s="204" t="e">
        <f>IF(O393="7",IF(P393="000","N/A",INDEX(B!$D$2:$D$126,MATCH(EF!P393,B!$A$2:$A$126,0))),B!$D$127)</f>
        <v>#N/A</v>
      </c>
      <c r="S393" s="204" t="e">
        <f>IF(O393="7",IF(P393="000","N/A",INDEX(B!$E$2:$E$126,MATCH(EF!P393,B!$A$2:$A$126,0))),B!$E$127)</f>
        <v>#N/A</v>
      </c>
    </row>
    <row r="394" spans="1:19" x14ac:dyDescent="0.3">
      <c r="A394" s="195">
        <f>COUNTIF(A!$A$2:$A$1001,"&lt;="&amp;A!A394)</f>
        <v>0</v>
      </c>
      <c r="B394" s="196">
        <v>393</v>
      </c>
      <c r="C394" s="202" t="e">
        <f>INDEX(A!$A$2:$A$1001,MATCH(EF!B394,EF!$A$2:$A$1001,0))</f>
        <v>#N/A</v>
      </c>
      <c r="D394" s="202" t="e">
        <f>INDEX(A!$B$2:$B$1001,MATCH(EF!C394,A!$A$2:$A$1001,0))</f>
        <v>#N/A</v>
      </c>
      <c r="E394" s="202" t="e">
        <f>INDEX(A!$C$2:$C$1001,MATCH(EF!C394,A!$A$2:$A$1001,0))</f>
        <v>#N/A</v>
      </c>
      <c r="F394" s="202" t="e">
        <f>INDEX(A!$D$2:$D$1001,MATCH(EF!C394,A!$A$2:$A$1001,0))</f>
        <v>#N/A</v>
      </c>
      <c r="G394" s="202" t="e">
        <f>INDEX(A!$E$2:$E$1001,MATCH(EF!C394,A!$A$2:$A$1001,0))</f>
        <v>#N/A</v>
      </c>
      <c r="H394" s="202" t="e">
        <f>INDEX(A!$F$2:$F$1001,MATCH(EF!C394,A!$A$2:$A$1001,0))</f>
        <v>#N/A</v>
      </c>
      <c r="I394" s="202" t="e">
        <f>INDEX(A!$G$2:$G$1001,MATCH(EF!C394,A!$A$2:$A$1001,0))</f>
        <v>#N/A</v>
      </c>
      <c r="J394" s="202" t="e">
        <f>INDEX(A!$H$2:$H$1001,MATCH(EF!C394,A!$A$2:$A$1001,0))</f>
        <v>#N/A</v>
      </c>
      <c r="K394" s="202" t="e">
        <f>INDEX(A!$I$2:$I$1001,MATCH(EF!C394,A!$A$2:$A$1001,0))</f>
        <v>#N/A</v>
      </c>
      <c r="L394" s="202" t="e">
        <f>INDEX(A!$J$2:$J$1001,MATCH(EF!C394,A!$A$2:$A$1001,0))</f>
        <v>#N/A</v>
      </c>
      <c r="M394" s="202" t="e">
        <f>INDEX(A!$K$2:$K$1001,MATCH(EF!C394,A!$A$2:$A$1001,0))</f>
        <v>#N/A</v>
      </c>
      <c r="N394" s="202" t="e">
        <f>INDEX(A!$L$2:$L$1001,MATCH(EF!C394,A!$A$2:$A$1001,0))</f>
        <v>#N/A</v>
      </c>
      <c r="O394" s="203" t="e">
        <f t="shared" si="12"/>
        <v>#N/A</v>
      </c>
      <c r="P394" s="203" t="e">
        <f t="shared" si="13"/>
        <v>#N/A</v>
      </c>
      <c r="Q394" s="203" t="e">
        <f>IF(O394="7",IF(P394="000","Sin región al ser un intermunicipal",INDEX(B!$C$2:$C$126,MATCH(EF!P394,B!$A$2:$A$126,0))),"Sin región al ser un ente Estatal")</f>
        <v>#N/A</v>
      </c>
      <c r="R394" s="204" t="e">
        <f>IF(O394="7",IF(P394="000","N/A",INDEX(B!$D$2:$D$126,MATCH(EF!P394,B!$A$2:$A$126,0))),B!$D$127)</f>
        <v>#N/A</v>
      </c>
      <c r="S394" s="204" t="e">
        <f>IF(O394="7",IF(P394="000","N/A",INDEX(B!$E$2:$E$126,MATCH(EF!P394,B!$A$2:$A$126,0))),B!$E$127)</f>
        <v>#N/A</v>
      </c>
    </row>
    <row r="395" spans="1:19" x14ac:dyDescent="0.3">
      <c r="A395" s="195">
        <f>COUNTIF(A!$A$2:$A$1001,"&lt;="&amp;A!A395)</f>
        <v>0</v>
      </c>
      <c r="B395" s="196">
        <v>394</v>
      </c>
      <c r="C395" s="202" t="e">
        <f>INDEX(A!$A$2:$A$1001,MATCH(EF!B395,EF!$A$2:$A$1001,0))</f>
        <v>#N/A</v>
      </c>
      <c r="D395" s="202" t="e">
        <f>INDEX(A!$B$2:$B$1001,MATCH(EF!C395,A!$A$2:$A$1001,0))</f>
        <v>#N/A</v>
      </c>
      <c r="E395" s="202" t="e">
        <f>INDEX(A!$C$2:$C$1001,MATCH(EF!C395,A!$A$2:$A$1001,0))</f>
        <v>#N/A</v>
      </c>
      <c r="F395" s="202" t="e">
        <f>INDEX(A!$D$2:$D$1001,MATCH(EF!C395,A!$A$2:$A$1001,0))</f>
        <v>#N/A</v>
      </c>
      <c r="G395" s="202" t="e">
        <f>INDEX(A!$E$2:$E$1001,MATCH(EF!C395,A!$A$2:$A$1001,0))</f>
        <v>#N/A</v>
      </c>
      <c r="H395" s="202" t="e">
        <f>INDEX(A!$F$2:$F$1001,MATCH(EF!C395,A!$A$2:$A$1001,0))</f>
        <v>#N/A</v>
      </c>
      <c r="I395" s="202" t="e">
        <f>INDEX(A!$G$2:$G$1001,MATCH(EF!C395,A!$A$2:$A$1001,0))</f>
        <v>#N/A</v>
      </c>
      <c r="J395" s="202" t="e">
        <f>INDEX(A!$H$2:$H$1001,MATCH(EF!C395,A!$A$2:$A$1001,0))</f>
        <v>#N/A</v>
      </c>
      <c r="K395" s="202" t="e">
        <f>INDEX(A!$I$2:$I$1001,MATCH(EF!C395,A!$A$2:$A$1001,0))</f>
        <v>#N/A</v>
      </c>
      <c r="L395" s="202" t="e">
        <f>INDEX(A!$J$2:$J$1001,MATCH(EF!C395,A!$A$2:$A$1001,0))</f>
        <v>#N/A</v>
      </c>
      <c r="M395" s="202" t="e">
        <f>INDEX(A!$K$2:$K$1001,MATCH(EF!C395,A!$A$2:$A$1001,0))</f>
        <v>#N/A</v>
      </c>
      <c r="N395" s="202" t="e">
        <f>INDEX(A!$L$2:$L$1001,MATCH(EF!C395,A!$A$2:$A$1001,0))</f>
        <v>#N/A</v>
      </c>
      <c r="O395" s="203" t="e">
        <f t="shared" si="12"/>
        <v>#N/A</v>
      </c>
      <c r="P395" s="203" t="e">
        <f t="shared" si="13"/>
        <v>#N/A</v>
      </c>
      <c r="Q395" s="203" t="e">
        <f>IF(O395="7",IF(P395="000","Sin región al ser un intermunicipal",INDEX(B!$C$2:$C$126,MATCH(EF!P395,B!$A$2:$A$126,0))),"Sin región al ser un ente Estatal")</f>
        <v>#N/A</v>
      </c>
      <c r="R395" s="204" t="e">
        <f>IF(O395="7",IF(P395="000","N/A",INDEX(B!$D$2:$D$126,MATCH(EF!P395,B!$A$2:$A$126,0))),B!$D$127)</f>
        <v>#N/A</v>
      </c>
      <c r="S395" s="204" t="e">
        <f>IF(O395="7",IF(P395="000","N/A",INDEX(B!$E$2:$E$126,MATCH(EF!P395,B!$A$2:$A$126,0))),B!$E$127)</f>
        <v>#N/A</v>
      </c>
    </row>
    <row r="396" spans="1:19" x14ac:dyDescent="0.3">
      <c r="A396" s="195">
        <f>COUNTIF(A!$A$2:$A$1001,"&lt;="&amp;A!A396)</f>
        <v>0</v>
      </c>
      <c r="B396" s="196">
        <v>395</v>
      </c>
      <c r="C396" s="202" t="e">
        <f>INDEX(A!$A$2:$A$1001,MATCH(EF!B396,EF!$A$2:$A$1001,0))</f>
        <v>#N/A</v>
      </c>
      <c r="D396" s="202" t="e">
        <f>INDEX(A!$B$2:$B$1001,MATCH(EF!C396,A!$A$2:$A$1001,0))</f>
        <v>#N/A</v>
      </c>
      <c r="E396" s="202" t="e">
        <f>INDEX(A!$C$2:$C$1001,MATCH(EF!C396,A!$A$2:$A$1001,0))</f>
        <v>#N/A</v>
      </c>
      <c r="F396" s="202" t="e">
        <f>INDEX(A!$D$2:$D$1001,MATCH(EF!C396,A!$A$2:$A$1001,0))</f>
        <v>#N/A</v>
      </c>
      <c r="G396" s="202" t="e">
        <f>INDEX(A!$E$2:$E$1001,MATCH(EF!C396,A!$A$2:$A$1001,0))</f>
        <v>#N/A</v>
      </c>
      <c r="H396" s="202" t="e">
        <f>INDEX(A!$F$2:$F$1001,MATCH(EF!C396,A!$A$2:$A$1001,0))</f>
        <v>#N/A</v>
      </c>
      <c r="I396" s="202" t="e">
        <f>INDEX(A!$G$2:$G$1001,MATCH(EF!C396,A!$A$2:$A$1001,0))</f>
        <v>#N/A</v>
      </c>
      <c r="J396" s="202" t="e">
        <f>INDEX(A!$H$2:$H$1001,MATCH(EF!C396,A!$A$2:$A$1001,0))</f>
        <v>#N/A</v>
      </c>
      <c r="K396" s="202" t="e">
        <f>INDEX(A!$I$2:$I$1001,MATCH(EF!C396,A!$A$2:$A$1001,0))</f>
        <v>#N/A</v>
      </c>
      <c r="L396" s="202" t="e">
        <f>INDEX(A!$J$2:$J$1001,MATCH(EF!C396,A!$A$2:$A$1001,0))</f>
        <v>#N/A</v>
      </c>
      <c r="M396" s="202" t="e">
        <f>INDEX(A!$K$2:$K$1001,MATCH(EF!C396,A!$A$2:$A$1001,0))</f>
        <v>#N/A</v>
      </c>
      <c r="N396" s="202" t="e">
        <f>INDEX(A!$L$2:$L$1001,MATCH(EF!C396,A!$A$2:$A$1001,0))</f>
        <v>#N/A</v>
      </c>
      <c r="O396" s="203" t="e">
        <f t="shared" si="12"/>
        <v>#N/A</v>
      </c>
      <c r="P396" s="203" t="e">
        <f t="shared" si="13"/>
        <v>#N/A</v>
      </c>
      <c r="Q396" s="203" t="e">
        <f>IF(O396="7",IF(P396="000","Sin región al ser un intermunicipal",INDEX(B!$C$2:$C$126,MATCH(EF!P396,B!$A$2:$A$126,0))),"Sin región al ser un ente Estatal")</f>
        <v>#N/A</v>
      </c>
      <c r="R396" s="204" t="e">
        <f>IF(O396="7",IF(P396="000","N/A",INDEX(B!$D$2:$D$126,MATCH(EF!P396,B!$A$2:$A$126,0))),B!$D$127)</f>
        <v>#N/A</v>
      </c>
      <c r="S396" s="204" t="e">
        <f>IF(O396="7",IF(P396="000","N/A",INDEX(B!$E$2:$E$126,MATCH(EF!P396,B!$A$2:$A$126,0))),B!$E$127)</f>
        <v>#N/A</v>
      </c>
    </row>
    <row r="397" spans="1:19" x14ac:dyDescent="0.3">
      <c r="A397" s="195">
        <f>COUNTIF(A!$A$2:$A$1001,"&lt;="&amp;A!A397)</f>
        <v>0</v>
      </c>
      <c r="B397" s="196">
        <v>396</v>
      </c>
      <c r="C397" s="202" t="e">
        <f>INDEX(A!$A$2:$A$1001,MATCH(EF!B397,EF!$A$2:$A$1001,0))</f>
        <v>#N/A</v>
      </c>
      <c r="D397" s="202" t="e">
        <f>INDEX(A!$B$2:$B$1001,MATCH(EF!C397,A!$A$2:$A$1001,0))</f>
        <v>#N/A</v>
      </c>
      <c r="E397" s="202" t="e">
        <f>INDEX(A!$C$2:$C$1001,MATCH(EF!C397,A!$A$2:$A$1001,0))</f>
        <v>#N/A</v>
      </c>
      <c r="F397" s="202" t="e">
        <f>INDEX(A!$D$2:$D$1001,MATCH(EF!C397,A!$A$2:$A$1001,0))</f>
        <v>#N/A</v>
      </c>
      <c r="G397" s="202" t="e">
        <f>INDEX(A!$E$2:$E$1001,MATCH(EF!C397,A!$A$2:$A$1001,0))</f>
        <v>#N/A</v>
      </c>
      <c r="H397" s="202" t="e">
        <f>INDEX(A!$F$2:$F$1001,MATCH(EF!C397,A!$A$2:$A$1001,0))</f>
        <v>#N/A</v>
      </c>
      <c r="I397" s="202" t="e">
        <f>INDEX(A!$G$2:$G$1001,MATCH(EF!C397,A!$A$2:$A$1001,0))</f>
        <v>#N/A</v>
      </c>
      <c r="J397" s="202" t="e">
        <f>INDEX(A!$H$2:$H$1001,MATCH(EF!C397,A!$A$2:$A$1001,0))</f>
        <v>#N/A</v>
      </c>
      <c r="K397" s="202" t="e">
        <f>INDEX(A!$I$2:$I$1001,MATCH(EF!C397,A!$A$2:$A$1001,0))</f>
        <v>#N/A</v>
      </c>
      <c r="L397" s="202" t="e">
        <f>INDEX(A!$J$2:$J$1001,MATCH(EF!C397,A!$A$2:$A$1001,0))</f>
        <v>#N/A</v>
      </c>
      <c r="M397" s="202" t="e">
        <f>INDEX(A!$K$2:$K$1001,MATCH(EF!C397,A!$A$2:$A$1001,0))</f>
        <v>#N/A</v>
      </c>
      <c r="N397" s="202" t="e">
        <f>INDEX(A!$L$2:$L$1001,MATCH(EF!C397,A!$A$2:$A$1001,0))</f>
        <v>#N/A</v>
      </c>
      <c r="O397" s="203" t="e">
        <f t="shared" si="12"/>
        <v>#N/A</v>
      </c>
      <c r="P397" s="203" t="e">
        <f t="shared" si="13"/>
        <v>#N/A</v>
      </c>
      <c r="Q397" s="203" t="e">
        <f>IF(O397="7",IF(P397="000","Sin región al ser un intermunicipal",INDEX(B!$C$2:$C$126,MATCH(EF!P397,B!$A$2:$A$126,0))),"Sin región al ser un ente Estatal")</f>
        <v>#N/A</v>
      </c>
      <c r="R397" s="204" t="e">
        <f>IF(O397="7",IF(P397="000","N/A",INDEX(B!$D$2:$D$126,MATCH(EF!P397,B!$A$2:$A$126,0))),B!$D$127)</f>
        <v>#N/A</v>
      </c>
      <c r="S397" s="204" t="e">
        <f>IF(O397="7",IF(P397="000","N/A",INDEX(B!$E$2:$E$126,MATCH(EF!P397,B!$A$2:$A$126,0))),B!$E$127)</f>
        <v>#N/A</v>
      </c>
    </row>
    <row r="398" spans="1:19" x14ac:dyDescent="0.3">
      <c r="A398" s="195">
        <f>COUNTIF(A!$A$2:$A$1001,"&lt;="&amp;A!A398)</f>
        <v>0</v>
      </c>
      <c r="B398" s="196">
        <v>397</v>
      </c>
      <c r="C398" s="202" t="e">
        <f>INDEX(A!$A$2:$A$1001,MATCH(EF!B398,EF!$A$2:$A$1001,0))</f>
        <v>#N/A</v>
      </c>
      <c r="D398" s="202" t="e">
        <f>INDEX(A!$B$2:$B$1001,MATCH(EF!C398,A!$A$2:$A$1001,0))</f>
        <v>#N/A</v>
      </c>
      <c r="E398" s="202" t="e">
        <f>INDEX(A!$C$2:$C$1001,MATCH(EF!C398,A!$A$2:$A$1001,0))</f>
        <v>#N/A</v>
      </c>
      <c r="F398" s="202" t="e">
        <f>INDEX(A!$D$2:$D$1001,MATCH(EF!C398,A!$A$2:$A$1001,0))</f>
        <v>#N/A</v>
      </c>
      <c r="G398" s="202" t="e">
        <f>INDEX(A!$E$2:$E$1001,MATCH(EF!C398,A!$A$2:$A$1001,0))</f>
        <v>#N/A</v>
      </c>
      <c r="H398" s="202" t="e">
        <f>INDEX(A!$F$2:$F$1001,MATCH(EF!C398,A!$A$2:$A$1001,0))</f>
        <v>#N/A</v>
      </c>
      <c r="I398" s="202" t="e">
        <f>INDEX(A!$G$2:$G$1001,MATCH(EF!C398,A!$A$2:$A$1001,0))</f>
        <v>#N/A</v>
      </c>
      <c r="J398" s="202" t="e">
        <f>INDEX(A!$H$2:$H$1001,MATCH(EF!C398,A!$A$2:$A$1001,0))</f>
        <v>#N/A</v>
      </c>
      <c r="K398" s="202" t="e">
        <f>INDEX(A!$I$2:$I$1001,MATCH(EF!C398,A!$A$2:$A$1001,0))</f>
        <v>#N/A</v>
      </c>
      <c r="L398" s="202" t="e">
        <f>INDEX(A!$J$2:$J$1001,MATCH(EF!C398,A!$A$2:$A$1001,0))</f>
        <v>#N/A</v>
      </c>
      <c r="M398" s="202" t="e">
        <f>INDEX(A!$K$2:$K$1001,MATCH(EF!C398,A!$A$2:$A$1001,0))</f>
        <v>#N/A</v>
      </c>
      <c r="N398" s="202" t="e">
        <f>INDEX(A!$L$2:$L$1001,MATCH(EF!C398,A!$A$2:$A$1001,0))</f>
        <v>#N/A</v>
      </c>
      <c r="O398" s="203" t="e">
        <f t="shared" si="12"/>
        <v>#N/A</v>
      </c>
      <c r="P398" s="203" t="e">
        <f t="shared" si="13"/>
        <v>#N/A</v>
      </c>
      <c r="Q398" s="203" t="e">
        <f>IF(O398="7",IF(P398="000","Sin región al ser un intermunicipal",INDEX(B!$C$2:$C$126,MATCH(EF!P398,B!$A$2:$A$126,0))),"Sin región al ser un ente Estatal")</f>
        <v>#N/A</v>
      </c>
      <c r="R398" s="204" t="e">
        <f>IF(O398="7",IF(P398="000","N/A",INDEX(B!$D$2:$D$126,MATCH(EF!P398,B!$A$2:$A$126,0))),B!$D$127)</f>
        <v>#N/A</v>
      </c>
      <c r="S398" s="204" t="e">
        <f>IF(O398="7",IF(P398="000","N/A",INDEX(B!$E$2:$E$126,MATCH(EF!P398,B!$A$2:$A$126,0))),B!$E$127)</f>
        <v>#N/A</v>
      </c>
    </row>
    <row r="399" spans="1:19" x14ac:dyDescent="0.3">
      <c r="A399" s="195">
        <f>COUNTIF(A!$A$2:$A$1001,"&lt;="&amp;A!A399)</f>
        <v>0</v>
      </c>
      <c r="B399" s="196">
        <v>398</v>
      </c>
      <c r="C399" s="202" t="e">
        <f>INDEX(A!$A$2:$A$1001,MATCH(EF!B399,EF!$A$2:$A$1001,0))</f>
        <v>#N/A</v>
      </c>
      <c r="D399" s="202" t="e">
        <f>INDEX(A!$B$2:$B$1001,MATCH(EF!C399,A!$A$2:$A$1001,0))</f>
        <v>#N/A</v>
      </c>
      <c r="E399" s="202" t="e">
        <f>INDEX(A!$C$2:$C$1001,MATCH(EF!C399,A!$A$2:$A$1001,0))</f>
        <v>#N/A</v>
      </c>
      <c r="F399" s="202" t="e">
        <f>INDEX(A!$D$2:$D$1001,MATCH(EF!C399,A!$A$2:$A$1001,0))</f>
        <v>#N/A</v>
      </c>
      <c r="G399" s="202" t="e">
        <f>INDEX(A!$E$2:$E$1001,MATCH(EF!C399,A!$A$2:$A$1001,0))</f>
        <v>#N/A</v>
      </c>
      <c r="H399" s="202" t="e">
        <f>INDEX(A!$F$2:$F$1001,MATCH(EF!C399,A!$A$2:$A$1001,0))</f>
        <v>#N/A</v>
      </c>
      <c r="I399" s="202" t="e">
        <f>INDEX(A!$G$2:$G$1001,MATCH(EF!C399,A!$A$2:$A$1001,0))</f>
        <v>#N/A</v>
      </c>
      <c r="J399" s="202" t="e">
        <f>INDEX(A!$H$2:$H$1001,MATCH(EF!C399,A!$A$2:$A$1001,0))</f>
        <v>#N/A</v>
      </c>
      <c r="K399" s="202" t="e">
        <f>INDEX(A!$I$2:$I$1001,MATCH(EF!C399,A!$A$2:$A$1001,0))</f>
        <v>#N/A</v>
      </c>
      <c r="L399" s="202" t="e">
        <f>INDEX(A!$J$2:$J$1001,MATCH(EF!C399,A!$A$2:$A$1001,0))</f>
        <v>#N/A</v>
      </c>
      <c r="M399" s="202" t="e">
        <f>INDEX(A!$K$2:$K$1001,MATCH(EF!C399,A!$A$2:$A$1001,0))</f>
        <v>#N/A</v>
      </c>
      <c r="N399" s="202" t="e">
        <f>INDEX(A!$L$2:$L$1001,MATCH(EF!C399,A!$A$2:$A$1001,0))</f>
        <v>#N/A</v>
      </c>
      <c r="O399" s="203" t="e">
        <f t="shared" si="12"/>
        <v>#N/A</v>
      </c>
      <c r="P399" s="203" t="e">
        <f t="shared" si="13"/>
        <v>#N/A</v>
      </c>
      <c r="Q399" s="203" t="e">
        <f>IF(O399="7",IF(P399="000","Sin región al ser un intermunicipal",INDEX(B!$C$2:$C$126,MATCH(EF!P399,B!$A$2:$A$126,0))),"Sin región al ser un ente Estatal")</f>
        <v>#N/A</v>
      </c>
      <c r="R399" s="204" t="e">
        <f>IF(O399="7",IF(P399="000","N/A",INDEX(B!$D$2:$D$126,MATCH(EF!P399,B!$A$2:$A$126,0))),B!$D$127)</f>
        <v>#N/A</v>
      </c>
      <c r="S399" s="204" t="e">
        <f>IF(O399="7",IF(P399="000","N/A",INDEX(B!$E$2:$E$126,MATCH(EF!P399,B!$A$2:$A$126,0))),B!$E$127)</f>
        <v>#N/A</v>
      </c>
    </row>
    <row r="400" spans="1:19" x14ac:dyDescent="0.3">
      <c r="A400" s="195">
        <f>COUNTIF(A!$A$2:$A$1001,"&lt;="&amp;A!A400)</f>
        <v>0</v>
      </c>
      <c r="B400" s="196">
        <v>399</v>
      </c>
      <c r="C400" s="202" t="e">
        <f>INDEX(A!$A$2:$A$1001,MATCH(EF!B400,EF!$A$2:$A$1001,0))</f>
        <v>#N/A</v>
      </c>
      <c r="D400" s="202" t="e">
        <f>INDEX(A!$B$2:$B$1001,MATCH(EF!C400,A!$A$2:$A$1001,0))</f>
        <v>#N/A</v>
      </c>
      <c r="E400" s="202" t="e">
        <f>INDEX(A!$C$2:$C$1001,MATCH(EF!C400,A!$A$2:$A$1001,0))</f>
        <v>#N/A</v>
      </c>
      <c r="F400" s="202" t="e">
        <f>INDEX(A!$D$2:$D$1001,MATCH(EF!C400,A!$A$2:$A$1001,0))</f>
        <v>#N/A</v>
      </c>
      <c r="G400" s="202" t="e">
        <f>INDEX(A!$E$2:$E$1001,MATCH(EF!C400,A!$A$2:$A$1001,0))</f>
        <v>#N/A</v>
      </c>
      <c r="H400" s="202" t="e">
        <f>INDEX(A!$F$2:$F$1001,MATCH(EF!C400,A!$A$2:$A$1001,0))</f>
        <v>#N/A</v>
      </c>
      <c r="I400" s="202" t="e">
        <f>INDEX(A!$G$2:$G$1001,MATCH(EF!C400,A!$A$2:$A$1001,0))</f>
        <v>#N/A</v>
      </c>
      <c r="J400" s="202" t="e">
        <f>INDEX(A!$H$2:$H$1001,MATCH(EF!C400,A!$A$2:$A$1001,0))</f>
        <v>#N/A</v>
      </c>
      <c r="K400" s="202" t="e">
        <f>INDEX(A!$I$2:$I$1001,MATCH(EF!C400,A!$A$2:$A$1001,0))</f>
        <v>#N/A</v>
      </c>
      <c r="L400" s="202" t="e">
        <f>INDEX(A!$J$2:$J$1001,MATCH(EF!C400,A!$A$2:$A$1001,0))</f>
        <v>#N/A</v>
      </c>
      <c r="M400" s="202" t="e">
        <f>INDEX(A!$K$2:$K$1001,MATCH(EF!C400,A!$A$2:$A$1001,0))</f>
        <v>#N/A</v>
      </c>
      <c r="N400" s="202" t="e">
        <f>INDEX(A!$L$2:$L$1001,MATCH(EF!C400,A!$A$2:$A$1001,0))</f>
        <v>#N/A</v>
      </c>
      <c r="O400" s="203" t="e">
        <f t="shared" si="12"/>
        <v>#N/A</v>
      </c>
      <c r="P400" s="203" t="e">
        <f t="shared" si="13"/>
        <v>#N/A</v>
      </c>
      <c r="Q400" s="203" t="e">
        <f>IF(O400="7",IF(P400="000","Sin región al ser un intermunicipal",INDEX(B!$C$2:$C$126,MATCH(EF!P400,B!$A$2:$A$126,0))),"Sin región al ser un ente Estatal")</f>
        <v>#N/A</v>
      </c>
      <c r="R400" s="204" t="e">
        <f>IF(O400="7",IF(P400="000","N/A",INDEX(B!$D$2:$D$126,MATCH(EF!P400,B!$A$2:$A$126,0))),B!$D$127)</f>
        <v>#N/A</v>
      </c>
      <c r="S400" s="204" t="e">
        <f>IF(O400="7",IF(P400="000","N/A",INDEX(B!$E$2:$E$126,MATCH(EF!P400,B!$A$2:$A$126,0))),B!$E$127)</f>
        <v>#N/A</v>
      </c>
    </row>
    <row r="401" spans="1:19" x14ac:dyDescent="0.3">
      <c r="A401" s="195">
        <f>COUNTIF(A!$A$2:$A$1001,"&lt;="&amp;A!A401)</f>
        <v>0</v>
      </c>
      <c r="B401" s="196">
        <v>400</v>
      </c>
      <c r="C401" s="202" t="e">
        <f>INDEX(A!$A$2:$A$1001,MATCH(EF!B401,EF!$A$2:$A$1001,0))</f>
        <v>#N/A</v>
      </c>
      <c r="D401" s="202" t="e">
        <f>INDEX(A!$B$2:$B$1001,MATCH(EF!C401,A!$A$2:$A$1001,0))</f>
        <v>#N/A</v>
      </c>
      <c r="E401" s="202" t="e">
        <f>INDEX(A!$C$2:$C$1001,MATCH(EF!C401,A!$A$2:$A$1001,0))</f>
        <v>#N/A</v>
      </c>
      <c r="F401" s="202" t="e">
        <f>INDEX(A!$D$2:$D$1001,MATCH(EF!C401,A!$A$2:$A$1001,0))</f>
        <v>#N/A</v>
      </c>
      <c r="G401" s="202" t="e">
        <f>INDEX(A!$E$2:$E$1001,MATCH(EF!C401,A!$A$2:$A$1001,0))</f>
        <v>#N/A</v>
      </c>
      <c r="H401" s="202" t="e">
        <f>INDEX(A!$F$2:$F$1001,MATCH(EF!C401,A!$A$2:$A$1001,0))</f>
        <v>#N/A</v>
      </c>
      <c r="I401" s="202" t="e">
        <f>INDEX(A!$G$2:$G$1001,MATCH(EF!C401,A!$A$2:$A$1001,0))</f>
        <v>#N/A</v>
      </c>
      <c r="J401" s="202" t="e">
        <f>INDEX(A!$H$2:$H$1001,MATCH(EF!C401,A!$A$2:$A$1001,0))</f>
        <v>#N/A</v>
      </c>
      <c r="K401" s="202" t="e">
        <f>INDEX(A!$I$2:$I$1001,MATCH(EF!C401,A!$A$2:$A$1001,0))</f>
        <v>#N/A</v>
      </c>
      <c r="L401" s="202" t="e">
        <f>INDEX(A!$J$2:$J$1001,MATCH(EF!C401,A!$A$2:$A$1001,0))</f>
        <v>#N/A</v>
      </c>
      <c r="M401" s="202" t="e">
        <f>INDEX(A!$K$2:$K$1001,MATCH(EF!C401,A!$A$2:$A$1001,0))</f>
        <v>#N/A</v>
      </c>
      <c r="N401" s="202" t="e">
        <f>INDEX(A!$L$2:$L$1001,MATCH(EF!C401,A!$A$2:$A$1001,0))</f>
        <v>#N/A</v>
      </c>
      <c r="O401" s="203" t="e">
        <f t="shared" si="12"/>
        <v>#N/A</v>
      </c>
      <c r="P401" s="203" t="e">
        <f t="shared" si="13"/>
        <v>#N/A</v>
      </c>
      <c r="Q401" s="203" t="e">
        <f>IF(O401="7",IF(P401="000","Sin región al ser un intermunicipal",INDEX(B!$C$2:$C$126,MATCH(EF!P401,B!$A$2:$A$126,0))),"Sin región al ser un ente Estatal")</f>
        <v>#N/A</v>
      </c>
      <c r="R401" s="204" t="e">
        <f>IF(O401="7",IF(P401="000","N/A",INDEX(B!$D$2:$D$126,MATCH(EF!P401,B!$A$2:$A$126,0))),B!$D$127)</f>
        <v>#N/A</v>
      </c>
      <c r="S401" s="204" t="e">
        <f>IF(O401="7",IF(P401="000","N/A",INDEX(B!$E$2:$E$126,MATCH(EF!P401,B!$A$2:$A$126,0))),B!$E$127)</f>
        <v>#N/A</v>
      </c>
    </row>
    <row r="402" spans="1:19" x14ac:dyDescent="0.3">
      <c r="A402" s="195">
        <f>COUNTIF(A!$A$2:$A$1001,"&lt;="&amp;A!A402)</f>
        <v>0</v>
      </c>
      <c r="B402" s="196">
        <v>401</v>
      </c>
      <c r="C402" s="202" t="e">
        <f>INDEX(A!$A$2:$A$1001,MATCH(EF!B402,EF!$A$2:$A$1001,0))</f>
        <v>#N/A</v>
      </c>
      <c r="D402" s="202" t="e">
        <f>INDEX(A!$B$2:$B$1001,MATCH(EF!C402,A!$A$2:$A$1001,0))</f>
        <v>#N/A</v>
      </c>
      <c r="E402" s="202" t="e">
        <f>INDEX(A!$C$2:$C$1001,MATCH(EF!C402,A!$A$2:$A$1001,0))</f>
        <v>#N/A</v>
      </c>
      <c r="F402" s="202" t="e">
        <f>INDEX(A!$D$2:$D$1001,MATCH(EF!C402,A!$A$2:$A$1001,0))</f>
        <v>#N/A</v>
      </c>
      <c r="G402" s="202" t="e">
        <f>INDEX(A!$E$2:$E$1001,MATCH(EF!C402,A!$A$2:$A$1001,0))</f>
        <v>#N/A</v>
      </c>
      <c r="H402" s="202" t="e">
        <f>INDEX(A!$F$2:$F$1001,MATCH(EF!C402,A!$A$2:$A$1001,0))</f>
        <v>#N/A</v>
      </c>
      <c r="I402" s="202" t="e">
        <f>INDEX(A!$G$2:$G$1001,MATCH(EF!C402,A!$A$2:$A$1001,0))</f>
        <v>#N/A</v>
      </c>
      <c r="J402" s="202" t="e">
        <f>INDEX(A!$H$2:$H$1001,MATCH(EF!C402,A!$A$2:$A$1001,0))</f>
        <v>#N/A</v>
      </c>
      <c r="K402" s="202" t="e">
        <f>INDEX(A!$I$2:$I$1001,MATCH(EF!C402,A!$A$2:$A$1001,0))</f>
        <v>#N/A</v>
      </c>
      <c r="L402" s="202" t="e">
        <f>INDEX(A!$J$2:$J$1001,MATCH(EF!C402,A!$A$2:$A$1001,0))</f>
        <v>#N/A</v>
      </c>
      <c r="M402" s="202" t="e">
        <f>INDEX(A!$K$2:$K$1001,MATCH(EF!C402,A!$A$2:$A$1001,0))</f>
        <v>#N/A</v>
      </c>
      <c r="N402" s="202" t="e">
        <f>INDEX(A!$L$2:$L$1001,MATCH(EF!C402,A!$A$2:$A$1001,0))</f>
        <v>#N/A</v>
      </c>
      <c r="O402" s="203" t="e">
        <f t="shared" si="12"/>
        <v>#N/A</v>
      </c>
      <c r="P402" s="203" t="e">
        <f t="shared" si="13"/>
        <v>#N/A</v>
      </c>
      <c r="Q402" s="203" t="e">
        <f>IF(O402="7",IF(P402="000","Sin región al ser un intermunicipal",INDEX(B!$C$2:$C$126,MATCH(EF!P402,B!$A$2:$A$126,0))),"Sin región al ser un ente Estatal")</f>
        <v>#N/A</v>
      </c>
      <c r="R402" s="204" t="e">
        <f>IF(O402="7",IF(P402="000","N/A",INDEX(B!$D$2:$D$126,MATCH(EF!P402,B!$A$2:$A$126,0))),B!$D$127)</f>
        <v>#N/A</v>
      </c>
      <c r="S402" s="204" t="e">
        <f>IF(O402="7",IF(P402="000","N/A",INDEX(B!$E$2:$E$126,MATCH(EF!P402,B!$A$2:$A$126,0))),B!$E$127)</f>
        <v>#N/A</v>
      </c>
    </row>
    <row r="403" spans="1:19" x14ac:dyDescent="0.3">
      <c r="A403" s="195">
        <f>COUNTIF(A!$A$2:$A$1001,"&lt;="&amp;A!A403)</f>
        <v>0</v>
      </c>
      <c r="B403" s="196">
        <v>402</v>
      </c>
      <c r="C403" s="202" t="e">
        <f>INDEX(A!$A$2:$A$1001,MATCH(EF!B403,EF!$A$2:$A$1001,0))</f>
        <v>#N/A</v>
      </c>
      <c r="D403" s="202" t="e">
        <f>INDEX(A!$B$2:$B$1001,MATCH(EF!C403,A!$A$2:$A$1001,0))</f>
        <v>#N/A</v>
      </c>
      <c r="E403" s="202" t="e">
        <f>INDEX(A!$C$2:$C$1001,MATCH(EF!C403,A!$A$2:$A$1001,0))</f>
        <v>#N/A</v>
      </c>
      <c r="F403" s="202" t="e">
        <f>INDEX(A!$D$2:$D$1001,MATCH(EF!C403,A!$A$2:$A$1001,0))</f>
        <v>#N/A</v>
      </c>
      <c r="G403" s="202" t="e">
        <f>INDEX(A!$E$2:$E$1001,MATCH(EF!C403,A!$A$2:$A$1001,0))</f>
        <v>#N/A</v>
      </c>
      <c r="H403" s="202" t="e">
        <f>INDEX(A!$F$2:$F$1001,MATCH(EF!C403,A!$A$2:$A$1001,0))</f>
        <v>#N/A</v>
      </c>
      <c r="I403" s="202" t="e">
        <f>INDEX(A!$G$2:$G$1001,MATCH(EF!C403,A!$A$2:$A$1001,0))</f>
        <v>#N/A</v>
      </c>
      <c r="J403" s="202" t="e">
        <f>INDEX(A!$H$2:$H$1001,MATCH(EF!C403,A!$A$2:$A$1001,0))</f>
        <v>#N/A</v>
      </c>
      <c r="K403" s="202" t="e">
        <f>INDEX(A!$I$2:$I$1001,MATCH(EF!C403,A!$A$2:$A$1001,0))</f>
        <v>#N/A</v>
      </c>
      <c r="L403" s="202" t="e">
        <f>INDEX(A!$J$2:$J$1001,MATCH(EF!C403,A!$A$2:$A$1001,0))</f>
        <v>#N/A</v>
      </c>
      <c r="M403" s="202" t="e">
        <f>INDEX(A!$K$2:$K$1001,MATCH(EF!C403,A!$A$2:$A$1001,0))</f>
        <v>#N/A</v>
      </c>
      <c r="N403" s="202" t="e">
        <f>INDEX(A!$L$2:$L$1001,MATCH(EF!C403,A!$A$2:$A$1001,0))</f>
        <v>#N/A</v>
      </c>
      <c r="O403" s="203" t="e">
        <f t="shared" si="12"/>
        <v>#N/A</v>
      </c>
      <c r="P403" s="203" t="e">
        <f t="shared" si="13"/>
        <v>#N/A</v>
      </c>
      <c r="Q403" s="203" t="e">
        <f>IF(O403="7",IF(P403="000","Sin región al ser un intermunicipal",INDEX(B!$C$2:$C$126,MATCH(EF!P403,B!$A$2:$A$126,0))),"Sin región al ser un ente Estatal")</f>
        <v>#N/A</v>
      </c>
      <c r="R403" s="204" t="e">
        <f>IF(O403="7",IF(P403="000","N/A",INDEX(B!$D$2:$D$126,MATCH(EF!P403,B!$A$2:$A$126,0))),B!$D$127)</f>
        <v>#N/A</v>
      </c>
      <c r="S403" s="204" t="e">
        <f>IF(O403="7",IF(P403="000","N/A",INDEX(B!$E$2:$E$126,MATCH(EF!P403,B!$A$2:$A$126,0))),B!$E$127)</f>
        <v>#N/A</v>
      </c>
    </row>
    <row r="404" spans="1:19" x14ac:dyDescent="0.3">
      <c r="A404" s="195">
        <f>COUNTIF(A!$A$2:$A$1001,"&lt;="&amp;A!A404)</f>
        <v>0</v>
      </c>
      <c r="B404" s="196">
        <v>403</v>
      </c>
      <c r="C404" s="202" t="e">
        <f>INDEX(A!$A$2:$A$1001,MATCH(EF!B404,EF!$A$2:$A$1001,0))</f>
        <v>#N/A</v>
      </c>
      <c r="D404" s="202" t="e">
        <f>INDEX(A!$B$2:$B$1001,MATCH(EF!C404,A!$A$2:$A$1001,0))</f>
        <v>#N/A</v>
      </c>
      <c r="E404" s="202" t="e">
        <f>INDEX(A!$C$2:$C$1001,MATCH(EF!C404,A!$A$2:$A$1001,0))</f>
        <v>#N/A</v>
      </c>
      <c r="F404" s="202" t="e">
        <f>INDEX(A!$D$2:$D$1001,MATCH(EF!C404,A!$A$2:$A$1001,0))</f>
        <v>#N/A</v>
      </c>
      <c r="G404" s="202" t="e">
        <f>INDEX(A!$E$2:$E$1001,MATCH(EF!C404,A!$A$2:$A$1001,0))</f>
        <v>#N/A</v>
      </c>
      <c r="H404" s="202" t="e">
        <f>INDEX(A!$F$2:$F$1001,MATCH(EF!C404,A!$A$2:$A$1001,0))</f>
        <v>#N/A</v>
      </c>
      <c r="I404" s="202" t="e">
        <f>INDEX(A!$G$2:$G$1001,MATCH(EF!C404,A!$A$2:$A$1001,0))</f>
        <v>#N/A</v>
      </c>
      <c r="J404" s="202" t="e">
        <f>INDEX(A!$H$2:$H$1001,MATCH(EF!C404,A!$A$2:$A$1001,0))</f>
        <v>#N/A</v>
      </c>
      <c r="K404" s="202" t="e">
        <f>INDEX(A!$I$2:$I$1001,MATCH(EF!C404,A!$A$2:$A$1001,0))</f>
        <v>#N/A</v>
      </c>
      <c r="L404" s="202" t="e">
        <f>INDEX(A!$J$2:$J$1001,MATCH(EF!C404,A!$A$2:$A$1001,0))</f>
        <v>#N/A</v>
      </c>
      <c r="M404" s="202" t="e">
        <f>INDEX(A!$K$2:$K$1001,MATCH(EF!C404,A!$A$2:$A$1001,0))</f>
        <v>#N/A</v>
      </c>
      <c r="N404" s="202" t="e">
        <f>INDEX(A!$L$2:$L$1001,MATCH(EF!C404,A!$A$2:$A$1001,0))</f>
        <v>#N/A</v>
      </c>
      <c r="O404" s="203" t="e">
        <f t="shared" si="12"/>
        <v>#N/A</v>
      </c>
      <c r="P404" s="203" t="e">
        <f t="shared" si="13"/>
        <v>#N/A</v>
      </c>
      <c r="Q404" s="203" t="e">
        <f>IF(O404="7",IF(P404="000","Sin región al ser un intermunicipal",INDEX(B!$C$2:$C$126,MATCH(EF!P404,B!$A$2:$A$126,0))),"Sin región al ser un ente Estatal")</f>
        <v>#N/A</v>
      </c>
      <c r="R404" s="204" t="e">
        <f>IF(O404="7",IF(P404="000","N/A",INDEX(B!$D$2:$D$126,MATCH(EF!P404,B!$A$2:$A$126,0))),B!$D$127)</f>
        <v>#N/A</v>
      </c>
      <c r="S404" s="204" t="e">
        <f>IF(O404="7",IF(P404="000","N/A",INDEX(B!$E$2:$E$126,MATCH(EF!P404,B!$A$2:$A$126,0))),B!$E$127)</f>
        <v>#N/A</v>
      </c>
    </row>
    <row r="405" spans="1:19" x14ac:dyDescent="0.3">
      <c r="A405" s="195">
        <f>COUNTIF(A!$A$2:$A$1001,"&lt;="&amp;A!A405)</f>
        <v>0</v>
      </c>
      <c r="B405" s="196">
        <v>404</v>
      </c>
      <c r="C405" s="202" t="e">
        <f>INDEX(A!$A$2:$A$1001,MATCH(EF!B405,EF!$A$2:$A$1001,0))</f>
        <v>#N/A</v>
      </c>
      <c r="D405" s="202" t="e">
        <f>INDEX(A!$B$2:$B$1001,MATCH(EF!C405,A!$A$2:$A$1001,0))</f>
        <v>#N/A</v>
      </c>
      <c r="E405" s="202" t="e">
        <f>INDEX(A!$C$2:$C$1001,MATCH(EF!C405,A!$A$2:$A$1001,0))</f>
        <v>#N/A</v>
      </c>
      <c r="F405" s="202" t="e">
        <f>INDEX(A!$D$2:$D$1001,MATCH(EF!C405,A!$A$2:$A$1001,0))</f>
        <v>#N/A</v>
      </c>
      <c r="G405" s="202" t="e">
        <f>INDEX(A!$E$2:$E$1001,MATCH(EF!C405,A!$A$2:$A$1001,0))</f>
        <v>#N/A</v>
      </c>
      <c r="H405" s="202" t="e">
        <f>INDEX(A!$F$2:$F$1001,MATCH(EF!C405,A!$A$2:$A$1001,0))</f>
        <v>#N/A</v>
      </c>
      <c r="I405" s="202" t="e">
        <f>INDEX(A!$G$2:$G$1001,MATCH(EF!C405,A!$A$2:$A$1001,0))</f>
        <v>#N/A</v>
      </c>
      <c r="J405" s="202" t="e">
        <f>INDEX(A!$H$2:$H$1001,MATCH(EF!C405,A!$A$2:$A$1001,0))</f>
        <v>#N/A</v>
      </c>
      <c r="K405" s="202" t="e">
        <f>INDEX(A!$I$2:$I$1001,MATCH(EF!C405,A!$A$2:$A$1001,0))</f>
        <v>#N/A</v>
      </c>
      <c r="L405" s="202" t="e">
        <f>INDEX(A!$J$2:$J$1001,MATCH(EF!C405,A!$A$2:$A$1001,0))</f>
        <v>#N/A</v>
      </c>
      <c r="M405" s="202" t="e">
        <f>INDEX(A!$K$2:$K$1001,MATCH(EF!C405,A!$A$2:$A$1001,0))</f>
        <v>#N/A</v>
      </c>
      <c r="N405" s="202" t="e">
        <f>INDEX(A!$L$2:$L$1001,MATCH(EF!C405,A!$A$2:$A$1001,0))</f>
        <v>#N/A</v>
      </c>
      <c r="O405" s="203" t="e">
        <f t="shared" si="12"/>
        <v>#N/A</v>
      </c>
      <c r="P405" s="203" t="e">
        <f t="shared" si="13"/>
        <v>#N/A</v>
      </c>
      <c r="Q405" s="203" t="e">
        <f>IF(O405="7",IF(P405="000","Sin región al ser un intermunicipal",INDEX(B!$C$2:$C$126,MATCH(EF!P405,B!$A$2:$A$126,0))),"Sin región al ser un ente Estatal")</f>
        <v>#N/A</v>
      </c>
      <c r="R405" s="204" t="e">
        <f>IF(O405="7",IF(P405="000","N/A",INDEX(B!$D$2:$D$126,MATCH(EF!P405,B!$A$2:$A$126,0))),B!$D$127)</f>
        <v>#N/A</v>
      </c>
      <c r="S405" s="204" t="e">
        <f>IF(O405="7",IF(P405="000","N/A",INDEX(B!$E$2:$E$126,MATCH(EF!P405,B!$A$2:$A$126,0))),B!$E$127)</f>
        <v>#N/A</v>
      </c>
    </row>
    <row r="406" spans="1:19" x14ac:dyDescent="0.3">
      <c r="A406" s="195">
        <f>COUNTIF(A!$A$2:$A$1001,"&lt;="&amp;A!A406)</f>
        <v>0</v>
      </c>
      <c r="B406" s="196">
        <v>405</v>
      </c>
      <c r="C406" s="202" t="e">
        <f>INDEX(A!$A$2:$A$1001,MATCH(EF!B406,EF!$A$2:$A$1001,0))</f>
        <v>#N/A</v>
      </c>
      <c r="D406" s="202" t="e">
        <f>INDEX(A!$B$2:$B$1001,MATCH(EF!C406,A!$A$2:$A$1001,0))</f>
        <v>#N/A</v>
      </c>
      <c r="E406" s="202" t="e">
        <f>INDEX(A!$C$2:$C$1001,MATCH(EF!C406,A!$A$2:$A$1001,0))</f>
        <v>#N/A</v>
      </c>
      <c r="F406" s="202" t="e">
        <f>INDEX(A!$D$2:$D$1001,MATCH(EF!C406,A!$A$2:$A$1001,0))</f>
        <v>#N/A</v>
      </c>
      <c r="G406" s="202" t="e">
        <f>INDEX(A!$E$2:$E$1001,MATCH(EF!C406,A!$A$2:$A$1001,0))</f>
        <v>#N/A</v>
      </c>
      <c r="H406" s="202" t="e">
        <f>INDEX(A!$F$2:$F$1001,MATCH(EF!C406,A!$A$2:$A$1001,0))</f>
        <v>#N/A</v>
      </c>
      <c r="I406" s="202" t="e">
        <f>INDEX(A!$G$2:$G$1001,MATCH(EF!C406,A!$A$2:$A$1001,0))</f>
        <v>#N/A</v>
      </c>
      <c r="J406" s="202" t="e">
        <f>INDEX(A!$H$2:$H$1001,MATCH(EF!C406,A!$A$2:$A$1001,0))</f>
        <v>#N/A</v>
      </c>
      <c r="K406" s="202" t="e">
        <f>INDEX(A!$I$2:$I$1001,MATCH(EF!C406,A!$A$2:$A$1001,0))</f>
        <v>#N/A</v>
      </c>
      <c r="L406" s="202" t="e">
        <f>INDEX(A!$J$2:$J$1001,MATCH(EF!C406,A!$A$2:$A$1001,0))</f>
        <v>#N/A</v>
      </c>
      <c r="M406" s="202" t="e">
        <f>INDEX(A!$K$2:$K$1001,MATCH(EF!C406,A!$A$2:$A$1001,0))</f>
        <v>#N/A</v>
      </c>
      <c r="N406" s="202" t="e">
        <f>INDEX(A!$L$2:$L$1001,MATCH(EF!C406,A!$A$2:$A$1001,0))</f>
        <v>#N/A</v>
      </c>
      <c r="O406" s="203" t="e">
        <f t="shared" si="12"/>
        <v>#N/A</v>
      </c>
      <c r="P406" s="203" t="e">
        <f t="shared" si="13"/>
        <v>#N/A</v>
      </c>
      <c r="Q406" s="203" t="e">
        <f>IF(O406="7",IF(P406="000","Sin región al ser un intermunicipal",INDEX(B!$C$2:$C$126,MATCH(EF!P406,B!$A$2:$A$126,0))),"Sin región al ser un ente Estatal")</f>
        <v>#N/A</v>
      </c>
      <c r="R406" s="204" t="e">
        <f>IF(O406="7",IF(P406="000","N/A",INDEX(B!$D$2:$D$126,MATCH(EF!P406,B!$A$2:$A$126,0))),B!$D$127)</f>
        <v>#N/A</v>
      </c>
      <c r="S406" s="204" t="e">
        <f>IF(O406="7",IF(P406="000","N/A",INDEX(B!$E$2:$E$126,MATCH(EF!P406,B!$A$2:$A$126,0))),B!$E$127)</f>
        <v>#N/A</v>
      </c>
    </row>
    <row r="407" spans="1:19" x14ac:dyDescent="0.3">
      <c r="A407" s="195">
        <f>COUNTIF(A!$A$2:$A$1001,"&lt;="&amp;A!A407)</f>
        <v>0</v>
      </c>
      <c r="B407" s="196">
        <v>406</v>
      </c>
      <c r="C407" s="202" t="e">
        <f>INDEX(A!$A$2:$A$1001,MATCH(EF!B407,EF!$A$2:$A$1001,0))</f>
        <v>#N/A</v>
      </c>
      <c r="D407" s="202" t="e">
        <f>INDEX(A!$B$2:$B$1001,MATCH(EF!C407,A!$A$2:$A$1001,0))</f>
        <v>#N/A</v>
      </c>
      <c r="E407" s="202" t="e">
        <f>INDEX(A!$C$2:$C$1001,MATCH(EF!C407,A!$A$2:$A$1001,0))</f>
        <v>#N/A</v>
      </c>
      <c r="F407" s="202" t="e">
        <f>INDEX(A!$D$2:$D$1001,MATCH(EF!C407,A!$A$2:$A$1001,0))</f>
        <v>#N/A</v>
      </c>
      <c r="G407" s="202" t="e">
        <f>INDEX(A!$E$2:$E$1001,MATCH(EF!C407,A!$A$2:$A$1001,0))</f>
        <v>#N/A</v>
      </c>
      <c r="H407" s="202" t="e">
        <f>INDEX(A!$F$2:$F$1001,MATCH(EF!C407,A!$A$2:$A$1001,0))</f>
        <v>#N/A</v>
      </c>
      <c r="I407" s="202" t="e">
        <f>INDEX(A!$G$2:$G$1001,MATCH(EF!C407,A!$A$2:$A$1001,0))</f>
        <v>#N/A</v>
      </c>
      <c r="J407" s="202" t="e">
        <f>INDEX(A!$H$2:$H$1001,MATCH(EF!C407,A!$A$2:$A$1001,0))</f>
        <v>#N/A</v>
      </c>
      <c r="K407" s="202" t="e">
        <f>INDEX(A!$I$2:$I$1001,MATCH(EF!C407,A!$A$2:$A$1001,0))</f>
        <v>#N/A</v>
      </c>
      <c r="L407" s="202" t="e">
        <f>INDEX(A!$J$2:$J$1001,MATCH(EF!C407,A!$A$2:$A$1001,0))</f>
        <v>#N/A</v>
      </c>
      <c r="M407" s="202" t="e">
        <f>INDEX(A!$K$2:$K$1001,MATCH(EF!C407,A!$A$2:$A$1001,0))</f>
        <v>#N/A</v>
      </c>
      <c r="N407" s="202" t="e">
        <f>INDEX(A!$L$2:$L$1001,MATCH(EF!C407,A!$A$2:$A$1001,0))</f>
        <v>#N/A</v>
      </c>
      <c r="O407" s="203" t="e">
        <f t="shared" si="12"/>
        <v>#N/A</v>
      </c>
      <c r="P407" s="203" t="e">
        <f t="shared" si="13"/>
        <v>#N/A</v>
      </c>
      <c r="Q407" s="203" t="e">
        <f>IF(O407="7",IF(P407="000","Sin región al ser un intermunicipal",INDEX(B!$C$2:$C$126,MATCH(EF!P407,B!$A$2:$A$126,0))),"Sin región al ser un ente Estatal")</f>
        <v>#N/A</v>
      </c>
      <c r="R407" s="204" t="e">
        <f>IF(O407="7",IF(P407="000","N/A",INDEX(B!$D$2:$D$126,MATCH(EF!P407,B!$A$2:$A$126,0))),B!$D$127)</f>
        <v>#N/A</v>
      </c>
      <c r="S407" s="204" t="e">
        <f>IF(O407="7",IF(P407="000","N/A",INDEX(B!$E$2:$E$126,MATCH(EF!P407,B!$A$2:$A$126,0))),B!$E$127)</f>
        <v>#N/A</v>
      </c>
    </row>
    <row r="408" spans="1:19" x14ac:dyDescent="0.3">
      <c r="A408" s="195">
        <f>COUNTIF(A!$A$2:$A$1001,"&lt;="&amp;A!A408)</f>
        <v>0</v>
      </c>
      <c r="B408" s="196">
        <v>407</v>
      </c>
      <c r="C408" s="202" t="e">
        <f>INDEX(A!$A$2:$A$1001,MATCH(EF!B408,EF!$A$2:$A$1001,0))</f>
        <v>#N/A</v>
      </c>
      <c r="D408" s="202" t="e">
        <f>INDEX(A!$B$2:$B$1001,MATCH(EF!C408,A!$A$2:$A$1001,0))</f>
        <v>#N/A</v>
      </c>
      <c r="E408" s="202" t="e">
        <f>INDEX(A!$C$2:$C$1001,MATCH(EF!C408,A!$A$2:$A$1001,0))</f>
        <v>#N/A</v>
      </c>
      <c r="F408" s="202" t="e">
        <f>INDEX(A!$D$2:$D$1001,MATCH(EF!C408,A!$A$2:$A$1001,0))</f>
        <v>#N/A</v>
      </c>
      <c r="G408" s="202" t="e">
        <f>INDEX(A!$E$2:$E$1001,MATCH(EF!C408,A!$A$2:$A$1001,0))</f>
        <v>#N/A</v>
      </c>
      <c r="H408" s="202" t="e">
        <f>INDEX(A!$F$2:$F$1001,MATCH(EF!C408,A!$A$2:$A$1001,0))</f>
        <v>#N/A</v>
      </c>
      <c r="I408" s="202" t="e">
        <f>INDEX(A!$G$2:$G$1001,MATCH(EF!C408,A!$A$2:$A$1001,0))</f>
        <v>#N/A</v>
      </c>
      <c r="J408" s="202" t="e">
        <f>INDEX(A!$H$2:$H$1001,MATCH(EF!C408,A!$A$2:$A$1001,0))</f>
        <v>#N/A</v>
      </c>
      <c r="K408" s="202" t="e">
        <f>INDEX(A!$I$2:$I$1001,MATCH(EF!C408,A!$A$2:$A$1001,0))</f>
        <v>#N/A</v>
      </c>
      <c r="L408" s="202" t="e">
        <f>INDEX(A!$J$2:$J$1001,MATCH(EF!C408,A!$A$2:$A$1001,0))</f>
        <v>#N/A</v>
      </c>
      <c r="M408" s="202" t="e">
        <f>INDEX(A!$K$2:$K$1001,MATCH(EF!C408,A!$A$2:$A$1001,0))</f>
        <v>#N/A</v>
      </c>
      <c r="N408" s="202" t="e">
        <f>INDEX(A!$L$2:$L$1001,MATCH(EF!C408,A!$A$2:$A$1001,0))</f>
        <v>#N/A</v>
      </c>
      <c r="O408" s="203" t="e">
        <f t="shared" si="12"/>
        <v>#N/A</v>
      </c>
      <c r="P408" s="203" t="e">
        <f t="shared" si="13"/>
        <v>#N/A</v>
      </c>
      <c r="Q408" s="203" t="e">
        <f>IF(O408="7",IF(P408="000","Sin región al ser un intermunicipal",INDEX(B!$C$2:$C$126,MATCH(EF!P408,B!$A$2:$A$126,0))),"Sin región al ser un ente Estatal")</f>
        <v>#N/A</v>
      </c>
      <c r="R408" s="204" t="e">
        <f>IF(O408="7",IF(P408="000","N/A",INDEX(B!$D$2:$D$126,MATCH(EF!P408,B!$A$2:$A$126,0))),B!$D$127)</f>
        <v>#N/A</v>
      </c>
      <c r="S408" s="204" t="e">
        <f>IF(O408="7",IF(P408="000","N/A",INDEX(B!$E$2:$E$126,MATCH(EF!P408,B!$A$2:$A$126,0))),B!$E$127)</f>
        <v>#N/A</v>
      </c>
    </row>
    <row r="409" spans="1:19" x14ac:dyDescent="0.3">
      <c r="A409" s="195">
        <f>COUNTIF(A!$A$2:$A$1001,"&lt;="&amp;A!A409)</f>
        <v>0</v>
      </c>
      <c r="B409" s="196">
        <v>408</v>
      </c>
      <c r="C409" s="202" t="e">
        <f>INDEX(A!$A$2:$A$1001,MATCH(EF!B409,EF!$A$2:$A$1001,0))</f>
        <v>#N/A</v>
      </c>
      <c r="D409" s="202" t="e">
        <f>INDEX(A!$B$2:$B$1001,MATCH(EF!C409,A!$A$2:$A$1001,0))</f>
        <v>#N/A</v>
      </c>
      <c r="E409" s="202" t="e">
        <f>INDEX(A!$C$2:$C$1001,MATCH(EF!C409,A!$A$2:$A$1001,0))</f>
        <v>#N/A</v>
      </c>
      <c r="F409" s="202" t="e">
        <f>INDEX(A!$D$2:$D$1001,MATCH(EF!C409,A!$A$2:$A$1001,0))</f>
        <v>#N/A</v>
      </c>
      <c r="G409" s="202" t="e">
        <f>INDEX(A!$E$2:$E$1001,MATCH(EF!C409,A!$A$2:$A$1001,0))</f>
        <v>#N/A</v>
      </c>
      <c r="H409" s="202" t="e">
        <f>INDEX(A!$F$2:$F$1001,MATCH(EF!C409,A!$A$2:$A$1001,0))</f>
        <v>#N/A</v>
      </c>
      <c r="I409" s="202" t="e">
        <f>INDEX(A!$G$2:$G$1001,MATCH(EF!C409,A!$A$2:$A$1001,0))</f>
        <v>#N/A</v>
      </c>
      <c r="J409" s="202" t="e">
        <f>INDEX(A!$H$2:$H$1001,MATCH(EF!C409,A!$A$2:$A$1001,0))</f>
        <v>#N/A</v>
      </c>
      <c r="K409" s="202" t="e">
        <f>INDEX(A!$I$2:$I$1001,MATCH(EF!C409,A!$A$2:$A$1001,0))</f>
        <v>#N/A</v>
      </c>
      <c r="L409" s="202" t="e">
        <f>INDEX(A!$J$2:$J$1001,MATCH(EF!C409,A!$A$2:$A$1001,0))</f>
        <v>#N/A</v>
      </c>
      <c r="M409" s="202" t="e">
        <f>INDEX(A!$K$2:$K$1001,MATCH(EF!C409,A!$A$2:$A$1001,0))</f>
        <v>#N/A</v>
      </c>
      <c r="N409" s="202" t="e">
        <f>INDEX(A!$L$2:$L$1001,MATCH(EF!C409,A!$A$2:$A$1001,0))</f>
        <v>#N/A</v>
      </c>
      <c r="O409" s="203" t="e">
        <f t="shared" si="12"/>
        <v>#N/A</v>
      </c>
      <c r="P409" s="203" t="e">
        <f t="shared" si="13"/>
        <v>#N/A</v>
      </c>
      <c r="Q409" s="203" t="e">
        <f>IF(O409="7",IF(P409="000","Sin región al ser un intermunicipal",INDEX(B!$C$2:$C$126,MATCH(EF!P409,B!$A$2:$A$126,0))),"Sin región al ser un ente Estatal")</f>
        <v>#N/A</v>
      </c>
      <c r="R409" s="204" t="e">
        <f>IF(O409="7",IF(P409="000","N/A",INDEX(B!$D$2:$D$126,MATCH(EF!P409,B!$A$2:$A$126,0))),B!$D$127)</f>
        <v>#N/A</v>
      </c>
      <c r="S409" s="204" t="e">
        <f>IF(O409="7",IF(P409="000","N/A",INDEX(B!$E$2:$E$126,MATCH(EF!P409,B!$A$2:$A$126,0))),B!$E$127)</f>
        <v>#N/A</v>
      </c>
    </row>
    <row r="410" spans="1:19" x14ac:dyDescent="0.3">
      <c r="A410" s="195">
        <f>COUNTIF(A!$A$2:$A$1001,"&lt;="&amp;A!A410)</f>
        <v>0</v>
      </c>
      <c r="B410" s="196">
        <v>409</v>
      </c>
      <c r="C410" s="202" t="e">
        <f>INDEX(A!$A$2:$A$1001,MATCH(EF!B410,EF!$A$2:$A$1001,0))</f>
        <v>#N/A</v>
      </c>
      <c r="D410" s="202" t="e">
        <f>INDEX(A!$B$2:$B$1001,MATCH(EF!C410,A!$A$2:$A$1001,0))</f>
        <v>#N/A</v>
      </c>
      <c r="E410" s="202" t="e">
        <f>INDEX(A!$C$2:$C$1001,MATCH(EF!C410,A!$A$2:$A$1001,0))</f>
        <v>#N/A</v>
      </c>
      <c r="F410" s="202" t="e">
        <f>INDEX(A!$D$2:$D$1001,MATCH(EF!C410,A!$A$2:$A$1001,0))</f>
        <v>#N/A</v>
      </c>
      <c r="G410" s="202" t="e">
        <f>INDEX(A!$E$2:$E$1001,MATCH(EF!C410,A!$A$2:$A$1001,0))</f>
        <v>#N/A</v>
      </c>
      <c r="H410" s="202" t="e">
        <f>INDEX(A!$F$2:$F$1001,MATCH(EF!C410,A!$A$2:$A$1001,0))</f>
        <v>#N/A</v>
      </c>
      <c r="I410" s="202" t="e">
        <f>INDEX(A!$G$2:$G$1001,MATCH(EF!C410,A!$A$2:$A$1001,0))</f>
        <v>#N/A</v>
      </c>
      <c r="J410" s="202" t="e">
        <f>INDEX(A!$H$2:$H$1001,MATCH(EF!C410,A!$A$2:$A$1001,0))</f>
        <v>#N/A</v>
      </c>
      <c r="K410" s="202" t="e">
        <f>INDEX(A!$I$2:$I$1001,MATCH(EF!C410,A!$A$2:$A$1001,0))</f>
        <v>#N/A</v>
      </c>
      <c r="L410" s="202" t="e">
        <f>INDEX(A!$J$2:$J$1001,MATCH(EF!C410,A!$A$2:$A$1001,0))</f>
        <v>#N/A</v>
      </c>
      <c r="M410" s="202" t="e">
        <f>INDEX(A!$K$2:$K$1001,MATCH(EF!C410,A!$A$2:$A$1001,0))</f>
        <v>#N/A</v>
      </c>
      <c r="N410" s="202" t="e">
        <f>INDEX(A!$L$2:$L$1001,MATCH(EF!C410,A!$A$2:$A$1001,0))</f>
        <v>#N/A</v>
      </c>
      <c r="O410" s="203" t="e">
        <f t="shared" si="12"/>
        <v>#N/A</v>
      </c>
      <c r="P410" s="203" t="e">
        <f t="shared" si="13"/>
        <v>#N/A</v>
      </c>
      <c r="Q410" s="203" t="e">
        <f>IF(O410="7",IF(P410="000","Sin región al ser un intermunicipal",INDEX(B!$C$2:$C$126,MATCH(EF!P410,B!$A$2:$A$126,0))),"Sin región al ser un ente Estatal")</f>
        <v>#N/A</v>
      </c>
      <c r="R410" s="204" t="e">
        <f>IF(O410="7",IF(P410="000","N/A",INDEX(B!$D$2:$D$126,MATCH(EF!P410,B!$A$2:$A$126,0))),B!$D$127)</f>
        <v>#N/A</v>
      </c>
      <c r="S410" s="204" t="e">
        <f>IF(O410="7",IF(P410="000","N/A",INDEX(B!$E$2:$E$126,MATCH(EF!P410,B!$A$2:$A$126,0))),B!$E$127)</f>
        <v>#N/A</v>
      </c>
    </row>
    <row r="411" spans="1:19" x14ac:dyDescent="0.3">
      <c r="A411" s="195">
        <f>COUNTIF(A!$A$2:$A$1001,"&lt;="&amp;A!A411)</f>
        <v>0</v>
      </c>
      <c r="B411" s="196">
        <v>410</v>
      </c>
      <c r="C411" s="202" t="e">
        <f>INDEX(A!$A$2:$A$1001,MATCH(EF!B411,EF!$A$2:$A$1001,0))</f>
        <v>#N/A</v>
      </c>
      <c r="D411" s="202" t="e">
        <f>INDEX(A!$B$2:$B$1001,MATCH(EF!C411,A!$A$2:$A$1001,0))</f>
        <v>#N/A</v>
      </c>
      <c r="E411" s="202" t="e">
        <f>INDEX(A!$C$2:$C$1001,MATCH(EF!C411,A!$A$2:$A$1001,0))</f>
        <v>#N/A</v>
      </c>
      <c r="F411" s="202" t="e">
        <f>INDEX(A!$D$2:$D$1001,MATCH(EF!C411,A!$A$2:$A$1001,0))</f>
        <v>#N/A</v>
      </c>
      <c r="G411" s="202" t="e">
        <f>INDEX(A!$E$2:$E$1001,MATCH(EF!C411,A!$A$2:$A$1001,0))</f>
        <v>#N/A</v>
      </c>
      <c r="H411" s="202" t="e">
        <f>INDEX(A!$F$2:$F$1001,MATCH(EF!C411,A!$A$2:$A$1001,0))</f>
        <v>#N/A</v>
      </c>
      <c r="I411" s="202" t="e">
        <f>INDEX(A!$G$2:$G$1001,MATCH(EF!C411,A!$A$2:$A$1001,0))</f>
        <v>#N/A</v>
      </c>
      <c r="J411" s="202" t="e">
        <f>INDEX(A!$H$2:$H$1001,MATCH(EF!C411,A!$A$2:$A$1001,0))</f>
        <v>#N/A</v>
      </c>
      <c r="K411" s="202" t="e">
        <f>INDEX(A!$I$2:$I$1001,MATCH(EF!C411,A!$A$2:$A$1001,0))</f>
        <v>#N/A</v>
      </c>
      <c r="L411" s="202" t="e">
        <f>INDEX(A!$J$2:$J$1001,MATCH(EF!C411,A!$A$2:$A$1001,0))</f>
        <v>#N/A</v>
      </c>
      <c r="M411" s="202" t="e">
        <f>INDEX(A!$K$2:$K$1001,MATCH(EF!C411,A!$A$2:$A$1001,0))</f>
        <v>#N/A</v>
      </c>
      <c r="N411" s="202" t="e">
        <f>INDEX(A!$L$2:$L$1001,MATCH(EF!C411,A!$A$2:$A$1001,0))</f>
        <v>#N/A</v>
      </c>
      <c r="O411" s="203" t="e">
        <f t="shared" si="12"/>
        <v>#N/A</v>
      </c>
      <c r="P411" s="203" t="e">
        <f t="shared" si="13"/>
        <v>#N/A</v>
      </c>
      <c r="Q411" s="203" t="e">
        <f>IF(O411="7",IF(P411="000","Sin región al ser un intermunicipal",INDEX(B!$C$2:$C$126,MATCH(EF!P411,B!$A$2:$A$126,0))),"Sin región al ser un ente Estatal")</f>
        <v>#N/A</v>
      </c>
      <c r="R411" s="204" t="e">
        <f>IF(O411="7",IF(P411="000","N/A",INDEX(B!$D$2:$D$126,MATCH(EF!P411,B!$A$2:$A$126,0))),B!$D$127)</f>
        <v>#N/A</v>
      </c>
      <c r="S411" s="204" t="e">
        <f>IF(O411="7",IF(P411="000","N/A",INDEX(B!$E$2:$E$126,MATCH(EF!P411,B!$A$2:$A$126,0))),B!$E$127)</f>
        <v>#N/A</v>
      </c>
    </row>
    <row r="412" spans="1:19" x14ac:dyDescent="0.3">
      <c r="A412" s="195">
        <f>COUNTIF(A!$A$2:$A$1001,"&lt;="&amp;A!A412)</f>
        <v>0</v>
      </c>
      <c r="B412" s="196">
        <v>411</v>
      </c>
      <c r="C412" s="202" t="e">
        <f>INDEX(A!$A$2:$A$1001,MATCH(EF!B412,EF!$A$2:$A$1001,0))</f>
        <v>#N/A</v>
      </c>
      <c r="D412" s="202" t="e">
        <f>INDEX(A!$B$2:$B$1001,MATCH(EF!C412,A!$A$2:$A$1001,0))</f>
        <v>#N/A</v>
      </c>
      <c r="E412" s="202" t="e">
        <f>INDEX(A!$C$2:$C$1001,MATCH(EF!C412,A!$A$2:$A$1001,0))</f>
        <v>#N/A</v>
      </c>
      <c r="F412" s="202" t="e">
        <f>INDEX(A!$D$2:$D$1001,MATCH(EF!C412,A!$A$2:$A$1001,0))</f>
        <v>#N/A</v>
      </c>
      <c r="G412" s="202" t="e">
        <f>INDEX(A!$E$2:$E$1001,MATCH(EF!C412,A!$A$2:$A$1001,0))</f>
        <v>#N/A</v>
      </c>
      <c r="H412" s="202" t="e">
        <f>INDEX(A!$F$2:$F$1001,MATCH(EF!C412,A!$A$2:$A$1001,0))</f>
        <v>#N/A</v>
      </c>
      <c r="I412" s="202" t="e">
        <f>INDEX(A!$G$2:$G$1001,MATCH(EF!C412,A!$A$2:$A$1001,0))</f>
        <v>#N/A</v>
      </c>
      <c r="J412" s="202" t="e">
        <f>INDEX(A!$H$2:$H$1001,MATCH(EF!C412,A!$A$2:$A$1001,0))</f>
        <v>#N/A</v>
      </c>
      <c r="K412" s="202" t="e">
        <f>INDEX(A!$I$2:$I$1001,MATCH(EF!C412,A!$A$2:$A$1001,0))</f>
        <v>#N/A</v>
      </c>
      <c r="L412" s="202" t="e">
        <f>INDEX(A!$J$2:$J$1001,MATCH(EF!C412,A!$A$2:$A$1001,0))</f>
        <v>#N/A</v>
      </c>
      <c r="M412" s="202" t="e">
        <f>INDEX(A!$K$2:$K$1001,MATCH(EF!C412,A!$A$2:$A$1001,0))</f>
        <v>#N/A</v>
      </c>
      <c r="N412" s="202" t="e">
        <f>INDEX(A!$L$2:$L$1001,MATCH(EF!C412,A!$A$2:$A$1001,0))</f>
        <v>#N/A</v>
      </c>
      <c r="O412" s="203" t="e">
        <f t="shared" si="12"/>
        <v>#N/A</v>
      </c>
      <c r="P412" s="203" t="e">
        <f t="shared" si="13"/>
        <v>#N/A</v>
      </c>
      <c r="Q412" s="203" t="e">
        <f>IF(O412="7",IF(P412="000","Sin región al ser un intermunicipal",INDEX(B!$C$2:$C$126,MATCH(EF!P412,B!$A$2:$A$126,0))),"Sin región al ser un ente Estatal")</f>
        <v>#N/A</v>
      </c>
      <c r="R412" s="204" t="e">
        <f>IF(O412="7",IF(P412="000","N/A",INDEX(B!$D$2:$D$126,MATCH(EF!P412,B!$A$2:$A$126,0))),B!$D$127)</f>
        <v>#N/A</v>
      </c>
      <c r="S412" s="204" t="e">
        <f>IF(O412="7",IF(P412="000","N/A",INDEX(B!$E$2:$E$126,MATCH(EF!P412,B!$A$2:$A$126,0))),B!$E$127)</f>
        <v>#N/A</v>
      </c>
    </row>
    <row r="413" spans="1:19" x14ac:dyDescent="0.3">
      <c r="A413" s="195">
        <f>COUNTIF(A!$A$2:$A$1001,"&lt;="&amp;A!A413)</f>
        <v>0</v>
      </c>
      <c r="B413" s="196">
        <v>412</v>
      </c>
      <c r="C413" s="202" t="e">
        <f>INDEX(A!$A$2:$A$1001,MATCH(EF!B413,EF!$A$2:$A$1001,0))</f>
        <v>#N/A</v>
      </c>
      <c r="D413" s="202" t="e">
        <f>INDEX(A!$B$2:$B$1001,MATCH(EF!C413,A!$A$2:$A$1001,0))</f>
        <v>#N/A</v>
      </c>
      <c r="E413" s="202" t="e">
        <f>INDEX(A!$C$2:$C$1001,MATCH(EF!C413,A!$A$2:$A$1001,0))</f>
        <v>#N/A</v>
      </c>
      <c r="F413" s="202" t="e">
        <f>INDEX(A!$D$2:$D$1001,MATCH(EF!C413,A!$A$2:$A$1001,0))</f>
        <v>#N/A</v>
      </c>
      <c r="G413" s="202" t="e">
        <f>INDEX(A!$E$2:$E$1001,MATCH(EF!C413,A!$A$2:$A$1001,0))</f>
        <v>#N/A</v>
      </c>
      <c r="H413" s="202" t="e">
        <f>INDEX(A!$F$2:$F$1001,MATCH(EF!C413,A!$A$2:$A$1001,0))</f>
        <v>#N/A</v>
      </c>
      <c r="I413" s="202" t="e">
        <f>INDEX(A!$G$2:$G$1001,MATCH(EF!C413,A!$A$2:$A$1001,0))</f>
        <v>#N/A</v>
      </c>
      <c r="J413" s="202" t="e">
        <f>INDEX(A!$H$2:$H$1001,MATCH(EF!C413,A!$A$2:$A$1001,0))</f>
        <v>#N/A</v>
      </c>
      <c r="K413" s="202" t="e">
        <f>INDEX(A!$I$2:$I$1001,MATCH(EF!C413,A!$A$2:$A$1001,0))</f>
        <v>#N/A</v>
      </c>
      <c r="L413" s="202" t="e">
        <f>INDEX(A!$J$2:$J$1001,MATCH(EF!C413,A!$A$2:$A$1001,0))</f>
        <v>#N/A</v>
      </c>
      <c r="M413" s="202" t="e">
        <f>INDEX(A!$K$2:$K$1001,MATCH(EF!C413,A!$A$2:$A$1001,0))</f>
        <v>#N/A</v>
      </c>
      <c r="N413" s="202" t="e">
        <f>INDEX(A!$L$2:$L$1001,MATCH(EF!C413,A!$A$2:$A$1001,0))</f>
        <v>#N/A</v>
      </c>
      <c r="O413" s="203" t="e">
        <f t="shared" si="12"/>
        <v>#N/A</v>
      </c>
      <c r="P413" s="203" t="e">
        <f t="shared" si="13"/>
        <v>#N/A</v>
      </c>
      <c r="Q413" s="203" t="e">
        <f>IF(O413="7",IF(P413="000","Sin región al ser un intermunicipal",INDEX(B!$C$2:$C$126,MATCH(EF!P413,B!$A$2:$A$126,0))),"Sin región al ser un ente Estatal")</f>
        <v>#N/A</v>
      </c>
      <c r="R413" s="204" t="e">
        <f>IF(O413="7",IF(P413="000","N/A",INDEX(B!$D$2:$D$126,MATCH(EF!P413,B!$A$2:$A$126,0))),B!$D$127)</f>
        <v>#N/A</v>
      </c>
      <c r="S413" s="204" t="e">
        <f>IF(O413="7",IF(P413="000","N/A",INDEX(B!$E$2:$E$126,MATCH(EF!P413,B!$A$2:$A$126,0))),B!$E$127)</f>
        <v>#N/A</v>
      </c>
    </row>
    <row r="414" spans="1:19" x14ac:dyDescent="0.3">
      <c r="A414" s="195">
        <f>COUNTIF(A!$A$2:$A$1001,"&lt;="&amp;A!A414)</f>
        <v>0</v>
      </c>
      <c r="B414" s="196">
        <v>413</v>
      </c>
      <c r="C414" s="202" t="e">
        <f>INDEX(A!$A$2:$A$1001,MATCH(EF!B414,EF!$A$2:$A$1001,0))</f>
        <v>#N/A</v>
      </c>
      <c r="D414" s="202" t="e">
        <f>INDEX(A!$B$2:$B$1001,MATCH(EF!C414,A!$A$2:$A$1001,0))</f>
        <v>#N/A</v>
      </c>
      <c r="E414" s="202" t="e">
        <f>INDEX(A!$C$2:$C$1001,MATCH(EF!C414,A!$A$2:$A$1001,0))</f>
        <v>#N/A</v>
      </c>
      <c r="F414" s="202" t="e">
        <f>INDEX(A!$D$2:$D$1001,MATCH(EF!C414,A!$A$2:$A$1001,0))</f>
        <v>#N/A</v>
      </c>
      <c r="G414" s="202" t="e">
        <f>INDEX(A!$E$2:$E$1001,MATCH(EF!C414,A!$A$2:$A$1001,0))</f>
        <v>#N/A</v>
      </c>
      <c r="H414" s="202" t="e">
        <f>INDEX(A!$F$2:$F$1001,MATCH(EF!C414,A!$A$2:$A$1001,0))</f>
        <v>#N/A</v>
      </c>
      <c r="I414" s="202" t="e">
        <f>INDEX(A!$G$2:$G$1001,MATCH(EF!C414,A!$A$2:$A$1001,0))</f>
        <v>#N/A</v>
      </c>
      <c r="J414" s="202" t="e">
        <f>INDEX(A!$H$2:$H$1001,MATCH(EF!C414,A!$A$2:$A$1001,0))</f>
        <v>#N/A</v>
      </c>
      <c r="K414" s="202" t="e">
        <f>INDEX(A!$I$2:$I$1001,MATCH(EF!C414,A!$A$2:$A$1001,0))</f>
        <v>#N/A</v>
      </c>
      <c r="L414" s="202" t="e">
        <f>INDEX(A!$J$2:$J$1001,MATCH(EF!C414,A!$A$2:$A$1001,0))</f>
        <v>#N/A</v>
      </c>
      <c r="M414" s="202" t="e">
        <f>INDEX(A!$K$2:$K$1001,MATCH(EF!C414,A!$A$2:$A$1001,0))</f>
        <v>#N/A</v>
      </c>
      <c r="N414" s="202" t="e">
        <f>INDEX(A!$L$2:$L$1001,MATCH(EF!C414,A!$A$2:$A$1001,0))</f>
        <v>#N/A</v>
      </c>
      <c r="O414" s="203" t="e">
        <f t="shared" si="12"/>
        <v>#N/A</v>
      </c>
      <c r="P414" s="203" t="e">
        <f t="shared" si="13"/>
        <v>#N/A</v>
      </c>
      <c r="Q414" s="203" t="e">
        <f>IF(O414="7",IF(P414="000","Sin región al ser un intermunicipal",INDEX(B!$C$2:$C$126,MATCH(EF!P414,B!$A$2:$A$126,0))),"Sin región al ser un ente Estatal")</f>
        <v>#N/A</v>
      </c>
      <c r="R414" s="204" t="e">
        <f>IF(O414="7",IF(P414="000","N/A",INDEX(B!$D$2:$D$126,MATCH(EF!P414,B!$A$2:$A$126,0))),B!$D$127)</f>
        <v>#N/A</v>
      </c>
      <c r="S414" s="204" t="e">
        <f>IF(O414="7",IF(P414="000","N/A",INDEX(B!$E$2:$E$126,MATCH(EF!P414,B!$A$2:$A$126,0))),B!$E$127)</f>
        <v>#N/A</v>
      </c>
    </row>
    <row r="415" spans="1:19" x14ac:dyDescent="0.3">
      <c r="A415" s="195">
        <f>COUNTIF(A!$A$2:$A$1001,"&lt;="&amp;A!A415)</f>
        <v>0</v>
      </c>
      <c r="B415" s="196">
        <v>414</v>
      </c>
      <c r="C415" s="202" t="e">
        <f>INDEX(A!$A$2:$A$1001,MATCH(EF!B415,EF!$A$2:$A$1001,0))</f>
        <v>#N/A</v>
      </c>
      <c r="D415" s="202" t="e">
        <f>INDEX(A!$B$2:$B$1001,MATCH(EF!C415,A!$A$2:$A$1001,0))</f>
        <v>#N/A</v>
      </c>
      <c r="E415" s="202" t="e">
        <f>INDEX(A!$C$2:$C$1001,MATCH(EF!C415,A!$A$2:$A$1001,0))</f>
        <v>#N/A</v>
      </c>
      <c r="F415" s="202" t="e">
        <f>INDEX(A!$D$2:$D$1001,MATCH(EF!C415,A!$A$2:$A$1001,0))</f>
        <v>#N/A</v>
      </c>
      <c r="G415" s="202" t="e">
        <f>INDEX(A!$E$2:$E$1001,MATCH(EF!C415,A!$A$2:$A$1001,0))</f>
        <v>#N/A</v>
      </c>
      <c r="H415" s="202" t="e">
        <f>INDEX(A!$F$2:$F$1001,MATCH(EF!C415,A!$A$2:$A$1001,0))</f>
        <v>#N/A</v>
      </c>
      <c r="I415" s="202" t="e">
        <f>INDEX(A!$G$2:$G$1001,MATCH(EF!C415,A!$A$2:$A$1001,0))</f>
        <v>#N/A</v>
      </c>
      <c r="J415" s="202" t="e">
        <f>INDEX(A!$H$2:$H$1001,MATCH(EF!C415,A!$A$2:$A$1001,0))</f>
        <v>#N/A</v>
      </c>
      <c r="K415" s="202" t="e">
        <f>INDEX(A!$I$2:$I$1001,MATCH(EF!C415,A!$A$2:$A$1001,0))</f>
        <v>#N/A</v>
      </c>
      <c r="L415" s="202" t="e">
        <f>INDEX(A!$J$2:$J$1001,MATCH(EF!C415,A!$A$2:$A$1001,0))</f>
        <v>#N/A</v>
      </c>
      <c r="M415" s="202" t="e">
        <f>INDEX(A!$K$2:$K$1001,MATCH(EF!C415,A!$A$2:$A$1001,0))</f>
        <v>#N/A</v>
      </c>
      <c r="N415" s="202" t="e">
        <f>INDEX(A!$L$2:$L$1001,MATCH(EF!C415,A!$A$2:$A$1001,0))</f>
        <v>#N/A</v>
      </c>
      <c r="O415" s="203" t="e">
        <f t="shared" si="12"/>
        <v>#N/A</v>
      </c>
      <c r="P415" s="203" t="e">
        <f t="shared" si="13"/>
        <v>#N/A</v>
      </c>
      <c r="Q415" s="203" t="e">
        <f>IF(O415="7",IF(P415="000","Sin región al ser un intermunicipal",INDEX(B!$C$2:$C$126,MATCH(EF!P415,B!$A$2:$A$126,0))),"Sin región al ser un ente Estatal")</f>
        <v>#N/A</v>
      </c>
      <c r="R415" s="204" t="e">
        <f>IF(O415="7",IF(P415="000","N/A",INDEX(B!$D$2:$D$126,MATCH(EF!P415,B!$A$2:$A$126,0))),B!$D$127)</f>
        <v>#N/A</v>
      </c>
      <c r="S415" s="204" t="e">
        <f>IF(O415="7",IF(P415="000","N/A",INDEX(B!$E$2:$E$126,MATCH(EF!P415,B!$A$2:$A$126,0))),B!$E$127)</f>
        <v>#N/A</v>
      </c>
    </row>
    <row r="416" spans="1:19" x14ac:dyDescent="0.3">
      <c r="A416" s="195">
        <f>COUNTIF(A!$A$2:$A$1001,"&lt;="&amp;A!A416)</f>
        <v>0</v>
      </c>
      <c r="B416" s="196">
        <v>415</v>
      </c>
      <c r="C416" s="202" t="e">
        <f>INDEX(A!$A$2:$A$1001,MATCH(EF!B416,EF!$A$2:$A$1001,0))</f>
        <v>#N/A</v>
      </c>
      <c r="D416" s="202" t="e">
        <f>INDEX(A!$B$2:$B$1001,MATCH(EF!C416,A!$A$2:$A$1001,0))</f>
        <v>#N/A</v>
      </c>
      <c r="E416" s="202" t="e">
        <f>INDEX(A!$C$2:$C$1001,MATCH(EF!C416,A!$A$2:$A$1001,0))</f>
        <v>#N/A</v>
      </c>
      <c r="F416" s="202" t="e">
        <f>INDEX(A!$D$2:$D$1001,MATCH(EF!C416,A!$A$2:$A$1001,0))</f>
        <v>#N/A</v>
      </c>
      <c r="G416" s="202" t="e">
        <f>INDEX(A!$E$2:$E$1001,MATCH(EF!C416,A!$A$2:$A$1001,0))</f>
        <v>#N/A</v>
      </c>
      <c r="H416" s="202" t="e">
        <f>INDEX(A!$F$2:$F$1001,MATCH(EF!C416,A!$A$2:$A$1001,0))</f>
        <v>#N/A</v>
      </c>
      <c r="I416" s="202" t="e">
        <f>INDEX(A!$G$2:$G$1001,MATCH(EF!C416,A!$A$2:$A$1001,0))</f>
        <v>#N/A</v>
      </c>
      <c r="J416" s="202" t="e">
        <f>INDEX(A!$H$2:$H$1001,MATCH(EF!C416,A!$A$2:$A$1001,0))</f>
        <v>#N/A</v>
      </c>
      <c r="K416" s="202" t="e">
        <f>INDEX(A!$I$2:$I$1001,MATCH(EF!C416,A!$A$2:$A$1001,0))</f>
        <v>#N/A</v>
      </c>
      <c r="L416" s="202" t="e">
        <f>INDEX(A!$J$2:$J$1001,MATCH(EF!C416,A!$A$2:$A$1001,0))</f>
        <v>#N/A</v>
      </c>
      <c r="M416" s="202" t="e">
        <f>INDEX(A!$K$2:$K$1001,MATCH(EF!C416,A!$A$2:$A$1001,0))</f>
        <v>#N/A</v>
      </c>
      <c r="N416" s="202" t="e">
        <f>INDEX(A!$L$2:$L$1001,MATCH(EF!C416,A!$A$2:$A$1001,0))</f>
        <v>#N/A</v>
      </c>
      <c r="O416" s="203" t="e">
        <f t="shared" si="12"/>
        <v>#N/A</v>
      </c>
      <c r="P416" s="203" t="e">
        <f t="shared" si="13"/>
        <v>#N/A</v>
      </c>
      <c r="Q416" s="203" t="e">
        <f>IF(O416="7",IF(P416="000","Sin región al ser un intermunicipal",INDEX(B!$C$2:$C$126,MATCH(EF!P416,B!$A$2:$A$126,0))),"Sin región al ser un ente Estatal")</f>
        <v>#N/A</v>
      </c>
      <c r="R416" s="204" t="e">
        <f>IF(O416="7",IF(P416="000","N/A",INDEX(B!$D$2:$D$126,MATCH(EF!P416,B!$A$2:$A$126,0))),B!$D$127)</f>
        <v>#N/A</v>
      </c>
      <c r="S416" s="204" t="e">
        <f>IF(O416="7",IF(P416="000","N/A",INDEX(B!$E$2:$E$126,MATCH(EF!P416,B!$A$2:$A$126,0))),B!$E$127)</f>
        <v>#N/A</v>
      </c>
    </row>
    <row r="417" spans="1:19" x14ac:dyDescent="0.3">
      <c r="A417" s="195">
        <f>COUNTIF(A!$A$2:$A$1001,"&lt;="&amp;A!A417)</f>
        <v>0</v>
      </c>
      <c r="B417" s="196">
        <v>416</v>
      </c>
      <c r="C417" s="202" t="e">
        <f>INDEX(A!$A$2:$A$1001,MATCH(EF!B417,EF!$A$2:$A$1001,0))</f>
        <v>#N/A</v>
      </c>
      <c r="D417" s="202" t="e">
        <f>INDEX(A!$B$2:$B$1001,MATCH(EF!C417,A!$A$2:$A$1001,0))</f>
        <v>#N/A</v>
      </c>
      <c r="E417" s="202" t="e">
        <f>INDEX(A!$C$2:$C$1001,MATCH(EF!C417,A!$A$2:$A$1001,0))</f>
        <v>#N/A</v>
      </c>
      <c r="F417" s="202" t="e">
        <f>INDEX(A!$D$2:$D$1001,MATCH(EF!C417,A!$A$2:$A$1001,0))</f>
        <v>#N/A</v>
      </c>
      <c r="G417" s="202" t="e">
        <f>INDEX(A!$E$2:$E$1001,MATCH(EF!C417,A!$A$2:$A$1001,0))</f>
        <v>#N/A</v>
      </c>
      <c r="H417" s="202" t="e">
        <f>INDEX(A!$F$2:$F$1001,MATCH(EF!C417,A!$A$2:$A$1001,0))</f>
        <v>#N/A</v>
      </c>
      <c r="I417" s="202" t="e">
        <f>INDEX(A!$G$2:$G$1001,MATCH(EF!C417,A!$A$2:$A$1001,0))</f>
        <v>#N/A</v>
      </c>
      <c r="J417" s="202" t="e">
        <f>INDEX(A!$H$2:$H$1001,MATCH(EF!C417,A!$A$2:$A$1001,0))</f>
        <v>#N/A</v>
      </c>
      <c r="K417" s="202" t="e">
        <f>INDEX(A!$I$2:$I$1001,MATCH(EF!C417,A!$A$2:$A$1001,0))</f>
        <v>#N/A</v>
      </c>
      <c r="L417" s="202" t="e">
        <f>INDEX(A!$J$2:$J$1001,MATCH(EF!C417,A!$A$2:$A$1001,0))</f>
        <v>#N/A</v>
      </c>
      <c r="M417" s="202" t="e">
        <f>INDEX(A!$K$2:$K$1001,MATCH(EF!C417,A!$A$2:$A$1001,0))</f>
        <v>#N/A</v>
      </c>
      <c r="N417" s="202" t="e">
        <f>INDEX(A!$L$2:$L$1001,MATCH(EF!C417,A!$A$2:$A$1001,0))</f>
        <v>#N/A</v>
      </c>
      <c r="O417" s="203" t="e">
        <f t="shared" si="12"/>
        <v>#N/A</v>
      </c>
      <c r="P417" s="203" t="e">
        <f t="shared" si="13"/>
        <v>#N/A</v>
      </c>
      <c r="Q417" s="203" t="e">
        <f>IF(O417="7",IF(P417="000","Sin región al ser un intermunicipal",INDEX(B!$C$2:$C$126,MATCH(EF!P417,B!$A$2:$A$126,0))),"Sin región al ser un ente Estatal")</f>
        <v>#N/A</v>
      </c>
      <c r="R417" s="204" t="e">
        <f>IF(O417="7",IF(P417="000","N/A",INDEX(B!$D$2:$D$126,MATCH(EF!P417,B!$A$2:$A$126,0))),B!$D$127)</f>
        <v>#N/A</v>
      </c>
      <c r="S417" s="204" t="e">
        <f>IF(O417="7",IF(P417="000","N/A",INDEX(B!$E$2:$E$126,MATCH(EF!P417,B!$A$2:$A$126,0))),B!$E$127)</f>
        <v>#N/A</v>
      </c>
    </row>
    <row r="418" spans="1:19" x14ac:dyDescent="0.3">
      <c r="A418" s="195">
        <f>COUNTIF(A!$A$2:$A$1001,"&lt;="&amp;A!A418)</f>
        <v>0</v>
      </c>
      <c r="B418" s="196">
        <v>417</v>
      </c>
      <c r="C418" s="202" t="e">
        <f>INDEX(A!$A$2:$A$1001,MATCH(EF!B418,EF!$A$2:$A$1001,0))</f>
        <v>#N/A</v>
      </c>
      <c r="D418" s="202" t="e">
        <f>INDEX(A!$B$2:$B$1001,MATCH(EF!C418,A!$A$2:$A$1001,0))</f>
        <v>#N/A</v>
      </c>
      <c r="E418" s="202" t="e">
        <f>INDEX(A!$C$2:$C$1001,MATCH(EF!C418,A!$A$2:$A$1001,0))</f>
        <v>#N/A</v>
      </c>
      <c r="F418" s="202" t="e">
        <f>INDEX(A!$D$2:$D$1001,MATCH(EF!C418,A!$A$2:$A$1001,0))</f>
        <v>#N/A</v>
      </c>
      <c r="G418" s="202" t="e">
        <f>INDEX(A!$E$2:$E$1001,MATCH(EF!C418,A!$A$2:$A$1001,0))</f>
        <v>#N/A</v>
      </c>
      <c r="H418" s="202" t="e">
        <f>INDEX(A!$F$2:$F$1001,MATCH(EF!C418,A!$A$2:$A$1001,0))</f>
        <v>#N/A</v>
      </c>
      <c r="I418" s="202" t="e">
        <f>INDEX(A!$G$2:$G$1001,MATCH(EF!C418,A!$A$2:$A$1001,0))</f>
        <v>#N/A</v>
      </c>
      <c r="J418" s="202" t="e">
        <f>INDEX(A!$H$2:$H$1001,MATCH(EF!C418,A!$A$2:$A$1001,0))</f>
        <v>#N/A</v>
      </c>
      <c r="K418" s="202" t="e">
        <f>INDEX(A!$I$2:$I$1001,MATCH(EF!C418,A!$A$2:$A$1001,0))</f>
        <v>#N/A</v>
      </c>
      <c r="L418" s="202" t="e">
        <f>INDEX(A!$J$2:$J$1001,MATCH(EF!C418,A!$A$2:$A$1001,0))</f>
        <v>#N/A</v>
      </c>
      <c r="M418" s="202" t="e">
        <f>INDEX(A!$K$2:$K$1001,MATCH(EF!C418,A!$A$2:$A$1001,0))</f>
        <v>#N/A</v>
      </c>
      <c r="N418" s="202" t="e">
        <f>INDEX(A!$L$2:$L$1001,MATCH(EF!C418,A!$A$2:$A$1001,0))</f>
        <v>#N/A</v>
      </c>
      <c r="O418" s="203" t="e">
        <f t="shared" si="12"/>
        <v>#N/A</v>
      </c>
      <c r="P418" s="203" t="e">
        <f t="shared" si="13"/>
        <v>#N/A</v>
      </c>
      <c r="Q418" s="203" t="e">
        <f>IF(O418="7",IF(P418="000","Sin región al ser un intermunicipal",INDEX(B!$C$2:$C$126,MATCH(EF!P418,B!$A$2:$A$126,0))),"Sin región al ser un ente Estatal")</f>
        <v>#N/A</v>
      </c>
      <c r="R418" s="204" t="e">
        <f>IF(O418="7",IF(P418="000","N/A",INDEX(B!$D$2:$D$126,MATCH(EF!P418,B!$A$2:$A$126,0))),B!$D$127)</f>
        <v>#N/A</v>
      </c>
      <c r="S418" s="204" t="e">
        <f>IF(O418="7",IF(P418="000","N/A",INDEX(B!$E$2:$E$126,MATCH(EF!P418,B!$A$2:$A$126,0))),B!$E$127)</f>
        <v>#N/A</v>
      </c>
    </row>
    <row r="419" spans="1:19" x14ac:dyDescent="0.3">
      <c r="A419" s="195">
        <f>COUNTIF(A!$A$2:$A$1001,"&lt;="&amp;A!A419)</f>
        <v>0</v>
      </c>
      <c r="B419" s="196">
        <v>418</v>
      </c>
      <c r="C419" s="202" t="e">
        <f>INDEX(A!$A$2:$A$1001,MATCH(EF!B419,EF!$A$2:$A$1001,0))</f>
        <v>#N/A</v>
      </c>
      <c r="D419" s="202" t="e">
        <f>INDEX(A!$B$2:$B$1001,MATCH(EF!C419,A!$A$2:$A$1001,0))</f>
        <v>#N/A</v>
      </c>
      <c r="E419" s="202" t="e">
        <f>INDEX(A!$C$2:$C$1001,MATCH(EF!C419,A!$A$2:$A$1001,0))</f>
        <v>#N/A</v>
      </c>
      <c r="F419" s="202" t="e">
        <f>INDEX(A!$D$2:$D$1001,MATCH(EF!C419,A!$A$2:$A$1001,0))</f>
        <v>#N/A</v>
      </c>
      <c r="G419" s="202" t="e">
        <f>INDEX(A!$E$2:$E$1001,MATCH(EF!C419,A!$A$2:$A$1001,0))</f>
        <v>#N/A</v>
      </c>
      <c r="H419" s="202" t="e">
        <f>INDEX(A!$F$2:$F$1001,MATCH(EF!C419,A!$A$2:$A$1001,0))</f>
        <v>#N/A</v>
      </c>
      <c r="I419" s="202" t="e">
        <f>INDEX(A!$G$2:$G$1001,MATCH(EF!C419,A!$A$2:$A$1001,0))</f>
        <v>#N/A</v>
      </c>
      <c r="J419" s="202" t="e">
        <f>INDEX(A!$H$2:$H$1001,MATCH(EF!C419,A!$A$2:$A$1001,0))</f>
        <v>#N/A</v>
      </c>
      <c r="K419" s="202" t="e">
        <f>INDEX(A!$I$2:$I$1001,MATCH(EF!C419,A!$A$2:$A$1001,0))</f>
        <v>#N/A</v>
      </c>
      <c r="L419" s="202" t="e">
        <f>INDEX(A!$J$2:$J$1001,MATCH(EF!C419,A!$A$2:$A$1001,0))</f>
        <v>#N/A</v>
      </c>
      <c r="M419" s="202" t="e">
        <f>INDEX(A!$K$2:$K$1001,MATCH(EF!C419,A!$A$2:$A$1001,0))</f>
        <v>#N/A</v>
      </c>
      <c r="N419" s="202" t="e">
        <f>INDEX(A!$L$2:$L$1001,MATCH(EF!C419,A!$A$2:$A$1001,0))</f>
        <v>#N/A</v>
      </c>
      <c r="O419" s="203" t="e">
        <f t="shared" si="12"/>
        <v>#N/A</v>
      </c>
      <c r="P419" s="203" t="e">
        <f t="shared" si="13"/>
        <v>#N/A</v>
      </c>
      <c r="Q419" s="203" t="e">
        <f>IF(O419="7",IF(P419="000","Sin región al ser un intermunicipal",INDEX(B!$C$2:$C$126,MATCH(EF!P419,B!$A$2:$A$126,0))),"Sin región al ser un ente Estatal")</f>
        <v>#N/A</v>
      </c>
      <c r="R419" s="204" t="e">
        <f>IF(O419="7",IF(P419="000","N/A",INDEX(B!$D$2:$D$126,MATCH(EF!P419,B!$A$2:$A$126,0))),B!$D$127)</f>
        <v>#N/A</v>
      </c>
      <c r="S419" s="204" t="e">
        <f>IF(O419="7",IF(P419="000","N/A",INDEX(B!$E$2:$E$126,MATCH(EF!P419,B!$A$2:$A$126,0))),B!$E$127)</f>
        <v>#N/A</v>
      </c>
    </row>
    <row r="420" spans="1:19" x14ac:dyDescent="0.3">
      <c r="A420" s="195">
        <f>COUNTIF(A!$A$2:$A$1001,"&lt;="&amp;A!A420)</f>
        <v>0</v>
      </c>
      <c r="B420" s="196">
        <v>419</v>
      </c>
      <c r="C420" s="202" t="e">
        <f>INDEX(A!$A$2:$A$1001,MATCH(EF!B420,EF!$A$2:$A$1001,0))</f>
        <v>#N/A</v>
      </c>
      <c r="D420" s="202" t="e">
        <f>INDEX(A!$B$2:$B$1001,MATCH(EF!C420,A!$A$2:$A$1001,0))</f>
        <v>#N/A</v>
      </c>
      <c r="E420" s="202" t="e">
        <f>INDEX(A!$C$2:$C$1001,MATCH(EF!C420,A!$A$2:$A$1001,0))</f>
        <v>#N/A</v>
      </c>
      <c r="F420" s="202" t="e">
        <f>INDEX(A!$D$2:$D$1001,MATCH(EF!C420,A!$A$2:$A$1001,0))</f>
        <v>#N/A</v>
      </c>
      <c r="G420" s="202" t="e">
        <f>INDEX(A!$E$2:$E$1001,MATCH(EF!C420,A!$A$2:$A$1001,0))</f>
        <v>#N/A</v>
      </c>
      <c r="H420" s="202" t="e">
        <f>INDEX(A!$F$2:$F$1001,MATCH(EF!C420,A!$A$2:$A$1001,0))</f>
        <v>#N/A</v>
      </c>
      <c r="I420" s="202" t="e">
        <f>INDEX(A!$G$2:$G$1001,MATCH(EF!C420,A!$A$2:$A$1001,0))</f>
        <v>#N/A</v>
      </c>
      <c r="J420" s="202" t="e">
        <f>INDEX(A!$H$2:$H$1001,MATCH(EF!C420,A!$A$2:$A$1001,0))</f>
        <v>#N/A</v>
      </c>
      <c r="K420" s="202" t="e">
        <f>INDEX(A!$I$2:$I$1001,MATCH(EF!C420,A!$A$2:$A$1001,0))</f>
        <v>#N/A</v>
      </c>
      <c r="L420" s="202" t="e">
        <f>INDEX(A!$J$2:$J$1001,MATCH(EF!C420,A!$A$2:$A$1001,0))</f>
        <v>#N/A</v>
      </c>
      <c r="M420" s="202" t="e">
        <f>INDEX(A!$K$2:$K$1001,MATCH(EF!C420,A!$A$2:$A$1001,0))</f>
        <v>#N/A</v>
      </c>
      <c r="N420" s="202" t="e">
        <f>INDEX(A!$L$2:$L$1001,MATCH(EF!C420,A!$A$2:$A$1001,0))</f>
        <v>#N/A</v>
      </c>
      <c r="O420" s="203" t="e">
        <f t="shared" si="12"/>
        <v>#N/A</v>
      </c>
      <c r="P420" s="203" t="e">
        <f t="shared" si="13"/>
        <v>#N/A</v>
      </c>
      <c r="Q420" s="203" t="e">
        <f>IF(O420="7",IF(P420="000","Sin región al ser un intermunicipal",INDEX(B!$C$2:$C$126,MATCH(EF!P420,B!$A$2:$A$126,0))),"Sin región al ser un ente Estatal")</f>
        <v>#N/A</v>
      </c>
      <c r="R420" s="204" t="e">
        <f>IF(O420="7",IF(P420="000","N/A",INDEX(B!$D$2:$D$126,MATCH(EF!P420,B!$A$2:$A$126,0))),B!$D$127)</f>
        <v>#N/A</v>
      </c>
      <c r="S420" s="204" t="e">
        <f>IF(O420="7",IF(P420="000","N/A",INDEX(B!$E$2:$E$126,MATCH(EF!P420,B!$A$2:$A$126,0))),B!$E$127)</f>
        <v>#N/A</v>
      </c>
    </row>
    <row r="421" spans="1:19" x14ac:dyDescent="0.3">
      <c r="A421" s="195">
        <f>COUNTIF(A!$A$2:$A$1001,"&lt;="&amp;A!A421)</f>
        <v>0</v>
      </c>
      <c r="B421" s="196">
        <v>420</v>
      </c>
      <c r="C421" s="202" t="e">
        <f>INDEX(A!$A$2:$A$1001,MATCH(EF!B421,EF!$A$2:$A$1001,0))</f>
        <v>#N/A</v>
      </c>
      <c r="D421" s="202" t="e">
        <f>INDEX(A!$B$2:$B$1001,MATCH(EF!C421,A!$A$2:$A$1001,0))</f>
        <v>#N/A</v>
      </c>
      <c r="E421" s="202" t="e">
        <f>INDEX(A!$C$2:$C$1001,MATCH(EF!C421,A!$A$2:$A$1001,0))</f>
        <v>#N/A</v>
      </c>
      <c r="F421" s="202" t="e">
        <f>INDEX(A!$D$2:$D$1001,MATCH(EF!C421,A!$A$2:$A$1001,0))</f>
        <v>#N/A</v>
      </c>
      <c r="G421" s="202" t="e">
        <f>INDEX(A!$E$2:$E$1001,MATCH(EF!C421,A!$A$2:$A$1001,0))</f>
        <v>#N/A</v>
      </c>
      <c r="H421" s="202" t="e">
        <f>INDEX(A!$F$2:$F$1001,MATCH(EF!C421,A!$A$2:$A$1001,0))</f>
        <v>#N/A</v>
      </c>
      <c r="I421" s="202" t="e">
        <f>INDEX(A!$G$2:$G$1001,MATCH(EF!C421,A!$A$2:$A$1001,0))</f>
        <v>#N/A</v>
      </c>
      <c r="J421" s="202" t="e">
        <f>INDEX(A!$H$2:$H$1001,MATCH(EF!C421,A!$A$2:$A$1001,0))</f>
        <v>#N/A</v>
      </c>
      <c r="K421" s="202" t="e">
        <f>INDEX(A!$I$2:$I$1001,MATCH(EF!C421,A!$A$2:$A$1001,0))</f>
        <v>#N/A</v>
      </c>
      <c r="L421" s="202" t="e">
        <f>INDEX(A!$J$2:$J$1001,MATCH(EF!C421,A!$A$2:$A$1001,0))</f>
        <v>#N/A</v>
      </c>
      <c r="M421" s="202" t="e">
        <f>INDEX(A!$K$2:$K$1001,MATCH(EF!C421,A!$A$2:$A$1001,0))</f>
        <v>#N/A</v>
      </c>
      <c r="N421" s="202" t="e">
        <f>INDEX(A!$L$2:$L$1001,MATCH(EF!C421,A!$A$2:$A$1001,0))</f>
        <v>#N/A</v>
      </c>
      <c r="O421" s="203" t="e">
        <f t="shared" si="12"/>
        <v>#N/A</v>
      </c>
      <c r="P421" s="203" t="e">
        <f t="shared" si="13"/>
        <v>#N/A</v>
      </c>
      <c r="Q421" s="203" t="e">
        <f>IF(O421="7",IF(P421="000","Sin región al ser un intermunicipal",INDEX(B!$C$2:$C$126,MATCH(EF!P421,B!$A$2:$A$126,0))),"Sin región al ser un ente Estatal")</f>
        <v>#N/A</v>
      </c>
      <c r="R421" s="204" t="e">
        <f>IF(O421="7",IF(P421="000","N/A",INDEX(B!$D$2:$D$126,MATCH(EF!P421,B!$A$2:$A$126,0))),B!$D$127)</f>
        <v>#N/A</v>
      </c>
      <c r="S421" s="204" t="e">
        <f>IF(O421="7",IF(P421="000","N/A",INDEX(B!$E$2:$E$126,MATCH(EF!P421,B!$A$2:$A$126,0))),B!$E$127)</f>
        <v>#N/A</v>
      </c>
    </row>
    <row r="422" spans="1:19" x14ac:dyDescent="0.3">
      <c r="A422" s="195">
        <f>COUNTIF(A!$A$2:$A$1001,"&lt;="&amp;A!A422)</f>
        <v>0</v>
      </c>
      <c r="B422" s="196">
        <v>421</v>
      </c>
      <c r="C422" s="202" t="e">
        <f>INDEX(A!$A$2:$A$1001,MATCH(EF!B422,EF!$A$2:$A$1001,0))</f>
        <v>#N/A</v>
      </c>
      <c r="D422" s="202" t="e">
        <f>INDEX(A!$B$2:$B$1001,MATCH(EF!C422,A!$A$2:$A$1001,0))</f>
        <v>#N/A</v>
      </c>
      <c r="E422" s="202" t="e">
        <f>INDEX(A!$C$2:$C$1001,MATCH(EF!C422,A!$A$2:$A$1001,0))</f>
        <v>#N/A</v>
      </c>
      <c r="F422" s="202" t="e">
        <f>INDEX(A!$D$2:$D$1001,MATCH(EF!C422,A!$A$2:$A$1001,0))</f>
        <v>#N/A</v>
      </c>
      <c r="G422" s="202" t="e">
        <f>INDEX(A!$E$2:$E$1001,MATCH(EF!C422,A!$A$2:$A$1001,0))</f>
        <v>#N/A</v>
      </c>
      <c r="H422" s="202" t="e">
        <f>INDEX(A!$F$2:$F$1001,MATCH(EF!C422,A!$A$2:$A$1001,0))</f>
        <v>#N/A</v>
      </c>
      <c r="I422" s="202" t="e">
        <f>INDEX(A!$G$2:$G$1001,MATCH(EF!C422,A!$A$2:$A$1001,0))</f>
        <v>#N/A</v>
      </c>
      <c r="J422" s="202" t="e">
        <f>INDEX(A!$H$2:$H$1001,MATCH(EF!C422,A!$A$2:$A$1001,0))</f>
        <v>#N/A</v>
      </c>
      <c r="K422" s="202" t="e">
        <f>INDEX(A!$I$2:$I$1001,MATCH(EF!C422,A!$A$2:$A$1001,0))</f>
        <v>#N/A</v>
      </c>
      <c r="L422" s="202" t="e">
        <f>INDEX(A!$J$2:$J$1001,MATCH(EF!C422,A!$A$2:$A$1001,0))</f>
        <v>#N/A</v>
      </c>
      <c r="M422" s="202" t="e">
        <f>INDEX(A!$K$2:$K$1001,MATCH(EF!C422,A!$A$2:$A$1001,0))</f>
        <v>#N/A</v>
      </c>
      <c r="N422" s="202" t="e">
        <f>INDEX(A!$L$2:$L$1001,MATCH(EF!C422,A!$A$2:$A$1001,0))</f>
        <v>#N/A</v>
      </c>
      <c r="O422" s="203" t="e">
        <f t="shared" si="12"/>
        <v>#N/A</v>
      </c>
      <c r="P422" s="203" t="e">
        <f t="shared" si="13"/>
        <v>#N/A</v>
      </c>
      <c r="Q422" s="203" t="e">
        <f>IF(O422="7",IF(P422="000","Sin región al ser un intermunicipal",INDEX(B!$C$2:$C$126,MATCH(EF!P422,B!$A$2:$A$126,0))),"Sin región al ser un ente Estatal")</f>
        <v>#N/A</v>
      </c>
      <c r="R422" s="204" t="e">
        <f>IF(O422="7",IF(P422="000","N/A",INDEX(B!$D$2:$D$126,MATCH(EF!P422,B!$A$2:$A$126,0))),B!$D$127)</f>
        <v>#N/A</v>
      </c>
      <c r="S422" s="204" t="e">
        <f>IF(O422="7",IF(P422="000","N/A",INDEX(B!$E$2:$E$126,MATCH(EF!P422,B!$A$2:$A$126,0))),B!$E$127)</f>
        <v>#N/A</v>
      </c>
    </row>
    <row r="423" spans="1:19" x14ac:dyDescent="0.3">
      <c r="A423" s="195">
        <f>COUNTIF(A!$A$2:$A$1001,"&lt;="&amp;A!A423)</f>
        <v>0</v>
      </c>
      <c r="B423" s="196">
        <v>422</v>
      </c>
      <c r="C423" s="202" t="e">
        <f>INDEX(A!$A$2:$A$1001,MATCH(EF!B423,EF!$A$2:$A$1001,0))</f>
        <v>#N/A</v>
      </c>
      <c r="D423" s="202" t="e">
        <f>INDEX(A!$B$2:$B$1001,MATCH(EF!C423,A!$A$2:$A$1001,0))</f>
        <v>#N/A</v>
      </c>
      <c r="E423" s="202" t="e">
        <f>INDEX(A!$C$2:$C$1001,MATCH(EF!C423,A!$A$2:$A$1001,0))</f>
        <v>#N/A</v>
      </c>
      <c r="F423" s="202" t="e">
        <f>INDEX(A!$D$2:$D$1001,MATCH(EF!C423,A!$A$2:$A$1001,0))</f>
        <v>#N/A</v>
      </c>
      <c r="G423" s="202" t="e">
        <f>INDEX(A!$E$2:$E$1001,MATCH(EF!C423,A!$A$2:$A$1001,0))</f>
        <v>#N/A</v>
      </c>
      <c r="H423" s="202" t="e">
        <f>INDEX(A!$F$2:$F$1001,MATCH(EF!C423,A!$A$2:$A$1001,0))</f>
        <v>#N/A</v>
      </c>
      <c r="I423" s="202" t="e">
        <f>INDEX(A!$G$2:$G$1001,MATCH(EF!C423,A!$A$2:$A$1001,0))</f>
        <v>#N/A</v>
      </c>
      <c r="J423" s="202" t="e">
        <f>INDEX(A!$H$2:$H$1001,MATCH(EF!C423,A!$A$2:$A$1001,0))</f>
        <v>#N/A</v>
      </c>
      <c r="K423" s="202" t="e">
        <f>INDEX(A!$I$2:$I$1001,MATCH(EF!C423,A!$A$2:$A$1001,0))</f>
        <v>#N/A</v>
      </c>
      <c r="L423" s="202" t="e">
        <f>INDEX(A!$J$2:$J$1001,MATCH(EF!C423,A!$A$2:$A$1001,0))</f>
        <v>#N/A</v>
      </c>
      <c r="M423" s="202" t="e">
        <f>INDEX(A!$K$2:$K$1001,MATCH(EF!C423,A!$A$2:$A$1001,0))</f>
        <v>#N/A</v>
      </c>
      <c r="N423" s="202" t="e">
        <f>INDEX(A!$L$2:$L$1001,MATCH(EF!C423,A!$A$2:$A$1001,0))</f>
        <v>#N/A</v>
      </c>
      <c r="O423" s="203" t="e">
        <f t="shared" si="12"/>
        <v>#N/A</v>
      </c>
      <c r="P423" s="203" t="e">
        <f t="shared" si="13"/>
        <v>#N/A</v>
      </c>
      <c r="Q423" s="203" t="e">
        <f>IF(O423="7",IF(P423="000","Sin región al ser un intermunicipal",INDEX(B!$C$2:$C$126,MATCH(EF!P423,B!$A$2:$A$126,0))),"Sin región al ser un ente Estatal")</f>
        <v>#N/A</v>
      </c>
      <c r="R423" s="204" t="e">
        <f>IF(O423="7",IF(P423="000","N/A",INDEX(B!$D$2:$D$126,MATCH(EF!P423,B!$A$2:$A$126,0))),B!$D$127)</f>
        <v>#N/A</v>
      </c>
      <c r="S423" s="204" t="e">
        <f>IF(O423="7",IF(P423="000","N/A",INDEX(B!$E$2:$E$126,MATCH(EF!P423,B!$A$2:$A$126,0))),B!$E$127)</f>
        <v>#N/A</v>
      </c>
    </row>
    <row r="424" spans="1:19" x14ac:dyDescent="0.3">
      <c r="A424" s="195">
        <f>COUNTIF(A!$A$2:$A$1001,"&lt;="&amp;A!A424)</f>
        <v>0</v>
      </c>
      <c r="B424" s="196">
        <v>423</v>
      </c>
      <c r="C424" s="202" t="e">
        <f>INDEX(A!$A$2:$A$1001,MATCH(EF!B424,EF!$A$2:$A$1001,0))</f>
        <v>#N/A</v>
      </c>
      <c r="D424" s="202" t="e">
        <f>INDEX(A!$B$2:$B$1001,MATCH(EF!C424,A!$A$2:$A$1001,0))</f>
        <v>#N/A</v>
      </c>
      <c r="E424" s="202" t="e">
        <f>INDEX(A!$C$2:$C$1001,MATCH(EF!C424,A!$A$2:$A$1001,0))</f>
        <v>#N/A</v>
      </c>
      <c r="F424" s="202" t="e">
        <f>INDEX(A!$D$2:$D$1001,MATCH(EF!C424,A!$A$2:$A$1001,0))</f>
        <v>#N/A</v>
      </c>
      <c r="G424" s="202" t="e">
        <f>INDEX(A!$E$2:$E$1001,MATCH(EF!C424,A!$A$2:$A$1001,0))</f>
        <v>#N/A</v>
      </c>
      <c r="H424" s="202" t="e">
        <f>INDEX(A!$F$2:$F$1001,MATCH(EF!C424,A!$A$2:$A$1001,0))</f>
        <v>#N/A</v>
      </c>
      <c r="I424" s="202" t="e">
        <f>INDEX(A!$G$2:$G$1001,MATCH(EF!C424,A!$A$2:$A$1001,0))</f>
        <v>#N/A</v>
      </c>
      <c r="J424" s="202" t="e">
        <f>INDEX(A!$H$2:$H$1001,MATCH(EF!C424,A!$A$2:$A$1001,0))</f>
        <v>#N/A</v>
      </c>
      <c r="K424" s="202" t="e">
        <f>INDEX(A!$I$2:$I$1001,MATCH(EF!C424,A!$A$2:$A$1001,0))</f>
        <v>#N/A</v>
      </c>
      <c r="L424" s="202" t="e">
        <f>INDEX(A!$J$2:$J$1001,MATCH(EF!C424,A!$A$2:$A$1001,0))</f>
        <v>#N/A</v>
      </c>
      <c r="M424" s="202" t="e">
        <f>INDEX(A!$K$2:$K$1001,MATCH(EF!C424,A!$A$2:$A$1001,0))</f>
        <v>#N/A</v>
      </c>
      <c r="N424" s="202" t="e">
        <f>INDEX(A!$L$2:$L$1001,MATCH(EF!C424,A!$A$2:$A$1001,0))</f>
        <v>#N/A</v>
      </c>
      <c r="O424" s="203" t="e">
        <f t="shared" si="12"/>
        <v>#N/A</v>
      </c>
      <c r="P424" s="203" t="e">
        <f t="shared" si="13"/>
        <v>#N/A</v>
      </c>
      <c r="Q424" s="203" t="e">
        <f>IF(O424="7",IF(P424="000","Sin región al ser un intermunicipal",INDEX(B!$C$2:$C$126,MATCH(EF!P424,B!$A$2:$A$126,0))),"Sin región al ser un ente Estatal")</f>
        <v>#N/A</v>
      </c>
      <c r="R424" s="204" t="e">
        <f>IF(O424="7",IF(P424="000","N/A",INDEX(B!$D$2:$D$126,MATCH(EF!P424,B!$A$2:$A$126,0))),B!$D$127)</f>
        <v>#N/A</v>
      </c>
      <c r="S424" s="204" t="e">
        <f>IF(O424="7",IF(P424="000","N/A",INDEX(B!$E$2:$E$126,MATCH(EF!P424,B!$A$2:$A$126,0))),B!$E$127)</f>
        <v>#N/A</v>
      </c>
    </row>
    <row r="425" spans="1:19" x14ac:dyDescent="0.3">
      <c r="A425" s="195">
        <f>COUNTIF(A!$A$2:$A$1001,"&lt;="&amp;A!A425)</f>
        <v>0</v>
      </c>
      <c r="B425" s="196">
        <v>424</v>
      </c>
      <c r="C425" s="202" t="e">
        <f>INDEX(A!$A$2:$A$1001,MATCH(EF!B425,EF!$A$2:$A$1001,0))</f>
        <v>#N/A</v>
      </c>
      <c r="D425" s="202" t="e">
        <f>INDEX(A!$B$2:$B$1001,MATCH(EF!C425,A!$A$2:$A$1001,0))</f>
        <v>#N/A</v>
      </c>
      <c r="E425" s="202" t="e">
        <f>INDEX(A!$C$2:$C$1001,MATCH(EF!C425,A!$A$2:$A$1001,0))</f>
        <v>#N/A</v>
      </c>
      <c r="F425" s="202" t="e">
        <f>INDEX(A!$D$2:$D$1001,MATCH(EF!C425,A!$A$2:$A$1001,0))</f>
        <v>#N/A</v>
      </c>
      <c r="G425" s="202" t="e">
        <f>INDEX(A!$E$2:$E$1001,MATCH(EF!C425,A!$A$2:$A$1001,0))</f>
        <v>#N/A</v>
      </c>
      <c r="H425" s="202" t="e">
        <f>INDEX(A!$F$2:$F$1001,MATCH(EF!C425,A!$A$2:$A$1001,0))</f>
        <v>#N/A</v>
      </c>
      <c r="I425" s="202" t="e">
        <f>INDEX(A!$G$2:$G$1001,MATCH(EF!C425,A!$A$2:$A$1001,0))</f>
        <v>#N/A</v>
      </c>
      <c r="J425" s="202" t="e">
        <f>INDEX(A!$H$2:$H$1001,MATCH(EF!C425,A!$A$2:$A$1001,0))</f>
        <v>#N/A</v>
      </c>
      <c r="K425" s="202" t="e">
        <f>INDEX(A!$I$2:$I$1001,MATCH(EF!C425,A!$A$2:$A$1001,0))</f>
        <v>#N/A</v>
      </c>
      <c r="L425" s="202" t="e">
        <f>INDEX(A!$J$2:$J$1001,MATCH(EF!C425,A!$A$2:$A$1001,0))</f>
        <v>#N/A</v>
      </c>
      <c r="M425" s="202" t="e">
        <f>INDEX(A!$K$2:$K$1001,MATCH(EF!C425,A!$A$2:$A$1001,0))</f>
        <v>#N/A</v>
      </c>
      <c r="N425" s="202" t="e">
        <f>INDEX(A!$L$2:$L$1001,MATCH(EF!C425,A!$A$2:$A$1001,0))</f>
        <v>#N/A</v>
      </c>
      <c r="O425" s="203" t="e">
        <f t="shared" si="12"/>
        <v>#N/A</v>
      </c>
      <c r="P425" s="203" t="e">
        <f t="shared" si="13"/>
        <v>#N/A</v>
      </c>
      <c r="Q425" s="203" t="e">
        <f>IF(O425="7",IF(P425="000","Sin región al ser un intermunicipal",INDEX(B!$C$2:$C$126,MATCH(EF!P425,B!$A$2:$A$126,0))),"Sin región al ser un ente Estatal")</f>
        <v>#N/A</v>
      </c>
      <c r="R425" s="204" t="e">
        <f>IF(O425="7",IF(P425="000","N/A",INDEX(B!$D$2:$D$126,MATCH(EF!P425,B!$A$2:$A$126,0))),B!$D$127)</f>
        <v>#N/A</v>
      </c>
      <c r="S425" s="204" t="e">
        <f>IF(O425="7",IF(P425="000","N/A",INDEX(B!$E$2:$E$126,MATCH(EF!P425,B!$A$2:$A$126,0))),B!$E$127)</f>
        <v>#N/A</v>
      </c>
    </row>
    <row r="426" spans="1:19" x14ac:dyDescent="0.3">
      <c r="A426" s="195">
        <f>COUNTIF(A!$A$2:$A$1001,"&lt;="&amp;A!A426)</f>
        <v>0</v>
      </c>
      <c r="B426" s="196">
        <v>425</v>
      </c>
      <c r="C426" s="202" t="e">
        <f>INDEX(A!$A$2:$A$1001,MATCH(EF!B426,EF!$A$2:$A$1001,0))</f>
        <v>#N/A</v>
      </c>
      <c r="D426" s="202" t="e">
        <f>INDEX(A!$B$2:$B$1001,MATCH(EF!C426,A!$A$2:$A$1001,0))</f>
        <v>#N/A</v>
      </c>
      <c r="E426" s="202" t="e">
        <f>INDEX(A!$C$2:$C$1001,MATCH(EF!C426,A!$A$2:$A$1001,0))</f>
        <v>#N/A</v>
      </c>
      <c r="F426" s="202" t="e">
        <f>INDEX(A!$D$2:$D$1001,MATCH(EF!C426,A!$A$2:$A$1001,0))</f>
        <v>#N/A</v>
      </c>
      <c r="G426" s="202" t="e">
        <f>INDEX(A!$E$2:$E$1001,MATCH(EF!C426,A!$A$2:$A$1001,0))</f>
        <v>#N/A</v>
      </c>
      <c r="H426" s="202" t="e">
        <f>INDEX(A!$F$2:$F$1001,MATCH(EF!C426,A!$A$2:$A$1001,0))</f>
        <v>#N/A</v>
      </c>
      <c r="I426" s="202" t="e">
        <f>INDEX(A!$G$2:$G$1001,MATCH(EF!C426,A!$A$2:$A$1001,0))</f>
        <v>#N/A</v>
      </c>
      <c r="J426" s="202" t="e">
        <f>INDEX(A!$H$2:$H$1001,MATCH(EF!C426,A!$A$2:$A$1001,0))</f>
        <v>#N/A</v>
      </c>
      <c r="K426" s="202" t="e">
        <f>INDEX(A!$I$2:$I$1001,MATCH(EF!C426,A!$A$2:$A$1001,0))</f>
        <v>#N/A</v>
      </c>
      <c r="L426" s="202" t="e">
        <f>INDEX(A!$J$2:$J$1001,MATCH(EF!C426,A!$A$2:$A$1001,0))</f>
        <v>#N/A</v>
      </c>
      <c r="M426" s="202" t="e">
        <f>INDEX(A!$K$2:$K$1001,MATCH(EF!C426,A!$A$2:$A$1001,0))</f>
        <v>#N/A</v>
      </c>
      <c r="N426" s="202" t="e">
        <f>INDEX(A!$L$2:$L$1001,MATCH(EF!C426,A!$A$2:$A$1001,0))</f>
        <v>#N/A</v>
      </c>
      <c r="O426" s="203" t="e">
        <f t="shared" si="12"/>
        <v>#N/A</v>
      </c>
      <c r="P426" s="203" t="e">
        <f t="shared" si="13"/>
        <v>#N/A</v>
      </c>
      <c r="Q426" s="203" t="e">
        <f>IF(O426="7",IF(P426="000","Sin región al ser un intermunicipal",INDEX(B!$C$2:$C$126,MATCH(EF!P426,B!$A$2:$A$126,0))),"Sin región al ser un ente Estatal")</f>
        <v>#N/A</v>
      </c>
      <c r="R426" s="204" t="e">
        <f>IF(O426="7",IF(P426="000","N/A",INDEX(B!$D$2:$D$126,MATCH(EF!P426,B!$A$2:$A$126,0))),B!$D$127)</f>
        <v>#N/A</v>
      </c>
      <c r="S426" s="204" t="e">
        <f>IF(O426="7",IF(P426="000","N/A",INDEX(B!$E$2:$E$126,MATCH(EF!P426,B!$A$2:$A$126,0))),B!$E$127)</f>
        <v>#N/A</v>
      </c>
    </row>
    <row r="427" spans="1:19" x14ac:dyDescent="0.3">
      <c r="A427" s="195">
        <f>COUNTIF(A!$A$2:$A$1001,"&lt;="&amp;A!A427)</f>
        <v>0</v>
      </c>
      <c r="B427" s="196">
        <v>426</v>
      </c>
      <c r="C427" s="202" t="e">
        <f>INDEX(A!$A$2:$A$1001,MATCH(EF!B427,EF!$A$2:$A$1001,0))</f>
        <v>#N/A</v>
      </c>
      <c r="D427" s="202" t="e">
        <f>INDEX(A!$B$2:$B$1001,MATCH(EF!C427,A!$A$2:$A$1001,0))</f>
        <v>#N/A</v>
      </c>
      <c r="E427" s="202" t="e">
        <f>INDEX(A!$C$2:$C$1001,MATCH(EF!C427,A!$A$2:$A$1001,0))</f>
        <v>#N/A</v>
      </c>
      <c r="F427" s="202" t="e">
        <f>INDEX(A!$D$2:$D$1001,MATCH(EF!C427,A!$A$2:$A$1001,0))</f>
        <v>#N/A</v>
      </c>
      <c r="G427" s="202" t="e">
        <f>INDEX(A!$E$2:$E$1001,MATCH(EF!C427,A!$A$2:$A$1001,0))</f>
        <v>#N/A</v>
      </c>
      <c r="H427" s="202" t="e">
        <f>INDEX(A!$F$2:$F$1001,MATCH(EF!C427,A!$A$2:$A$1001,0))</f>
        <v>#N/A</v>
      </c>
      <c r="I427" s="202" t="e">
        <f>INDEX(A!$G$2:$G$1001,MATCH(EF!C427,A!$A$2:$A$1001,0))</f>
        <v>#N/A</v>
      </c>
      <c r="J427" s="202" t="e">
        <f>INDEX(A!$H$2:$H$1001,MATCH(EF!C427,A!$A$2:$A$1001,0))</f>
        <v>#N/A</v>
      </c>
      <c r="K427" s="202" t="e">
        <f>INDEX(A!$I$2:$I$1001,MATCH(EF!C427,A!$A$2:$A$1001,0))</f>
        <v>#N/A</v>
      </c>
      <c r="L427" s="202" t="e">
        <f>INDEX(A!$J$2:$J$1001,MATCH(EF!C427,A!$A$2:$A$1001,0))</f>
        <v>#N/A</v>
      </c>
      <c r="M427" s="202" t="e">
        <f>INDEX(A!$K$2:$K$1001,MATCH(EF!C427,A!$A$2:$A$1001,0))</f>
        <v>#N/A</v>
      </c>
      <c r="N427" s="202" t="e">
        <f>INDEX(A!$L$2:$L$1001,MATCH(EF!C427,A!$A$2:$A$1001,0))</f>
        <v>#N/A</v>
      </c>
      <c r="O427" s="203" t="e">
        <f t="shared" si="12"/>
        <v>#N/A</v>
      </c>
      <c r="P427" s="203" t="e">
        <f t="shared" si="13"/>
        <v>#N/A</v>
      </c>
      <c r="Q427" s="203" t="e">
        <f>IF(O427="7",IF(P427="000","Sin región al ser un intermunicipal",INDEX(B!$C$2:$C$126,MATCH(EF!P427,B!$A$2:$A$126,0))),"Sin región al ser un ente Estatal")</f>
        <v>#N/A</v>
      </c>
      <c r="R427" s="204" t="e">
        <f>IF(O427="7",IF(P427="000","N/A",INDEX(B!$D$2:$D$126,MATCH(EF!P427,B!$A$2:$A$126,0))),B!$D$127)</f>
        <v>#N/A</v>
      </c>
      <c r="S427" s="204" t="e">
        <f>IF(O427="7",IF(P427="000","N/A",INDEX(B!$E$2:$E$126,MATCH(EF!P427,B!$A$2:$A$126,0))),B!$E$127)</f>
        <v>#N/A</v>
      </c>
    </row>
    <row r="428" spans="1:19" x14ac:dyDescent="0.3">
      <c r="A428" s="195">
        <f>COUNTIF(A!$A$2:$A$1001,"&lt;="&amp;A!A428)</f>
        <v>0</v>
      </c>
      <c r="B428" s="196">
        <v>427</v>
      </c>
      <c r="C428" s="202" t="e">
        <f>INDEX(A!$A$2:$A$1001,MATCH(EF!B428,EF!$A$2:$A$1001,0))</f>
        <v>#N/A</v>
      </c>
      <c r="D428" s="202" t="e">
        <f>INDEX(A!$B$2:$B$1001,MATCH(EF!C428,A!$A$2:$A$1001,0))</f>
        <v>#N/A</v>
      </c>
      <c r="E428" s="202" t="e">
        <f>INDEX(A!$C$2:$C$1001,MATCH(EF!C428,A!$A$2:$A$1001,0))</f>
        <v>#N/A</v>
      </c>
      <c r="F428" s="202" t="e">
        <f>INDEX(A!$D$2:$D$1001,MATCH(EF!C428,A!$A$2:$A$1001,0))</f>
        <v>#N/A</v>
      </c>
      <c r="G428" s="202" t="e">
        <f>INDEX(A!$E$2:$E$1001,MATCH(EF!C428,A!$A$2:$A$1001,0))</f>
        <v>#N/A</v>
      </c>
      <c r="H428" s="202" t="e">
        <f>INDEX(A!$F$2:$F$1001,MATCH(EF!C428,A!$A$2:$A$1001,0))</f>
        <v>#N/A</v>
      </c>
      <c r="I428" s="202" t="e">
        <f>INDEX(A!$G$2:$G$1001,MATCH(EF!C428,A!$A$2:$A$1001,0))</f>
        <v>#N/A</v>
      </c>
      <c r="J428" s="202" t="e">
        <f>INDEX(A!$H$2:$H$1001,MATCH(EF!C428,A!$A$2:$A$1001,0))</f>
        <v>#N/A</v>
      </c>
      <c r="K428" s="202" t="e">
        <f>INDEX(A!$I$2:$I$1001,MATCH(EF!C428,A!$A$2:$A$1001,0))</f>
        <v>#N/A</v>
      </c>
      <c r="L428" s="202" t="e">
        <f>INDEX(A!$J$2:$J$1001,MATCH(EF!C428,A!$A$2:$A$1001,0))</f>
        <v>#N/A</v>
      </c>
      <c r="M428" s="202" t="e">
        <f>INDEX(A!$K$2:$K$1001,MATCH(EF!C428,A!$A$2:$A$1001,0))</f>
        <v>#N/A</v>
      </c>
      <c r="N428" s="202" t="e">
        <f>INDEX(A!$L$2:$L$1001,MATCH(EF!C428,A!$A$2:$A$1001,0))</f>
        <v>#N/A</v>
      </c>
      <c r="O428" s="203" t="e">
        <f t="shared" si="12"/>
        <v>#N/A</v>
      </c>
      <c r="P428" s="203" t="e">
        <f t="shared" si="13"/>
        <v>#N/A</v>
      </c>
      <c r="Q428" s="203" t="e">
        <f>IF(O428="7",IF(P428="000","Sin región al ser un intermunicipal",INDEX(B!$C$2:$C$126,MATCH(EF!P428,B!$A$2:$A$126,0))),"Sin región al ser un ente Estatal")</f>
        <v>#N/A</v>
      </c>
      <c r="R428" s="204" t="e">
        <f>IF(O428="7",IF(P428="000","N/A",INDEX(B!$D$2:$D$126,MATCH(EF!P428,B!$A$2:$A$126,0))),B!$D$127)</f>
        <v>#N/A</v>
      </c>
      <c r="S428" s="204" t="e">
        <f>IF(O428="7",IF(P428="000","N/A",INDEX(B!$E$2:$E$126,MATCH(EF!P428,B!$A$2:$A$126,0))),B!$E$127)</f>
        <v>#N/A</v>
      </c>
    </row>
    <row r="429" spans="1:19" x14ac:dyDescent="0.3">
      <c r="A429" s="195">
        <f>COUNTIF(A!$A$2:$A$1001,"&lt;="&amp;A!A429)</f>
        <v>0</v>
      </c>
      <c r="B429" s="196">
        <v>428</v>
      </c>
      <c r="C429" s="202" t="e">
        <f>INDEX(A!$A$2:$A$1001,MATCH(EF!B429,EF!$A$2:$A$1001,0))</f>
        <v>#N/A</v>
      </c>
      <c r="D429" s="202" t="e">
        <f>INDEX(A!$B$2:$B$1001,MATCH(EF!C429,A!$A$2:$A$1001,0))</f>
        <v>#N/A</v>
      </c>
      <c r="E429" s="202" t="e">
        <f>INDEX(A!$C$2:$C$1001,MATCH(EF!C429,A!$A$2:$A$1001,0))</f>
        <v>#N/A</v>
      </c>
      <c r="F429" s="202" t="e">
        <f>INDEX(A!$D$2:$D$1001,MATCH(EF!C429,A!$A$2:$A$1001,0))</f>
        <v>#N/A</v>
      </c>
      <c r="G429" s="202" t="e">
        <f>INDEX(A!$E$2:$E$1001,MATCH(EF!C429,A!$A$2:$A$1001,0))</f>
        <v>#N/A</v>
      </c>
      <c r="H429" s="202" t="e">
        <f>INDEX(A!$F$2:$F$1001,MATCH(EF!C429,A!$A$2:$A$1001,0))</f>
        <v>#N/A</v>
      </c>
      <c r="I429" s="202" t="e">
        <f>INDEX(A!$G$2:$G$1001,MATCH(EF!C429,A!$A$2:$A$1001,0))</f>
        <v>#N/A</v>
      </c>
      <c r="J429" s="202" t="e">
        <f>INDEX(A!$H$2:$H$1001,MATCH(EF!C429,A!$A$2:$A$1001,0))</f>
        <v>#N/A</v>
      </c>
      <c r="K429" s="202" t="e">
        <f>INDEX(A!$I$2:$I$1001,MATCH(EF!C429,A!$A$2:$A$1001,0))</f>
        <v>#N/A</v>
      </c>
      <c r="L429" s="202" t="e">
        <f>INDEX(A!$J$2:$J$1001,MATCH(EF!C429,A!$A$2:$A$1001,0))</f>
        <v>#N/A</v>
      </c>
      <c r="M429" s="202" t="e">
        <f>INDEX(A!$K$2:$K$1001,MATCH(EF!C429,A!$A$2:$A$1001,0))</f>
        <v>#N/A</v>
      </c>
      <c r="N429" s="202" t="e">
        <f>INDEX(A!$L$2:$L$1001,MATCH(EF!C429,A!$A$2:$A$1001,0))</f>
        <v>#N/A</v>
      </c>
      <c r="O429" s="203" t="e">
        <f t="shared" si="12"/>
        <v>#N/A</v>
      </c>
      <c r="P429" s="203" t="e">
        <f t="shared" si="13"/>
        <v>#N/A</v>
      </c>
      <c r="Q429" s="203" t="e">
        <f>IF(O429="7",IF(P429="000","Sin región al ser un intermunicipal",INDEX(B!$C$2:$C$126,MATCH(EF!P429,B!$A$2:$A$126,0))),"Sin región al ser un ente Estatal")</f>
        <v>#N/A</v>
      </c>
      <c r="R429" s="204" t="e">
        <f>IF(O429="7",IF(P429="000","N/A",INDEX(B!$D$2:$D$126,MATCH(EF!P429,B!$A$2:$A$126,0))),B!$D$127)</f>
        <v>#N/A</v>
      </c>
      <c r="S429" s="204" t="e">
        <f>IF(O429="7",IF(P429="000","N/A",INDEX(B!$E$2:$E$126,MATCH(EF!P429,B!$A$2:$A$126,0))),B!$E$127)</f>
        <v>#N/A</v>
      </c>
    </row>
    <row r="430" spans="1:19" x14ac:dyDescent="0.3">
      <c r="A430" s="195">
        <f>COUNTIF(A!$A$2:$A$1001,"&lt;="&amp;A!A430)</f>
        <v>0</v>
      </c>
      <c r="B430" s="196">
        <v>429</v>
      </c>
      <c r="C430" s="202" t="e">
        <f>INDEX(A!$A$2:$A$1001,MATCH(EF!B430,EF!$A$2:$A$1001,0))</f>
        <v>#N/A</v>
      </c>
      <c r="D430" s="202" t="e">
        <f>INDEX(A!$B$2:$B$1001,MATCH(EF!C430,A!$A$2:$A$1001,0))</f>
        <v>#N/A</v>
      </c>
      <c r="E430" s="202" t="e">
        <f>INDEX(A!$C$2:$C$1001,MATCH(EF!C430,A!$A$2:$A$1001,0))</f>
        <v>#N/A</v>
      </c>
      <c r="F430" s="202" t="e">
        <f>INDEX(A!$D$2:$D$1001,MATCH(EF!C430,A!$A$2:$A$1001,0))</f>
        <v>#N/A</v>
      </c>
      <c r="G430" s="202" t="e">
        <f>INDEX(A!$E$2:$E$1001,MATCH(EF!C430,A!$A$2:$A$1001,0))</f>
        <v>#N/A</v>
      </c>
      <c r="H430" s="202" t="e">
        <f>INDEX(A!$F$2:$F$1001,MATCH(EF!C430,A!$A$2:$A$1001,0))</f>
        <v>#N/A</v>
      </c>
      <c r="I430" s="202" t="e">
        <f>INDEX(A!$G$2:$G$1001,MATCH(EF!C430,A!$A$2:$A$1001,0))</f>
        <v>#N/A</v>
      </c>
      <c r="J430" s="202" t="e">
        <f>INDEX(A!$H$2:$H$1001,MATCH(EF!C430,A!$A$2:$A$1001,0))</f>
        <v>#N/A</v>
      </c>
      <c r="K430" s="202" t="e">
        <f>INDEX(A!$I$2:$I$1001,MATCH(EF!C430,A!$A$2:$A$1001,0))</f>
        <v>#N/A</v>
      </c>
      <c r="L430" s="202" t="e">
        <f>INDEX(A!$J$2:$J$1001,MATCH(EF!C430,A!$A$2:$A$1001,0))</f>
        <v>#N/A</v>
      </c>
      <c r="M430" s="202" t="e">
        <f>INDEX(A!$K$2:$K$1001,MATCH(EF!C430,A!$A$2:$A$1001,0))</f>
        <v>#N/A</v>
      </c>
      <c r="N430" s="202" t="e">
        <f>INDEX(A!$L$2:$L$1001,MATCH(EF!C430,A!$A$2:$A$1001,0))</f>
        <v>#N/A</v>
      </c>
      <c r="O430" s="203" t="e">
        <f t="shared" si="12"/>
        <v>#N/A</v>
      </c>
      <c r="P430" s="203" t="e">
        <f t="shared" si="13"/>
        <v>#N/A</v>
      </c>
      <c r="Q430" s="203" t="e">
        <f>IF(O430="7",IF(P430="000","Sin región al ser un intermunicipal",INDEX(B!$C$2:$C$126,MATCH(EF!P430,B!$A$2:$A$126,0))),"Sin región al ser un ente Estatal")</f>
        <v>#N/A</v>
      </c>
      <c r="R430" s="204" t="e">
        <f>IF(O430="7",IF(P430="000","N/A",INDEX(B!$D$2:$D$126,MATCH(EF!P430,B!$A$2:$A$126,0))),B!$D$127)</f>
        <v>#N/A</v>
      </c>
      <c r="S430" s="204" t="e">
        <f>IF(O430="7",IF(P430="000","N/A",INDEX(B!$E$2:$E$126,MATCH(EF!P430,B!$A$2:$A$126,0))),B!$E$127)</f>
        <v>#N/A</v>
      </c>
    </row>
    <row r="431" spans="1:19" x14ac:dyDescent="0.3">
      <c r="A431" s="195">
        <f>COUNTIF(A!$A$2:$A$1001,"&lt;="&amp;A!A431)</f>
        <v>0</v>
      </c>
      <c r="B431" s="196">
        <v>430</v>
      </c>
      <c r="C431" s="202" t="e">
        <f>INDEX(A!$A$2:$A$1001,MATCH(EF!B431,EF!$A$2:$A$1001,0))</f>
        <v>#N/A</v>
      </c>
      <c r="D431" s="202" t="e">
        <f>INDEX(A!$B$2:$B$1001,MATCH(EF!C431,A!$A$2:$A$1001,0))</f>
        <v>#N/A</v>
      </c>
      <c r="E431" s="202" t="e">
        <f>INDEX(A!$C$2:$C$1001,MATCH(EF!C431,A!$A$2:$A$1001,0))</f>
        <v>#N/A</v>
      </c>
      <c r="F431" s="202" t="e">
        <f>INDEX(A!$D$2:$D$1001,MATCH(EF!C431,A!$A$2:$A$1001,0))</f>
        <v>#N/A</v>
      </c>
      <c r="G431" s="202" t="e">
        <f>INDEX(A!$E$2:$E$1001,MATCH(EF!C431,A!$A$2:$A$1001,0))</f>
        <v>#N/A</v>
      </c>
      <c r="H431" s="202" t="e">
        <f>INDEX(A!$F$2:$F$1001,MATCH(EF!C431,A!$A$2:$A$1001,0))</f>
        <v>#N/A</v>
      </c>
      <c r="I431" s="202" t="e">
        <f>INDEX(A!$G$2:$G$1001,MATCH(EF!C431,A!$A$2:$A$1001,0))</f>
        <v>#N/A</v>
      </c>
      <c r="J431" s="202" t="e">
        <f>INDEX(A!$H$2:$H$1001,MATCH(EF!C431,A!$A$2:$A$1001,0))</f>
        <v>#N/A</v>
      </c>
      <c r="K431" s="202" t="e">
        <f>INDEX(A!$I$2:$I$1001,MATCH(EF!C431,A!$A$2:$A$1001,0))</f>
        <v>#N/A</v>
      </c>
      <c r="L431" s="202" t="e">
        <f>INDEX(A!$J$2:$J$1001,MATCH(EF!C431,A!$A$2:$A$1001,0))</f>
        <v>#N/A</v>
      </c>
      <c r="M431" s="202" t="e">
        <f>INDEX(A!$K$2:$K$1001,MATCH(EF!C431,A!$A$2:$A$1001,0))</f>
        <v>#N/A</v>
      </c>
      <c r="N431" s="202" t="e">
        <f>INDEX(A!$L$2:$L$1001,MATCH(EF!C431,A!$A$2:$A$1001,0))</f>
        <v>#N/A</v>
      </c>
      <c r="O431" s="203" t="e">
        <f t="shared" si="12"/>
        <v>#N/A</v>
      </c>
      <c r="P431" s="203" t="e">
        <f t="shared" si="13"/>
        <v>#N/A</v>
      </c>
      <c r="Q431" s="203" t="e">
        <f>IF(O431="7",IF(P431="000","Sin región al ser un intermunicipal",INDEX(B!$C$2:$C$126,MATCH(EF!P431,B!$A$2:$A$126,0))),"Sin región al ser un ente Estatal")</f>
        <v>#N/A</v>
      </c>
      <c r="R431" s="204" t="e">
        <f>IF(O431="7",IF(P431="000","N/A",INDEX(B!$D$2:$D$126,MATCH(EF!P431,B!$A$2:$A$126,0))),B!$D$127)</f>
        <v>#N/A</v>
      </c>
      <c r="S431" s="204" t="e">
        <f>IF(O431="7",IF(P431="000","N/A",INDEX(B!$E$2:$E$126,MATCH(EF!P431,B!$A$2:$A$126,0))),B!$E$127)</f>
        <v>#N/A</v>
      </c>
    </row>
    <row r="432" spans="1:19" x14ac:dyDescent="0.3">
      <c r="A432" s="195">
        <f>COUNTIF(A!$A$2:$A$1001,"&lt;="&amp;A!A432)</f>
        <v>0</v>
      </c>
      <c r="B432" s="196">
        <v>431</v>
      </c>
      <c r="C432" s="202" t="e">
        <f>INDEX(A!$A$2:$A$1001,MATCH(EF!B432,EF!$A$2:$A$1001,0))</f>
        <v>#N/A</v>
      </c>
      <c r="D432" s="202" t="e">
        <f>INDEX(A!$B$2:$B$1001,MATCH(EF!C432,A!$A$2:$A$1001,0))</f>
        <v>#N/A</v>
      </c>
      <c r="E432" s="202" t="e">
        <f>INDEX(A!$C$2:$C$1001,MATCH(EF!C432,A!$A$2:$A$1001,0))</f>
        <v>#N/A</v>
      </c>
      <c r="F432" s="202" t="e">
        <f>INDEX(A!$D$2:$D$1001,MATCH(EF!C432,A!$A$2:$A$1001,0))</f>
        <v>#N/A</v>
      </c>
      <c r="G432" s="202" t="e">
        <f>INDEX(A!$E$2:$E$1001,MATCH(EF!C432,A!$A$2:$A$1001,0))</f>
        <v>#N/A</v>
      </c>
      <c r="H432" s="202" t="e">
        <f>INDEX(A!$F$2:$F$1001,MATCH(EF!C432,A!$A$2:$A$1001,0))</f>
        <v>#N/A</v>
      </c>
      <c r="I432" s="202" t="e">
        <f>INDEX(A!$G$2:$G$1001,MATCH(EF!C432,A!$A$2:$A$1001,0))</f>
        <v>#N/A</v>
      </c>
      <c r="J432" s="202" t="e">
        <f>INDEX(A!$H$2:$H$1001,MATCH(EF!C432,A!$A$2:$A$1001,0))</f>
        <v>#N/A</v>
      </c>
      <c r="K432" s="202" t="e">
        <f>INDEX(A!$I$2:$I$1001,MATCH(EF!C432,A!$A$2:$A$1001,0))</f>
        <v>#N/A</v>
      </c>
      <c r="L432" s="202" t="e">
        <f>INDEX(A!$J$2:$J$1001,MATCH(EF!C432,A!$A$2:$A$1001,0))</f>
        <v>#N/A</v>
      </c>
      <c r="M432" s="202" t="e">
        <f>INDEX(A!$K$2:$K$1001,MATCH(EF!C432,A!$A$2:$A$1001,0))</f>
        <v>#N/A</v>
      </c>
      <c r="N432" s="202" t="e">
        <f>INDEX(A!$L$2:$L$1001,MATCH(EF!C432,A!$A$2:$A$1001,0))</f>
        <v>#N/A</v>
      </c>
      <c r="O432" s="203" t="e">
        <f t="shared" si="12"/>
        <v>#N/A</v>
      </c>
      <c r="P432" s="203" t="e">
        <f t="shared" si="13"/>
        <v>#N/A</v>
      </c>
      <c r="Q432" s="203" t="e">
        <f>IF(O432="7",IF(P432="000","Sin región al ser un intermunicipal",INDEX(B!$C$2:$C$126,MATCH(EF!P432,B!$A$2:$A$126,0))),"Sin región al ser un ente Estatal")</f>
        <v>#N/A</v>
      </c>
      <c r="R432" s="204" t="e">
        <f>IF(O432="7",IF(P432="000","N/A",INDEX(B!$D$2:$D$126,MATCH(EF!P432,B!$A$2:$A$126,0))),B!$D$127)</f>
        <v>#N/A</v>
      </c>
      <c r="S432" s="204" t="e">
        <f>IF(O432="7",IF(P432="000","N/A",INDEX(B!$E$2:$E$126,MATCH(EF!P432,B!$A$2:$A$126,0))),B!$E$127)</f>
        <v>#N/A</v>
      </c>
    </row>
    <row r="433" spans="1:19" x14ac:dyDescent="0.3">
      <c r="A433" s="195">
        <f>COUNTIF(A!$A$2:$A$1001,"&lt;="&amp;A!A433)</f>
        <v>0</v>
      </c>
      <c r="B433" s="196">
        <v>432</v>
      </c>
      <c r="C433" s="202" t="e">
        <f>INDEX(A!$A$2:$A$1001,MATCH(EF!B433,EF!$A$2:$A$1001,0))</f>
        <v>#N/A</v>
      </c>
      <c r="D433" s="202" t="e">
        <f>INDEX(A!$B$2:$B$1001,MATCH(EF!C433,A!$A$2:$A$1001,0))</f>
        <v>#N/A</v>
      </c>
      <c r="E433" s="202" t="e">
        <f>INDEX(A!$C$2:$C$1001,MATCH(EF!C433,A!$A$2:$A$1001,0))</f>
        <v>#N/A</v>
      </c>
      <c r="F433" s="202" t="e">
        <f>INDEX(A!$D$2:$D$1001,MATCH(EF!C433,A!$A$2:$A$1001,0))</f>
        <v>#N/A</v>
      </c>
      <c r="G433" s="202" t="e">
        <f>INDEX(A!$E$2:$E$1001,MATCH(EF!C433,A!$A$2:$A$1001,0))</f>
        <v>#N/A</v>
      </c>
      <c r="H433" s="202" t="e">
        <f>INDEX(A!$F$2:$F$1001,MATCH(EF!C433,A!$A$2:$A$1001,0))</f>
        <v>#N/A</v>
      </c>
      <c r="I433" s="202" t="e">
        <f>INDEX(A!$G$2:$G$1001,MATCH(EF!C433,A!$A$2:$A$1001,0))</f>
        <v>#N/A</v>
      </c>
      <c r="J433" s="202" t="e">
        <f>INDEX(A!$H$2:$H$1001,MATCH(EF!C433,A!$A$2:$A$1001,0))</f>
        <v>#N/A</v>
      </c>
      <c r="K433" s="202" t="e">
        <f>INDEX(A!$I$2:$I$1001,MATCH(EF!C433,A!$A$2:$A$1001,0))</f>
        <v>#N/A</v>
      </c>
      <c r="L433" s="202" t="e">
        <f>INDEX(A!$J$2:$J$1001,MATCH(EF!C433,A!$A$2:$A$1001,0))</f>
        <v>#N/A</v>
      </c>
      <c r="M433" s="202" t="e">
        <f>INDEX(A!$K$2:$K$1001,MATCH(EF!C433,A!$A$2:$A$1001,0))</f>
        <v>#N/A</v>
      </c>
      <c r="N433" s="202" t="e">
        <f>INDEX(A!$L$2:$L$1001,MATCH(EF!C433,A!$A$2:$A$1001,0))</f>
        <v>#N/A</v>
      </c>
      <c r="O433" s="203" t="e">
        <f t="shared" si="12"/>
        <v>#N/A</v>
      </c>
      <c r="P433" s="203" t="e">
        <f t="shared" si="13"/>
        <v>#N/A</v>
      </c>
      <c r="Q433" s="203" t="e">
        <f>IF(O433="7",IF(P433="000","Sin región al ser un intermunicipal",INDEX(B!$C$2:$C$126,MATCH(EF!P433,B!$A$2:$A$126,0))),"Sin región al ser un ente Estatal")</f>
        <v>#N/A</v>
      </c>
      <c r="R433" s="204" t="e">
        <f>IF(O433="7",IF(P433="000","N/A",INDEX(B!$D$2:$D$126,MATCH(EF!P433,B!$A$2:$A$126,0))),B!$D$127)</f>
        <v>#N/A</v>
      </c>
      <c r="S433" s="204" t="e">
        <f>IF(O433="7",IF(P433="000","N/A",INDEX(B!$E$2:$E$126,MATCH(EF!P433,B!$A$2:$A$126,0))),B!$E$127)</f>
        <v>#N/A</v>
      </c>
    </row>
    <row r="434" spans="1:19" x14ac:dyDescent="0.3">
      <c r="A434" s="195">
        <f>COUNTIF(A!$A$2:$A$1001,"&lt;="&amp;A!A434)</f>
        <v>0</v>
      </c>
      <c r="B434" s="196">
        <v>433</v>
      </c>
      <c r="C434" s="202" t="e">
        <f>INDEX(A!$A$2:$A$1001,MATCH(EF!B434,EF!$A$2:$A$1001,0))</f>
        <v>#N/A</v>
      </c>
      <c r="D434" s="202" t="e">
        <f>INDEX(A!$B$2:$B$1001,MATCH(EF!C434,A!$A$2:$A$1001,0))</f>
        <v>#N/A</v>
      </c>
      <c r="E434" s="202" t="e">
        <f>INDEX(A!$C$2:$C$1001,MATCH(EF!C434,A!$A$2:$A$1001,0))</f>
        <v>#N/A</v>
      </c>
      <c r="F434" s="202" t="e">
        <f>INDEX(A!$D$2:$D$1001,MATCH(EF!C434,A!$A$2:$A$1001,0))</f>
        <v>#N/A</v>
      </c>
      <c r="G434" s="202" t="e">
        <f>INDEX(A!$E$2:$E$1001,MATCH(EF!C434,A!$A$2:$A$1001,0))</f>
        <v>#N/A</v>
      </c>
      <c r="H434" s="202" t="e">
        <f>INDEX(A!$F$2:$F$1001,MATCH(EF!C434,A!$A$2:$A$1001,0))</f>
        <v>#N/A</v>
      </c>
      <c r="I434" s="202" t="e">
        <f>INDEX(A!$G$2:$G$1001,MATCH(EF!C434,A!$A$2:$A$1001,0))</f>
        <v>#N/A</v>
      </c>
      <c r="J434" s="202" t="e">
        <f>INDEX(A!$H$2:$H$1001,MATCH(EF!C434,A!$A$2:$A$1001,0))</f>
        <v>#N/A</v>
      </c>
      <c r="K434" s="202" t="e">
        <f>INDEX(A!$I$2:$I$1001,MATCH(EF!C434,A!$A$2:$A$1001,0))</f>
        <v>#N/A</v>
      </c>
      <c r="L434" s="202" t="e">
        <f>INDEX(A!$J$2:$J$1001,MATCH(EF!C434,A!$A$2:$A$1001,0))</f>
        <v>#N/A</v>
      </c>
      <c r="M434" s="202" t="e">
        <f>INDEX(A!$K$2:$K$1001,MATCH(EF!C434,A!$A$2:$A$1001,0))</f>
        <v>#N/A</v>
      </c>
      <c r="N434" s="202" t="e">
        <f>INDEX(A!$L$2:$L$1001,MATCH(EF!C434,A!$A$2:$A$1001,0))</f>
        <v>#N/A</v>
      </c>
      <c r="O434" s="203" t="e">
        <f t="shared" si="12"/>
        <v>#N/A</v>
      </c>
      <c r="P434" s="203" t="e">
        <f t="shared" si="13"/>
        <v>#N/A</v>
      </c>
      <c r="Q434" s="203" t="e">
        <f>IF(O434="7",IF(P434="000","Sin región al ser un intermunicipal",INDEX(B!$C$2:$C$126,MATCH(EF!P434,B!$A$2:$A$126,0))),"Sin región al ser un ente Estatal")</f>
        <v>#N/A</v>
      </c>
      <c r="R434" s="204" t="e">
        <f>IF(O434="7",IF(P434="000","N/A",INDEX(B!$D$2:$D$126,MATCH(EF!P434,B!$A$2:$A$126,0))),B!$D$127)</f>
        <v>#N/A</v>
      </c>
      <c r="S434" s="204" t="e">
        <f>IF(O434="7",IF(P434="000","N/A",INDEX(B!$E$2:$E$126,MATCH(EF!P434,B!$A$2:$A$126,0))),B!$E$127)</f>
        <v>#N/A</v>
      </c>
    </row>
    <row r="435" spans="1:19" x14ac:dyDescent="0.3">
      <c r="A435" s="195">
        <f>COUNTIF(A!$A$2:$A$1001,"&lt;="&amp;A!A435)</f>
        <v>0</v>
      </c>
      <c r="B435" s="196">
        <v>434</v>
      </c>
      <c r="C435" s="202" t="e">
        <f>INDEX(A!$A$2:$A$1001,MATCH(EF!B435,EF!$A$2:$A$1001,0))</f>
        <v>#N/A</v>
      </c>
      <c r="D435" s="202" t="e">
        <f>INDEX(A!$B$2:$B$1001,MATCH(EF!C435,A!$A$2:$A$1001,0))</f>
        <v>#N/A</v>
      </c>
      <c r="E435" s="202" t="e">
        <f>INDEX(A!$C$2:$C$1001,MATCH(EF!C435,A!$A$2:$A$1001,0))</f>
        <v>#N/A</v>
      </c>
      <c r="F435" s="202" t="e">
        <f>INDEX(A!$D$2:$D$1001,MATCH(EF!C435,A!$A$2:$A$1001,0))</f>
        <v>#N/A</v>
      </c>
      <c r="G435" s="202" t="e">
        <f>INDEX(A!$E$2:$E$1001,MATCH(EF!C435,A!$A$2:$A$1001,0))</f>
        <v>#N/A</v>
      </c>
      <c r="H435" s="202" t="e">
        <f>INDEX(A!$F$2:$F$1001,MATCH(EF!C435,A!$A$2:$A$1001,0))</f>
        <v>#N/A</v>
      </c>
      <c r="I435" s="202" t="e">
        <f>INDEX(A!$G$2:$G$1001,MATCH(EF!C435,A!$A$2:$A$1001,0))</f>
        <v>#N/A</v>
      </c>
      <c r="J435" s="202" t="e">
        <f>INDEX(A!$H$2:$H$1001,MATCH(EF!C435,A!$A$2:$A$1001,0))</f>
        <v>#N/A</v>
      </c>
      <c r="K435" s="202" t="e">
        <f>INDEX(A!$I$2:$I$1001,MATCH(EF!C435,A!$A$2:$A$1001,0))</f>
        <v>#N/A</v>
      </c>
      <c r="L435" s="202" t="e">
        <f>INDEX(A!$J$2:$J$1001,MATCH(EF!C435,A!$A$2:$A$1001,0))</f>
        <v>#N/A</v>
      </c>
      <c r="M435" s="202" t="e">
        <f>INDEX(A!$K$2:$K$1001,MATCH(EF!C435,A!$A$2:$A$1001,0))</f>
        <v>#N/A</v>
      </c>
      <c r="N435" s="202" t="e">
        <f>INDEX(A!$L$2:$L$1001,MATCH(EF!C435,A!$A$2:$A$1001,0))</f>
        <v>#N/A</v>
      </c>
      <c r="O435" s="203" t="e">
        <f t="shared" si="12"/>
        <v>#N/A</v>
      </c>
      <c r="P435" s="203" t="e">
        <f t="shared" si="13"/>
        <v>#N/A</v>
      </c>
      <c r="Q435" s="203" t="e">
        <f>IF(O435="7",IF(P435="000","Sin región al ser un intermunicipal",INDEX(B!$C$2:$C$126,MATCH(EF!P435,B!$A$2:$A$126,0))),"Sin región al ser un ente Estatal")</f>
        <v>#N/A</v>
      </c>
      <c r="R435" s="204" t="e">
        <f>IF(O435="7",IF(P435="000","N/A",INDEX(B!$D$2:$D$126,MATCH(EF!P435,B!$A$2:$A$126,0))),B!$D$127)</f>
        <v>#N/A</v>
      </c>
      <c r="S435" s="204" t="e">
        <f>IF(O435="7",IF(P435="000","N/A",INDEX(B!$E$2:$E$126,MATCH(EF!P435,B!$A$2:$A$126,0))),B!$E$127)</f>
        <v>#N/A</v>
      </c>
    </row>
    <row r="436" spans="1:19" x14ac:dyDescent="0.3">
      <c r="A436" s="195">
        <f>COUNTIF(A!$A$2:$A$1001,"&lt;="&amp;A!A436)</f>
        <v>0</v>
      </c>
      <c r="B436" s="196">
        <v>435</v>
      </c>
      <c r="C436" s="202" t="e">
        <f>INDEX(A!$A$2:$A$1001,MATCH(EF!B436,EF!$A$2:$A$1001,0))</f>
        <v>#N/A</v>
      </c>
      <c r="D436" s="202" t="e">
        <f>INDEX(A!$B$2:$B$1001,MATCH(EF!C436,A!$A$2:$A$1001,0))</f>
        <v>#N/A</v>
      </c>
      <c r="E436" s="202" t="e">
        <f>INDEX(A!$C$2:$C$1001,MATCH(EF!C436,A!$A$2:$A$1001,0))</f>
        <v>#N/A</v>
      </c>
      <c r="F436" s="202" t="e">
        <f>INDEX(A!$D$2:$D$1001,MATCH(EF!C436,A!$A$2:$A$1001,0))</f>
        <v>#N/A</v>
      </c>
      <c r="G436" s="202" t="e">
        <f>INDEX(A!$E$2:$E$1001,MATCH(EF!C436,A!$A$2:$A$1001,0))</f>
        <v>#N/A</v>
      </c>
      <c r="H436" s="202" t="e">
        <f>INDEX(A!$F$2:$F$1001,MATCH(EF!C436,A!$A$2:$A$1001,0))</f>
        <v>#N/A</v>
      </c>
      <c r="I436" s="202" t="e">
        <f>INDEX(A!$G$2:$G$1001,MATCH(EF!C436,A!$A$2:$A$1001,0))</f>
        <v>#N/A</v>
      </c>
      <c r="J436" s="202" t="e">
        <f>INDEX(A!$H$2:$H$1001,MATCH(EF!C436,A!$A$2:$A$1001,0))</f>
        <v>#N/A</v>
      </c>
      <c r="K436" s="202" t="e">
        <f>INDEX(A!$I$2:$I$1001,MATCH(EF!C436,A!$A$2:$A$1001,0))</f>
        <v>#N/A</v>
      </c>
      <c r="L436" s="202" t="e">
        <f>INDEX(A!$J$2:$J$1001,MATCH(EF!C436,A!$A$2:$A$1001,0))</f>
        <v>#N/A</v>
      </c>
      <c r="M436" s="202" t="e">
        <f>INDEX(A!$K$2:$K$1001,MATCH(EF!C436,A!$A$2:$A$1001,0))</f>
        <v>#N/A</v>
      </c>
      <c r="N436" s="202" t="e">
        <f>INDEX(A!$L$2:$L$1001,MATCH(EF!C436,A!$A$2:$A$1001,0))</f>
        <v>#N/A</v>
      </c>
      <c r="O436" s="203" t="e">
        <f t="shared" si="12"/>
        <v>#N/A</v>
      </c>
      <c r="P436" s="203" t="e">
        <f t="shared" si="13"/>
        <v>#N/A</v>
      </c>
      <c r="Q436" s="203" t="e">
        <f>IF(O436="7",IF(P436="000","Sin región al ser un intermunicipal",INDEX(B!$C$2:$C$126,MATCH(EF!P436,B!$A$2:$A$126,0))),"Sin región al ser un ente Estatal")</f>
        <v>#N/A</v>
      </c>
      <c r="R436" s="204" t="e">
        <f>IF(O436="7",IF(P436="000","N/A",INDEX(B!$D$2:$D$126,MATCH(EF!P436,B!$A$2:$A$126,0))),B!$D$127)</f>
        <v>#N/A</v>
      </c>
      <c r="S436" s="204" t="e">
        <f>IF(O436="7",IF(P436="000","N/A",INDEX(B!$E$2:$E$126,MATCH(EF!P436,B!$A$2:$A$126,0))),B!$E$127)</f>
        <v>#N/A</v>
      </c>
    </row>
    <row r="437" spans="1:19" x14ac:dyDescent="0.3">
      <c r="A437" s="195">
        <f>COUNTIF(A!$A$2:$A$1001,"&lt;="&amp;A!A437)</f>
        <v>0</v>
      </c>
      <c r="B437" s="196">
        <v>436</v>
      </c>
      <c r="C437" s="202" t="e">
        <f>INDEX(A!$A$2:$A$1001,MATCH(EF!B437,EF!$A$2:$A$1001,0))</f>
        <v>#N/A</v>
      </c>
      <c r="D437" s="202" t="e">
        <f>INDEX(A!$B$2:$B$1001,MATCH(EF!C437,A!$A$2:$A$1001,0))</f>
        <v>#N/A</v>
      </c>
      <c r="E437" s="202" t="e">
        <f>INDEX(A!$C$2:$C$1001,MATCH(EF!C437,A!$A$2:$A$1001,0))</f>
        <v>#N/A</v>
      </c>
      <c r="F437" s="202" t="e">
        <f>INDEX(A!$D$2:$D$1001,MATCH(EF!C437,A!$A$2:$A$1001,0))</f>
        <v>#N/A</v>
      </c>
      <c r="G437" s="202" t="e">
        <f>INDEX(A!$E$2:$E$1001,MATCH(EF!C437,A!$A$2:$A$1001,0))</f>
        <v>#N/A</v>
      </c>
      <c r="H437" s="202" t="e">
        <f>INDEX(A!$F$2:$F$1001,MATCH(EF!C437,A!$A$2:$A$1001,0))</f>
        <v>#N/A</v>
      </c>
      <c r="I437" s="202" t="e">
        <f>INDEX(A!$G$2:$G$1001,MATCH(EF!C437,A!$A$2:$A$1001,0))</f>
        <v>#N/A</v>
      </c>
      <c r="J437" s="202" t="e">
        <f>INDEX(A!$H$2:$H$1001,MATCH(EF!C437,A!$A$2:$A$1001,0))</f>
        <v>#N/A</v>
      </c>
      <c r="K437" s="202" t="e">
        <f>INDEX(A!$I$2:$I$1001,MATCH(EF!C437,A!$A$2:$A$1001,0))</f>
        <v>#N/A</v>
      </c>
      <c r="L437" s="202" t="e">
        <f>INDEX(A!$J$2:$J$1001,MATCH(EF!C437,A!$A$2:$A$1001,0))</f>
        <v>#N/A</v>
      </c>
      <c r="M437" s="202" t="e">
        <f>INDEX(A!$K$2:$K$1001,MATCH(EF!C437,A!$A$2:$A$1001,0))</f>
        <v>#N/A</v>
      </c>
      <c r="N437" s="202" t="e">
        <f>INDEX(A!$L$2:$L$1001,MATCH(EF!C437,A!$A$2:$A$1001,0))</f>
        <v>#N/A</v>
      </c>
      <c r="O437" s="203" t="e">
        <f t="shared" si="12"/>
        <v>#N/A</v>
      </c>
      <c r="P437" s="203" t="e">
        <f t="shared" si="13"/>
        <v>#N/A</v>
      </c>
      <c r="Q437" s="203" t="e">
        <f>IF(O437="7",IF(P437="000","Sin región al ser un intermunicipal",INDEX(B!$C$2:$C$126,MATCH(EF!P437,B!$A$2:$A$126,0))),"Sin región al ser un ente Estatal")</f>
        <v>#N/A</v>
      </c>
      <c r="R437" s="204" t="e">
        <f>IF(O437="7",IF(P437="000","N/A",INDEX(B!$D$2:$D$126,MATCH(EF!P437,B!$A$2:$A$126,0))),B!$D$127)</f>
        <v>#N/A</v>
      </c>
      <c r="S437" s="204" t="e">
        <f>IF(O437="7",IF(P437="000","N/A",INDEX(B!$E$2:$E$126,MATCH(EF!P437,B!$A$2:$A$126,0))),B!$E$127)</f>
        <v>#N/A</v>
      </c>
    </row>
    <row r="438" spans="1:19" x14ac:dyDescent="0.3">
      <c r="A438" s="195">
        <f>COUNTIF(A!$A$2:$A$1001,"&lt;="&amp;A!A438)</f>
        <v>0</v>
      </c>
      <c r="B438" s="196">
        <v>437</v>
      </c>
      <c r="C438" s="202" t="e">
        <f>INDEX(A!$A$2:$A$1001,MATCH(EF!B438,EF!$A$2:$A$1001,0))</f>
        <v>#N/A</v>
      </c>
      <c r="D438" s="202" t="e">
        <f>INDEX(A!$B$2:$B$1001,MATCH(EF!C438,A!$A$2:$A$1001,0))</f>
        <v>#N/A</v>
      </c>
      <c r="E438" s="202" t="e">
        <f>INDEX(A!$C$2:$C$1001,MATCH(EF!C438,A!$A$2:$A$1001,0))</f>
        <v>#N/A</v>
      </c>
      <c r="F438" s="202" t="e">
        <f>INDEX(A!$D$2:$D$1001,MATCH(EF!C438,A!$A$2:$A$1001,0))</f>
        <v>#N/A</v>
      </c>
      <c r="G438" s="202" t="e">
        <f>INDEX(A!$E$2:$E$1001,MATCH(EF!C438,A!$A$2:$A$1001,0))</f>
        <v>#N/A</v>
      </c>
      <c r="H438" s="202" t="e">
        <f>INDEX(A!$F$2:$F$1001,MATCH(EF!C438,A!$A$2:$A$1001,0))</f>
        <v>#N/A</v>
      </c>
      <c r="I438" s="202" t="e">
        <f>INDEX(A!$G$2:$G$1001,MATCH(EF!C438,A!$A$2:$A$1001,0))</f>
        <v>#N/A</v>
      </c>
      <c r="J438" s="202" t="e">
        <f>INDEX(A!$H$2:$H$1001,MATCH(EF!C438,A!$A$2:$A$1001,0))</f>
        <v>#N/A</v>
      </c>
      <c r="K438" s="202" t="e">
        <f>INDEX(A!$I$2:$I$1001,MATCH(EF!C438,A!$A$2:$A$1001,0))</f>
        <v>#N/A</v>
      </c>
      <c r="L438" s="202" t="e">
        <f>INDEX(A!$J$2:$J$1001,MATCH(EF!C438,A!$A$2:$A$1001,0))</f>
        <v>#N/A</v>
      </c>
      <c r="M438" s="202" t="e">
        <f>INDEX(A!$K$2:$K$1001,MATCH(EF!C438,A!$A$2:$A$1001,0))</f>
        <v>#N/A</v>
      </c>
      <c r="N438" s="202" t="e">
        <f>INDEX(A!$L$2:$L$1001,MATCH(EF!C438,A!$A$2:$A$1001,0))</f>
        <v>#N/A</v>
      </c>
      <c r="O438" s="203" t="e">
        <f t="shared" si="12"/>
        <v>#N/A</v>
      </c>
      <c r="P438" s="203" t="e">
        <f t="shared" si="13"/>
        <v>#N/A</v>
      </c>
      <c r="Q438" s="203" t="e">
        <f>IF(O438="7",IF(P438="000","Sin región al ser un intermunicipal",INDEX(B!$C$2:$C$126,MATCH(EF!P438,B!$A$2:$A$126,0))),"Sin región al ser un ente Estatal")</f>
        <v>#N/A</v>
      </c>
      <c r="R438" s="204" t="e">
        <f>IF(O438="7",IF(P438="000","N/A",INDEX(B!$D$2:$D$126,MATCH(EF!P438,B!$A$2:$A$126,0))),B!$D$127)</f>
        <v>#N/A</v>
      </c>
      <c r="S438" s="204" t="e">
        <f>IF(O438="7",IF(P438="000","N/A",INDEX(B!$E$2:$E$126,MATCH(EF!P438,B!$A$2:$A$126,0))),B!$E$127)</f>
        <v>#N/A</v>
      </c>
    </row>
    <row r="439" spans="1:19" x14ac:dyDescent="0.3">
      <c r="A439" s="195">
        <f>COUNTIF(A!$A$2:$A$1001,"&lt;="&amp;A!A439)</f>
        <v>0</v>
      </c>
      <c r="B439" s="196">
        <v>438</v>
      </c>
      <c r="C439" s="202" t="e">
        <f>INDEX(A!$A$2:$A$1001,MATCH(EF!B439,EF!$A$2:$A$1001,0))</f>
        <v>#N/A</v>
      </c>
      <c r="D439" s="202" t="e">
        <f>INDEX(A!$B$2:$B$1001,MATCH(EF!C439,A!$A$2:$A$1001,0))</f>
        <v>#N/A</v>
      </c>
      <c r="E439" s="202" t="e">
        <f>INDEX(A!$C$2:$C$1001,MATCH(EF!C439,A!$A$2:$A$1001,0))</f>
        <v>#N/A</v>
      </c>
      <c r="F439" s="202" t="e">
        <f>INDEX(A!$D$2:$D$1001,MATCH(EF!C439,A!$A$2:$A$1001,0))</f>
        <v>#N/A</v>
      </c>
      <c r="G439" s="202" t="e">
        <f>INDEX(A!$E$2:$E$1001,MATCH(EF!C439,A!$A$2:$A$1001,0))</f>
        <v>#N/A</v>
      </c>
      <c r="H439" s="202" t="e">
        <f>INDEX(A!$F$2:$F$1001,MATCH(EF!C439,A!$A$2:$A$1001,0))</f>
        <v>#N/A</v>
      </c>
      <c r="I439" s="202" t="e">
        <f>INDEX(A!$G$2:$G$1001,MATCH(EF!C439,A!$A$2:$A$1001,0))</f>
        <v>#N/A</v>
      </c>
      <c r="J439" s="202" t="e">
        <f>INDEX(A!$H$2:$H$1001,MATCH(EF!C439,A!$A$2:$A$1001,0))</f>
        <v>#N/A</v>
      </c>
      <c r="K439" s="202" t="e">
        <f>INDEX(A!$I$2:$I$1001,MATCH(EF!C439,A!$A$2:$A$1001,0))</f>
        <v>#N/A</v>
      </c>
      <c r="L439" s="202" t="e">
        <f>INDEX(A!$J$2:$J$1001,MATCH(EF!C439,A!$A$2:$A$1001,0))</f>
        <v>#N/A</v>
      </c>
      <c r="M439" s="202" t="e">
        <f>INDEX(A!$K$2:$K$1001,MATCH(EF!C439,A!$A$2:$A$1001,0))</f>
        <v>#N/A</v>
      </c>
      <c r="N439" s="202" t="e">
        <f>INDEX(A!$L$2:$L$1001,MATCH(EF!C439,A!$A$2:$A$1001,0))</f>
        <v>#N/A</v>
      </c>
      <c r="O439" s="203" t="e">
        <f t="shared" si="12"/>
        <v>#N/A</v>
      </c>
      <c r="P439" s="203" t="e">
        <f t="shared" si="13"/>
        <v>#N/A</v>
      </c>
      <c r="Q439" s="203" t="e">
        <f>IF(O439="7",IF(P439="000","Sin región al ser un intermunicipal",INDEX(B!$C$2:$C$126,MATCH(EF!P439,B!$A$2:$A$126,0))),"Sin región al ser un ente Estatal")</f>
        <v>#N/A</v>
      </c>
      <c r="R439" s="204" t="e">
        <f>IF(O439="7",IF(P439="000","N/A",INDEX(B!$D$2:$D$126,MATCH(EF!P439,B!$A$2:$A$126,0))),B!$D$127)</f>
        <v>#N/A</v>
      </c>
      <c r="S439" s="204" t="e">
        <f>IF(O439="7",IF(P439="000","N/A",INDEX(B!$E$2:$E$126,MATCH(EF!P439,B!$A$2:$A$126,0))),B!$E$127)</f>
        <v>#N/A</v>
      </c>
    </row>
    <row r="440" spans="1:19" x14ac:dyDescent="0.3">
      <c r="A440" s="195">
        <f>COUNTIF(A!$A$2:$A$1001,"&lt;="&amp;A!A440)</f>
        <v>0</v>
      </c>
      <c r="B440" s="196">
        <v>439</v>
      </c>
      <c r="C440" s="202" t="e">
        <f>INDEX(A!$A$2:$A$1001,MATCH(EF!B440,EF!$A$2:$A$1001,0))</f>
        <v>#N/A</v>
      </c>
      <c r="D440" s="202" t="e">
        <f>INDEX(A!$B$2:$B$1001,MATCH(EF!C440,A!$A$2:$A$1001,0))</f>
        <v>#N/A</v>
      </c>
      <c r="E440" s="202" t="e">
        <f>INDEX(A!$C$2:$C$1001,MATCH(EF!C440,A!$A$2:$A$1001,0))</f>
        <v>#N/A</v>
      </c>
      <c r="F440" s="202" t="e">
        <f>INDEX(A!$D$2:$D$1001,MATCH(EF!C440,A!$A$2:$A$1001,0))</f>
        <v>#N/A</v>
      </c>
      <c r="G440" s="202" t="e">
        <f>INDEX(A!$E$2:$E$1001,MATCH(EF!C440,A!$A$2:$A$1001,0))</f>
        <v>#N/A</v>
      </c>
      <c r="H440" s="202" t="e">
        <f>INDEX(A!$F$2:$F$1001,MATCH(EF!C440,A!$A$2:$A$1001,0))</f>
        <v>#N/A</v>
      </c>
      <c r="I440" s="202" t="e">
        <f>INDEX(A!$G$2:$G$1001,MATCH(EF!C440,A!$A$2:$A$1001,0))</f>
        <v>#N/A</v>
      </c>
      <c r="J440" s="202" t="e">
        <f>INDEX(A!$H$2:$H$1001,MATCH(EF!C440,A!$A$2:$A$1001,0))</f>
        <v>#N/A</v>
      </c>
      <c r="K440" s="202" t="e">
        <f>INDEX(A!$I$2:$I$1001,MATCH(EF!C440,A!$A$2:$A$1001,0))</f>
        <v>#N/A</v>
      </c>
      <c r="L440" s="202" t="e">
        <f>INDEX(A!$J$2:$J$1001,MATCH(EF!C440,A!$A$2:$A$1001,0))</f>
        <v>#N/A</v>
      </c>
      <c r="M440" s="202" t="e">
        <f>INDEX(A!$K$2:$K$1001,MATCH(EF!C440,A!$A$2:$A$1001,0))</f>
        <v>#N/A</v>
      </c>
      <c r="N440" s="202" t="e">
        <f>INDEX(A!$L$2:$L$1001,MATCH(EF!C440,A!$A$2:$A$1001,0))</f>
        <v>#N/A</v>
      </c>
      <c r="O440" s="203" t="e">
        <f t="shared" si="12"/>
        <v>#N/A</v>
      </c>
      <c r="P440" s="203" t="e">
        <f t="shared" si="13"/>
        <v>#N/A</v>
      </c>
      <c r="Q440" s="203" t="e">
        <f>IF(O440="7",IF(P440="000","Sin región al ser un intermunicipal",INDEX(B!$C$2:$C$126,MATCH(EF!P440,B!$A$2:$A$126,0))),"Sin región al ser un ente Estatal")</f>
        <v>#N/A</v>
      </c>
      <c r="R440" s="204" t="e">
        <f>IF(O440="7",IF(P440="000","N/A",INDEX(B!$D$2:$D$126,MATCH(EF!P440,B!$A$2:$A$126,0))),B!$D$127)</f>
        <v>#N/A</v>
      </c>
      <c r="S440" s="204" t="e">
        <f>IF(O440="7",IF(P440="000","N/A",INDEX(B!$E$2:$E$126,MATCH(EF!P440,B!$A$2:$A$126,0))),B!$E$127)</f>
        <v>#N/A</v>
      </c>
    </row>
    <row r="441" spans="1:19" x14ac:dyDescent="0.3">
      <c r="A441" s="195">
        <f>COUNTIF(A!$A$2:$A$1001,"&lt;="&amp;A!A441)</f>
        <v>0</v>
      </c>
      <c r="B441" s="196">
        <v>440</v>
      </c>
      <c r="C441" s="202" t="e">
        <f>INDEX(A!$A$2:$A$1001,MATCH(EF!B441,EF!$A$2:$A$1001,0))</f>
        <v>#N/A</v>
      </c>
      <c r="D441" s="202" t="e">
        <f>INDEX(A!$B$2:$B$1001,MATCH(EF!C441,A!$A$2:$A$1001,0))</f>
        <v>#N/A</v>
      </c>
      <c r="E441" s="202" t="e">
        <f>INDEX(A!$C$2:$C$1001,MATCH(EF!C441,A!$A$2:$A$1001,0))</f>
        <v>#N/A</v>
      </c>
      <c r="F441" s="202" t="e">
        <f>INDEX(A!$D$2:$D$1001,MATCH(EF!C441,A!$A$2:$A$1001,0))</f>
        <v>#N/A</v>
      </c>
      <c r="G441" s="202" t="e">
        <f>INDEX(A!$E$2:$E$1001,MATCH(EF!C441,A!$A$2:$A$1001,0))</f>
        <v>#N/A</v>
      </c>
      <c r="H441" s="202" t="e">
        <f>INDEX(A!$F$2:$F$1001,MATCH(EF!C441,A!$A$2:$A$1001,0))</f>
        <v>#N/A</v>
      </c>
      <c r="I441" s="202" t="e">
        <f>INDEX(A!$G$2:$G$1001,MATCH(EF!C441,A!$A$2:$A$1001,0))</f>
        <v>#N/A</v>
      </c>
      <c r="J441" s="202" t="e">
        <f>INDEX(A!$H$2:$H$1001,MATCH(EF!C441,A!$A$2:$A$1001,0))</f>
        <v>#N/A</v>
      </c>
      <c r="K441" s="202" t="e">
        <f>INDEX(A!$I$2:$I$1001,MATCH(EF!C441,A!$A$2:$A$1001,0))</f>
        <v>#N/A</v>
      </c>
      <c r="L441" s="202" t="e">
        <f>INDEX(A!$J$2:$J$1001,MATCH(EF!C441,A!$A$2:$A$1001,0))</f>
        <v>#N/A</v>
      </c>
      <c r="M441" s="202" t="e">
        <f>INDEX(A!$K$2:$K$1001,MATCH(EF!C441,A!$A$2:$A$1001,0))</f>
        <v>#N/A</v>
      </c>
      <c r="N441" s="202" t="e">
        <f>INDEX(A!$L$2:$L$1001,MATCH(EF!C441,A!$A$2:$A$1001,0))</f>
        <v>#N/A</v>
      </c>
      <c r="O441" s="203" t="e">
        <f t="shared" si="12"/>
        <v>#N/A</v>
      </c>
      <c r="P441" s="203" t="e">
        <f t="shared" si="13"/>
        <v>#N/A</v>
      </c>
      <c r="Q441" s="203" t="e">
        <f>IF(O441="7",IF(P441="000","Sin región al ser un intermunicipal",INDEX(B!$C$2:$C$126,MATCH(EF!P441,B!$A$2:$A$126,0))),"Sin región al ser un ente Estatal")</f>
        <v>#N/A</v>
      </c>
      <c r="R441" s="204" t="e">
        <f>IF(O441="7",IF(P441="000","N/A",INDEX(B!$D$2:$D$126,MATCH(EF!P441,B!$A$2:$A$126,0))),B!$D$127)</f>
        <v>#N/A</v>
      </c>
      <c r="S441" s="204" t="e">
        <f>IF(O441="7",IF(P441="000","N/A",INDEX(B!$E$2:$E$126,MATCH(EF!P441,B!$A$2:$A$126,0))),B!$E$127)</f>
        <v>#N/A</v>
      </c>
    </row>
    <row r="442" spans="1:19" x14ac:dyDescent="0.3">
      <c r="A442" s="195">
        <f>COUNTIF(A!$A$2:$A$1001,"&lt;="&amp;A!A442)</f>
        <v>0</v>
      </c>
      <c r="B442" s="196">
        <v>441</v>
      </c>
      <c r="C442" s="202" t="e">
        <f>INDEX(A!$A$2:$A$1001,MATCH(EF!B442,EF!$A$2:$A$1001,0))</f>
        <v>#N/A</v>
      </c>
      <c r="D442" s="202" t="e">
        <f>INDEX(A!$B$2:$B$1001,MATCH(EF!C442,A!$A$2:$A$1001,0))</f>
        <v>#N/A</v>
      </c>
      <c r="E442" s="202" t="e">
        <f>INDEX(A!$C$2:$C$1001,MATCH(EF!C442,A!$A$2:$A$1001,0))</f>
        <v>#N/A</v>
      </c>
      <c r="F442" s="202" t="e">
        <f>INDEX(A!$D$2:$D$1001,MATCH(EF!C442,A!$A$2:$A$1001,0))</f>
        <v>#N/A</v>
      </c>
      <c r="G442" s="202" t="e">
        <f>INDEX(A!$E$2:$E$1001,MATCH(EF!C442,A!$A$2:$A$1001,0))</f>
        <v>#N/A</v>
      </c>
      <c r="H442" s="202" t="e">
        <f>INDEX(A!$F$2:$F$1001,MATCH(EF!C442,A!$A$2:$A$1001,0))</f>
        <v>#N/A</v>
      </c>
      <c r="I442" s="202" t="e">
        <f>INDEX(A!$G$2:$G$1001,MATCH(EF!C442,A!$A$2:$A$1001,0))</f>
        <v>#N/A</v>
      </c>
      <c r="J442" s="202" t="e">
        <f>INDEX(A!$H$2:$H$1001,MATCH(EF!C442,A!$A$2:$A$1001,0))</f>
        <v>#N/A</v>
      </c>
      <c r="K442" s="202" t="e">
        <f>INDEX(A!$I$2:$I$1001,MATCH(EF!C442,A!$A$2:$A$1001,0))</f>
        <v>#N/A</v>
      </c>
      <c r="L442" s="202" t="e">
        <f>INDEX(A!$J$2:$J$1001,MATCH(EF!C442,A!$A$2:$A$1001,0))</f>
        <v>#N/A</v>
      </c>
      <c r="M442" s="202" t="e">
        <f>INDEX(A!$K$2:$K$1001,MATCH(EF!C442,A!$A$2:$A$1001,0))</f>
        <v>#N/A</v>
      </c>
      <c r="N442" s="202" t="e">
        <f>INDEX(A!$L$2:$L$1001,MATCH(EF!C442,A!$A$2:$A$1001,0))</f>
        <v>#N/A</v>
      </c>
      <c r="O442" s="203" t="e">
        <f t="shared" si="12"/>
        <v>#N/A</v>
      </c>
      <c r="P442" s="203" t="e">
        <f t="shared" si="13"/>
        <v>#N/A</v>
      </c>
      <c r="Q442" s="203" t="e">
        <f>IF(O442="7",IF(P442="000","Sin región al ser un intermunicipal",INDEX(B!$C$2:$C$126,MATCH(EF!P442,B!$A$2:$A$126,0))),"Sin región al ser un ente Estatal")</f>
        <v>#N/A</v>
      </c>
      <c r="R442" s="204" t="e">
        <f>IF(O442="7",IF(P442="000","N/A",INDEX(B!$D$2:$D$126,MATCH(EF!P442,B!$A$2:$A$126,0))),B!$D$127)</f>
        <v>#N/A</v>
      </c>
      <c r="S442" s="204" t="e">
        <f>IF(O442="7",IF(P442="000","N/A",INDEX(B!$E$2:$E$126,MATCH(EF!P442,B!$A$2:$A$126,0))),B!$E$127)</f>
        <v>#N/A</v>
      </c>
    </row>
    <row r="443" spans="1:19" x14ac:dyDescent="0.3">
      <c r="A443" s="195">
        <f>COUNTIF(A!$A$2:$A$1001,"&lt;="&amp;A!A443)</f>
        <v>0</v>
      </c>
      <c r="B443" s="196">
        <v>442</v>
      </c>
      <c r="C443" s="202" t="e">
        <f>INDEX(A!$A$2:$A$1001,MATCH(EF!B443,EF!$A$2:$A$1001,0))</f>
        <v>#N/A</v>
      </c>
      <c r="D443" s="202" t="e">
        <f>INDEX(A!$B$2:$B$1001,MATCH(EF!C443,A!$A$2:$A$1001,0))</f>
        <v>#N/A</v>
      </c>
      <c r="E443" s="202" t="e">
        <f>INDEX(A!$C$2:$C$1001,MATCH(EF!C443,A!$A$2:$A$1001,0))</f>
        <v>#N/A</v>
      </c>
      <c r="F443" s="202" t="e">
        <f>INDEX(A!$D$2:$D$1001,MATCH(EF!C443,A!$A$2:$A$1001,0))</f>
        <v>#N/A</v>
      </c>
      <c r="G443" s="202" t="e">
        <f>INDEX(A!$E$2:$E$1001,MATCH(EF!C443,A!$A$2:$A$1001,0))</f>
        <v>#N/A</v>
      </c>
      <c r="H443" s="202" t="e">
        <f>INDEX(A!$F$2:$F$1001,MATCH(EF!C443,A!$A$2:$A$1001,0))</f>
        <v>#N/A</v>
      </c>
      <c r="I443" s="202" t="e">
        <f>INDEX(A!$G$2:$G$1001,MATCH(EF!C443,A!$A$2:$A$1001,0))</f>
        <v>#N/A</v>
      </c>
      <c r="J443" s="202" t="e">
        <f>INDEX(A!$H$2:$H$1001,MATCH(EF!C443,A!$A$2:$A$1001,0))</f>
        <v>#N/A</v>
      </c>
      <c r="K443" s="202" t="e">
        <f>INDEX(A!$I$2:$I$1001,MATCH(EF!C443,A!$A$2:$A$1001,0))</f>
        <v>#N/A</v>
      </c>
      <c r="L443" s="202" t="e">
        <f>INDEX(A!$J$2:$J$1001,MATCH(EF!C443,A!$A$2:$A$1001,0))</f>
        <v>#N/A</v>
      </c>
      <c r="M443" s="202" t="e">
        <f>INDEX(A!$K$2:$K$1001,MATCH(EF!C443,A!$A$2:$A$1001,0))</f>
        <v>#N/A</v>
      </c>
      <c r="N443" s="202" t="e">
        <f>INDEX(A!$L$2:$L$1001,MATCH(EF!C443,A!$A$2:$A$1001,0))</f>
        <v>#N/A</v>
      </c>
      <c r="O443" s="203" t="e">
        <f t="shared" si="12"/>
        <v>#N/A</v>
      </c>
      <c r="P443" s="203" t="e">
        <f t="shared" si="13"/>
        <v>#N/A</v>
      </c>
      <c r="Q443" s="203" t="e">
        <f>IF(O443="7",IF(P443="000","Sin región al ser un intermunicipal",INDEX(B!$C$2:$C$126,MATCH(EF!P443,B!$A$2:$A$126,0))),"Sin región al ser un ente Estatal")</f>
        <v>#N/A</v>
      </c>
      <c r="R443" s="204" t="e">
        <f>IF(O443="7",IF(P443="000","N/A",INDEX(B!$D$2:$D$126,MATCH(EF!P443,B!$A$2:$A$126,0))),B!$D$127)</f>
        <v>#N/A</v>
      </c>
      <c r="S443" s="204" t="e">
        <f>IF(O443="7",IF(P443="000","N/A",INDEX(B!$E$2:$E$126,MATCH(EF!P443,B!$A$2:$A$126,0))),B!$E$127)</f>
        <v>#N/A</v>
      </c>
    </row>
    <row r="444" spans="1:19" x14ac:dyDescent="0.3">
      <c r="A444" s="195">
        <f>COUNTIF(A!$A$2:$A$1001,"&lt;="&amp;A!A444)</f>
        <v>0</v>
      </c>
      <c r="B444" s="196">
        <v>443</v>
      </c>
      <c r="C444" s="202" t="e">
        <f>INDEX(A!$A$2:$A$1001,MATCH(EF!B444,EF!$A$2:$A$1001,0))</f>
        <v>#N/A</v>
      </c>
      <c r="D444" s="202" t="e">
        <f>INDEX(A!$B$2:$B$1001,MATCH(EF!C444,A!$A$2:$A$1001,0))</f>
        <v>#N/A</v>
      </c>
      <c r="E444" s="202" t="e">
        <f>INDEX(A!$C$2:$C$1001,MATCH(EF!C444,A!$A$2:$A$1001,0))</f>
        <v>#N/A</v>
      </c>
      <c r="F444" s="202" t="e">
        <f>INDEX(A!$D$2:$D$1001,MATCH(EF!C444,A!$A$2:$A$1001,0))</f>
        <v>#N/A</v>
      </c>
      <c r="G444" s="202" t="e">
        <f>INDEX(A!$E$2:$E$1001,MATCH(EF!C444,A!$A$2:$A$1001,0))</f>
        <v>#N/A</v>
      </c>
      <c r="H444" s="202" t="e">
        <f>INDEX(A!$F$2:$F$1001,MATCH(EF!C444,A!$A$2:$A$1001,0))</f>
        <v>#N/A</v>
      </c>
      <c r="I444" s="202" t="e">
        <f>INDEX(A!$G$2:$G$1001,MATCH(EF!C444,A!$A$2:$A$1001,0))</f>
        <v>#N/A</v>
      </c>
      <c r="J444" s="202" t="e">
        <f>INDEX(A!$H$2:$H$1001,MATCH(EF!C444,A!$A$2:$A$1001,0))</f>
        <v>#N/A</v>
      </c>
      <c r="K444" s="202" t="e">
        <f>INDEX(A!$I$2:$I$1001,MATCH(EF!C444,A!$A$2:$A$1001,0))</f>
        <v>#N/A</v>
      </c>
      <c r="L444" s="202" t="e">
        <f>INDEX(A!$J$2:$J$1001,MATCH(EF!C444,A!$A$2:$A$1001,0))</f>
        <v>#N/A</v>
      </c>
      <c r="M444" s="202" t="e">
        <f>INDEX(A!$K$2:$K$1001,MATCH(EF!C444,A!$A$2:$A$1001,0))</f>
        <v>#N/A</v>
      </c>
      <c r="N444" s="202" t="e">
        <f>INDEX(A!$L$2:$L$1001,MATCH(EF!C444,A!$A$2:$A$1001,0))</f>
        <v>#N/A</v>
      </c>
      <c r="O444" s="203" t="e">
        <f t="shared" si="12"/>
        <v>#N/A</v>
      </c>
      <c r="P444" s="203" t="e">
        <f t="shared" si="13"/>
        <v>#N/A</v>
      </c>
      <c r="Q444" s="203" t="e">
        <f>IF(O444="7",IF(P444="000","Sin región al ser un intermunicipal",INDEX(B!$C$2:$C$126,MATCH(EF!P444,B!$A$2:$A$126,0))),"Sin región al ser un ente Estatal")</f>
        <v>#N/A</v>
      </c>
      <c r="R444" s="204" t="e">
        <f>IF(O444="7",IF(P444="000","N/A",INDEX(B!$D$2:$D$126,MATCH(EF!P444,B!$A$2:$A$126,0))),B!$D$127)</f>
        <v>#N/A</v>
      </c>
      <c r="S444" s="204" t="e">
        <f>IF(O444="7",IF(P444="000","N/A",INDEX(B!$E$2:$E$126,MATCH(EF!P444,B!$A$2:$A$126,0))),B!$E$127)</f>
        <v>#N/A</v>
      </c>
    </row>
    <row r="445" spans="1:19" x14ac:dyDescent="0.3">
      <c r="A445" s="195">
        <f>COUNTIF(A!$A$2:$A$1001,"&lt;="&amp;A!A445)</f>
        <v>0</v>
      </c>
      <c r="B445" s="196">
        <v>444</v>
      </c>
      <c r="C445" s="202" t="e">
        <f>INDEX(A!$A$2:$A$1001,MATCH(EF!B445,EF!$A$2:$A$1001,0))</f>
        <v>#N/A</v>
      </c>
      <c r="D445" s="202" t="e">
        <f>INDEX(A!$B$2:$B$1001,MATCH(EF!C445,A!$A$2:$A$1001,0))</f>
        <v>#N/A</v>
      </c>
      <c r="E445" s="202" t="e">
        <f>INDEX(A!$C$2:$C$1001,MATCH(EF!C445,A!$A$2:$A$1001,0))</f>
        <v>#N/A</v>
      </c>
      <c r="F445" s="202" t="e">
        <f>INDEX(A!$D$2:$D$1001,MATCH(EF!C445,A!$A$2:$A$1001,0))</f>
        <v>#N/A</v>
      </c>
      <c r="G445" s="202" t="e">
        <f>INDEX(A!$E$2:$E$1001,MATCH(EF!C445,A!$A$2:$A$1001,0))</f>
        <v>#N/A</v>
      </c>
      <c r="H445" s="202" t="e">
        <f>INDEX(A!$F$2:$F$1001,MATCH(EF!C445,A!$A$2:$A$1001,0))</f>
        <v>#N/A</v>
      </c>
      <c r="I445" s="202" t="e">
        <f>INDEX(A!$G$2:$G$1001,MATCH(EF!C445,A!$A$2:$A$1001,0))</f>
        <v>#N/A</v>
      </c>
      <c r="J445" s="202" t="e">
        <f>INDEX(A!$H$2:$H$1001,MATCH(EF!C445,A!$A$2:$A$1001,0))</f>
        <v>#N/A</v>
      </c>
      <c r="K445" s="202" t="e">
        <f>INDEX(A!$I$2:$I$1001,MATCH(EF!C445,A!$A$2:$A$1001,0))</f>
        <v>#N/A</v>
      </c>
      <c r="L445" s="202" t="e">
        <f>INDEX(A!$J$2:$J$1001,MATCH(EF!C445,A!$A$2:$A$1001,0))</f>
        <v>#N/A</v>
      </c>
      <c r="M445" s="202" t="e">
        <f>INDEX(A!$K$2:$K$1001,MATCH(EF!C445,A!$A$2:$A$1001,0))</f>
        <v>#N/A</v>
      </c>
      <c r="N445" s="202" t="e">
        <f>INDEX(A!$L$2:$L$1001,MATCH(EF!C445,A!$A$2:$A$1001,0))</f>
        <v>#N/A</v>
      </c>
      <c r="O445" s="203" t="e">
        <f t="shared" si="12"/>
        <v>#N/A</v>
      </c>
      <c r="P445" s="203" t="e">
        <f t="shared" si="13"/>
        <v>#N/A</v>
      </c>
      <c r="Q445" s="203" t="e">
        <f>IF(O445="7",IF(P445="000","Sin región al ser un intermunicipal",INDEX(B!$C$2:$C$126,MATCH(EF!P445,B!$A$2:$A$126,0))),"Sin región al ser un ente Estatal")</f>
        <v>#N/A</v>
      </c>
      <c r="R445" s="204" t="e">
        <f>IF(O445="7",IF(P445="000","N/A",INDEX(B!$D$2:$D$126,MATCH(EF!P445,B!$A$2:$A$126,0))),B!$D$127)</f>
        <v>#N/A</v>
      </c>
      <c r="S445" s="204" t="e">
        <f>IF(O445="7",IF(P445="000","N/A",INDEX(B!$E$2:$E$126,MATCH(EF!P445,B!$A$2:$A$126,0))),B!$E$127)</f>
        <v>#N/A</v>
      </c>
    </row>
    <row r="446" spans="1:19" x14ac:dyDescent="0.3">
      <c r="A446" s="195">
        <f>COUNTIF(A!$A$2:$A$1001,"&lt;="&amp;A!A446)</f>
        <v>0</v>
      </c>
      <c r="B446" s="196">
        <v>445</v>
      </c>
      <c r="C446" s="202" t="e">
        <f>INDEX(A!$A$2:$A$1001,MATCH(EF!B446,EF!$A$2:$A$1001,0))</f>
        <v>#N/A</v>
      </c>
      <c r="D446" s="202" t="e">
        <f>INDEX(A!$B$2:$B$1001,MATCH(EF!C446,A!$A$2:$A$1001,0))</f>
        <v>#N/A</v>
      </c>
      <c r="E446" s="202" t="e">
        <f>INDEX(A!$C$2:$C$1001,MATCH(EF!C446,A!$A$2:$A$1001,0))</f>
        <v>#N/A</v>
      </c>
      <c r="F446" s="202" t="e">
        <f>INDEX(A!$D$2:$D$1001,MATCH(EF!C446,A!$A$2:$A$1001,0))</f>
        <v>#N/A</v>
      </c>
      <c r="G446" s="202" t="e">
        <f>INDEX(A!$E$2:$E$1001,MATCH(EF!C446,A!$A$2:$A$1001,0))</f>
        <v>#N/A</v>
      </c>
      <c r="H446" s="202" t="e">
        <f>INDEX(A!$F$2:$F$1001,MATCH(EF!C446,A!$A$2:$A$1001,0))</f>
        <v>#N/A</v>
      </c>
      <c r="I446" s="202" t="e">
        <f>INDEX(A!$G$2:$G$1001,MATCH(EF!C446,A!$A$2:$A$1001,0))</f>
        <v>#N/A</v>
      </c>
      <c r="J446" s="202" t="e">
        <f>INDEX(A!$H$2:$H$1001,MATCH(EF!C446,A!$A$2:$A$1001,0))</f>
        <v>#N/A</v>
      </c>
      <c r="K446" s="202" t="e">
        <f>INDEX(A!$I$2:$I$1001,MATCH(EF!C446,A!$A$2:$A$1001,0))</f>
        <v>#N/A</v>
      </c>
      <c r="L446" s="202" t="e">
        <f>INDEX(A!$J$2:$J$1001,MATCH(EF!C446,A!$A$2:$A$1001,0))</f>
        <v>#N/A</v>
      </c>
      <c r="M446" s="202" t="e">
        <f>INDEX(A!$K$2:$K$1001,MATCH(EF!C446,A!$A$2:$A$1001,0))</f>
        <v>#N/A</v>
      </c>
      <c r="N446" s="202" t="e">
        <f>INDEX(A!$L$2:$L$1001,MATCH(EF!C446,A!$A$2:$A$1001,0))</f>
        <v>#N/A</v>
      </c>
      <c r="O446" s="203" t="e">
        <f t="shared" si="12"/>
        <v>#N/A</v>
      </c>
      <c r="P446" s="203" t="e">
        <f t="shared" si="13"/>
        <v>#N/A</v>
      </c>
      <c r="Q446" s="203" t="e">
        <f>IF(O446="7",IF(P446="000","Sin región al ser un intermunicipal",INDEX(B!$C$2:$C$126,MATCH(EF!P446,B!$A$2:$A$126,0))),"Sin región al ser un ente Estatal")</f>
        <v>#N/A</v>
      </c>
      <c r="R446" s="204" t="e">
        <f>IF(O446="7",IF(P446="000","N/A",INDEX(B!$D$2:$D$126,MATCH(EF!P446,B!$A$2:$A$126,0))),B!$D$127)</f>
        <v>#N/A</v>
      </c>
      <c r="S446" s="204" t="e">
        <f>IF(O446="7",IF(P446="000","N/A",INDEX(B!$E$2:$E$126,MATCH(EF!P446,B!$A$2:$A$126,0))),B!$E$127)</f>
        <v>#N/A</v>
      </c>
    </row>
    <row r="447" spans="1:19" x14ac:dyDescent="0.3">
      <c r="A447" s="195">
        <f>COUNTIF(A!$A$2:$A$1001,"&lt;="&amp;A!A447)</f>
        <v>0</v>
      </c>
      <c r="B447" s="196">
        <v>446</v>
      </c>
      <c r="C447" s="202" t="e">
        <f>INDEX(A!$A$2:$A$1001,MATCH(EF!B447,EF!$A$2:$A$1001,0))</f>
        <v>#N/A</v>
      </c>
      <c r="D447" s="202" t="e">
        <f>INDEX(A!$B$2:$B$1001,MATCH(EF!C447,A!$A$2:$A$1001,0))</f>
        <v>#N/A</v>
      </c>
      <c r="E447" s="202" t="e">
        <f>INDEX(A!$C$2:$C$1001,MATCH(EF!C447,A!$A$2:$A$1001,0))</f>
        <v>#N/A</v>
      </c>
      <c r="F447" s="202" t="e">
        <f>INDEX(A!$D$2:$D$1001,MATCH(EF!C447,A!$A$2:$A$1001,0))</f>
        <v>#N/A</v>
      </c>
      <c r="G447" s="202" t="e">
        <f>INDEX(A!$E$2:$E$1001,MATCH(EF!C447,A!$A$2:$A$1001,0))</f>
        <v>#N/A</v>
      </c>
      <c r="H447" s="202" t="e">
        <f>INDEX(A!$F$2:$F$1001,MATCH(EF!C447,A!$A$2:$A$1001,0))</f>
        <v>#N/A</v>
      </c>
      <c r="I447" s="202" t="e">
        <f>INDEX(A!$G$2:$G$1001,MATCH(EF!C447,A!$A$2:$A$1001,0))</f>
        <v>#N/A</v>
      </c>
      <c r="J447" s="202" t="e">
        <f>INDEX(A!$H$2:$H$1001,MATCH(EF!C447,A!$A$2:$A$1001,0))</f>
        <v>#N/A</v>
      </c>
      <c r="K447" s="202" t="e">
        <f>INDEX(A!$I$2:$I$1001,MATCH(EF!C447,A!$A$2:$A$1001,0))</f>
        <v>#N/A</v>
      </c>
      <c r="L447" s="202" t="e">
        <f>INDEX(A!$J$2:$J$1001,MATCH(EF!C447,A!$A$2:$A$1001,0))</f>
        <v>#N/A</v>
      </c>
      <c r="M447" s="202" t="e">
        <f>INDEX(A!$K$2:$K$1001,MATCH(EF!C447,A!$A$2:$A$1001,0))</f>
        <v>#N/A</v>
      </c>
      <c r="N447" s="202" t="e">
        <f>INDEX(A!$L$2:$L$1001,MATCH(EF!C447,A!$A$2:$A$1001,0))</f>
        <v>#N/A</v>
      </c>
      <c r="O447" s="203" t="e">
        <f t="shared" si="12"/>
        <v>#N/A</v>
      </c>
      <c r="P447" s="203" t="e">
        <f t="shared" si="13"/>
        <v>#N/A</v>
      </c>
      <c r="Q447" s="203" t="e">
        <f>IF(O447="7",IF(P447="000","Sin región al ser un intermunicipal",INDEX(B!$C$2:$C$126,MATCH(EF!P447,B!$A$2:$A$126,0))),"Sin región al ser un ente Estatal")</f>
        <v>#N/A</v>
      </c>
      <c r="R447" s="204" t="e">
        <f>IF(O447="7",IF(P447="000","N/A",INDEX(B!$D$2:$D$126,MATCH(EF!P447,B!$A$2:$A$126,0))),B!$D$127)</f>
        <v>#N/A</v>
      </c>
      <c r="S447" s="204" t="e">
        <f>IF(O447="7",IF(P447="000","N/A",INDEX(B!$E$2:$E$126,MATCH(EF!P447,B!$A$2:$A$126,0))),B!$E$127)</f>
        <v>#N/A</v>
      </c>
    </row>
    <row r="448" spans="1:19" x14ac:dyDescent="0.3">
      <c r="A448" s="195">
        <f>COUNTIF(A!$A$2:$A$1001,"&lt;="&amp;A!A448)</f>
        <v>0</v>
      </c>
      <c r="B448" s="196">
        <v>447</v>
      </c>
      <c r="C448" s="202" t="e">
        <f>INDEX(A!$A$2:$A$1001,MATCH(EF!B448,EF!$A$2:$A$1001,0))</f>
        <v>#N/A</v>
      </c>
      <c r="D448" s="202" t="e">
        <f>INDEX(A!$B$2:$B$1001,MATCH(EF!C448,A!$A$2:$A$1001,0))</f>
        <v>#N/A</v>
      </c>
      <c r="E448" s="202" t="e">
        <f>INDEX(A!$C$2:$C$1001,MATCH(EF!C448,A!$A$2:$A$1001,0))</f>
        <v>#N/A</v>
      </c>
      <c r="F448" s="202" t="e">
        <f>INDEX(A!$D$2:$D$1001,MATCH(EF!C448,A!$A$2:$A$1001,0))</f>
        <v>#N/A</v>
      </c>
      <c r="G448" s="202" t="e">
        <f>INDEX(A!$E$2:$E$1001,MATCH(EF!C448,A!$A$2:$A$1001,0))</f>
        <v>#N/A</v>
      </c>
      <c r="H448" s="202" t="e">
        <f>INDEX(A!$F$2:$F$1001,MATCH(EF!C448,A!$A$2:$A$1001,0))</f>
        <v>#N/A</v>
      </c>
      <c r="I448" s="202" t="e">
        <f>INDEX(A!$G$2:$G$1001,MATCH(EF!C448,A!$A$2:$A$1001,0))</f>
        <v>#N/A</v>
      </c>
      <c r="J448" s="202" t="e">
        <f>INDEX(A!$H$2:$H$1001,MATCH(EF!C448,A!$A$2:$A$1001,0))</f>
        <v>#N/A</v>
      </c>
      <c r="K448" s="202" t="e">
        <f>INDEX(A!$I$2:$I$1001,MATCH(EF!C448,A!$A$2:$A$1001,0))</f>
        <v>#N/A</v>
      </c>
      <c r="L448" s="202" t="e">
        <f>INDEX(A!$J$2:$J$1001,MATCH(EF!C448,A!$A$2:$A$1001,0))</f>
        <v>#N/A</v>
      </c>
      <c r="M448" s="202" t="e">
        <f>INDEX(A!$K$2:$K$1001,MATCH(EF!C448,A!$A$2:$A$1001,0))</f>
        <v>#N/A</v>
      </c>
      <c r="N448" s="202" t="e">
        <f>INDEX(A!$L$2:$L$1001,MATCH(EF!C448,A!$A$2:$A$1001,0))</f>
        <v>#N/A</v>
      </c>
      <c r="O448" s="203" t="e">
        <f t="shared" si="12"/>
        <v>#N/A</v>
      </c>
      <c r="P448" s="203" t="e">
        <f t="shared" si="13"/>
        <v>#N/A</v>
      </c>
      <c r="Q448" s="203" t="e">
        <f>IF(O448="7",IF(P448="000","Sin región al ser un intermunicipal",INDEX(B!$C$2:$C$126,MATCH(EF!P448,B!$A$2:$A$126,0))),"Sin región al ser un ente Estatal")</f>
        <v>#N/A</v>
      </c>
      <c r="R448" s="204" t="e">
        <f>IF(O448="7",IF(P448="000","N/A",INDEX(B!$D$2:$D$126,MATCH(EF!P448,B!$A$2:$A$126,0))),B!$D$127)</f>
        <v>#N/A</v>
      </c>
      <c r="S448" s="204" t="e">
        <f>IF(O448="7",IF(P448="000","N/A",INDEX(B!$E$2:$E$126,MATCH(EF!P448,B!$A$2:$A$126,0))),B!$E$127)</f>
        <v>#N/A</v>
      </c>
    </row>
    <row r="449" spans="1:19" x14ac:dyDescent="0.3">
      <c r="A449" s="195">
        <f>COUNTIF(A!$A$2:$A$1001,"&lt;="&amp;A!A449)</f>
        <v>0</v>
      </c>
      <c r="B449" s="196">
        <v>448</v>
      </c>
      <c r="C449" s="202" t="e">
        <f>INDEX(A!$A$2:$A$1001,MATCH(EF!B449,EF!$A$2:$A$1001,0))</f>
        <v>#N/A</v>
      </c>
      <c r="D449" s="202" t="e">
        <f>INDEX(A!$B$2:$B$1001,MATCH(EF!C449,A!$A$2:$A$1001,0))</f>
        <v>#N/A</v>
      </c>
      <c r="E449" s="202" t="e">
        <f>INDEX(A!$C$2:$C$1001,MATCH(EF!C449,A!$A$2:$A$1001,0))</f>
        <v>#N/A</v>
      </c>
      <c r="F449" s="202" t="e">
        <f>INDEX(A!$D$2:$D$1001,MATCH(EF!C449,A!$A$2:$A$1001,0))</f>
        <v>#N/A</v>
      </c>
      <c r="G449" s="202" t="e">
        <f>INDEX(A!$E$2:$E$1001,MATCH(EF!C449,A!$A$2:$A$1001,0))</f>
        <v>#N/A</v>
      </c>
      <c r="H449" s="202" t="e">
        <f>INDEX(A!$F$2:$F$1001,MATCH(EF!C449,A!$A$2:$A$1001,0))</f>
        <v>#N/A</v>
      </c>
      <c r="I449" s="202" t="e">
        <f>INDEX(A!$G$2:$G$1001,MATCH(EF!C449,A!$A$2:$A$1001,0))</f>
        <v>#N/A</v>
      </c>
      <c r="J449" s="202" t="e">
        <f>INDEX(A!$H$2:$H$1001,MATCH(EF!C449,A!$A$2:$A$1001,0))</f>
        <v>#N/A</v>
      </c>
      <c r="K449" s="202" t="e">
        <f>INDEX(A!$I$2:$I$1001,MATCH(EF!C449,A!$A$2:$A$1001,0))</f>
        <v>#N/A</v>
      </c>
      <c r="L449" s="202" t="e">
        <f>INDEX(A!$J$2:$J$1001,MATCH(EF!C449,A!$A$2:$A$1001,0))</f>
        <v>#N/A</v>
      </c>
      <c r="M449" s="202" t="e">
        <f>INDEX(A!$K$2:$K$1001,MATCH(EF!C449,A!$A$2:$A$1001,0))</f>
        <v>#N/A</v>
      </c>
      <c r="N449" s="202" t="e">
        <f>INDEX(A!$L$2:$L$1001,MATCH(EF!C449,A!$A$2:$A$1001,0))</f>
        <v>#N/A</v>
      </c>
      <c r="O449" s="203" t="e">
        <f t="shared" si="12"/>
        <v>#N/A</v>
      </c>
      <c r="P449" s="203" t="e">
        <f t="shared" si="13"/>
        <v>#N/A</v>
      </c>
      <c r="Q449" s="203" t="e">
        <f>IF(O449="7",IF(P449="000","Sin región al ser un intermunicipal",INDEX(B!$C$2:$C$126,MATCH(EF!P449,B!$A$2:$A$126,0))),"Sin región al ser un ente Estatal")</f>
        <v>#N/A</v>
      </c>
      <c r="R449" s="204" t="e">
        <f>IF(O449="7",IF(P449="000","N/A",INDEX(B!$D$2:$D$126,MATCH(EF!P449,B!$A$2:$A$126,0))),B!$D$127)</f>
        <v>#N/A</v>
      </c>
      <c r="S449" s="204" t="e">
        <f>IF(O449="7",IF(P449="000","N/A",INDEX(B!$E$2:$E$126,MATCH(EF!P449,B!$A$2:$A$126,0))),B!$E$127)</f>
        <v>#N/A</v>
      </c>
    </row>
    <row r="450" spans="1:19" x14ac:dyDescent="0.3">
      <c r="A450" s="195">
        <f>COUNTIF(A!$A$2:$A$1001,"&lt;="&amp;A!A450)</f>
        <v>0</v>
      </c>
      <c r="B450" s="196">
        <v>449</v>
      </c>
      <c r="C450" s="202" t="e">
        <f>INDEX(A!$A$2:$A$1001,MATCH(EF!B450,EF!$A$2:$A$1001,0))</f>
        <v>#N/A</v>
      </c>
      <c r="D450" s="202" t="e">
        <f>INDEX(A!$B$2:$B$1001,MATCH(EF!C450,A!$A$2:$A$1001,0))</f>
        <v>#N/A</v>
      </c>
      <c r="E450" s="202" t="e">
        <f>INDEX(A!$C$2:$C$1001,MATCH(EF!C450,A!$A$2:$A$1001,0))</f>
        <v>#N/A</v>
      </c>
      <c r="F450" s="202" t="e">
        <f>INDEX(A!$D$2:$D$1001,MATCH(EF!C450,A!$A$2:$A$1001,0))</f>
        <v>#N/A</v>
      </c>
      <c r="G450" s="202" t="e">
        <f>INDEX(A!$E$2:$E$1001,MATCH(EF!C450,A!$A$2:$A$1001,0))</f>
        <v>#N/A</v>
      </c>
      <c r="H450" s="202" t="e">
        <f>INDEX(A!$F$2:$F$1001,MATCH(EF!C450,A!$A$2:$A$1001,0))</f>
        <v>#N/A</v>
      </c>
      <c r="I450" s="202" t="e">
        <f>INDEX(A!$G$2:$G$1001,MATCH(EF!C450,A!$A$2:$A$1001,0))</f>
        <v>#N/A</v>
      </c>
      <c r="J450" s="202" t="e">
        <f>INDEX(A!$H$2:$H$1001,MATCH(EF!C450,A!$A$2:$A$1001,0))</f>
        <v>#N/A</v>
      </c>
      <c r="K450" s="202" t="e">
        <f>INDEX(A!$I$2:$I$1001,MATCH(EF!C450,A!$A$2:$A$1001,0))</f>
        <v>#N/A</v>
      </c>
      <c r="L450" s="202" t="e">
        <f>INDEX(A!$J$2:$J$1001,MATCH(EF!C450,A!$A$2:$A$1001,0))</f>
        <v>#N/A</v>
      </c>
      <c r="M450" s="202" t="e">
        <f>INDEX(A!$K$2:$K$1001,MATCH(EF!C450,A!$A$2:$A$1001,0))</f>
        <v>#N/A</v>
      </c>
      <c r="N450" s="202" t="e">
        <f>INDEX(A!$L$2:$L$1001,MATCH(EF!C450,A!$A$2:$A$1001,0))</f>
        <v>#N/A</v>
      </c>
      <c r="O450" s="203" t="e">
        <f t="shared" si="12"/>
        <v>#N/A</v>
      </c>
      <c r="P450" s="203" t="e">
        <f t="shared" si="13"/>
        <v>#N/A</v>
      </c>
      <c r="Q450" s="203" t="e">
        <f>IF(O450="7",IF(P450="000","Sin región al ser un intermunicipal",INDEX(B!$C$2:$C$126,MATCH(EF!P450,B!$A$2:$A$126,0))),"Sin región al ser un ente Estatal")</f>
        <v>#N/A</v>
      </c>
      <c r="R450" s="204" t="e">
        <f>IF(O450="7",IF(P450="000","N/A",INDEX(B!$D$2:$D$126,MATCH(EF!P450,B!$A$2:$A$126,0))),B!$D$127)</f>
        <v>#N/A</v>
      </c>
      <c r="S450" s="204" t="e">
        <f>IF(O450="7",IF(P450="000","N/A",INDEX(B!$E$2:$E$126,MATCH(EF!P450,B!$A$2:$A$126,0))),B!$E$127)</f>
        <v>#N/A</v>
      </c>
    </row>
    <row r="451" spans="1:19" x14ac:dyDescent="0.3">
      <c r="A451" s="195">
        <f>COUNTIF(A!$A$2:$A$1001,"&lt;="&amp;A!A451)</f>
        <v>0</v>
      </c>
      <c r="B451" s="196">
        <v>450</v>
      </c>
      <c r="C451" s="202" t="e">
        <f>INDEX(A!$A$2:$A$1001,MATCH(EF!B451,EF!$A$2:$A$1001,0))</f>
        <v>#N/A</v>
      </c>
      <c r="D451" s="202" t="e">
        <f>INDEX(A!$B$2:$B$1001,MATCH(EF!C451,A!$A$2:$A$1001,0))</f>
        <v>#N/A</v>
      </c>
      <c r="E451" s="202" t="e">
        <f>INDEX(A!$C$2:$C$1001,MATCH(EF!C451,A!$A$2:$A$1001,0))</f>
        <v>#N/A</v>
      </c>
      <c r="F451" s="202" t="e">
        <f>INDEX(A!$D$2:$D$1001,MATCH(EF!C451,A!$A$2:$A$1001,0))</f>
        <v>#N/A</v>
      </c>
      <c r="G451" s="202" t="e">
        <f>INDEX(A!$E$2:$E$1001,MATCH(EF!C451,A!$A$2:$A$1001,0))</f>
        <v>#N/A</v>
      </c>
      <c r="H451" s="202" t="e">
        <f>INDEX(A!$F$2:$F$1001,MATCH(EF!C451,A!$A$2:$A$1001,0))</f>
        <v>#N/A</v>
      </c>
      <c r="I451" s="202" t="e">
        <f>INDEX(A!$G$2:$G$1001,MATCH(EF!C451,A!$A$2:$A$1001,0))</f>
        <v>#N/A</v>
      </c>
      <c r="J451" s="202" t="e">
        <f>INDEX(A!$H$2:$H$1001,MATCH(EF!C451,A!$A$2:$A$1001,0))</f>
        <v>#N/A</v>
      </c>
      <c r="K451" s="202" t="e">
        <f>INDEX(A!$I$2:$I$1001,MATCH(EF!C451,A!$A$2:$A$1001,0))</f>
        <v>#N/A</v>
      </c>
      <c r="L451" s="202" t="e">
        <f>INDEX(A!$J$2:$J$1001,MATCH(EF!C451,A!$A$2:$A$1001,0))</f>
        <v>#N/A</v>
      </c>
      <c r="M451" s="202" t="e">
        <f>INDEX(A!$K$2:$K$1001,MATCH(EF!C451,A!$A$2:$A$1001,0))</f>
        <v>#N/A</v>
      </c>
      <c r="N451" s="202" t="e">
        <f>INDEX(A!$L$2:$L$1001,MATCH(EF!C451,A!$A$2:$A$1001,0))</f>
        <v>#N/A</v>
      </c>
      <c r="O451" s="203" t="e">
        <f t="shared" ref="O451:O514" si="14">MID(M451,1,1)</f>
        <v>#N/A</v>
      </c>
      <c r="P451" s="203" t="e">
        <f t="shared" ref="P451:P514" si="15">MID(M451,2,3)</f>
        <v>#N/A</v>
      </c>
      <c r="Q451" s="203" t="e">
        <f>IF(O451="7",IF(P451="000","Sin región al ser un intermunicipal",INDEX(B!$C$2:$C$126,MATCH(EF!P451,B!$A$2:$A$126,0))),"Sin región al ser un ente Estatal")</f>
        <v>#N/A</v>
      </c>
      <c r="R451" s="204" t="e">
        <f>IF(O451="7",IF(P451="000","N/A",INDEX(B!$D$2:$D$126,MATCH(EF!P451,B!$A$2:$A$126,0))),B!$D$127)</f>
        <v>#N/A</v>
      </c>
      <c r="S451" s="204" t="e">
        <f>IF(O451="7",IF(P451="000","N/A",INDEX(B!$E$2:$E$126,MATCH(EF!P451,B!$A$2:$A$126,0))),B!$E$127)</f>
        <v>#N/A</v>
      </c>
    </row>
    <row r="452" spans="1:19" x14ac:dyDescent="0.3">
      <c r="A452" s="195">
        <f>COUNTIF(A!$A$2:$A$1001,"&lt;="&amp;A!A452)</f>
        <v>0</v>
      </c>
      <c r="B452" s="196">
        <v>451</v>
      </c>
      <c r="C452" s="202" t="e">
        <f>INDEX(A!$A$2:$A$1001,MATCH(EF!B452,EF!$A$2:$A$1001,0))</f>
        <v>#N/A</v>
      </c>
      <c r="D452" s="202" t="e">
        <f>INDEX(A!$B$2:$B$1001,MATCH(EF!C452,A!$A$2:$A$1001,0))</f>
        <v>#N/A</v>
      </c>
      <c r="E452" s="202" t="e">
        <f>INDEX(A!$C$2:$C$1001,MATCH(EF!C452,A!$A$2:$A$1001,0))</f>
        <v>#N/A</v>
      </c>
      <c r="F452" s="202" t="e">
        <f>INDEX(A!$D$2:$D$1001,MATCH(EF!C452,A!$A$2:$A$1001,0))</f>
        <v>#N/A</v>
      </c>
      <c r="G452" s="202" t="e">
        <f>INDEX(A!$E$2:$E$1001,MATCH(EF!C452,A!$A$2:$A$1001,0))</f>
        <v>#N/A</v>
      </c>
      <c r="H452" s="202" t="e">
        <f>INDEX(A!$F$2:$F$1001,MATCH(EF!C452,A!$A$2:$A$1001,0))</f>
        <v>#N/A</v>
      </c>
      <c r="I452" s="202" t="e">
        <f>INDEX(A!$G$2:$G$1001,MATCH(EF!C452,A!$A$2:$A$1001,0))</f>
        <v>#N/A</v>
      </c>
      <c r="J452" s="202" t="e">
        <f>INDEX(A!$H$2:$H$1001,MATCH(EF!C452,A!$A$2:$A$1001,0))</f>
        <v>#N/A</v>
      </c>
      <c r="K452" s="202" t="e">
        <f>INDEX(A!$I$2:$I$1001,MATCH(EF!C452,A!$A$2:$A$1001,0))</f>
        <v>#N/A</v>
      </c>
      <c r="L452" s="202" t="e">
        <f>INDEX(A!$J$2:$J$1001,MATCH(EF!C452,A!$A$2:$A$1001,0))</f>
        <v>#N/A</v>
      </c>
      <c r="M452" s="202" t="e">
        <f>INDEX(A!$K$2:$K$1001,MATCH(EF!C452,A!$A$2:$A$1001,0))</f>
        <v>#N/A</v>
      </c>
      <c r="N452" s="202" t="e">
        <f>INDEX(A!$L$2:$L$1001,MATCH(EF!C452,A!$A$2:$A$1001,0))</f>
        <v>#N/A</v>
      </c>
      <c r="O452" s="203" t="e">
        <f t="shared" si="14"/>
        <v>#N/A</v>
      </c>
      <c r="P452" s="203" t="e">
        <f t="shared" si="15"/>
        <v>#N/A</v>
      </c>
      <c r="Q452" s="203" t="e">
        <f>IF(O452="7",IF(P452="000","Sin región al ser un intermunicipal",INDEX(B!$C$2:$C$126,MATCH(EF!P452,B!$A$2:$A$126,0))),"Sin región al ser un ente Estatal")</f>
        <v>#N/A</v>
      </c>
      <c r="R452" s="204" t="e">
        <f>IF(O452="7",IF(P452="000","N/A",INDEX(B!$D$2:$D$126,MATCH(EF!P452,B!$A$2:$A$126,0))),B!$D$127)</f>
        <v>#N/A</v>
      </c>
      <c r="S452" s="204" t="e">
        <f>IF(O452="7",IF(P452="000","N/A",INDEX(B!$E$2:$E$126,MATCH(EF!P452,B!$A$2:$A$126,0))),B!$E$127)</f>
        <v>#N/A</v>
      </c>
    </row>
    <row r="453" spans="1:19" x14ac:dyDescent="0.3">
      <c r="A453" s="195">
        <f>COUNTIF(A!$A$2:$A$1001,"&lt;="&amp;A!A453)</f>
        <v>0</v>
      </c>
      <c r="B453" s="196">
        <v>452</v>
      </c>
      <c r="C453" s="202" t="e">
        <f>INDEX(A!$A$2:$A$1001,MATCH(EF!B453,EF!$A$2:$A$1001,0))</f>
        <v>#N/A</v>
      </c>
      <c r="D453" s="202" t="e">
        <f>INDEX(A!$B$2:$B$1001,MATCH(EF!C453,A!$A$2:$A$1001,0))</f>
        <v>#N/A</v>
      </c>
      <c r="E453" s="202" t="e">
        <f>INDEX(A!$C$2:$C$1001,MATCH(EF!C453,A!$A$2:$A$1001,0))</f>
        <v>#N/A</v>
      </c>
      <c r="F453" s="202" t="e">
        <f>INDEX(A!$D$2:$D$1001,MATCH(EF!C453,A!$A$2:$A$1001,0))</f>
        <v>#N/A</v>
      </c>
      <c r="G453" s="202" t="e">
        <f>INDEX(A!$E$2:$E$1001,MATCH(EF!C453,A!$A$2:$A$1001,0))</f>
        <v>#N/A</v>
      </c>
      <c r="H453" s="202" t="e">
        <f>INDEX(A!$F$2:$F$1001,MATCH(EF!C453,A!$A$2:$A$1001,0))</f>
        <v>#N/A</v>
      </c>
      <c r="I453" s="202" t="e">
        <f>INDEX(A!$G$2:$G$1001,MATCH(EF!C453,A!$A$2:$A$1001,0))</f>
        <v>#N/A</v>
      </c>
      <c r="J453" s="202" t="e">
        <f>INDEX(A!$H$2:$H$1001,MATCH(EF!C453,A!$A$2:$A$1001,0))</f>
        <v>#N/A</v>
      </c>
      <c r="K453" s="202" t="e">
        <f>INDEX(A!$I$2:$I$1001,MATCH(EF!C453,A!$A$2:$A$1001,0))</f>
        <v>#N/A</v>
      </c>
      <c r="L453" s="202" t="e">
        <f>INDEX(A!$J$2:$J$1001,MATCH(EF!C453,A!$A$2:$A$1001,0))</f>
        <v>#N/A</v>
      </c>
      <c r="M453" s="202" t="e">
        <f>INDEX(A!$K$2:$K$1001,MATCH(EF!C453,A!$A$2:$A$1001,0))</f>
        <v>#N/A</v>
      </c>
      <c r="N453" s="202" t="e">
        <f>INDEX(A!$L$2:$L$1001,MATCH(EF!C453,A!$A$2:$A$1001,0))</f>
        <v>#N/A</v>
      </c>
      <c r="O453" s="203" t="e">
        <f t="shared" si="14"/>
        <v>#N/A</v>
      </c>
      <c r="P453" s="203" t="e">
        <f t="shared" si="15"/>
        <v>#N/A</v>
      </c>
      <c r="Q453" s="203" t="e">
        <f>IF(O453="7",IF(P453="000","Sin región al ser un intermunicipal",INDEX(B!$C$2:$C$126,MATCH(EF!P453,B!$A$2:$A$126,0))),"Sin región al ser un ente Estatal")</f>
        <v>#N/A</v>
      </c>
      <c r="R453" s="204" t="e">
        <f>IF(O453="7",IF(P453="000","N/A",INDEX(B!$D$2:$D$126,MATCH(EF!P453,B!$A$2:$A$126,0))),B!$D$127)</f>
        <v>#N/A</v>
      </c>
      <c r="S453" s="204" t="e">
        <f>IF(O453="7",IF(P453="000","N/A",INDEX(B!$E$2:$E$126,MATCH(EF!P453,B!$A$2:$A$126,0))),B!$E$127)</f>
        <v>#N/A</v>
      </c>
    </row>
    <row r="454" spans="1:19" x14ac:dyDescent="0.3">
      <c r="A454" s="195">
        <f>COUNTIF(A!$A$2:$A$1001,"&lt;="&amp;A!A454)</f>
        <v>0</v>
      </c>
      <c r="B454" s="196">
        <v>453</v>
      </c>
      <c r="C454" s="202" t="e">
        <f>INDEX(A!$A$2:$A$1001,MATCH(EF!B454,EF!$A$2:$A$1001,0))</f>
        <v>#N/A</v>
      </c>
      <c r="D454" s="202" t="e">
        <f>INDEX(A!$B$2:$B$1001,MATCH(EF!C454,A!$A$2:$A$1001,0))</f>
        <v>#N/A</v>
      </c>
      <c r="E454" s="202" t="e">
        <f>INDEX(A!$C$2:$C$1001,MATCH(EF!C454,A!$A$2:$A$1001,0))</f>
        <v>#N/A</v>
      </c>
      <c r="F454" s="202" t="e">
        <f>INDEX(A!$D$2:$D$1001,MATCH(EF!C454,A!$A$2:$A$1001,0))</f>
        <v>#N/A</v>
      </c>
      <c r="G454" s="202" t="e">
        <f>INDEX(A!$E$2:$E$1001,MATCH(EF!C454,A!$A$2:$A$1001,0))</f>
        <v>#N/A</v>
      </c>
      <c r="H454" s="202" t="e">
        <f>INDEX(A!$F$2:$F$1001,MATCH(EF!C454,A!$A$2:$A$1001,0))</f>
        <v>#N/A</v>
      </c>
      <c r="I454" s="202" t="e">
        <f>INDEX(A!$G$2:$G$1001,MATCH(EF!C454,A!$A$2:$A$1001,0))</f>
        <v>#N/A</v>
      </c>
      <c r="J454" s="202" t="e">
        <f>INDEX(A!$H$2:$H$1001,MATCH(EF!C454,A!$A$2:$A$1001,0))</f>
        <v>#N/A</v>
      </c>
      <c r="K454" s="202" t="e">
        <f>INDEX(A!$I$2:$I$1001,MATCH(EF!C454,A!$A$2:$A$1001,0))</f>
        <v>#N/A</v>
      </c>
      <c r="L454" s="202" t="e">
        <f>INDEX(A!$J$2:$J$1001,MATCH(EF!C454,A!$A$2:$A$1001,0))</f>
        <v>#N/A</v>
      </c>
      <c r="M454" s="202" t="e">
        <f>INDEX(A!$K$2:$K$1001,MATCH(EF!C454,A!$A$2:$A$1001,0))</f>
        <v>#N/A</v>
      </c>
      <c r="N454" s="202" t="e">
        <f>INDEX(A!$L$2:$L$1001,MATCH(EF!C454,A!$A$2:$A$1001,0))</f>
        <v>#N/A</v>
      </c>
      <c r="O454" s="203" t="e">
        <f t="shared" si="14"/>
        <v>#N/A</v>
      </c>
      <c r="P454" s="203" t="e">
        <f t="shared" si="15"/>
        <v>#N/A</v>
      </c>
      <c r="Q454" s="203" t="e">
        <f>IF(O454="7",IF(P454="000","Sin región al ser un intermunicipal",INDEX(B!$C$2:$C$126,MATCH(EF!P454,B!$A$2:$A$126,0))),"Sin región al ser un ente Estatal")</f>
        <v>#N/A</v>
      </c>
      <c r="R454" s="204" t="e">
        <f>IF(O454="7",IF(P454="000","N/A",INDEX(B!$D$2:$D$126,MATCH(EF!P454,B!$A$2:$A$126,0))),B!$D$127)</f>
        <v>#N/A</v>
      </c>
      <c r="S454" s="204" t="e">
        <f>IF(O454="7",IF(P454="000","N/A",INDEX(B!$E$2:$E$126,MATCH(EF!P454,B!$A$2:$A$126,0))),B!$E$127)</f>
        <v>#N/A</v>
      </c>
    </row>
    <row r="455" spans="1:19" x14ac:dyDescent="0.3">
      <c r="A455" s="195">
        <f>COUNTIF(A!$A$2:$A$1001,"&lt;="&amp;A!A455)</f>
        <v>0</v>
      </c>
      <c r="B455" s="196">
        <v>454</v>
      </c>
      <c r="C455" s="202" t="e">
        <f>INDEX(A!$A$2:$A$1001,MATCH(EF!B455,EF!$A$2:$A$1001,0))</f>
        <v>#N/A</v>
      </c>
      <c r="D455" s="202" t="e">
        <f>INDEX(A!$B$2:$B$1001,MATCH(EF!C455,A!$A$2:$A$1001,0))</f>
        <v>#N/A</v>
      </c>
      <c r="E455" s="202" t="e">
        <f>INDEX(A!$C$2:$C$1001,MATCH(EF!C455,A!$A$2:$A$1001,0))</f>
        <v>#N/A</v>
      </c>
      <c r="F455" s="202" t="e">
        <f>INDEX(A!$D$2:$D$1001,MATCH(EF!C455,A!$A$2:$A$1001,0))</f>
        <v>#N/A</v>
      </c>
      <c r="G455" s="202" t="e">
        <f>INDEX(A!$E$2:$E$1001,MATCH(EF!C455,A!$A$2:$A$1001,0))</f>
        <v>#N/A</v>
      </c>
      <c r="H455" s="202" t="e">
        <f>INDEX(A!$F$2:$F$1001,MATCH(EF!C455,A!$A$2:$A$1001,0))</f>
        <v>#N/A</v>
      </c>
      <c r="I455" s="202" t="e">
        <f>INDEX(A!$G$2:$G$1001,MATCH(EF!C455,A!$A$2:$A$1001,0))</f>
        <v>#N/A</v>
      </c>
      <c r="J455" s="202" t="e">
        <f>INDEX(A!$H$2:$H$1001,MATCH(EF!C455,A!$A$2:$A$1001,0))</f>
        <v>#N/A</v>
      </c>
      <c r="K455" s="202" t="e">
        <f>INDEX(A!$I$2:$I$1001,MATCH(EF!C455,A!$A$2:$A$1001,0))</f>
        <v>#N/A</v>
      </c>
      <c r="L455" s="202" t="e">
        <f>INDEX(A!$J$2:$J$1001,MATCH(EF!C455,A!$A$2:$A$1001,0))</f>
        <v>#N/A</v>
      </c>
      <c r="M455" s="202" t="e">
        <f>INDEX(A!$K$2:$K$1001,MATCH(EF!C455,A!$A$2:$A$1001,0))</f>
        <v>#N/A</v>
      </c>
      <c r="N455" s="202" t="e">
        <f>INDEX(A!$L$2:$L$1001,MATCH(EF!C455,A!$A$2:$A$1001,0))</f>
        <v>#N/A</v>
      </c>
      <c r="O455" s="203" t="e">
        <f t="shared" si="14"/>
        <v>#N/A</v>
      </c>
      <c r="P455" s="203" t="e">
        <f t="shared" si="15"/>
        <v>#N/A</v>
      </c>
      <c r="Q455" s="203" t="e">
        <f>IF(O455="7",IF(P455="000","Sin región al ser un intermunicipal",INDEX(B!$C$2:$C$126,MATCH(EF!P455,B!$A$2:$A$126,0))),"Sin región al ser un ente Estatal")</f>
        <v>#N/A</v>
      </c>
      <c r="R455" s="204" t="e">
        <f>IF(O455="7",IF(P455="000","N/A",INDEX(B!$D$2:$D$126,MATCH(EF!P455,B!$A$2:$A$126,0))),B!$D$127)</f>
        <v>#N/A</v>
      </c>
      <c r="S455" s="204" t="e">
        <f>IF(O455="7",IF(P455="000","N/A",INDEX(B!$E$2:$E$126,MATCH(EF!P455,B!$A$2:$A$126,0))),B!$E$127)</f>
        <v>#N/A</v>
      </c>
    </row>
    <row r="456" spans="1:19" x14ac:dyDescent="0.3">
      <c r="A456" s="195">
        <f>COUNTIF(A!$A$2:$A$1001,"&lt;="&amp;A!A456)</f>
        <v>0</v>
      </c>
      <c r="B456" s="196">
        <v>455</v>
      </c>
      <c r="C456" s="202" t="e">
        <f>INDEX(A!$A$2:$A$1001,MATCH(EF!B456,EF!$A$2:$A$1001,0))</f>
        <v>#N/A</v>
      </c>
      <c r="D456" s="202" t="e">
        <f>INDEX(A!$B$2:$B$1001,MATCH(EF!C456,A!$A$2:$A$1001,0))</f>
        <v>#N/A</v>
      </c>
      <c r="E456" s="202" t="e">
        <f>INDEX(A!$C$2:$C$1001,MATCH(EF!C456,A!$A$2:$A$1001,0))</f>
        <v>#N/A</v>
      </c>
      <c r="F456" s="202" t="e">
        <f>INDEX(A!$D$2:$D$1001,MATCH(EF!C456,A!$A$2:$A$1001,0))</f>
        <v>#N/A</v>
      </c>
      <c r="G456" s="202" t="e">
        <f>INDEX(A!$E$2:$E$1001,MATCH(EF!C456,A!$A$2:$A$1001,0))</f>
        <v>#N/A</v>
      </c>
      <c r="H456" s="202" t="e">
        <f>INDEX(A!$F$2:$F$1001,MATCH(EF!C456,A!$A$2:$A$1001,0))</f>
        <v>#N/A</v>
      </c>
      <c r="I456" s="202" t="e">
        <f>INDEX(A!$G$2:$G$1001,MATCH(EF!C456,A!$A$2:$A$1001,0))</f>
        <v>#N/A</v>
      </c>
      <c r="J456" s="202" t="e">
        <f>INDEX(A!$H$2:$H$1001,MATCH(EF!C456,A!$A$2:$A$1001,0))</f>
        <v>#N/A</v>
      </c>
      <c r="K456" s="202" t="e">
        <f>INDEX(A!$I$2:$I$1001,MATCH(EF!C456,A!$A$2:$A$1001,0))</f>
        <v>#N/A</v>
      </c>
      <c r="L456" s="202" t="e">
        <f>INDEX(A!$J$2:$J$1001,MATCH(EF!C456,A!$A$2:$A$1001,0))</f>
        <v>#N/A</v>
      </c>
      <c r="M456" s="202" t="e">
        <f>INDEX(A!$K$2:$K$1001,MATCH(EF!C456,A!$A$2:$A$1001,0))</f>
        <v>#N/A</v>
      </c>
      <c r="N456" s="202" t="e">
        <f>INDEX(A!$L$2:$L$1001,MATCH(EF!C456,A!$A$2:$A$1001,0))</f>
        <v>#N/A</v>
      </c>
      <c r="O456" s="203" t="e">
        <f t="shared" si="14"/>
        <v>#N/A</v>
      </c>
      <c r="P456" s="203" t="e">
        <f t="shared" si="15"/>
        <v>#N/A</v>
      </c>
      <c r="Q456" s="203" t="e">
        <f>IF(O456="7",IF(P456="000","Sin región al ser un intermunicipal",INDEX(B!$C$2:$C$126,MATCH(EF!P456,B!$A$2:$A$126,0))),"Sin región al ser un ente Estatal")</f>
        <v>#N/A</v>
      </c>
      <c r="R456" s="204" t="e">
        <f>IF(O456="7",IF(P456="000","N/A",INDEX(B!$D$2:$D$126,MATCH(EF!P456,B!$A$2:$A$126,0))),B!$D$127)</f>
        <v>#N/A</v>
      </c>
      <c r="S456" s="204" t="e">
        <f>IF(O456="7",IF(P456="000","N/A",INDEX(B!$E$2:$E$126,MATCH(EF!P456,B!$A$2:$A$126,0))),B!$E$127)</f>
        <v>#N/A</v>
      </c>
    </row>
    <row r="457" spans="1:19" x14ac:dyDescent="0.3">
      <c r="A457" s="195">
        <f>COUNTIF(A!$A$2:$A$1001,"&lt;="&amp;A!A457)</f>
        <v>0</v>
      </c>
      <c r="B457" s="196">
        <v>456</v>
      </c>
      <c r="C457" s="202" t="e">
        <f>INDEX(A!$A$2:$A$1001,MATCH(EF!B457,EF!$A$2:$A$1001,0))</f>
        <v>#N/A</v>
      </c>
      <c r="D457" s="202" t="e">
        <f>INDEX(A!$B$2:$B$1001,MATCH(EF!C457,A!$A$2:$A$1001,0))</f>
        <v>#N/A</v>
      </c>
      <c r="E457" s="202" t="e">
        <f>INDEX(A!$C$2:$C$1001,MATCH(EF!C457,A!$A$2:$A$1001,0))</f>
        <v>#N/A</v>
      </c>
      <c r="F457" s="202" t="e">
        <f>INDEX(A!$D$2:$D$1001,MATCH(EF!C457,A!$A$2:$A$1001,0))</f>
        <v>#N/A</v>
      </c>
      <c r="G457" s="202" t="e">
        <f>INDEX(A!$E$2:$E$1001,MATCH(EF!C457,A!$A$2:$A$1001,0))</f>
        <v>#N/A</v>
      </c>
      <c r="H457" s="202" t="e">
        <f>INDEX(A!$F$2:$F$1001,MATCH(EF!C457,A!$A$2:$A$1001,0))</f>
        <v>#N/A</v>
      </c>
      <c r="I457" s="202" t="e">
        <f>INDEX(A!$G$2:$G$1001,MATCH(EF!C457,A!$A$2:$A$1001,0))</f>
        <v>#N/A</v>
      </c>
      <c r="J457" s="202" t="e">
        <f>INDEX(A!$H$2:$H$1001,MATCH(EF!C457,A!$A$2:$A$1001,0))</f>
        <v>#N/A</v>
      </c>
      <c r="K457" s="202" t="e">
        <f>INDEX(A!$I$2:$I$1001,MATCH(EF!C457,A!$A$2:$A$1001,0))</f>
        <v>#N/A</v>
      </c>
      <c r="L457" s="202" t="e">
        <f>INDEX(A!$J$2:$J$1001,MATCH(EF!C457,A!$A$2:$A$1001,0))</f>
        <v>#N/A</v>
      </c>
      <c r="M457" s="202" t="e">
        <f>INDEX(A!$K$2:$K$1001,MATCH(EF!C457,A!$A$2:$A$1001,0))</f>
        <v>#N/A</v>
      </c>
      <c r="N457" s="202" t="e">
        <f>INDEX(A!$L$2:$L$1001,MATCH(EF!C457,A!$A$2:$A$1001,0))</f>
        <v>#N/A</v>
      </c>
      <c r="O457" s="203" t="e">
        <f t="shared" si="14"/>
        <v>#N/A</v>
      </c>
      <c r="P457" s="203" t="e">
        <f t="shared" si="15"/>
        <v>#N/A</v>
      </c>
      <c r="Q457" s="203" t="e">
        <f>IF(O457="7",IF(P457="000","Sin región al ser un intermunicipal",INDEX(B!$C$2:$C$126,MATCH(EF!P457,B!$A$2:$A$126,0))),"Sin región al ser un ente Estatal")</f>
        <v>#N/A</v>
      </c>
      <c r="R457" s="204" t="e">
        <f>IF(O457="7",IF(P457="000","N/A",INDEX(B!$D$2:$D$126,MATCH(EF!P457,B!$A$2:$A$126,0))),B!$D$127)</f>
        <v>#N/A</v>
      </c>
      <c r="S457" s="204" t="e">
        <f>IF(O457="7",IF(P457="000","N/A",INDEX(B!$E$2:$E$126,MATCH(EF!P457,B!$A$2:$A$126,0))),B!$E$127)</f>
        <v>#N/A</v>
      </c>
    </row>
    <row r="458" spans="1:19" x14ac:dyDescent="0.3">
      <c r="A458" s="195">
        <f>COUNTIF(A!$A$2:$A$1001,"&lt;="&amp;A!A458)</f>
        <v>0</v>
      </c>
      <c r="B458" s="196">
        <v>457</v>
      </c>
      <c r="C458" s="202" t="e">
        <f>INDEX(A!$A$2:$A$1001,MATCH(EF!B458,EF!$A$2:$A$1001,0))</f>
        <v>#N/A</v>
      </c>
      <c r="D458" s="202" t="e">
        <f>INDEX(A!$B$2:$B$1001,MATCH(EF!C458,A!$A$2:$A$1001,0))</f>
        <v>#N/A</v>
      </c>
      <c r="E458" s="202" t="e">
        <f>INDEX(A!$C$2:$C$1001,MATCH(EF!C458,A!$A$2:$A$1001,0))</f>
        <v>#N/A</v>
      </c>
      <c r="F458" s="202" t="e">
        <f>INDEX(A!$D$2:$D$1001,MATCH(EF!C458,A!$A$2:$A$1001,0))</f>
        <v>#N/A</v>
      </c>
      <c r="G458" s="202" t="e">
        <f>INDEX(A!$E$2:$E$1001,MATCH(EF!C458,A!$A$2:$A$1001,0))</f>
        <v>#N/A</v>
      </c>
      <c r="H458" s="202" t="e">
        <f>INDEX(A!$F$2:$F$1001,MATCH(EF!C458,A!$A$2:$A$1001,0))</f>
        <v>#N/A</v>
      </c>
      <c r="I458" s="202" t="e">
        <f>INDEX(A!$G$2:$G$1001,MATCH(EF!C458,A!$A$2:$A$1001,0))</f>
        <v>#N/A</v>
      </c>
      <c r="J458" s="202" t="e">
        <f>INDEX(A!$H$2:$H$1001,MATCH(EF!C458,A!$A$2:$A$1001,0))</f>
        <v>#N/A</v>
      </c>
      <c r="K458" s="202" t="e">
        <f>INDEX(A!$I$2:$I$1001,MATCH(EF!C458,A!$A$2:$A$1001,0))</f>
        <v>#N/A</v>
      </c>
      <c r="L458" s="202" t="e">
        <f>INDEX(A!$J$2:$J$1001,MATCH(EF!C458,A!$A$2:$A$1001,0))</f>
        <v>#N/A</v>
      </c>
      <c r="M458" s="202" t="e">
        <f>INDEX(A!$K$2:$K$1001,MATCH(EF!C458,A!$A$2:$A$1001,0))</f>
        <v>#N/A</v>
      </c>
      <c r="N458" s="202" t="e">
        <f>INDEX(A!$L$2:$L$1001,MATCH(EF!C458,A!$A$2:$A$1001,0))</f>
        <v>#N/A</v>
      </c>
      <c r="O458" s="203" t="e">
        <f t="shared" si="14"/>
        <v>#N/A</v>
      </c>
      <c r="P458" s="203" t="e">
        <f t="shared" si="15"/>
        <v>#N/A</v>
      </c>
      <c r="Q458" s="203" t="e">
        <f>IF(O458="7",IF(P458="000","Sin región al ser un intermunicipal",INDEX(B!$C$2:$C$126,MATCH(EF!P458,B!$A$2:$A$126,0))),"Sin región al ser un ente Estatal")</f>
        <v>#N/A</v>
      </c>
      <c r="R458" s="204" t="e">
        <f>IF(O458="7",IF(P458="000","N/A",INDEX(B!$D$2:$D$126,MATCH(EF!P458,B!$A$2:$A$126,0))),B!$D$127)</f>
        <v>#N/A</v>
      </c>
      <c r="S458" s="204" t="e">
        <f>IF(O458="7",IF(P458="000","N/A",INDEX(B!$E$2:$E$126,MATCH(EF!P458,B!$A$2:$A$126,0))),B!$E$127)</f>
        <v>#N/A</v>
      </c>
    </row>
    <row r="459" spans="1:19" x14ac:dyDescent="0.3">
      <c r="A459" s="195">
        <f>COUNTIF(A!$A$2:$A$1001,"&lt;="&amp;A!A459)</f>
        <v>0</v>
      </c>
      <c r="B459" s="196">
        <v>458</v>
      </c>
      <c r="C459" s="202" t="e">
        <f>INDEX(A!$A$2:$A$1001,MATCH(EF!B459,EF!$A$2:$A$1001,0))</f>
        <v>#N/A</v>
      </c>
      <c r="D459" s="202" t="e">
        <f>INDEX(A!$B$2:$B$1001,MATCH(EF!C459,A!$A$2:$A$1001,0))</f>
        <v>#N/A</v>
      </c>
      <c r="E459" s="202" t="e">
        <f>INDEX(A!$C$2:$C$1001,MATCH(EF!C459,A!$A$2:$A$1001,0))</f>
        <v>#N/A</v>
      </c>
      <c r="F459" s="202" t="e">
        <f>INDEX(A!$D$2:$D$1001,MATCH(EF!C459,A!$A$2:$A$1001,0))</f>
        <v>#N/A</v>
      </c>
      <c r="G459" s="202" t="e">
        <f>INDEX(A!$E$2:$E$1001,MATCH(EF!C459,A!$A$2:$A$1001,0))</f>
        <v>#N/A</v>
      </c>
      <c r="H459" s="202" t="e">
        <f>INDEX(A!$F$2:$F$1001,MATCH(EF!C459,A!$A$2:$A$1001,0))</f>
        <v>#N/A</v>
      </c>
      <c r="I459" s="202" t="e">
        <f>INDEX(A!$G$2:$G$1001,MATCH(EF!C459,A!$A$2:$A$1001,0))</f>
        <v>#N/A</v>
      </c>
      <c r="J459" s="202" t="e">
        <f>INDEX(A!$H$2:$H$1001,MATCH(EF!C459,A!$A$2:$A$1001,0))</f>
        <v>#N/A</v>
      </c>
      <c r="K459" s="202" t="e">
        <f>INDEX(A!$I$2:$I$1001,MATCH(EF!C459,A!$A$2:$A$1001,0))</f>
        <v>#N/A</v>
      </c>
      <c r="L459" s="202" t="e">
        <f>INDEX(A!$J$2:$J$1001,MATCH(EF!C459,A!$A$2:$A$1001,0))</f>
        <v>#N/A</v>
      </c>
      <c r="M459" s="202" t="e">
        <f>INDEX(A!$K$2:$K$1001,MATCH(EF!C459,A!$A$2:$A$1001,0))</f>
        <v>#N/A</v>
      </c>
      <c r="N459" s="202" t="e">
        <f>INDEX(A!$L$2:$L$1001,MATCH(EF!C459,A!$A$2:$A$1001,0))</f>
        <v>#N/A</v>
      </c>
      <c r="O459" s="203" t="e">
        <f t="shared" si="14"/>
        <v>#N/A</v>
      </c>
      <c r="P459" s="203" t="e">
        <f t="shared" si="15"/>
        <v>#N/A</v>
      </c>
      <c r="Q459" s="203" t="e">
        <f>IF(O459="7",IF(P459="000","Sin región al ser un intermunicipal",INDEX(B!$C$2:$C$126,MATCH(EF!P459,B!$A$2:$A$126,0))),"Sin región al ser un ente Estatal")</f>
        <v>#N/A</v>
      </c>
      <c r="R459" s="204" t="e">
        <f>IF(O459="7",IF(P459="000","N/A",INDEX(B!$D$2:$D$126,MATCH(EF!P459,B!$A$2:$A$126,0))),B!$D$127)</f>
        <v>#N/A</v>
      </c>
      <c r="S459" s="204" t="e">
        <f>IF(O459="7",IF(P459="000","N/A",INDEX(B!$E$2:$E$126,MATCH(EF!P459,B!$A$2:$A$126,0))),B!$E$127)</f>
        <v>#N/A</v>
      </c>
    </row>
    <row r="460" spans="1:19" x14ac:dyDescent="0.3">
      <c r="A460" s="195">
        <f>COUNTIF(A!$A$2:$A$1001,"&lt;="&amp;A!A460)</f>
        <v>0</v>
      </c>
      <c r="B460" s="196">
        <v>459</v>
      </c>
      <c r="C460" s="202" t="e">
        <f>INDEX(A!$A$2:$A$1001,MATCH(EF!B460,EF!$A$2:$A$1001,0))</f>
        <v>#N/A</v>
      </c>
      <c r="D460" s="202" t="e">
        <f>INDEX(A!$B$2:$B$1001,MATCH(EF!C460,A!$A$2:$A$1001,0))</f>
        <v>#N/A</v>
      </c>
      <c r="E460" s="202" t="e">
        <f>INDEX(A!$C$2:$C$1001,MATCH(EF!C460,A!$A$2:$A$1001,0))</f>
        <v>#N/A</v>
      </c>
      <c r="F460" s="202" t="e">
        <f>INDEX(A!$D$2:$D$1001,MATCH(EF!C460,A!$A$2:$A$1001,0))</f>
        <v>#N/A</v>
      </c>
      <c r="G460" s="202" t="e">
        <f>INDEX(A!$E$2:$E$1001,MATCH(EF!C460,A!$A$2:$A$1001,0))</f>
        <v>#N/A</v>
      </c>
      <c r="H460" s="202" t="e">
        <f>INDEX(A!$F$2:$F$1001,MATCH(EF!C460,A!$A$2:$A$1001,0))</f>
        <v>#N/A</v>
      </c>
      <c r="I460" s="202" t="e">
        <f>INDEX(A!$G$2:$G$1001,MATCH(EF!C460,A!$A$2:$A$1001,0))</f>
        <v>#N/A</v>
      </c>
      <c r="J460" s="202" t="e">
        <f>INDEX(A!$H$2:$H$1001,MATCH(EF!C460,A!$A$2:$A$1001,0))</f>
        <v>#N/A</v>
      </c>
      <c r="K460" s="202" t="e">
        <f>INDEX(A!$I$2:$I$1001,MATCH(EF!C460,A!$A$2:$A$1001,0))</f>
        <v>#N/A</v>
      </c>
      <c r="L460" s="202" t="e">
        <f>INDEX(A!$J$2:$J$1001,MATCH(EF!C460,A!$A$2:$A$1001,0))</f>
        <v>#N/A</v>
      </c>
      <c r="M460" s="202" t="e">
        <f>INDEX(A!$K$2:$K$1001,MATCH(EF!C460,A!$A$2:$A$1001,0))</f>
        <v>#N/A</v>
      </c>
      <c r="N460" s="202" t="e">
        <f>INDEX(A!$L$2:$L$1001,MATCH(EF!C460,A!$A$2:$A$1001,0))</f>
        <v>#N/A</v>
      </c>
      <c r="O460" s="203" t="e">
        <f t="shared" si="14"/>
        <v>#N/A</v>
      </c>
      <c r="P460" s="203" t="e">
        <f t="shared" si="15"/>
        <v>#N/A</v>
      </c>
      <c r="Q460" s="203" t="e">
        <f>IF(O460="7",IF(P460="000","Sin región al ser un intermunicipal",INDEX(B!$C$2:$C$126,MATCH(EF!P460,B!$A$2:$A$126,0))),"Sin región al ser un ente Estatal")</f>
        <v>#N/A</v>
      </c>
      <c r="R460" s="204" t="e">
        <f>IF(O460="7",IF(P460="000","N/A",INDEX(B!$D$2:$D$126,MATCH(EF!P460,B!$A$2:$A$126,0))),B!$D$127)</f>
        <v>#N/A</v>
      </c>
      <c r="S460" s="204" t="e">
        <f>IF(O460="7",IF(P460="000","N/A",INDEX(B!$E$2:$E$126,MATCH(EF!P460,B!$A$2:$A$126,0))),B!$E$127)</f>
        <v>#N/A</v>
      </c>
    </row>
    <row r="461" spans="1:19" x14ac:dyDescent="0.3">
      <c r="A461" s="195">
        <f>COUNTIF(A!$A$2:$A$1001,"&lt;="&amp;A!A461)</f>
        <v>0</v>
      </c>
      <c r="B461" s="196">
        <v>460</v>
      </c>
      <c r="C461" s="202" t="e">
        <f>INDEX(A!$A$2:$A$1001,MATCH(EF!B461,EF!$A$2:$A$1001,0))</f>
        <v>#N/A</v>
      </c>
      <c r="D461" s="202" t="e">
        <f>INDEX(A!$B$2:$B$1001,MATCH(EF!C461,A!$A$2:$A$1001,0))</f>
        <v>#N/A</v>
      </c>
      <c r="E461" s="202" t="e">
        <f>INDEX(A!$C$2:$C$1001,MATCH(EF!C461,A!$A$2:$A$1001,0))</f>
        <v>#N/A</v>
      </c>
      <c r="F461" s="202" t="e">
        <f>INDEX(A!$D$2:$D$1001,MATCH(EF!C461,A!$A$2:$A$1001,0))</f>
        <v>#N/A</v>
      </c>
      <c r="G461" s="202" t="e">
        <f>INDEX(A!$E$2:$E$1001,MATCH(EF!C461,A!$A$2:$A$1001,0))</f>
        <v>#N/A</v>
      </c>
      <c r="H461" s="202" t="e">
        <f>INDEX(A!$F$2:$F$1001,MATCH(EF!C461,A!$A$2:$A$1001,0))</f>
        <v>#N/A</v>
      </c>
      <c r="I461" s="202" t="e">
        <f>INDEX(A!$G$2:$G$1001,MATCH(EF!C461,A!$A$2:$A$1001,0))</f>
        <v>#N/A</v>
      </c>
      <c r="J461" s="202" t="e">
        <f>INDEX(A!$H$2:$H$1001,MATCH(EF!C461,A!$A$2:$A$1001,0))</f>
        <v>#N/A</v>
      </c>
      <c r="K461" s="202" t="e">
        <f>INDEX(A!$I$2:$I$1001,MATCH(EF!C461,A!$A$2:$A$1001,0))</f>
        <v>#N/A</v>
      </c>
      <c r="L461" s="202" t="e">
        <f>INDEX(A!$J$2:$J$1001,MATCH(EF!C461,A!$A$2:$A$1001,0))</f>
        <v>#N/A</v>
      </c>
      <c r="M461" s="202" t="e">
        <f>INDEX(A!$K$2:$K$1001,MATCH(EF!C461,A!$A$2:$A$1001,0))</f>
        <v>#N/A</v>
      </c>
      <c r="N461" s="202" t="e">
        <f>INDEX(A!$L$2:$L$1001,MATCH(EF!C461,A!$A$2:$A$1001,0))</f>
        <v>#N/A</v>
      </c>
      <c r="O461" s="203" t="e">
        <f t="shared" si="14"/>
        <v>#N/A</v>
      </c>
      <c r="P461" s="203" t="e">
        <f t="shared" si="15"/>
        <v>#N/A</v>
      </c>
      <c r="Q461" s="203" t="e">
        <f>IF(O461="7",IF(P461="000","Sin región al ser un intermunicipal",INDEX(B!$C$2:$C$126,MATCH(EF!P461,B!$A$2:$A$126,0))),"Sin región al ser un ente Estatal")</f>
        <v>#N/A</v>
      </c>
      <c r="R461" s="204" t="e">
        <f>IF(O461="7",IF(P461="000","N/A",INDEX(B!$D$2:$D$126,MATCH(EF!P461,B!$A$2:$A$126,0))),B!$D$127)</f>
        <v>#N/A</v>
      </c>
      <c r="S461" s="204" t="e">
        <f>IF(O461="7",IF(P461="000","N/A",INDEX(B!$E$2:$E$126,MATCH(EF!P461,B!$A$2:$A$126,0))),B!$E$127)</f>
        <v>#N/A</v>
      </c>
    </row>
    <row r="462" spans="1:19" x14ac:dyDescent="0.3">
      <c r="A462" s="195">
        <f>COUNTIF(A!$A$2:$A$1001,"&lt;="&amp;A!A462)</f>
        <v>0</v>
      </c>
      <c r="B462" s="196">
        <v>461</v>
      </c>
      <c r="C462" s="202" t="e">
        <f>INDEX(A!$A$2:$A$1001,MATCH(EF!B462,EF!$A$2:$A$1001,0))</f>
        <v>#N/A</v>
      </c>
      <c r="D462" s="202" t="e">
        <f>INDEX(A!$B$2:$B$1001,MATCH(EF!C462,A!$A$2:$A$1001,0))</f>
        <v>#N/A</v>
      </c>
      <c r="E462" s="202" t="e">
        <f>INDEX(A!$C$2:$C$1001,MATCH(EF!C462,A!$A$2:$A$1001,0))</f>
        <v>#N/A</v>
      </c>
      <c r="F462" s="202" t="e">
        <f>INDEX(A!$D$2:$D$1001,MATCH(EF!C462,A!$A$2:$A$1001,0))</f>
        <v>#N/A</v>
      </c>
      <c r="G462" s="202" t="e">
        <f>INDEX(A!$E$2:$E$1001,MATCH(EF!C462,A!$A$2:$A$1001,0))</f>
        <v>#N/A</v>
      </c>
      <c r="H462" s="202" t="e">
        <f>INDEX(A!$F$2:$F$1001,MATCH(EF!C462,A!$A$2:$A$1001,0))</f>
        <v>#N/A</v>
      </c>
      <c r="I462" s="202" t="e">
        <f>INDEX(A!$G$2:$G$1001,MATCH(EF!C462,A!$A$2:$A$1001,0))</f>
        <v>#N/A</v>
      </c>
      <c r="J462" s="202" t="e">
        <f>INDEX(A!$H$2:$H$1001,MATCH(EF!C462,A!$A$2:$A$1001,0))</f>
        <v>#N/A</v>
      </c>
      <c r="K462" s="202" t="e">
        <f>INDEX(A!$I$2:$I$1001,MATCH(EF!C462,A!$A$2:$A$1001,0))</f>
        <v>#N/A</v>
      </c>
      <c r="L462" s="202" t="e">
        <f>INDEX(A!$J$2:$J$1001,MATCH(EF!C462,A!$A$2:$A$1001,0))</f>
        <v>#N/A</v>
      </c>
      <c r="M462" s="202" t="e">
        <f>INDEX(A!$K$2:$K$1001,MATCH(EF!C462,A!$A$2:$A$1001,0))</f>
        <v>#N/A</v>
      </c>
      <c r="N462" s="202" t="e">
        <f>INDEX(A!$L$2:$L$1001,MATCH(EF!C462,A!$A$2:$A$1001,0))</f>
        <v>#N/A</v>
      </c>
      <c r="O462" s="203" t="e">
        <f t="shared" si="14"/>
        <v>#N/A</v>
      </c>
      <c r="P462" s="203" t="e">
        <f t="shared" si="15"/>
        <v>#N/A</v>
      </c>
      <c r="Q462" s="203" t="e">
        <f>IF(O462="7",IF(P462="000","Sin región al ser un intermunicipal",INDEX(B!$C$2:$C$126,MATCH(EF!P462,B!$A$2:$A$126,0))),"Sin región al ser un ente Estatal")</f>
        <v>#N/A</v>
      </c>
      <c r="R462" s="204" t="e">
        <f>IF(O462="7",IF(P462="000","N/A",INDEX(B!$D$2:$D$126,MATCH(EF!P462,B!$A$2:$A$126,0))),B!$D$127)</f>
        <v>#N/A</v>
      </c>
      <c r="S462" s="204" t="e">
        <f>IF(O462="7",IF(P462="000","N/A",INDEX(B!$E$2:$E$126,MATCH(EF!P462,B!$A$2:$A$126,0))),B!$E$127)</f>
        <v>#N/A</v>
      </c>
    </row>
    <row r="463" spans="1:19" x14ac:dyDescent="0.3">
      <c r="A463" s="195">
        <f>COUNTIF(A!$A$2:$A$1001,"&lt;="&amp;A!A463)</f>
        <v>0</v>
      </c>
      <c r="B463" s="196">
        <v>462</v>
      </c>
      <c r="C463" s="202" t="e">
        <f>INDEX(A!$A$2:$A$1001,MATCH(EF!B463,EF!$A$2:$A$1001,0))</f>
        <v>#N/A</v>
      </c>
      <c r="D463" s="202" t="e">
        <f>INDEX(A!$B$2:$B$1001,MATCH(EF!C463,A!$A$2:$A$1001,0))</f>
        <v>#N/A</v>
      </c>
      <c r="E463" s="202" t="e">
        <f>INDEX(A!$C$2:$C$1001,MATCH(EF!C463,A!$A$2:$A$1001,0))</f>
        <v>#N/A</v>
      </c>
      <c r="F463" s="202" t="e">
        <f>INDEX(A!$D$2:$D$1001,MATCH(EF!C463,A!$A$2:$A$1001,0))</f>
        <v>#N/A</v>
      </c>
      <c r="G463" s="202" t="e">
        <f>INDEX(A!$E$2:$E$1001,MATCH(EF!C463,A!$A$2:$A$1001,0))</f>
        <v>#N/A</v>
      </c>
      <c r="H463" s="202" t="e">
        <f>INDEX(A!$F$2:$F$1001,MATCH(EF!C463,A!$A$2:$A$1001,0))</f>
        <v>#N/A</v>
      </c>
      <c r="I463" s="202" t="e">
        <f>INDEX(A!$G$2:$G$1001,MATCH(EF!C463,A!$A$2:$A$1001,0))</f>
        <v>#N/A</v>
      </c>
      <c r="J463" s="202" t="e">
        <f>INDEX(A!$H$2:$H$1001,MATCH(EF!C463,A!$A$2:$A$1001,0))</f>
        <v>#N/A</v>
      </c>
      <c r="K463" s="202" t="e">
        <f>INDEX(A!$I$2:$I$1001,MATCH(EF!C463,A!$A$2:$A$1001,0))</f>
        <v>#N/A</v>
      </c>
      <c r="L463" s="202" t="e">
        <f>INDEX(A!$J$2:$J$1001,MATCH(EF!C463,A!$A$2:$A$1001,0))</f>
        <v>#N/A</v>
      </c>
      <c r="M463" s="202" t="e">
        <f>INDEX(A!$K$2:$K$1001,MATCH(EF!C463,A!$A$2:$A$1001,0))</f>
        <v>#N/A</v>
      </c>
      <c r="N463" s="202" t="e">
        <f>INDEX(A!$L$2:$L$1001,MATCH(EF!C463,A!$A$2:$A$1001,0))</f>
        <v>#N/A</v>
      </c>
      <c r="O463" s="203" t="e">
        <f t="shared" si="14"/>
        <v>#N/A</v>
      </c>
      <c r="P463" s="203" t="e">
        <f t="shared" si="15"/>
        <v>#N/A</v>
      </c>
      <c r="Q463" s="203" t="e">
        <f>IF(O463="7",IF(P463="000","Sin región al ser un intermunicipal",INDEX(B!$C$2:$C$126,MATCH(EF!P463,B!$A$2:$A$126,0))),"Sin región al ser un ente Estatal")</f>
        <v>#N/A</v>
      </c>
      <c r="R463" s="204" t="e">
        <f>IF(O463="7",IF(P463="000","N/A",INDEX(B!$D$2:$D$126,MATCH(EF!P463,B!$A$2:$A$126,0))),B!$D$127)</f>
        <v>#N/A</v>
      </c>
      <c r="S463" s="204" t="e">
        <f>IF(O463="7",IF(P463="000","N/A",INDEX(B!$E$2:$E$126,MATCH(EF!P463,B!$A$2:$A$126,0))),B!$E$127)</f>
        <v>#N/A</v>
      </c>
    </row>
    <row r="464" spans="1:19" x14ac:dyDescent="0.3">
      <c r="A464" s="195">
        <f>COUNTIF(A!$A$2:$A$1001,"&lt;="&amp;A!A464)</f>
        <v>0</v>
      </c>
      <c r="B464" s="196">
        <v>463</v>
      </c>
      <c r="C464" s="202" t="e">
        <f>INDEX(A!$A$2:$A$1001,MATCH(EF!B464,EF!$A$2:$A$1001,0))</f>
        <v>#N/A</v>
      </c>
      <c r="D464" s="202" t="e">
        <f>INDEX(A!$B$2:$B$1001,MATCH(EF!C464,A!$A$2:$A$1001,0))</f>
        <v>#N/A</v>
      </c>
      <c r="E464" s="202" t="e">
        <f>INDEX(A!$C$2:$C$1001,MATCH(EF!C464,A!$A$2:$A$1001,0))</f>
        <v>#N/A</v>
      </c>
      <c r="F464" s="202" t="e">
        <f>INDEX(A!$D$2:$D$1001,MATCH(EF!C464,A!$A$2:$A$1001,0))</f>
        <v>#N/A</v>
      </c>
      <c r="G464" s="202" t="e">
        <f>INDEX(A!$E$2:$E$1001,MATCH(EF!C464,A!$A$2:$A$1001,0))</f>
        <v>#N/A</v>
      </c>
      <c r="H464" s="202" t="e">
        <f>INDEX(A!$F$2:$F$1001,MATCH(EF!C464,A!$A$2:$A$1001,0))</f>
        <v>#N/A</v>
      </c>
      <c r="I464" s="202" t="e">
        <f>INDEX(A!$G$2:$G$1001,MATCH(EF!C464,A!$A$2:$A$1001,0))</f>
        <v>#N/A</v>
      </c>
      <c r="J464" s="202" t="e">
        <f>INDEX(A!$H$2:$H$1001,MATCH(EF!C464,A!$A$2:$A$1001,0))</f>
        <v>#N/A</v>
      </c>
      <c r="K464" s="202" t="e">
        <f>INDEX(A!$I$2:$I$1001,MATCH(EF!C464,A!$A$2:$A$1001,0))</f>
        <v>#N/A</v>
      </c>
      <c r="L464" s="202" t="e">
        <f>INDEX(A!$J$2:$J$1001,MATCH(EF!C464,A!$A$2:$A$1001,0))</f>
        <v>#N/A</v>
      </c>
      <c r="M464" s="202" t="e">
        <f>INDEX(A!$K$2:$K$1001,MATCH(EF!C464,A!$A$2:$A$1001,0))</f>
        <v>#N/A</v>
      </c>
      <c r="N464" s="202" t="e">
        <f>INDEX(A!$L$2:$L$1001,MATCH(EF!C464,A!$A$2:$A$1001,0))</f>
        <v>#N/A</v>
      </c>
      <c r="O464" s="203" t="e">
        <f t="shared" si="14"/>
        <v>#N/A</v>
      </c>
      <c r="P464" s="203" t="e">
        <f t="shared" si="15"/>
        <v>#N/A</v>
      </c>
      <c r="Q464" s="203" t="e">
        <f>IF(O464="7",IF(P464="000","Sin región al ser un intermunicipal",INDEX(B!$C$2:$C$126,MATCH(EF!P464,B!$A$2:$A$126,0))),"Sin región al ser un ente Estatal")</f>
        <v>#N/A</v>
      </c>
      <c r="R464" s="204" t="e">
        <f>IF(O464="7",IF(P464="000","N/A",INDEX(B!$D$2:$D$126,MATCH(EF!P464,B!$A$2:$A$126,0))),B!$D$127)</f>
        <v>#N/A</v>
      </c>
      <c r="S464" s="204" t="e">
        <f>IF(O464="7",IF(P464="000","N/A",INDEX(B!$E$2:$E$126,MATCH(EF!P464,B!$A$2:$A$126,0))),B!$E$127)</f>
        <v>#N/A</v>
      </c>
    </row>
    <row r="465" spans="1:19" x14ac:dyDescent="0.3">
      <c r="A465" s="195">
        <f>COUNTIF(A!$A$2:$A$1001,"&lt;="&amp;A!A465)</f>
        <v>0</v>
      </c>
      <c r="B465" s="196">
        <v>464</v>
      </c>
      <c r="C465" s="202" t="e">
        <f>INDEX(A!$A$2:$A$1001,MATCH(EF!B465,EF!$A$2:$A$1001,0))</f>
        <v>#N/A</v>
      </c>
      <c r="D465" s="202" t="e">
        <f>INDEX(A!$B$2:$B$1001,MATCH(EF!C465,A!$A$2:$A$1001,0))</f>
        <v>#N/A</v>
      </c>
      <c r="E465" s="202" t="e">
        <f>INDEX(A!$C$2:$C$1001,MATCH(EF!C465,A!$A$2:$A$1001,0))</f>
        <v>#N/A</v>
      </c>
      <c r="F465" s="202" t="e">
        <f>INDEX(A!$D$2:$D$1001,MATCH(EF!C465,A!$A$2:$A$1001,0))</f>
        <v>#N/A</v>
      </c>
      <c r="G465" s="202" t="e">
        <f>INDEX(A!$E$2:$E$1001,MATCH(EF!C465,A!$A$2:$A$1001,0))</f>
        <v>#N/A</v>
      </c>
      <c r="H465" s="202" t="e">
        <f>INDEX(A!$F$2:$F$1001,MATCH(EF!C465,A!$A$2:$A$1001,0))</f>
        <v>#N/A</v>
      </c>
      <c r="I465" s="202" t="e">
        <f>INDEX(A!$G$2:$G$1001,MATCH(EF!C465,A!$A$2:$A$1001,0))</f>
        <v>#N/A</v>
      </c>
      <c r="J465" s="202" t="e">
        <f>INDEX(A!$H$2:$H$1001,MATCH(EF!C465,A!$A$2:$A$1001,0))</f>
        <v>#N/A</v>
      </c>
      <c r="K465" s="202" t="e">
        <f>INDEX(A!$I$2:$I$1001,MATCH(EF!C465,A!$A$2:$A$1001,0))</f>
        <v>#N/A</v>
      </c>
      <c r="L465" s="202" t="e">
        <f>INDEX(A!$J$2:$J$1001,MATCH(EF!C465,A!$A$2:$A$1001,0))</f>
        <v>#N/A</v>
      </c>
      <c r="M465" s="202" t="e">
        <f>INDEX(A!$K$2:$K$1001,MATCH(EF!C465,A!$A$2:$A$1001,0))</f>
        <v>#N/A</v>
      </c>
      <c r="N465" s="202" t="e">
        <f>INDEX(A!$L$2:$L$1001,MATCH(EF!C465,A!$A$2:$A$1001,0))</f>
        <v>#N/A</v>
      </c>
      <c r="O465" s="203" t="e">
        <f t="shared" si="14"/>
        <v>#N/A</v>
      </c>
      <c r="P465" s="203" t="e">
        <f t="shared" si="15"/>
        <v>#N/A</v>
      </c>
      <c r="Q465" s="203" t="e">
        <f>IF(O465="7",IF(P465="000","Sin región al ser un intermunicipal",INDEX(B!$C$2:$C$126,MATCH(EF!P465,B!$A$2:$A$126,0))),"Sin región al ser un ente Estatal")</f>
        <v>#N/A</v>
      </c>
      <c r="R465" s="204" t="e">
        <f>IF(O465="7",IF(P465="000","N/A",INDEX(B!$D$2:$D$126,MATCH(EF!P465,B!$A$2:$A$126,0))),B!$D$127)</f>
        <v>#N/A</v>
      </c>
      <c r="S465" s="204" t="e">
        <f>IF(O465="7",IF(P465="000","N/A",INDEX(B!$E$2:$E$126,MATCH(EF!P465,B!$A$2:$A$126,0))),B!$E$127)</f>
        <v>#N/A</v>
      </c>
    </row>
    <row r="466" spans="1:19" x14ac:dyDescent="0.3">
      <c r="A466" s="195">
        <f>COUNTIF(A!$A$2:$A$1001,"&lt;="&amp;A!A466)</f>
        <v>0</v>
      </c>
      <c r="B466" s="196">
        <v>465</v>
      </c>
      <c r="C466" s="202" t="e">
        <f>INDEX(A!$A$2:$A$1001,MATCH(EF!B466,EF!$A$2:$A$1001,0))</f>
        <v>#N/A</v>
      </c>
      <c r="D466" s="202" t="e">
        <f>INDEX(A!$B$2:$B$1001,MATCH(EF!C466,A!$A$2:$A$1001,0))</f>
        <v>#N/A</v>
      </c>
      <c r="E466" s="202" t="e">
        <f>INDEX(A!$C$2:$C$1001,MATCH(EF!C466,A!$A$2:$A$1001,0))</f>
        <v>#N/A</v>
      </c>
      <c r="F466" s="202" t="e">
        <f>INDEX(A!$D$2:$D$1001,MATCH(EF!C466,A!$A$2:$A$1001,0))</f>
        <v>#N/A</v>
      </c>
      <c r="G466" s="202" t="e">
        <f>INDEX(A!$E$2:$E$1001,MATCH(EF!C466,A!$A$2:$A$1001,0))</f>
        <v>#N/A</v>
      </c>
      <c r="H466" s="202" t="e">
        <f>INDEX(A!$F$2:$F$1001,MATCH(EF!C466,A!$A$2:$A$1001,0))</f>
        <v>#N/A</v>
      </c>
      <c r="I466" s="202" t="e">
        <f>INDEX(A!$G$2:$G$1001,MATCH(EF!C466,A!$A$2:$A$1001,0))</f>
        <v>#N/A</v>
      </c>
      <c r="J466" s="202" t="e">
        <f>INDEX(A!$H$2:$H$1001,MATCH(EF!C466,A!$A$2:$A$1001,0))</f>
        <v>#N/A</v>
      </c>
      <c r="K466" s="202" t="e">
        <f>INDEX(A!$I$2:$I$1001,MATCH(EF!C466,A!$A$2:$A$1001,0))</f>
        <v>#N/A</v>
      </c>
      <c r="L466" s="202" t="e">
        <f>INDEX(A!$J$2:$J$1001,MATCH(EF!C466,A!$A$2:$A$1001,0))</f>
        <v>#N/A</v>
      </c>
      <c r="M466" s="202" t="e">
        <f>INDEX(A!$K$2:$K$1001,MATCH(EF!C466,A!$A$2:$A$1001,0))</f>
        <v>#N/A</v>
      </c>
      <c r="N466" s="202" t="e">
        <f>INDEX(A!$L$2:$L$1001,MATCH(EF!C466,A!$A$2:$A$1001,0))</f>
        <v>#N/A</v>
      </c>
      <c r="O466" s="203" t="e">
        <f t="shared" si="14"/>
        <v>#N/A</v>
      </c>
      <c r="P466" s="203" t="e">
        <f t="shared" si="15"/>
        <v>#N/A</v>
      </c>
      <c r="Q466" s="203" t="e">
        <f>IF(O466="7",IF(P466="000","Sin región al ser un intermunicipal",INDEX(B!$C$2:$C$126,MATCH(EF!P466,B!$A$2:$A$126,0))),"Sin región al ser un ente Estatal")</f>
        <v>#N/A</v>
      </c>
      <c r="R466" s="204" t="e">
        <f>IF(O466="7",IF(P466="000","N/A",INDEX(B!$D$2:$D$126,MATCH(EF!P466,B!$A$2:$A$126,0))),B!$D$127)</f>
        <v>#N/A</v>
      </c>
      <c r="S466" s="204" t="e">
        <f>IF(O466="7",IF(P466="000","N/A",INDEX(B!$E$2:$E$126,MATCH(EF!P466,B!$A$2:$A$126,0))),B!$E$127)</f>
        <v>#N/A</v>
      </c>
    </row>
    <row r="467" spans="1:19" x14ac:dyDescent="0.3">
      <c r="A467" s="195">
        <f>COUNTIF(A!$A$2:$A$1001,"&lt;="&amp;A!A467)</f>
        <v>0</v>
      </c>
      <c r="B467" s="196">
        <v>466</v>
      </c>
      <c r="C467" s="202" t="e">
        <f>INDEX(A!$A$2:$A$1001,MATCH(EF!B467,EF!$A$2:$A$1001,0))</f>
        <v>#N/A</v>
      </c>
      <c r="D467" s="202" t="e">
        <f>INDEX(A!$B$2:$B$1001,MATCH(EF!C467,A!$A$2:$A$1001,0))</f>
        <v>#N/A</v>
      </c>
      <c r="E467" s="202" t="e">
        <f>INDEX(A!$C$2:$C$1001,MATCH(EF!C467,A!$A$2:$A$1001,0))</f>
        <v>#N/A</v>
      </c>
      <c r="F467" s="202" t="e">
        <f>INDEX(A!$D$2:$D$1001,MATCH(EF!C467,A!$A$2:$A$1001,0))</f>
        <v>#N/A</v>
      </c>
      <c r="G467" s="202" t="e">
        <f>INDEX(A!$E$2:$E$1001,MATCH(EF!C467,A!$A$2:$A$1001,0))</f>
        <v>#N/A</v>
      </c>
      <c r="H467" s="202" t="e">
        <f>INDEX(A!$F$2:$F$1001,MATCH(EF!C467,A!$A$2:$A$1001,0))</f>
        <v>#N/A</v>
      </c>
      <c r="I467" s="202" t="e">
        <f>INDEX(A!$G$2:$G$1001,MATCH(EF!C467,A!$A$2:$A$1001,0))</f>
        <v>#N/A</v>
      </c>
      <c r="J467" s="202" t="e">
        <f>INDEX(A!$H$2:$H$1001,MATCH(EF!C467,A!$A$2:$A$1001,0))</f>
        <v>#N/A</v>
      </c>
      <c r="K467" s="202" t="e">
        <f>INDEX(A!$I$2:$I$1001,MATCH(EF!C467,A!$A$2:$A$1001,0))</f>
        <v>#N/A</v>
      </c>
      <c r="L467" s="202" t="e">
        <f>INDEX(A!$J$2:$J$1001,MATCH(EF!C467,A!$A$2:$A$1001,0))</f>
        <v>#N/A</v>
      </c>
      <c r="M467" s="202" t="e">
        <f>INDEX(A!$K$2:$K$1001,MATCH(EF!C467,A!$A$2:$A$1001,0))</f>
        <v>#N/A</v>
      </c>
      <c r="N467" s="202" t="e">
        <f>INDEX(A!$L$2:$L$1001,MATCH(EF!C467,A!$A$2:$A$1001,0))</f>
        <v>#N/A</v>
      </c>
      <c r="O467" s="203" t="e">
        <f t="shared" si="14"/>
        <v>#N/A</v>
      </c>
      <c r="P467" s="203" t="e">
        <f t="shared" si="15"/>
        <v>#N/A</v>
      </c>
      <c r="Q467" s="203" t="e">
        <f>IF(O467="7",IF(P467="000","Sin región al ser un intermunicipal",INDEX(B!$C$2:$C$126,MATCH(EF!P467,B!$A$2:$A$126,0))),"Sin región al ser un ente Estatal")</f>
        <v>#N/A</v>
      </c>
      <c r="R467" s="204" t="e">
        <f>IF(O467="7",IF(P467="000","N/A",INDEX(B!$D$2:$D$126,MATCH(EF!P467,B!$A$2:$A$126,0))),B!$D$127)</f>
        <v>#N/A</v>
      </c>
      <c r="S467" s="204" t="e">
        <f>IF(O467="7",IF(P467="000","N/A",INDEX(B!$E$2:$E$126,MATCH(EF!P467,B!$A$2:$A$126,0))),B!$E$127)</f>
        <v>#N/A</v>
      </c>
    </row>
    <row r="468" spans="1:19" x14ac:dyDescent="0.3">
      <c r="A468" s="195">
        <f>COUNTIF(A!$A$2:$A$1001,"&lt;="&amp;A!A468)</f>
        <v>0</v>
      </c>
      <c r="B468" s="196">
        <v>467</v>
      </c>
      <c r="C468" s="202" t="e">
        <f>INDEX(A!$A$2:$A$1001,MATCH(EF!B468,EF!$A$2:$A$1001,0))</f>
        <v>#N/A</v>
      </c>
      <c r="D468" s="202" t="e">
        <f>INDEX(A!$B$2:$B$1001,MATCH(EF!C468,A!$A$2:$A$1001,0))</f>
        <v>#N/A</v>
      </c>
      <c r="E468" s="202" t="e">
        <f>INDEX(A!$C$2:$C$1001,MATCH(EF!C468,A!$A$2:$A$1001,0))</f>
        <v>#N/A</v>
      </c>
      <c r="F468" s="202" t="e">
        <f>INDEX(A!$D$2:$D$1001,MATCH(EF!C468,A!$A$2:$A$1001,0))</f>
        <v>#N/A</v>
      </c>
      <c r="G468" s="202" t="e">
        <f>INDEX(A!$E$2:$E$1001,MATCH(EF!C468,A!$A$2:$A$1001,0))</f>
        <v>#N/A</v>
      </c>
      <c r="H468" s="202" t="e">
        <f>INDEX(A!$F$2:$F$1001,MATCH(EF!C468,A!$A$2:$A$1001,0))</f>
        <v>#N/A</v>
      </c>
      <c r="I468" s="202" t="e">
        <f>INDEX(A!$G$2:$G$1001,MATCH(EF!C468,A!$A$2:$A$1001,0))</f>
        <v>#N/A</v>
      </c>
      <c r="J468" s="202" t="e">
        <f>INDEX(A!$H$2:$H$1001,MATCH(EF!C468,A!$A$2:$A$1001,0))</f>
        <v>#N/A</v>
      </c>
      <c r="K468" s="202" t="e">
        <f>INDEX(A!$I$2:$I$1001,MATCH(EF!C468,A!$A$2:$A$1001,0))</f>
        <v>#N/A</v>
      </c>
      <c r="L468" s="202" t="e">
        <f>INDEX(A!$J$2:$J$1001,MATCH(EF!C468,A!$A$2:$A$1001,0))</f>
        <v>#N/A</v>
      </c>
      <c r="M468" s="202" t="e">
        <f>INDEX(A!$K$2:$K$1001,MATCH(EF!C468,A!$A$2:$A$1001,0))</f>
        <v>#N/A</v>
      </c>
      <c r="N468" s="202" t="e">
        <f>INDEX(A!$L$2:$L$1001,MATCH(EF!C468,A!$A$2:$A$1001,0))</f>
        <v>#N/A</v>
      </c>
      <c r="O468" s="203" t="e">
        <f t="shared" si="14"/>
        <v>#N/A</v>
      </c>
      <c r="P468" s="203" t="e">
        <f t="shared" si="15"/>
        <v>#N/A</v>
      </c>
      <c r="Q468" s="203" t="e">
        <f>IF(O468="7",IF(P468="000","Sin región al ser un intermunicipal",INDEX(B!$C$2:$C$126,MATCH(EF!P468,B!$A$2:$A$126,0))),"Sin región al ser un ente Estatal")</f>
        <v>#N/A</v>
      </c>
      <c r="R468" s="204" t="e">
        <f>IF(O468="7",IF(P468="000","N/A",INDEX(B!$D$2:$D$126,MATCH(EF!P468,B!$A$2:$A$126,0))),B!$D$127)</f>
        <v>#N/A</v>
      </c>
      <c r="S468" s="204" t="e">
        <f>IF(O468="7",IF(P468="000","N/A",INDEX(B!$E$2:$E$126,MATCH(EF!P468,B!$A$2:$A$126,0))),B!$E$127)</f>
        <v>#N/A</v>
      </c>
    </row>
    <row r="469" spans="1:19" x14ac:dyDescent="0.3">
      <c r="A469" s="195">
        <f>COUNTIF(A!$A$2:$A$1001,"&lt;="&amp;A!A469)</f>
        <v>0</v>
      </c>
      <c r="B469" s="196">
        <v>468</v>
      </c>
      <c r="C469" s="202" t="e">
        <f>INDEX(A!$A$2:$A$1001,MATCH(EF!B469,EF!$A$2:$A$1001,0))</f>
        <v>#N/A</v>
      </c>
      <c r="D469" s="202" t="e">
        <f>INDEX(A!$B$2:$B$1001,MATCH(EF!C469,A!$A$2:$A$1001,0))</f>
        <v>#N/A</v>
      </c>
      <c r="E469" s="202" t="e">
        <f>INDEX(A!$C$2:$C$1001,MATCH(EF!C469,A!$A$2:$A$1001,0))</f>
        <v>#N/A</v>
      </c>
      <c r="F469" s="202" t="e">
        <f>INDEX(A!$D$2:$D$1001,MATCH(EF!C469,A!$A$2:$A$1001,0))</f>
        <v>#N/A</v>
      </c>
      <c r="G469" s="202" t="e">
        <f>INDEX(A!$E$2:$E$1001,MATCH(EF!C469,A!$A$2:$A$1001,0))</f>
        <v>#N/A</v>
      </c>
      <c r="H469" s="202" t="e">
        <f>INDEX(A!$F$2:$F$1001,MATCH(EF!C469,A!$A$2:$A$1001,0))</f>
        <v>#N/A</v>
      </c>
      <c r="I469" s="202" t="e">
        <f>INDEX(A!$G$2:$G$1001,MATCH(EF!C469,A!$A$2:$A$1001,0))</f>
        <v>#N/A</v>
      </c>
      <c r="J469" s="202" t="e">
        <f>INDEX(A!$H$2:$H$1001,MATCH(EF!C469,A!$A$2:$A$1001,0))</f>
        <v>#N/A</v>
      </c>
      <c r="K469" s="202" t="e">
        <f>INDEX(A!$I$2:$I$1001,MATCH(EF!C469,A!$A$2:$A$1001,0))</f>
        <v>#N/A</v>
      </c>
      <c r="L469" s="202" t="e">
        <f>INDEX(A!$J$2:$J$1001,MATCH(EF!C469,A!$A$2:$A$1001,0))</f>
        <v>#N/A</v>
      </c>
      <c r="M469" s="202" t="e">
        <f>INDEX(A!$K$2:$K$1001,MATCH(EF!C469,A!$A$2:$A$1001,0))</f>
        <v>#N/A</v>
      </c>
      <c r="N469" s="202" t="e">
        <f>INDEX(A!$L$2:$L$1001,MATCH(EF!C469,A!$A$2:$A$1001,0))</f>
        <v>#N/A</v>
      </c>
      <c r="O469" s="203" t="e">
        <f t="shared" si="14"/>
        <v>#N/A</v>
      </c>
      <c r="P469" s="203" t="e">
        <f t="shared" si="15"/>
        <v>#N/A</v>
      </c>
      <c r="Q469" s="203" t="e">
        <f>IF(O469="7",IF(P469="000","Sin región al ser un intermunicipal",INDEX(B!$C$2:$C$126,MATCH(EF!P469,B!$A$2:$A$126,0))),"Sin región al ser un ente Estatal")</f>
        <v>#N/A</v>
      </c>
      <c r="R469" s="204" t="e">
        <f>IF(O469="7",IF(P469="000","N/A",INDEX(B!$D$2:$D$126,MATCH(EF!P469,B!$A$2:$A$126,0))),B!$D$127)</f>
        <v>#N/A</v>
      </c>
      <c r="S469" s="204" t="e">
        <f>IF(O469="7",IF(P469="000","N/A",INDEX(B!$E$2:$E$126,MATCH(EF!P469,B!$A$2:$A$126,0))),B!$E$127)</f>
        <v>#N/A</v>
      </c>
    </row>
    <row r="470" spans="1:19" x14ac:dyDescent="0.3">
      <c r="A470" s="195">
        <f>COUNTIF(A!$A$2:$A$1001,"&lt;="&amp;A!A470)</f>
        <v>0</v>
      </c>
      <c r="B470" s="196">
        <v>469</v>
      </c>
      <c r="C470" s="202" t="e">
        <f>INDEX(A!$A$2:$A$1001,MATCH(EF!B470,EF!$A$2:$A$1001,0))</f>
        <v>#N/A</v>
      </c>
      <c r="D470" s="202" t="e">
        <f>INDEX(A!$B$2:$B$1001,MATCH(EF!C470,A!$A$2:$A$1001,0))</f>
        <v>#N/A</v>
      </c>
      <c r="E470" s="202" t="e">
        <f>INDEX(A!$C$2:$C$1001,MATCH(EF!C470,A!$A$2:$A$1001,0))</f>
        <v>#N/A</v>
      </c>
      <c r="F470" s="202" t="e">
        <f>INDEX(A!$D$2:$D$1001,MATCH(EF!C470,A!$A$2:$A$1001,0))</f>
        <v>#N/A</v>
      </c>
      <c r="G470" s="202" t="e">
        <f>INDEX(A!$E$2:$E$1001,MATCH(EF!C470,A!$A$2:$A$1001,0))</f>
        <v>#N/A</v>
      </c>
      <c r="H470" s="202" t="e">
        <f>INDEX(A!$F$2:$F$1001,MATCH(EF!C470,A!$A$2:$A$1001,0))</f>
        <v>#N/A</v>
      </c>
      <c r="I470" s="202" t="e">
        <f>INDEX(A!$G$2:$G$1001,MATCH(EF!C470,A!$A$2:$A$1001,0))</f>
        <v>#N/A</v>
      </c>
      <c r="J470" s="202" t="e">
        <f>INDEX(A!$H$2:$H$1001,MATCH(EF!C470,A!$A$2:$A$1001,0))</f>
        <v>#N/A</v>
      </c>
      <c r="K470" s="202" t="e">
        <f>INDEX(A!$I$2:$I$1001,MATCH(EF!C470,A!$A$2:$A$1001,0))</f>
        <v>#N/A</v>
      </c>
      <c r="L470" s="202" t="e">
        <f>INDEX(A!$J$2:$J$1001,MATCH(EF!C470,A!$A$2:$A$1001,0))</f>
        <v>#N/A</v>
      </c>
      <c r="M470" s="202" t="e">
        <f>INDEX(A!$K$2:$K$1001,MATCH(EF!C470,A!$A$2:$A$1001,0))</f>
        <v>#N/A</v>
      </c>
      <c r="N470" s="202" t="e">
        <f>INDEX(A!$L$2:$L$1001,MATCH(EF!C470,A!$A$2:$A$1001,0))</f>
        <v>#N/A</v>
      </c>
      <c r="O470" s="203" t="e">
        <f t="shared" si="14"/>
        <v>#N/A</v>
      </c>
      <c r="P470" s="203" t="e">
        <f t="shared" si="15"/>
        <v>#N/A</v>
      </c>
      <c r="Q470" s="203" t="e">
        <f>IF(O470="7",IF(P470="000","Sin región al ser un intermunicipal",INDEX(B!$C$2:$C$126,MATCH(EF!P470,B!$A$2:$A$126,0))),"Sin región al ser un ente Estatal")</f>
        <v>#N/A</v>
      </c>
      <c r="R470" s="204" t="e">
        <f>IF(O470="7",IF(P470="000","N/A",INDEX(B!$D$2:$D$126,MATCH(EF!P470,B!$A$2:$A$126,0))),B!$D$127)</f>
        <v>#N/A</v>
      </c>
      <c r="S470" s="204" t="e">
        <f>IF(O470="7",IF(P470="000","N/A",INDEX(B!$E$2:$E$126,MATCH(EF!P470,B!$A$2:$A$126,0))),B!$E$127)</f>
        <v>#N/A</v>
      </c>
    </row>
    <row r="471" spans="1:19" x14ac:dyDescent="0.3">
      <c r="A471" s="195">
        <f>COUNTIF(A!$A$2:$A$1001,"&lt;="&amp;A!A471)</f>
        <v>0</v>
      </c>
      <c r="B471" s="196">
        <v>470</v>
      </c>
      <c r="C471" s="202" t="e">
        <f>INDEX(A!$A$2:$A$1001,MATCH(EF!B471,EF!$A$2:$A$1001,0))</f>
        <v>#N/A</v>
      </c>
      <c r="D471" s="202" t="e">
        <f>INDEX(A!$B$2:$B$1001,MATCH(EF!C471,A!$A$2:$A$1001,0))</f>
        <v>#N/A</v>
      </c>
      <c r="E471" s="202" t="e">
        <f>INDEX(A!$C$2:$C$1001,MATCH(EF!C471,A!$A$2:$A$1001,0))</f>
        <v>#N/A</v>
      </c>
      <c r="F471" s="202" t="e">
        <f>INDEX(A!$D$2:$D$1001,MATCH(EF!C471,A!$A$2:$A$1001,0))</f>
        <v>#N/A</v>
      </c>
      <c r="G471" s="202" t="e">
        <f>INDEX(A!$E$2:$E$1001,MATCH(EF!C471,A!$A$2:$A$1001,0))</f>
        <v>#N/A</v>
      </c>
      <c r="H471" s="202" t="e">
        <f>INDEX(A!$F$2:$F$1001,MATCH(EF!C471,A!$A$2:$A$1001,0))</f>
        <v>#N/A</v>
      </c>
      <c r="I471" s="202" t="e">
        <f>INDEX(A!$G$2:$G$1001,MATCH(EF!C471,A!$A$2:$A$1001,0))</f>
        <v>#N/A</v>
      </c>
      <c r="J471" s="202" t="e">
        <f>INDEX(A!$H$2:$H$1001,MATCH(EF!C471,A!$A$2:$A$1001,0))</f>
        <v>#N/A</v>
      </c>
      <c r="K471" s="202" t="e">
        <f>INDEX(A!$I$2:$I$1001,MATCH(EF!C471,A!$A$2:$A$1001,0))</f>
        <v>#N/A</v>
      </c>
      <c r="L471" s="202" t="e">
        <f>INDEX(A!$J$2:$J$1001,MATCH(EF!C471,A!$A$2:$A$1001,0))</f>
        <v>#N/A</v>
      </c>
      <c r="M471" s="202" t="e">
        <f>INDEX(A!$K$2:$K$1001,MATCH(EF!C471,A!$A$2:$A$1001,0))</f>
        <v>#N/A</v>
      </c>
      <c r="N471" s="202" t="e">
        <f>INDEX(A!$L$2:$L$1001,MATCH(EF!C471,A!$A$2:$A$1001,0))</f>
        <v>#N/A</v>
      </c>
      <c r="O471" s="203" t="e">
        <f t="shared" si="14"/>
        <v>#N/A</v>
      </c>
      <c r="P471" s="203" t="e">
        <f t="shared" si="15"/>
        <v>#N/A</v>
      </c>
      <c r="Q471" s="203" t="e">
        <f>IF(O471="7",IF(P471="000","Sin región al ser un intermunicipal",INDEX(B!$C$2:$C$126,MATCH(EF!P471,B!$A$2:$A$126,0))),"Sin región al ser un ente Estatal")</f>
        <v>#N/A</v>
      </c>
      <c r="R471" s="204" t="e">
        <f>IF(O471="7",IF(P471="000","N/A",INDEX(B!$D$2:$D$126,MATCH(EF!P471,B!$A$2:$A$126,0))),B!$D$127)</f>
        <v>#N/A</v>
      </c>
      <c r="S471" s="204" t="e">
        <f>IF(O471="7",IF(P471="000","N/A",INDEX(B!$E$2:$E$126,MATCH(EF!P471,B!$A$2:$A$126,0))),B!$E$127)</f>
        <v>#N/A</v>
      </c>
    </row>
    <row r="472" spans="1:19" x14ac:dyDescent="0.3">
      <c r="A472" s="195">
        <f>COUNTIF(A!$A$2:$A$1001,"&lt;="&amp;A!A472)</f>
        <v>0</v>
      </c>
      <c r="B472" s="196">
        <v>471</v>
      </c>
      <c r="C472" s="202" t="e">
        <f>INDEX(A!$A$2:$A$1001,MATCH(EF!B472,EF!$A$2:$A$1001,0))</f>
        <v>#N/A</v>
      </c>
      <c r="D472" s="202" t="e">
        <f>INDEX(A!$B$2:$B$1001,MATCH(EF!C472,A!$A$2:$A$1001,0))</f>
        <v>#N/A</v>
      </c>
      <c r="E472" s="202" t="e">
        <f>INDEX(A!$C$2:$C$1001,MATCH(EF!C472,A!$A$2:$A$1001,0))</f>
        <v>#N/A</v>
      </c>
      <c r="F472" s="202" t="e">
        <f>INDEX(A!$D$2:$D$1001,MATCH(EF!C472,A!$A$2:$A$1001,0))</f>
        <v>#N/A</v>
      </c>
      <c r="G472" s="202" t="e">
        <f>INDEX(A!$E$2:$E$1001,MATCH(EF!C472,A!$A$2:$A$1001,0))</f>
        <v>#N/A</v>
      </c>
      <c r="H472" s="202" t="e">
        <f>INDEX(A!$F$2:$F$1001,MATCH(EF!C472,A!$A$2:$A$1001,0))</f>
        <v>#N/A</v>
      </c>
      <c r="I472" s="202" t="e">
        <f>INDEX(A!$G$2:$G$1001,MATCH(EF!C472,A!$A$2:$A$1001,0))</f>
        <v>#N/A</v>
      </c>
      <c r="J472" s="202" t="e">
        <f>INDEX(A!$H$2:$H$1001,MATCH(EF!C472,A!$A$2:$A$1001,0))</f>
        <v>#N/A</v>
      </c>
      <c r="K472" s="202" t="e">
        <f>INDEX(A!$I$2:$I$1001,MATCH(EF!C472,A!$A$2:$A$1001,0))</f>
        <v>#N/A</v>
      </c>
      <c r="L472" s="202" t="e">
        <f>INDEX(A!$J$2:$J$1001,MATCH(EF!C472,A!$A$2:$A$1001,0))</f>
        <v>#N/A</v>
      </c>
      <c r="M472" s="202" t="e">
        <f>INDEX(A!$K$2:$K$1001,MATCH(EF!C472,A!$A$2:$A$1001,0))</f>
        <v>#N/A</v>
      </c>
      <c r="N472" s="202" t="e">
        <f>INDEX(A!$L$2:$L$1001,MATCH(EF!C472,A!$A$2:$A$1001,0))</f>
        <v>#N/A</v>
      </c>
      <c r="O472" s="203" t="e">
        <f t="shared" si="14"/>
        <v>#N/A</v>
      </c>
      <c r="P472" s="203" t="e">
        <f t="shared" si="15"/>
        <v>#N/A</v>
      </c>
      <c r="Q472" s="203" t="e">
        <f>IF(O472="7",IF(P472="000","Sin región al ser un intermunicipal",INDEX(B!$C$2:$C$126,MATCH(EF!P472,B!$A$2:$A$126,0))),"Sin región al ser un ente Estatal")</f>
        <v>#N/A</v>
      </c>
      <c r="R472" s="204" t="e">
        <f>IF(O472="7",IF(P472="000","N/A",INDEX(B!$D$2:$D$126,MATCH(EF!P472,B!$A$2:$A$126,0))),B!$D$127)</f>
        <v>#N/A</v>
      </c>
      <c r="S472" s="204" t="e">
        <f>IF(O472="7",IF(P472="000","N/A",INDEX(B!$E$2:$E$126,MATCH(EF!P472,B!$A$2:$A$126,0))),B!$E$127)</f>
        <v>#N/A</v>
      </c>
    </row>
    <row r="473" spans="1:19" x14ac:dyDescent="0.3">
      <c r="A473" s="195">
        <f>COUNTIF(A!$A$2:$A$1001,"&lt;="&amp;A!A473)</f>
        <v>0</v>
      </c>
      <c r="B473" s="196">
        <v>472</v>
      </c>
      <c r="C473" s="202" t="e">
        <f>INDEX(A!$A$2:$A$1001,MATCH(EF!B473,EF!$A$2:$A$1001,0))</f>
        <v>#N/A</v>
      </c>
      <c r="D473" s="202" t="e">
        <f>INDEX(A!$B$2:$B$1001,MATCH(EF!C473,A!$A$2:$A$1001,0))</f>
        <v>#N/A</v>
      </c>
      <c r="E473" s="202" t="e">
        <f>INDEX(A!$C$2:$C$1001,MATCH(EF!C473,A!$A$2:$A$1001,0))</f>
        <v>#N/A</v>
      </c>
      <c r="F473" s="202" t="e">
        <f>INDEX(A!$D$2:$D$1001,MATCH(EF!C473,A!$A$2:$A$1001,0))</f>
        <v>#N/A</v>
      </c>
      <c r="G473" s="202" t="e">
        <f>INDEX(A!$E$2:$E$1001,MATCH(EF!C473,A!$A$2:$A$1001,0))</f>
        <v>#N/A</v>
      </c>
      <c r="H473" s="202" t="e">
        <f>INDEX(A!$F$2:$F$1001,MATCH(EF!C473,A!$A$2:$A$1001,0))</f>
        <v>#N/A</v>
      </c>
      <c r="I473" s="202" t="e">
        <f>INDEX(A!$G$2:$G$1001,MATCH(EF!C473,A!$A$2:$A$1001,0))</f>
        <v>#N/A</v>
      </c>
      <c r="J473" s="202" t="e">
        <f>INDEX(A!$H$2:$H$1001,MATCH(EF!C473,A!$A$2:$A$1001,0))</f>
        <v>#N/A</v>
      </c>
      <c r="K473" s="202" t="e">
        <f>INDEX(A!$I$2:$I$1001,MATCH(EF!C473,A!$A$2:$A$1001,0))</f>
        <v>#N/A</v>
      </c>
      <c r="L473" s="202" t="e">
        <f>INDEX(A!$J$2:$J$1001,MATCH(EF!C473,A!$A$2:$A$1001,0))</f>
        <v>#N/A</v>
      </c>
      <c r="M473" s="202" t="e">
        <f>INDEX(A!$K$2:$K$1001,MATCH(EF!C473,A!$A$2:$A$1001,0))</f>
        <v>#N/A</v>
      </c>
      <c r="N473" s="202" t="e">
        <f>INDEX(A!$L$2:$L$1001,MATCH(EF!C473,A!$A$2:$A$1001,0))</f>
        <v>#N/A</v>
      </c>
      <c r="O473" s="203" t="e">
        <f t="shared" si="14"/>
        <v>#N/A</v>
      </c>
      <c r="P473" s="203" t="e">
        <f t="shared" si="15"/>
        <v>#N/A</v>
      </c>
      <c r="Q473" s="203" t="e">
        <f>IF(O473="7",IF(P473="000","Sin región al ser un intermunicipal",INDEX(B!$C$2:$C$126,MATCH(EF!P473,B!$A$2:$A$126,0))),"Sin región al ser un ente Estatal")</f>
        <v>#N/A</v>
      </c>
      <c r="R473" s="204" t="e">
        <f>IF(O473="7",IF(P473="000","N/A",INDEX(B!$D$2:$D$126,MATCH(EF!P473,B!$A$2:$A$126,0))),B!$D$127)</f>
        <v>#N/A</v>
      </c>
      <c r="S473" s="204" t="e">
        <f>IF(O473="7",IF(P473="000","N/A",INDEX(B!$E$2:$E$126,MATCH(EF!P473,B!$A$2:$A$126,0))),B!$E$127)</f>
        <v>#N/A</v>
      </c>
    </row>
    <row r="474" spans="1:19" x14ac:dyDescent="0.3">
      <c r="A474" s="195">
        <f>COUNTIF(A!$A$2:$A$1001,"&lt;="&amp;A!A474)</f>
        <v>0</v>
      </c>
      <c r="B474" s="196">
        <v>473</v>
      </c>
      <c r="C474" s="202" t="e">
        <f>INDEX(A!$A$2:$A$1001,MATCH(EF!B474,EF!$A$2:$A$1001,0))</f>
        <v>#N/A</v>
      </c>
      <c r="D474" s="202" t="e">
        <f>INDEX(A!$B$2:$B$1001,MATCH(EF!C474,A!$A$2:$A$1001,0))</f>
        <v>#N/A</v>
      </c>
      <c r="E474" s="202" t="e">
        <f>INDEX(A!$C$2:$C$1001,MATCH(EF!C474,A!$A$2:$A$1001,0))</f>
        <v>#N/A</v>
      </c>
      <c r="F474" s="202" t="e">
        <f>INDEX(A!$D$2:$D$1001,MATCH(EF!C474,A!$A$2:$A$1001,0))</f>
        <v>#N/A</v>
      </c>
      <c r="G474" s="202" t="e">
        <f>INDEX(A!$E$2:$E$1001,MATCH(EF!C474,A!$A$2:$A$1001,0))</f>
        <v>#N/A</v>
      </c>
      <c r="H474" s="202" t="e">
        <f>INDEX(A!$F$2:$F$1001,MATCH(EF!C474,A!$A$2:$A$1001,0))</f>
        <v>#N/A</v>
      </c>
      <c r="I474" s="202" t="e">
        <f>INDEX(A!$G$2:$G$1001,MATCH(EF!C474,A!$A$2:$A$1001,0))</f>
        <v>#N/A</v>
      </c>
      <c r="J474" s="202" t="e">
        <f>INDEX(A!$H$2:$H$1001,MATCH(EF!C474,A!$A$2:$A$1001,0))</f>
        <v>#N/A</v>
      </c>
      <c r="K474" s="202" t="e">
        <f>INDEX(A!$I$2:$I$1001,MATCH(EF!C474,A!$A$2:$A$1001,0))</f>
        <v>#N/A</v>
      </c>
      <c r="L474" s="202" t="e">
        <f>INDEX(A!$J$2:$J$1001,MATCH(EF!C474,A!$A$2:$A$1001,0))</f>
        <v>#N/A</v>
      </c>
      <c r="M474" s="202" t="e">
        <f>INDEX(A!$K$2:$K$1001,MATCH(EF!C474,A!$A$2:$A$1001,0))</f>
        <v>#N/A</v>
      </c>
      <c r="N474" s="202" t="e">
        <f>INDEX(A!$L$2:$L$1001,MATCH(EF!C474,A!$A$2:$A$1001,0))</f>
        <v>#N/A</v>
      </c>
      <c r="O474" s="203" t="e">
        <f t="shared" si="14"/>
        <v>#N/A</v>
      </c>
      <c r="P474" s="203" t="e">
        <f t="shared" si="15"/>
        <v>#N/A</v>
      </c>
      <c r="Q474" s="203" t="e">
        <f>IF(O474="7",IF(P474="000","Sin región al ser un intermunicipal",INDEX(B!$C$2:$C$126,MATCH(EF!P474,B!$A$2:$A$126,0))),"Sin región al ser un ente Estatal")</f>
        <v>#N/A</v>
      </c>
      <c r="R474" s="204" t="e">
        <f>IF(O474="7",IF(P474="000","N/A",INDEX(B!$D$2:$D$126,MATCH(EF!P474,B!$A$2:$A$126,0))),B!$D$127)</f>
        <v>#N/A</v>
      </c>
      <c r="S474" s="204" t="e">
        <f>IF(O474="7",IF(P474="000","N/A",INDEX(B!$E$2:$E$126,MATCH(EF!P474,B!$A$2:$A$126,0))),B!$E$127)</f>
        <v>#N/A</v>
      </c>
    </row>
    <row r="475" spans="1:19" x14ac:dyDescent="0.3">
      <c r="A475" s="195">
        <f>COUNTIF(A!$A$2:$A$1001,"&lt;="&amp;A!A475)</f>
        <v>0</v>
      </c>
      <c r="B475" s="196">
        <v>474</v>
      </c>
      <c r="C475" s="202" t="e">
        <f>INDEX(A!$A$2:$A$1001,MATCH(EF!B475,EF!$A$2:$A$1001,0))</f>
        <v>#N/A</v>
      </c>
      <c r="D475" s="202" t="e">
        <f>INDEX(A!$B$2:$B$1001,MATCH(EF!C475,A!$A$2:$A$1001,0))</f>
        <v>#N/A</v>
      </c>
      <c r="E475" s="202" t="e">
        <f>INDEX(A!$C$2:$C$1001,MATCH(EF!C475,A!$A$2:$A$1001,0))</f>
        <v>#N/A</v>
      </c>
      <c r="F475" s="202" t="e">
        <f>INDEX(A!$D$2:$D$1001,MATCH(EF!C475,A!$A$2:$A$1001,0))</f>
        <v>#N/A</v>
      </c>
      <c r="G475" s="202" t="e">
        <f>INDEX(A!$E$2:$E$1001,MATCH(EF!C475,A!$A$2:$A$1001,0))</f>
        <v>#N/A</v>
      </c>
      <c r="H475" s="202" t="e">
        <f>INDEX(A!$F$2:$F$1001,MATCH(EF!C475,A!$A$2:$A$1001,0))</f>
        <v>#N/A</v>
      </c>
      <c r="I475" s="202" t="e">
        <f>INDEX(A!$G$2:$G$1001,MATCH(EF!C475,A!$A$2:$A$1001,0))</f>
        <v>#N/A</v>
      </c>
      <c r="J475" s="202" t="e">
        <f>INDEX(A!$H$2:$H$1001,MATCH(EF!C475,A!$A$2:$A$1001,0))</f>
        <v>#N/A</v>
      </c>
      <c r="K475" s="202" t="e">
        <f>INDEX(A!$I$2:$I$1001,MATCH(EF!C475,A!$A$2:$A$1001,0))</f>
        <v>#N/A</v>
      </c>
      <c r="L475" s="202" t="e">
        <f>INDEX(A!$J$2:$J$1001,MATCH(EF!C475,A!$A$2:$A$1001,0))</f>
        <v>#N/A</v>
      </c>
      <c r="M475" s="202" t="e">
        <f>INDEX(A!$K$2:$K$1001,MATCH(EF!C475,A!$A$2:$A$1001,0))</f>
        <v>#N/A</v>
      </c>
      <c r="N475" s="202" t="e">
        <f>INDEX(A!$L$2:$L$1001,MATCH(EF!C475,A!$A$2:$A$1001,0))</f>
        <v>#N/A</v>
      </c>
      <c r="O475" s="203" t="e">
        <f t="shared" si="14"/>
        <v>#N/A</v>
      </c>
      <c r="P475" s="203" t="e">
        <f t="shared" si="15"/>
        <v>#N/A</v>
      </c>
      <c r="Q475" s="203" t="e">
        <f>IF(O475="7",IF(P475="000","Sin región al ser un intermunicipal",INDEX(B!$C$2:$C$126,MATCH(EF!P475,B!$A$2:$A$126,0))),"Sin región al ser un ente Estatal")</f>
        <v>#N/A</v>
      </c>
      <c r="R475" s="204" t="e">
        <f>IF(O475="7",IF(P475="000","N/A",INDEX(B!$D$2:$D$126,MATCH(EF!P475,B!$A$2:$A$126,0))),B!$D$127)</f>
        <v>#N/A</v>
      </c>
      <c r="S475" s="204" t="e">
        <f>IF(O475="7",IF(P475="000","N/A",INDEX(B!$E$2:$E$126,MATCH(EF!P475,B!$A$2:$A$126,0))),B!$E$127)</f>
        <v>#N/A</v>
      </c>
    </row>
    <row r="476" spans="1:19" x14ac:dyDescent="0.3">
      <c r="A476" s="195">
        <f>COUNTIF(A!$A$2:$A$1001,"&lt;="&amp;A!A476)</f>
        <v>0</v>
      </c>
      <c r="B476" s="196">
        <v>475</v>
      </c>
      <c r="C476" s="202" t="e">
        <f>INDEX(A!$A$2:$A$1001,MATCH(EF!B476,EF!$A$2:$A$1001,0))</f>
        <v>#N/A</v>
      </c>
      <c r="D476" s="202" t="e">
        <f>INDEX(A!$B$2:$B$1001,MATCH(EF!C476,A!$A$2:$A$1001,0))</f>
        <v>#N/A</v>
      </c>
      <c r="E476" s="202" t="e">
        <f>INDEX(A!$C$2:$C$1001,MATCH(EF!C476,A!$A$2:$A$1001,0))</f>
        <v>#N/A</v>
      </c>
      <c r="F476" s="202" t="e">
        <f>INDEX(A!$D$2:$D$1001,MATCH(EF!C476,A!$A$2:$A$1001,0))</f>
        <v>#N/A</v>
      </c>
      <c r="G476" s="202" t="e">
        <f>INDEX(A!$E$2:$E$1001,MATCH(EF!C476,A!$A$2:$A$1001,0))</f>
        <v>#N/A</v>
      </c>
      <c r="H476" s="202" t="e">
        <f>INDEX(A!$F$2:$F$1001,MATCH(EF!C476,A!$A$2:$A$1001,0))</f>
        <v>#N/A</v>
      </c>
      <c r="I476" s="202" t="e">
        <f>INDEX(A!$G$2:$G$1001,MATCH(EF!C476,A!$A$2:$A$1001,0))</f>
        <v>#N/A</v>
      </c>
      <c r="J476" s="202" t="e">
        <f>INDEX(A!$H$2:$H$1001,MATCH(EF!C476,A!$A$2:$A$1001,0))</f>
        <v>#N/A</v>
      </c>
      <c r="K476" s="202" t="e">
        <f>INDEX(A!$I$2:$I$1001,MATCH(EF!C476,A!$A$2:$A$1001,0))</f>
        <v>#N/A</v>
      </c>
      <c r="L476" s="202" t="e">
        <f>INDEX(A!$J$2:$J$1001,MATCH(EF!C476,A!$A$2:$A$1001,0))</f>
        <v>#N/A</v>
      </c>
      <c r="M476" s="202" t="e">
        <f>INDEX(A!$K$2:$K$1001,MATCH(EF!C476,A!$A$2:$A$1001,0))</f>
        <v>#N/A</v>
      </c>
      <c r="N476" s="202" t="e">
        <f>INDEX(A!$L$2:$L$1001,MATCH(EF!C476,A!$A$2:$A$1001,0))</f>
        <v>#N/A</v>
      </c>
      <c r="O476" s="203" t="e">
        <f t="shared" si="14"/>
        <v>#N/A</v>
      </c>
      <c r="P476" s="203" t="e">
        <f t="shared" si="15"/>
        <v>#N/A</v>
      </c>
      <c r="Q476" s="203" t="e">
        <f>IF(O476="7",IF(P476="000","Sin región al ser un intermunicipal",INDEX(B!$C$2:$C$126,MATCH(EF!P476,B!$A$2:$A$126,0))),"Sin región al ser un ente Estatal")</f>
        <v>#N/A</v>
      </c>
      <c r="R476" s="204" t="e">
        <f>IF(O476="7",IF(P476="000","N/A",INDEX(B!$D$2:$D$126,MATCH(EF!P476,B!$A$2:$A$126,0))),B!$D$127)</f>
        <v>#N/A</v>
      </c>
      <c r="S476" s="204" t="e">
        <f>IF(O476="7",IF(P476="000","N/A",INDEX(B!$E$2:$E$126,MATCH(EF!P476,B!$A$2:$A$126,0))),B!$E$127)</f>
        <v>#N/A</v>
      </c>
    </row>
    <row r="477" spans="1:19" x14ac:dyDescent="0.3">
      <c r="A477" s="195">
        <f>COUNTIF(A!$A$2:$A$1001,"&lt;="&amp;A!A477)</f>
        <v>0</v>
      </c>
      <c r="B477" s="196">
        <v>476</v>
      </c>
      <c r="C477" s="202" t="e">
        <f>INDEX(A!$A$2:$A$1001,MATCH(EF!B477,EF!$A$2:$A$1001,0))</f>
        <v>#N/A</v>
      </c>
      <c r="D477" s="202" t="e">
        <f>INDEX(A!$B$2:$B$1001,MATCH(EF!C477,A!$A$2:$A$1001,0))</f>
        <v>#N/A</v>
      </c>
      <c r="E477" s="202" t="e">
        <f>INDEX(A!$C$2:$C$1001,MATCH(EF!C477,A!$A$2:$A$1001,0))</f>
        <v>#N/A</v>
      </c>
      <c r="F477" s="202" t="e">
        <f>INDEX(A!$D$2:$D$1001,MATCH(EF!C477,A!$A$2:$A$1001,0))</f>
        <v>#N/A</v>
      </c>
      <c r="G477" s="202" t="e">
        <f>INDEX(A!$E$2:$E$1001,MATCH(EF!C477,A!$A$2:$A$1001,0))</f>
        <v>#N/A</v>
      </c>
      <c r="H477" s="202" t="e">
        <f>INDEX(A!$F$2:$F$1001,MATCH(EF!C477,A!$A$2:$A$1001,0))</f>
        <v>#N/A</v>
      </c>
      <c r="I477" s="202" t="e">
        <f>INDEX(A!$G$2:$G$1001,MATCH(EF!C477,A!$A$2:$A$1001,0))</f>
        <v>#N/A</v>
      </c>
      <c r="J477" s="202" t="e">
        <f>INDEX(A!$H$2:$H$1001,MATCH(EF!C477,A!$A$2:$A$1001,0))</f>
        <v>#N/A</v>
      </c>
      <c r="K477" s="202" t="e">
        <f>INDEX(A!$I$2:$I$1001,MATCH(EF!C477,A!$A$2:$A$1001,0))</f>
        <v>#N/A</v>
      </c>
      <c r="L477" s="202" t="e">
        <f>INDEX(A!$J$2:$J$1001,MATCH(EF!C477,A!$A$2:$A$1001,0))</f>
        <v>#N/A</v>
      </c>
      <c r="M477" s="202" t="e">
        <f>INDEX(A!$K$2:$K$1001,MATCH(EF!C477,A!$A$2:$A$1001,0))</f>
        <v>#N/A</v>
      </c>
      <c r="N477" s="202" t="e">
        <f>INDEX(A!$L$2:$L$1001,MATCH(EF!C477,A!$A$2:$A$1001,0))</f>
        <v>#N/A</v>
      </c>
      <c r="O477" s="203" t="e">
        <f t="shared" si="14"/>
        <v>#N/A</v>
      </c>
      <c r="P477" s="203" t="e">
        <f t="shared" si="15"/>
        <v>#N/A</v>
      </c>
      <c r="Q477" s="203" t="e">
        <f>IF(O477="7",IF(P477="000","Sin región al ser un intermunicipal",INDEX(B!$C$2:$C$126,MATCH(EF!P477,B!$A$2:$A$126,0))),"Sin región al ser un ente Estatal")</f>
        <v>#N/A</v>
      </c>
      <c r="R477" s="204" t="e">
        <f>IF(O477="7",IF(P477="000","N/A",INDEX(B!$D$2:$D$126,MATCH(EF!P477,B!$A$2:$A$126,0))),B!$D$127)</f>
        <v>#N/A</v>
      </c>
      <c r="S477" s="204" t="e">
        <f>IF(O477="7",IF(P477="000","N/A",INDEX(B!$E$2:$E$126,MATCH(EF!P477,B!$A$2:$A$126,0))),B!$E$127)</f>
        <v>#N/A</v>
      </c>
    </row>
    <row r="478" spans="1:19" x14ac:dyDescent="0.3">
      <c r="A478" s="195">
        <f>COUNTIF(A!$A$2:$A$1001,"&lt;="&amp;A!A478)</f>
        <v>0</v>
      </c>
      <c r="B478" s="196">
        <v>477</v>
      </c>
      <c r="C478" s="202" t="e">
        <f>INDEX(A!$A$2:$A$1001,MATCH(EF!B478,EF!$A$2:$A$1001,0))</f>
        <v>#N/A</v>
      </c>
      <c r="D478" s="202" t="e">
        <f>INDEX(A!$B$2:$B$1001,MATCH(EF!C478,A!$A$2:$A$1001,0))</f>
        <v>#N/A</v>
      </c>
      <c r="E478" s="202" t="e">
        <f>INDEX(A!$C$2:$C$1001,MATCH(EF!C478,A!$A$2:$A$1001,0))</f>
        <v>#N/A</v>
      </c>
      <c r="F478" s="202" t="e">
        <f>INDEX(A!$D$2:$D$1001,MATCH(EF!C478,A!$A$2:$A$1001,0))</f>
        <v>#N/A</v>
      </c>
      <c r="G478" s="202" t="e">
        <f>INDEX(A!$E$2:$E$1001,MATCH(EF!C478,A!$A$2:$A$1001,0))</f>
        <v>#N/A</v>
      </c>
      <c r="H478" s="202" t="e">
        <f>INDEX(A!$F$2:$F$1001,MATCH(EF!C478,A!$A$2:$A$1001,0))</f>
        <v>#N/A</v>
      </c>
      <c r="I478" s="202" t="e">
        <f>INDEX(A!$G$2:$G$1001,MATCH(EF!C478,A!$A$2:$A$1001,0))</f>
        <v>#N/A</v>
      </c>
      <c r="J478" s="202" t="e">
        <f>INDEX(A!$H$2:$H$1001,MATCH(EF!C478,A!$A$2:$A$1001,0))</f>
        <v>#N/A</v>
      </c>
      <c r="K478" s="202" t="e">
        <f>INDEX(A!$I$2:$I$1001,MATCH(EF!C478,A!$A$2:$A$1001,0))</f>
        <v>#N/A</v>
      </c>
      <c r="L478" s="202" t="e">
        <f>INDEX(A!$J$2:$J$1001,MATCH(EF!C478,A!$A$2:$A$1001,0))</f>
        <v>#N/A</v>
      </c>
      <c r="M478" s="202" t="e">
        <f>INDEX(A!$K$2:$K$1001,MATCH(EF!C478,A!$A$2:$A$1001,0))</f>
        <v>#N/A</v>
      </c>
      <c r="N478" s="202" t="e">
        <f>INDEX(A!$L$2:$L$1001,MATCH(EF!C478,A!$A$2:$A$1001,0))</f>
        <v>#N/A</v>
      </c>
      <c r="O478" s="203" t="e">
        <f t="shared" si="14"/>
        <v>#N/A</v>
      </c>
      <c r="P478" s="203" t="e">
        <f t="shared" si="15"/>
        <v>#N/A</v>
      </c>
      <c r="Q478" s="203" t="e">
        <f>IF(O478="7",IF(P478="000","Sin región al ser un intermunicipal",INDEX(B!$C$2:$C$126,MATCH(EF!P478,B!$A$2:$A$126,0))),"Sin región al ser un ente Estatal")</f>
        <v>#N/A</v>
      </c>
      <c r="R478" s="204" t="e">
        <f>IF(O478="7",IF(P478="000","N/A",INDEX(B!$D$2:$D$126,MATCH(EF!P478,B!$A$2:$A$126,0))),B!$D$127)</f>
        <v>#N/A</v>
      </c>
      <c r="S478" s="204" t="e">
        <f>IF(O478="7",IF(P478="000","N/A",INDEX(B!$E$2:$E$126,MATCH(EF!P478,B!$A$2:$A$126,0))),B!$E$127)</f>
        <v>#N/A</v>
      </c>
    </row>
    <row r="479" spans="1:19" x14ac:dyDescent="0.3">
      <c r="A479" s="195">
        <f>COUNTIF(A!$A$2:$A$1001,"&lt;="&amp;A!A479)</f>
        <v>0</v>
      </c>
      <c r="B479" s="196">
        <v>478</v>
      </c>
      <c r="C479" s="202" t="e">
        <f>INDEX(A!$A$2:$A$1001,MATCH(EF!B479,EF!$A$2:$A$1001,0))</f>
        <v>#N/A</v>
      </c>
      <c r="D479" s="202" t="e">
        <f>INDEX(A!$B$2:$B$1001,MATCH(EF!C479,A!$A$2:$A$1001,0))</f>
        <v>#N/A</v>
      </c>
      <c r="E479" s="202" t="e">
        <f>INDEX(A!$C$2:$C$1001,MATCH(EF!C479,A!$A$2:$A$1001,0))</f>
        <v>#N/A</v>
      </c>
      <c r="F479" s="202" t="e">
        <f>INDEX(A!$D$2:$D$1001,MATCH(EF!C479,A!$A$2:$A$1001,0))</f>
        <v>#N/A</v>
      </c>
      <c r="G479" s="202" t="e">
        <f>INDEX(A!$E$2:$E$1001,MATCH(EF!C479,A!$A$2:$A$1001,0))</f>
        <v>#N/A</v>
      </c>
      <c r="H479" s="202" t="e">
        <f>INDEX(A!$F$2:$F$1001,MATCH(EF!C479,A!$A$2:$A$1001,0))</f>
        <v>#N/A</v>
      </c>
      <c r="I479" s="202" t="e">
        <f>INDEX(A!$G$2:$G$1001,MATCH(EF!C479,A!$A$2:$A$1001,0))</f>
        <v>#N/A</v>
      </c>
      <c r="J479" s="202" t="e">
        <f>INDEX(A!$H$2:$H$1001,MATCH(EF!C479,A!$A$2:$A$1001,0))</f>
        <v>#N/A</v>
      </c>
      <c r="K479" s="202" t="e">
        <f>INDEX(A!$I$2:$I$1001,MATCH(EF!C479,A!$A$2:$A$1001,0))</f>
        <v>#N/A</v>
      </c>
      <c r="L479" s="202" t="e">
        <f>INDEX(A!$J$2:$J$1001,MATCH(EF!C479,A!$A$2:$A$1001,0))</f>
        <v>#N/A</v>
      </c>
      <c r="M479" s="202" t="e">
        <f>INDEX(A!$K$2:$K$1001,MATCH(EF!C479,A!$A$2:$A$1001,0))</f>
        <v>#N/A</v>
      </c>
      <c r="N479" s="202" t="e">
        <f>INDEX(A!$L$2:$L$1001,MATCH(EF!C479,A!$A$2:$A$1001,0))</f>
        <v>#N/A</v>
      </c>
      <c r="O479" s="203" t="e">
        <f t="shared" si="14"/>
        <v>#N/A</v>
      </c>
      <c r="P479" s="203" t="e">
        <f t="shared" si="15"/>
        <v>#N/A</v>
      </c>
      <c r="Q479" s="203" t="e">
        <f>IF(O479="7",IF(P479="000","Sin región al ser un intermunicipal",INDEX(B!$C$2:$C$126,MATCH(EF!P479,B!$A$2:$A$126,0))),"Sin región al ser un ente Estatal")</f>
        <v>#N/A</v>
      </c>
      <c r="R479" s="204" t="e">
        <f>IF(O479="7",IF(P479="000","N/A",INDEX(B!$D$2:$D$126,MATCH(EF!P479,B!$A$2:$A$126,0))),B!$D$127)</f>
        <v>#N/A</v>
      </c>
      <c r="S479" s="204" t="e">
        <f>IF(O479="7",IF(P479="000","N/A",INDEX(B!$E$2:$E$126,MATCH(EF!P479,B!$A$2:$A$126,0))),B!$E$127)</f>
        <v>#N/A</v>
      </c>
    </row>
    <row r="480" spans="1:19" x14ac:dyDescent="0.3">
      <c r="A480" s="195">
        <f>COUNTIF(A!$A$2:$A$1001,"&lt;="&amp;A!A480)</f>
        <v>0</v>
      </c>
      <c r="B480" s="196">
        <v>479</v>
      </c>
      <c r="C480" s="202" t="e">
        <f>INDEX(A!$A$2:$A$1001,MATCH(EF!B480,EF!$A$2:$A$1001,0))</f>
        <v>#N/A</v>
      </c>
      <c r="D480" s="202" t="e">
        <f>INDEX(A!$B$2:$B$1001,MATCH(EF!C480,A!$A$2:$A$1001,0))</f>
        <v>#N/A</v>
      </c>
      <c r="E480" s="202" t="e">
        <f>INDEX(A!$C$2:$C$1001,MATCH(EF!C480,A!$A$2:$A$1001,0))</f>
        <v>#N/A</v>
      </c>
      <c r="F480" s="202" t="e">
        <f>INDEX(A!$D$2:$D$1001,MATCH(EF!C480,A!$A$2:$A$1001,0))</f>
        <v>#N/A</v>
      </c>
      <c r="G480" s="202" t="e">
        <f>INDEX(A!$E$2:$E$1001,MATCH(EF!C480,A!$A$2:$A$1001,0))</f>
        <v>#N/A</v>
      </c>
      <c r="H480" s="202" t="e">
        <f>INDEX(A!$F$2:$F$1001,MATCH(EF!C480,A!$A$2:$A$1001,0))</f>
        <v>#N/A</v>
      </c>
      <c r="I480" s="202" t="e">
        <f>INDEX(A!$G$2:$G$1001,MATCH(EF!C480,A!$A$2:$A$1001,0))</f>
        <v>#N/A</v>
      </c>
      <c r="J480" s="202" t="e">
        <f>INDEX(A!$H$2:$H$1001,MATCH(EF!C480,A!$A$2:$A$1001,0))</f>
        <v>#N/A</v>
      </c>
      <c r="K480" s="202" t="e">
        <f>INDEX(A!$I$2:$I$1001,MATCH(EF!C480,A!$A$2:$A$1001,0))</f>
        <v>#N/A</v>
      </c>
      <c r="L480" s="202" t="e">
        <f>INDEX(A!$J$2:$J$1001,MATCH(EF!C480,A!$A$2:$A$1001,0))</f>
        <v>#N/A</v>
      </c>
      <c r="M480" s="202" t="e">
        <f>INDEX(A!$K$2:$K$1001,MATCH(EF!C480,A!$A$2:$A$1001,0))</f>
        <v>#N/A</v>
      </c>
      <c r="N480" s="202" t="e">
        <f>INDEX(A!$L$2:$L$1001,MATCH(EF!C480,A!$A$2:$A$1001,0))</f>
        <v>#N/A</v>
      </c>
      <c r="O480" s="203" t="e">
        <f t="shared" si="14"/>
        <v>#N/A</v>
      </c>
      <c r="P480" s="203" t="e">
        <f t="shared" si="15"/>
        <v>#N/A</v>
      </c>
      <c r="Q480" s="203" t="e">
        <f>IF(O480="7",IF(P480="000","Sin región al ser un intermunicipal",INDEX(B!$C$2:$C$126,MATCH(EF!P480,B!$A$2:$A$126,0))),"Sin región al ser un ente Estatal")</f>
        <v>#N/A</v>
      </c>
      <c r="R480" s="204" t="e">
        <f>IF(O480="7",IF(P480="000","N/A",INDEX(B!$D$2:$D$126,MATCH(EF!P480,B!$A$2:$A$126,0))),B!$D$127)</f>
        <v>#N/A</v>
      </c>
      <c r="S480" s="204" t="e">
        <f>IF(O480="7",IF(P480="000","N/A",INDEX(B!$E$2:$E$126,MATCH(EF!P480,B!$A$2:$A$126,0))),B!$E$127)</f>
        <v>#N/A</v>
      </c>
    </row>
    <row r="481" spans="1:19" x14ac:dyDescent="0.3">
      <c r="A481" s="195">
        <f>COUNTIF(A!$A$2:$A$1001,"&lt;="&amp;A!A481)</f>
        <v>0</v>
      </c>
      <c r="B481" s="196">
        <v>480</v>
      </c>
      <c r="C481" s="202" t="e">
        <f>INDEX(A!$A$2:$A$1001,MATCH(EF!B481,EF!$A$2:$A$1001,0))</f>
        <v>#N/A</v>
      </c>
      <c r="D481" s="202" t="e">
        <f>INDEX(A!$B$2:$B$1001,MATCH(EF!C481,A!$A$2:$A$1001,0))</f>
        <v>#N/A</v>
      </c>
      <c r="E481" s="202" t="e">
        <f>INDEX(A!$C$2:$C$1001,MATCH(EF!C481,A!$A$2:$A$1001,0))</f>
        <v>#N/A</v>
      </c>
      <c r="F481" s="202" t="e">
        <f>INDEX(A!$D$2:$D$1001,MATCH(EF!C481,A!$A$2:$A$1001,0))</f>
        <v>#N/A</v>
      </c>
      <c r="G481" s="202" t="e">
        <f>INDEX(A!$E$2:$E$1001,MATCH(EF!C481,A!$A$2:$A$1001,0))</f>
        <v>#N/A</v>
      </c>
      <c r="H481" s="202" t="e">
        <f>INDEX(A!$F$2:$F$1001,MATCH(EF!C481,A!$A$2:$A$1001,0))</f>
        <v>#N/A</v>
      </c>
      <c r="I481" s="202" t="e">
        <f>INDEX(A!$G$2:$G$1001,MATCH(EF!C481,A!$A$2:$A$1001,0))</f>
        <v>#N/A</v>
      </c>
      <c r="J481" s="202" t="e">
        <f>INDEX(A!$H$2:$H$1001,MATCH(EF!C481,A!$A$2:$A$1001,0))</f>
        <v>#N/A</v>
      </c>
      <c r="K481" s="202" t="e">
        <f>INDEX(A!$I$2:$I$1001,MATCH(EF!C481,A!$A$2:$A$1001,0))</f>
        <v>#N/A</v>
      </c>
      <c r="L481" s="202" t="e">
        <f>INDEX(A!$J$2:$J$1001,MATCH(EF!C481,A!$A$2:$A$1001,0))</f>
        <v>#N/A</v>
      </c>
      <c r="M481" s="202" t="e">
        <f>INDEX(A!$K$2:$K$1001,MATCH(EF!C481,A!$A$2:$A$1001,0))</f>
        <v>#N/A</v>
      </c>
      <c r="N481" s="202" t="e">
        <f>INDEX(A!$L$2:$L$1001,MATCH(EF!C481,A!$A$2:$A$1001,0))</f>
        <v>#N/A</v>
      </c>
      <c r="O481" s="203" t="e">
        <f t="shared" si="14"/>
        <v>#N/A</v>
      </c>
      <c r="P481" s="203" t="e">
        <f t="shared" si="15"/>
        <v>#N/A</v>
      </c>
      <c r="Q481" s="203" t="e">
        <f>IF(O481="7",IF(P481="000","Sin región al ser un intermunicipal",INDEX(B!$C$2:$C$126,MATCH(EF!P481,B!$A$2:$A$126,0))),"Sin región al ser un ente Estatal")</f>
        <v>#N/A</v>
      </c>
      <c r="R481" s="204" t="e">
        <f>IF(O481="7",IF(P481="000","N/A",INDEX(B!$D$2:$D$126,MATCH(EF!P481,B!$A$2:$A$126,0))),B!$D$127)</f>
        <v>#N/A</v>
      </c>
      <c r="S481" s="204" t="e">
        <f>IF(O481="7",IF(P481="000","N/A",INDEX(B!$E$2:$E$126,MATCH(EF!P481,B!$A$2:$A$126,0))),B!$E$127)</f>
        <v>#N/A</v>
      </c>
    </row>
    <row r="482" spans="1:19" x14ac:dyDescent="0.3">
      <c r="A482" s="195">
        <f>COUNTIF(A!$A$2:$A$1001,"&lt;="&amp;A!A482)</f>
        <v>0</v>
      </c>
      <c r="B482" s="196">
        <v>481</v>
      </c>
      <c r="C482" s="202" t="e">
        <f>INDEX(A!$A$2:$A$1001,MATCH(EF!B482,EF!$A$2:$A$1001,0))</f>
        <v>#N/A</v>
      </c>
      <c r="D482" s="202" t="e">
        <f>INDEX(A!$B$2:$B$1001,MATCH(EF!C482,A!$A$2:$A$1001,0))</f>
        <v>#N/A</v>
      </c>
      <c r="E482" s="202" t="e">
        <f>INDEX(A!$C$2:$C$1001,MATCH(EF!C482,A!$A$2:$A$1001,0))</f>
        <v>#N/A</v>
      </c>
      <c r="F482" s="202" t="e">
        <f>INDEX(A!$D$2:$D$1001,MATCH(EF!C482,A!$A$2:$A$1001,0))</f>
        <v>#N/A</v>
      </c>
      <c r="G482" s="202" t="e">
        <f>INDEX(A!$E$2:$E$1001,MATCH(EF!C482,A!$A$2:$A$1001,0))</f>
        <v>#N/A</v>
      </c>
      <c r="H482" s="202" t="e">
        <f>INDEX(A!$F$2:$F$1001,MATCH(EF!C482,A!$A$2:$A$1001,0))</f>
        <v>#N/A</v>
      </c>
      <c r="I482" s="202" t="e">
        <f>INDEX(A!$G$2:$G$1001,MATCH(EF!C482,A!$A$2:$A$1001,0))</f>
        <v>#N/A</v>
      </c>
      <c r="J482" s="202" t="e">
        <f>INDEX(A!$H$2:$H$1001,MATCH(EF!C482,A!$A$2:$A$1001,0))</f>
        <v>#N/A</v>
      </c>
      <c r="K482" s="202" t="e">
        <f>INDEX(A!$I$2:$I$1001,MATCH(EF!C482,A!$A$2:$A$1001,0))</f>
        <v>#N/A</v>
      </c>
      <c r="L482" s="202" t="e">
        <f>INDEX(A!$J$2:$J$1001,MATCH(EF!C482,A!$A$2:$A$1001,0))</f>
        <v>#N/A</v>
      </c>
      <c r="M482" s="202" t="e">
        <f>INDEX(A!$K$2:$K$1001,MATCH(EF!C482,A!$A$2:$A$1001,0))</f>
        <v>#N/A</v>
      </c>
      <c r="N482" s="202" t="e">
        <f>INDEX(A!$L$2:$L$1001,MATCH(EF!C482,A!$A$2:$A$1001,0))</f>
        <v>#N/A</v>
      </c>
      <c r="O482" s="203" t="e">
        <f t="shared" si="14"/>
        <v>#N/A</v>
      </c>
      <c r="P482" s="203" t="e">
        <f t="shared" si="15"/>
        <v>#N/A</v>
      </c>
      <c r="Q482" s="203" t="e">
        <f>IF(O482="7",IF(P482="000","Sin región al ser un intermunicipal",INDEX(B!$C$2:$C$126,MATCH(EF!P482,B!$A$2:$A$126,0))),"Sin región al ser un ente Estatal")</f>
        <v>#N/A</v>
      </c>
      <c r="R482" s="204" t="e">
        <f>IF(O482="7",IF(P482="000","N/A",INDEX(B!$D$2:$D$126,MATCH(EF!P482,B!$A$2:$A$126,0))),B!$D$127)</f>
        <v>#N/A</v>
      </c>
      <c r="S482" s="204" t="e">
        <f>IF(O482="7",IF(P482="000","N/A",INDEX(B!$E$2:$E$126,MATCH(EF!P482,B!$A$2:$A$126,0))),B!$E$127)</f>
        <v>#N/A</v>
      </c>
    </row>
    <row r="483" spans="1:19" x14ac:dyDescent="0.3">
      <c r="A483" s="195">
        <f>COUNTIF(A!$A$2:$A$1001,"&lt;="&amp;A!A483)</f>
        <v>0</v>
      </c>
      <c r="B483" s="196">
        <v>482</v>
      </c>
      <c r="C483" s="202" t="e">
        <f>INDEX(A!$A$2:$A$1001,MATCH(EF!B483,EF!$A$2:$A$1001,0))</f>
        <v>#N/A</v>
      </c>
      <c r="D483" s="202" t="e">
        <f>INDEX(A!$B$2:$B$1001,MATCH(EF!C483,A!$A$2:$A$1001,0))</f>
        <v>#N/A</v>
      </c>
      <c r="E483" s="202" t="e">
        <f>INDEX(A!$C$2:$C$1001,MATCH(EF!C483,A!$A$2:$A$1001,0))</f>
        <v>#N/A</v>
      </c>
      <c r="F483" s="202" t="e">
        <f>INDEX(A!$D$2:$D$1001,MATCH(EF!C483,A!$A$2:$A$1001,0))</f>
        <v>#N/A</v>
      </c>
      <c r="G483" s="202" t="e">
        <f>INDEX(A!$E$2:$E$1001,MATCH(EF!C483,A!$A$2:$A$1001,0))</f>
        <v>#N/A</v>
      </c>
      <c r="H483" s="202" t="e">
        <f>INDEX(A!$F$2:$F$1001,MATCH(EF!C483,A!$A$2:$A$1001,0))</f>
        <v>#N/A</v>
      </c>
      <c r="I483" s="202" t="e">
        <f>INDEX(A!$G$2:$G$1001,MATCH(EF!C483,A!$A$2:$A$1001,0))</f>
        <v>#N/A</v>
      </c>
      <c r="J483" s="202" t="e">
        <f>INDEX(A!$H$2:$H$1001,MATCH(EF!C483,A!$A$2:$A$1001,0))</f>
        <v>#N/A</v>
      </c>
      <c r="K483" s="202" t="e">
        <f>INDEX(A!$I$2:$I$1001,MATCH(EF!C483,A!$A$2:$A$1001,0))</f>
        <v>#N/A</v>
      </c>
      <c r="L483" s="202" t="e">
        <f>INDEX(A!$J$2:$J$1001,MATCH(EF!C483,A!$A$2:$A$1001,0))</f>
        <v>#N/A</v>
      </c>
      <c r="M483" s="202" t="e">
        <f>INDEX(A!$K$2:$K$1001,MATCH(EF!C483,A!$A$2:$A$1001,0))</f>
        <v>#N/A</v>
      </c>
      <c r="N483" s="202" t="e">
        <f>INDEX(A!$L$2:$L$1001,MATCH(EF!C483,A!$A$2:$A$1001,0))</f>
        <v>#N/A</v>
      </c>
      <c r="O483" s="203" t="e">
        <f t="shared" si="14"/>
        <v>#N/A</v>
      </c>
      <c r="P483" s="203" t="e">
        <f t="shared" si="15"/>
        <v>#N/A</v>
      </c>
      <c r="Q483" s="203" t="e">
        <f>IF(O483="7",IF(P483="000","Sin región al ser un intermunicipal",INDEX(B!$C$2:$C$126,MATCH(EF!P483,B!$A$2:$A$126,0))),"Sin región al ser un ente Estatal")</f>
        <v>#N/A</v>
      </c>
      <c r="R483" s="204" t="e">
        <f>IF(O483="7",IF(P483="000","N/A",INDEX(B!$D$2:$D$126,MATCH(EF!P483,B!$A$2:$A$126,0))),B!$D$127)</f>
        <v>#N/A</v>
      </c>
      <c r="S483" s="204" t="e">
        <f>IF(O483="7",IF(P483="000","N/A",INDEX(B!$E$2:$E$126,MATCH(EF!P483,B!$A$2:$A$126,0))),B!$E$127)</f>
        <v>#N/A</v>
      </c>
    </row>
    <row r="484" spans="1:19" x14ac:dyDescent="0.3">
      <c r="A484" s="195">
        <f>COUNTIF(A!$A$2:$A$1001,"&lt;="&amp;A!A484)</f>
        <v>0</v>
      </c>
      <c r="B484" s="196">
        <v>483</v>
      </c>
      <c r="C484" s="202" t="e">
        <f>INDEX(A!$A$2:$A$1001,MATCH(EF!B484,EF!$A$2:$A$1001,0))</f>
        <v>#N/A</v>
      </c>
      <c r="D484" s="202" t="e">
        <f>INDEX(A!$B$2:$B$1001,MATCH(EF!C484,A!$A$2:$A$1001,0))</f>
        <v>#N/A</v>
      </c>
      <c r="E484" s="202" t="e">
        <f>INDEX(A!$C$2:$C$1001,MATCH(EF!C484,A!$A$2:$A$1001,0))</f>
        <v>#N/A</v>
      </c>
      <c r="F484" s="202" t="e">
        <f>INDEX(A!$D$2:$D$1001,MATCH(EF!C484,A!$A$2:$A$1001,0))</f>
        <v>#N/A</v>
      </c>
      <c r="G484" s="202" t="e">
        <f>INDEX(A!$E$2:$E$1001,MATCH(EF!C484,A!$A$2:$A$1001,0))</f>
        <v>#N/A</v>
      </c>
      <c r="H484" s="202" t="e">
        <f>INDEX(A!$F$2:$F$1001,MATCH(EF!C484,A!$A$2:$A$1001,0))</f>
        <v>#N/A</v>
      </c>
      <c r="I484" s="202" t="e">
        <f>INDEX(A!$G$2:$G$1001,MATCH(EF!C484,A!$A$2:$A$1001,0))</f>
        <v>#N/A</v>
      </c>
      <c r="J484" s="202" t="e">
        <f>INDEX(A!$H$2:$H$1001,MATCH(EF!C484,A!$A$2:$A$1001,0))</f>
        <v>#N/A</v>
      </c>
      <c r="K484" s="202" t="e">
        <f>INDEX(A!$I$2:$I$1001,MATCH(EF!C484,A!$A$2:$A$1001,0))</f>
        <v>#N/A</v>
      </c>
      <c r="L484" s="202" t="e">
        <f>INDEX(A!$J$2:$J$1001,MATCH(EF!C484,A!$A$2:$A$1001,0))</f>
        <v>#N/A</v>
      </c>
      <c r="M484" s="202" t="e">
        <f>INDEX(A!$K$2:$K$1001,MATCH(EF!C484,A!$A$2:$A$1001,0))</f>
        <v>#N/A</v>
      </c>
      <c r="N484" s="202" t="e">
        <f>INDEX(A!$L$2:$L$1001,MATCH(EF!C484,A!$A$2:$A$1001,0))</f>
        <v>#N/A</v>
      </c>
      <c r="O484" s="203" t="e">
        <f t="shared" si="14"/>
        <v>#N/A</v>
      </c>
      <c r="P484" s="203" t="e">
        <f t="shared" si="15"/>
        <v>#N/A</v>
      </c>
      <c r="Q484" s="203" t="e">
        <f>IF(O484="7",IF(P484="000","Sin región al ser un intermunicipal",INDEX(B!$C$2:$C$126,MATCH(EF!P484,B!$A$2:$A$126,0))),"Sin región al ser un ente Estatal")</f>
        <v>#N/A</v>
      </c>
      <c r="R484" s="204" t="e">
        <f>IF(O484="7",IF(P484="000","N/A",INDEX(B!$D$2:$D$126,MATCH(EF!P484,B!$A$2:$A$126,0))),B!$D$127)</f>
        <v>#N/A</v>
      </c>
      <c r="S484" s="204" t="e">
        <f>IF(O484="7",IF(P484="000","N/A",INDEX(B!$E$2:$E$126,MATCH(EF!P484,B!$A$2:$A$126,0))),B!$E$127)</f>
        <v>#N/A</v>
      </c>
    </row>
    <row r="485" spans="1:19" x14ac:dyDescent="0.3">
      <c r="A485" s="195">
        <f>COUNTIF(A!$A$2:$A$1001,"&lt;="&amp;A!A485)</f>
        <v>0</v>
      </c>
      <c r="B485" s="196">
        <v>484</v>
      </c>
      <c r="C485" s="202" t="e">
        <f>INDEX(A!$A$2:$A$1001,MATCH(EF!B485,EF!$A$2:$A$1001,0))</f>
        <v>#N/A</v>
      </c>
      <c r="D485" s="202" t="e">
        <f>INDEX(A!$B$2:$B$1001,MATCH(EF!C485,A!$A$2:$A$1001,0))</f>
        <v>#N/A</v>
      </c>
      <c r="E485" s="202" t="e">
        <f>INDEX(A!$C$2:$C$1001,MATCH(EF!C485,A!$A$2:$A$1001,0))</f>
        <v>#N/A</v>
      </c>
      <c r="F485" s="202" t="e">
        <f>INDEX(A!$D$2:$D$1001,MATCH(EF!C485,A!$A$2:$A$1001,0))</f>
        <v>#N/A</v>
      </c>
      <c r="G485" s="202" t="e">
        <f>INDEX(A!$E$2:$E$1001,MATCH(EF!C485,A!$A$2:$A$1001,0))</f>
        <v>#N/A</v>
      </c>
      <c r="H485" s="202" t="e">
        <f>INDEX(A!$F$2:$F$1001,MATCH(EF!C485,A!$A$2:$A$1001,0))</f>
        <v>#N/A</v>
      </c>
      <c r="I485" s="202" t="e">
        <f>INDEX(A!$G$2:$G$1001,MATCH(EF!C485,A!$A$2:$A$1001,0))</f>
        <v>#N/A</v>
      </c>
      <c r="J485" s="202" t="e">
        <f>INDEX(A!$H$2:$H$1001,MATCH(EF!C485,A!$A$2:$A$1001,0))</f>
        <v>#N/A</v>
      </c>
      <c r="K485" s="202" t="e">
        <f>INDEX(A!$I$2:$I$1001,MATCH(EF!C485,A!$A$2:$A$1001,0))</f>
        <v>#N/A</v>
      </c>
      <c r="L485" s="202" t="e">
        <f>INDEX(A!$J$2:$J$1001,MATCH(EF!C485,A!$A$2:$A$1001,0))</f>
        <v>#N/A</v>
      </c>
      <c r="M485" s="202" t="e">
        <f>INDEX(A!$K$2:$K$1001,MATCH(EF!C485,A!$A$2:$A$1001,0))</f>
        <v>#N/A</v>
      </c>
      <c r="N485" s="202" t="e">
        <f>INDEX(A!$L$2:$L$1001,MATCH(EF!C485,A!$A$2:$A$1001,0))</f>
        <v>#N/A</v>
      </c>
      <c r="O485" s="203" t="e">
        <f t="shared" si="14"/>
        <v>#N/A</v>
      </c>
      <c r="P485" s="203" t="e">
        <f t="shared" si="15"/>
        <v>#N/A</v>
      </c>
      <c r="Q485" s="203" t="e">
        <f>IF(O485="7",IF(P485="000","Sin región al ser un intermunicipal",INDEX(B!$C$2:$C$126,MATCH(EF!P485,B!$A$2:$A$126,0))),"Sin región al ser un ente Estatal")</f>
        <v>#N/A</v>
      </c>
      <c r="R485" s="204" t="e">
        <f>IF(O485="7",IF(P485="000","N/A",INDEX(B!$D$2:$D$126,MATCH(EF!P485,B!$A$2:$A$126,0))),B!$D$127)</f>
        <v>#N/A</v>
      </c>
      <c r="S485" s="204" t="e">
        <f>IF(O485="7",IF(P485="000","N/A",INDEX(B!$E$2:$E$126,MATCH(EF!P485,B!$A$2:$A$126,0))),B!$E$127)</f>
        <v>#N/A</v>
      </c>
    </row>
    <row r="486" spans="1:19" x14ac:dyDescent="0.3">
      <c r="A486" s="195">
        <f>COUNTIF(A!$A$2:$A$1001,"&lt;="&amp;A!A486)</f>
        <v>0</v>
      </c>
      <c r="B486" s="196">
        <v>485</v>
      </c>
      <c r="C486" s="202" t="e">
        <f>INDEX(A!$A$2:$A$1001,MATCH(EF!B486,EF!$A$2:$A$1001,0))</f>
        <v>#N/A</v>
      </c>
      <c r="D486" s="202" t="e">
        <f>INDEX(A!$B$2:$B$1001,MATCH(EF!C486,A!$A$2:$A$1001,0))</f>
        <v>#N/A</v>
      </c>
      <c r="E486" s="202" t="e">
        <f>INDEX(A!$C$2:$C$1001,MATCH(EF!C486,A!$A$2:$A$1001,0))</f>
        <v>#N/A</v>
      </c>
      <c r="F486" s="202" t="e">
        <f>INDEX(A!$D$2:$D$1001,MATCH(EF!C486,A!$A$2:$A$1001,0))</f>
        <v>#N/A</v>
      </c>
      <c r="G486" s="202" t="e">
        <f>INDEX(A!$E$2:$E$1001,MATCH(EF!C486,A!$A$2:$A$1001,0))</f>
        <v>#N/A</v>
      </c>
      <c r="H486" s="202" t="e">
        <f>INDEX(A!$F$2:$F$1001,MATCH(EF!C486,A!$A$2:$A$1001,0))</f>
        <v>#N/A</v>
      </c>
      <c r="I486" s="202" t="e">
        <f>INDEX(A!$G$2:$G$1001,MATCH(EF!C486,A!$A$2:$A$1001,0))</f>
        <v>#N/A</v>
      </c>
      <c r="J486" s="202" t="e">
        <f>INDEX(A!$H$2:$H$1001,MATCH(EF!C486,A!$A$2:$A$1001,0))</f>
        <v>#N/A</v>
      </c>
      <c r="K486" s="202" t="e">
        <f>INDEX(A!$I$2:$I$1001,MATCH(EF!C486,A!$A$2:$A$1001,0))</f>
        <v>#N/A</v>
      </c>
      <c r="L486" s="202" t="e">
        <f>INDEX(A!$J$2:$J$1001,MATCH(EF!C486,A!$A$2:$A$1001,0))</f>
        <v>#N/A</v>
      </c>
      <c r="M486" s="202" t="e">
        <f>INDEX(A!$K$2:$K$1001,MATCH(EF!C486,A!$A$2:$A$1001,0))</f>
        <v>#N/A</v>
      </c>
      <c r="N486" s="202" t="e">
        <f>INDEX(A!$L$2:$L$1001,MATCH(EF!C486,A!$A$2:$A$1001,0))</f>
        <v>#N/A</v>
      </c>
      <c r="O486" s="203" t="e">
        <f t="shared" si="14"/>
        <v>#N/A</v>
      </c>
      <c r="P486" s="203" t="e">
        <f t="shared" si="15"/>
        <v>#N/A</v>
      </c>
      <c r="Q486" s="203" t="e">
        <f>IF(O486="7",IF(P486="000","Sin región al ser un intermunicipal",INDEX(B!$C$2:$C$126,MATCH(EF!P486,B!$A$2:$A$126,0))),"Sin región al ser un ente Estatal")</f>
        <v>#N/A</v>
      </c>
      <c r="R486" s="204" t="e">
        <f>IF(O486="7",IF(P486="000","N/A",INDEX(B!$D$2:$D$126,MATCH(EF!P486,B!$A$2:$A$126,0))),B!$D$127)</f>
        <v>#N/A</v>
      </c>
      <c r="S486" s="204" t="e">
        <f>IF(O486="7",IF(P486="000","N/A",INDEX(B!$E$2:$E$126,MATCH(EF!P486,B!$A$2:$A$126,0))),B!$E$127)</f>
        <v>#N/A</v>
      </c>
    </row>
    <row r="487" spans="1:19" x14ac:dyDescent="0.3">
      <c r="A487" s="195">
        <f>COUNTIF(A!$A$2:$A$1001,"&lt;="&amp;A!A487)</f>
        <v>0</v>
      </c>
      <c r="B487" s="196">
        <v>486</v>
      </c>
      <c r="C487" s="202" t="e">
        <f>INDEX(A!$A$2:$A$1001,MATCH(EF!B487,EF!$A$2:$A$1001,0))</f>
        <v>#N/A</v>
      </c>
      <c r="D487" s="202" t="e">
        <f>INDEX(A!$B$2:$B$1001,MATCH(EF!C487,A!$A$2:$A$1001,0))</f>
        <v>#N/A</v>
      </c>
      <c r="E487" s="202" t="e">
        <f>INDEX(A!$C$2:$C$1001,MATCH(EF!C487,A!$A$2:$A$1001,0))</f>
        <v>#N/A</v>
      </c>
      <c r="F487" s="202" t="e">
        <f>INDEX(A!$D$2:$D$1001,MATCH(EF!C487,A!$A$2:$A$1001,0))</f>
        <v>#N/A</v>
      </c>
      <c r="G487" s="202" t="e">
        <f>INDEX(A!$E$2:$E$1001,MATCH(EF!C487,A!$A$2:$A$1001,0))</f>
        <v>#N/A</v>
      </c>
      <c r="H487" s="202" t="e">
        <f>INDEX(A!$F$2:$F$1001,MATCH(EF!C487,A!$A$2:$A$1001,0))</f>
        <v>#N/A</v>
      </c>
      <c r="I487" s="202" t="e">
        <f>INDEX(A!$G$2:$G$1001,MATCH(EF!C487,A!$A$2:$A$1001,0))</f>
        <v>#N/A</v>
      </c>
      <c r="J487" s="202" t="e">
        <f>INDEX(A!$H$2:$H$1001,MATCH(EF!C487,A!$A$2:$A$1001,0))</f>
        <v>#N/A</v>
      </c>
      <c r="K487" s="202" t="e">
        <f>INDEX(A!$I$2:$I$1001,MATCH(EF!C487,A!$A$2:$A$1001,0))</f>
        <v>#N/A</v>
      </c>
      <c r="L487" s="202" t="e">
        <f>INDEX(A!$J$2:$J$1001,MATCH(EF!C487,A!$A$2:$A$1001,0))</f>
        <v>#N/A</v>
      </c>
      <c r="M487" s="202" t="e">
        <f>INDEX(A!$K$2:$K$1001,MATCH(EF!C487,A!$A$2:$A$1001,0))</f>
        <v>#N/A</v>
      </c>
      <c r="N487" s="202" t="e">
        <f>INDEX(A!$L$2:$L$1001,MATCH(EF!C487,A!$A$2:$A$1001,0))</f>
        <v>#N/A</v>
      </c>
      <c r="O487" s="203" t="e">
        <f t="shared" si="14"/>
        <v>#N/A</v>
      </c>
      <c r="P487" s="203" t="e">
        <f t="shared" si="15"/>
        <v>#N/A</v>
      </c>
      <c r="Q487" s="203" t="e">
        <f>IF(O487="7",IF(P487="000","Sin región al ser un intermunicipal",INDEX(B!$C$2:$C$126,MATCH(EF!P487,B!$A$2:$A$126,0))),"Sin región al ser un ente Estatal")</f>
        <v>#N/A</v>
      </c>
      <c r="R487" s="204" t="e">
        <f>IF(O487="7",IF(P487="000","N/A",INDEX(B!$D$2:$D$126,MATCH(EF!P487,B!$A$2:$A$126,0))),B!$D$127)</f>
        <v>#N/A</v>
      </c>
      <c r="S487" s="204" t="e">
        <f>IF(O487="7",IF(P487="000","N/A",INDEX(B!$E$2:$E$126,MATCH(EF!P487,B!$A$2:$A$126,0))),B!$E$127)</f>
        <v>#N/A</v>
      </c>
    </row>
    <row r="488" spans="1:19" x14ac:dyDescent="0.3">
      <c r="A488" s="195">
        <f>COUNTIF(A!$A$2:$A$1001,"&lt;="&amp;A!A488)</f>
        <v>0</v>
      </c>
      <c r="B488" s="196">
        <v>487</v>
      </c>
      <c r="C488" s="202" t="e">
        <f>INDEX(A!$A$2:$A$1001,MATCH(EF!B488,EF!$A$2:$A$1001,0))</f>
        <v>#N/A</v>
      </c>
      <c r="D488" s="202" t="e">
        <f>INDEX(A!$B$2:$B$1001,MATCH(EF!C488,A!$A$2:$A$1001,0))</f>
        <v>#N/A</v>
      </c>
      <c r="E488" s="202" t="e">
        <f>INDEX(A!$C$2:$C$1001,MATCH(EF!C488,A!$A$2:$A$1001,0))</f>
        <v>#N/A</v>
      </c>
      <c r="F488" s="202" t="e">
        <f>INDEX(A!$D$2:$D$1001,MATCH(EF!C488,A!$A$2:$A$1001,0))</f>
        <v>#N/A</v>
      </c>
      <c r="G488" s="202" t="e">
        <f>INDEX(A!$E$2:$E$1001,MATCH(EF!C488,A!$A$2:$A$1001,0))</f>
        <v>#N/A</v>
      </c>
      <c r="H488" s="202" t="e">
        <f>INDEX(A!$F$2:$F$1001,MATCH(EF!C488,A!$A$2:$A$1001,0))</f>
        <v>#N/A</v>
      </c>
      <c r="I488" s="202" t="e">
        <f>INDEX(A!$G$2:$G$1001,MATCH(EF!C488,A!$A$2:$A$1001,0))</f>
        <v>#N/A</v>
      </c>
      <c r="J488" s="202" t="e">
        <f>INDEX(A!$H$2:$H$1001,MATCH(EF!C488,A!$A$2:$A$1001,0))</f>
        <v>#N/A</v>
      </c>
      <c r="K488" s="202" t="e">
        <f>INDEX(A!$I$2:$I$1001,MATCH(EF!C488,A!$A$2:$A$1001,0))</f>
        <v>#N/A</v>
      </c>
      <c r="L488" s="202" t="e">
        <f>INDEX(A!$J$2:$J$1001,MATCH(EF!C488,A!$A$2:$A$1001,0))</f>
        <v>#N/A</v>
      </c>
      <c r="M488" s="202" t="e">
        <f>INDEX(A!$K$2:$K$1001,MATCH(EF!C488,A!$A$2:$A$1001,0))</f>
        <v>#N/A</v>
      </c>
      <c r="N488" s="202" t="e">
        <f>INDEX(A!$L$2:$L$1001,MATCH(EF!C488,A!$A$2:$A$1001,0))</f>
        <v>#N/A</v>
      </c>
      <c r="O488" s="203" t="e">
        <f t="shared" si="14"/>
        <v>#N/A</v>
      </c>
      <c r="P488" s="203" t="e">
        <f t="shared" si="15"/>
        <v>#N/A</v>
      </c>
      <c r="Q488" s="203" t="e">
        <f>IF(O488="7",IF(P488="000","Sin región al ser un intermunicipal",INDEX(B!$C$2:$C$126,MATCH(EF!P488,B!$A$2:$A$126,0))),"Sin región al ser un ente Estatal")</f>
        <v>#N/A</v>
      </c>
      <c r="R488" s="204" t="e">
        <f>IF(O488="7",IF(P488="000","N/A",INDEX(B!$D$2:$D$126,MATCH(EF!P488,B!$A$2:$A$126,0))),B!$D$127)</f>
        <v>#N/A</v>
      </c>
      <c r="S488" s="204" t="e">
        <f>IF(O488="7",IF(P488="000","N/A",INDEX(B!$E$2:$E$126,MATCH(EF!P488,B!$A$2:$A$126,0))),B!$E$127)</f>
        <v>#N/A</v>
      </c>
    </row>
    <row r="489" spans="1:19" x14ac:dyDescent="0.3">
      <c r="A489" s="195">
        <f>COUNTIF(A!$A$2:$A$1001,"&lt;="&amp;A!A489)</f>
        <v>0</v>
      </c>
      <c r="B489" s="196">
        <v>488</v>
      </c>
      <c r="C489" s="202" t="e">
        <f>INDEX(A!$A$2:$A$1001,MATCH(EF!B489,EF!$A$2:$A$1001,0))</f>
        <v>#N/A</v>
      </c>
      <c r="D489" s="202" t="e">
        <f>INDEX(A!$B$2:$B$1001,MATCH(EF!C489,A!$A$2:$A$1001,0))</f>
        <v>#N/A</v>
      </c>
      <c r="E489" s="202" t="e">
        <f>INDEX(A!$C$2:$C$1001,MATCH(EF!C489,A!$A$2:$A$1001,0))</f>
        <v>#N/A</v>
      </c>
      <c r="F489" s="202" t="e">
        <f>INDEX(A!$D$2:$D$1001,MATCH(EF!C489,A!$A$2:$A$1001,0))</f>
        <v>#N/A</v>
      </c>
      <c r="G489" s="202" t="e">
        <f>INDEX(A!$E$2:$E$1001,MATCH(EF!C489,A!$A$2:$A$1001,0))</f>
        <v>#N/A</v>
      </c>
      <c r="H489" s="202" t="e">
        <f>INDEX(A!$F$2:$F$1001,MATCH(EF!C489,A!$A$2:$A$1001,0))</f>
        <v>#N/A</v>
      </c>
      <c r="I489" s="202" t="e">
        <f>INDEX(A!$G$2:$G$1001,MATCH(EF!C489,A!$A$2:$A$1001,0))</f>
        <v>#N/A</v>
      </c>
      <c r="J489" s="202" t="e">
        <f>INDEX(A!$H$2:$H$1001,MATCH(EF!C489,A!$A$2:$A$1001,0))</f>
        <v>#N/A</v>
      </c>
      <c r="K489" s="202" t="e">
        <f>INDEX(A!$I$2:$I$1001,MATCH(EF!C489,A!$A$2:$A$1001,0))</f>
        <v>#N/A</v>
      </c>
      <c r="L489" s="202" t="e">
        <f>INDEX(A!$J$2:$J$1001,MATCH(EF!C489,A!$A$2:$A$1001,0))</f>
        <v>#N/A</v>
      </c>
      <c r="M489" s="202" t="e">
        <f>INDEX(A!$K$2:$K$1001,MATCH(EF!C489,A!$A$2:$A$1001,0))</f>
        <v>#N/A</v>
      </c>
      <c r="N489" s="202" t="e">
        <f>INDEX(A!$L$2:$L$1001,MATCH(EF!C489,A!$A$2:$A$1001,0))</f>
        <v>#N/A</v>
      </c>
      <c r="O489" s="203" t="e">
        <f t="shared" si="14"/>
        <v>#N/A</v>
      </c>
      <c r="P489" s="203" t="e">
        <f t="shared" si="15"/>
        <v>#N/A</v>
      </c>
      <c r="Q489" s="203" t="e">
        <f>IF(O489="7",IF(P489="000","Sin región al ser un intermunicipal",INDEX(B!$C$2:$C$126,MATCH(EF!P489,B!$A$2:$A$126,0))),"Sin región al ser un ente Estatal")</f>
        <v>#N/A</v>
      </c>
      <c r="R489" s="204" t="e">
        <f>IF(O489="7",IF(P489="000","N/A",INDEX(B!$D$2:$D$126,MATCH(EF!P489,B!$A$2:$A$126,0))),B!$D$127)</f>
        <v>#N/A</v>
      </c>
      <c r="S489" s="204" t="e">
        <f>IF(O489="7",IF(P489="000","N/A",INDEX(B!$E$2:$E$126,MATCH(EF!P489,B!$A$2:$A$126,0))),B!$E$127)</f>
        <v>#N/A</v>
      </c>
    </row>
    <row r="490" spans="1:19" x14ac:dyDescent="0.3">
      <c r="A490" s="195">
        <f>COUNTIF(A!$A$2:$A$1001,"&lt;="&amp;A!A490)</f>
        <v>0</v>
      </c>
      <c r="B490" s="196">
        <v>489</v>
      </c>
      <c r="C490" s="202" t="e">
        <f>INDEX(A!$A$2:$A$1001,MATCH(EF!B490,EF!$A$2:$A$1001,0))</f>
        <v>#N/A</v>
      </c>
      <c r="D490" s="202" t="e">
        <f>INDEX(A!$B$2:$B$1001,MATCH(EF!C490,A!$A$2:$A$1001,0))</f>
        <v>#N/A</v>
      </c>
      <c r="E490" s="202" t="e">
        <f>INDEX(A!$C$2:$C$1001,MATCH(EF!C490,A!$A$2:$A$1001,0))</f>
        <v>#N/A</v>
      </c>
      <c r="F490" s="202" t="e">
        <f>INDEX(A!$D$2:$D$1001,MATCH(EF!C490,A!$A$2:$A$1001,0))</f>
        <v>#N/A</v>
      </c>
      <c r="G490" s="202" t="e">
        <f>INDEX(A!$E$2:$E$1001,MATCH(EF!C490,A!$A$2:$A$1001,0))</f>
        <v>#N/A</v>
      </c>
      <c r="H490" s="202" t="e">
        <f>INDEX(A!$F$2:$F$1001,MATCH(EF!C490,A!$A$2:$A$1001,0))</f>
        <v>#N/A</v>
      </c>
      <c r="I490" s="202" t="e">
        <f>INDEX(A!$G$2:$G$1001,MATCH(EF!C490,A!$A$2:$A$1001,0))</f>
        <v>#N/A</v>
      </c>
      <c r="J490" s="202" t="e">
        <f>INDEX(A!$H$2:$H$1001,MATCH(EF!C490,A!$A$2:$A$1001,0))</f>
        <v>#N/A</v>
      </c>
      <c r="K490" s="202" t="e">
        <f>INDEX(A!$I$2:$I$1001,MATCH(EF!C490,A!$A$2:$A$1001,0))</f>
        <v>#N/A</v>
      </c>
      <c r="L490" s="202" t="e">
        <f>INDEX(A!$J$2:$J$1001,MATCH(EF!C490,A!$A$2:$A$1001,0))</f>
        <v>#N/A</v>
      </c>
      <c r="M490" s="202" t="e">
        <f>INDEX(A!$K$2:$K$1001,MATCH(EF!C490,A!$A$2:$A$1001,0))</f>
        <v>#N/A</v>
      </c>
      <c r="N490" s="202" t="e">
        <f>INDEX(A!$L$2:$L$1001,MATCH(EF!C490,A!$A$2:$A$1001,0))</f>
        <v>#N/A</v>
      </c>
      <c r="O490" s="203" t="e">
        <f t="shared" si="14"/>
        <v>#N/A</v>
      </c>
      <c r="P490" s="203" t="e">
        <f t="shared" si="15"/>
        <v>#N/A</v>
      </c>
      <c r="Q490" s="203" t="e">
        <f>IF(O490="7",IF(P490="000","Sin región al ser un intermunicipal",INDEX(B!$C$2:$C$126,MATCH(EF!P490,B!$A$2:$A$126,0))),"Sin región al ser un ente Estatal")</f>
        <v>#N/A</v>
      </c>
      <c r="R490" s="204" t="e">
        <f>IF(O490="7",IF(P490="000","N/A",INDEX(B!$D$2:$D$126,MATCH(EF!P490,B!$A$2:$A$126,0))),B!$D$127)</f>
        <v>#N/A</v>
      </c>
      <c r="S490" s="204" t="e">
        <f>IF(O490="7",IF(P490="000","N/A",INDEX(B!$E$2:$E$126,MATCH(EF!P490,B!$A$2:$A$126,0))),B!$E$127)</f>
        <v>#N/A</v>
      </c>
    </row>
    <row r="491" spans="1:19" x14ac:dyDescent="0.3">
      <c r="A491" s="195">
        <f>COUNTIF(A!$A$2:$A$1001,"&lt;="&amp;A!A491)</f>
        <v>0</v>
      </c>
      <c r="B491" s="196">
        <v>490</v>
      </c>
      <c r="C491" s="202" t="e">
        <f>INDEX(A!$A$2:$A$1001,MATCH(EF!B491,EF!$A$2:$A$1001,0))</f>
        <v>#N/A</v>
      </c>
      <c r="D491" s="202" t="e">
        <f>INDEX(A!$B$2:$B$1001,MATCH(EF!C491,A!$A$2:$A$1001,0))</f>
        <v>#N/A</v>
      </c>
      <c r="E491" s="202" t="e">
        <f>INDEX(A!$C$2:$C$1001,MATCH(EF!C491,A!$A$2:$A$1001,0))</f>
        <v>#N/A</v>
      </c>
      <c r="F491" s="202" t="e">
        <f>INDEX(A!$D$2:$D$1001,MATCH(EF!C491,A!$A$2:$A$1001,0))</f>
        <v>#N/A</v>
      </c>
      <c r="G491" s="202" t="e">
        <f>INDEX(A!$E$2:$E$1001,MATCH(EF!C491,A!$A$2:$A$1001,0))</f>
        <v>#N/A</v>
      </c>
      <c r="H491" s="202" t="e">
        <f>INDEX(A!$F$2:$F$1001,MATCH(EF!C491,A!$A$2:$A$1001,0))</f>
        <v>#N/A</v>
      </c>
      <c r="I491" s="202" t="e">
        <f>INDEX(A!$G$2:$G$1001,MATCH(EF!C491,A!$A$2:$A$1001,0))</f>
        <v>#N/A</v>
      </c>
      <c r="J491" s="202" t="e">
        <f>INDEX(A!$H$2:$H$1001,MATCH(EF!C491,A!$A$2:$A$1001,0))</f>
        <v>#N/A</v>
      </c>
      <c r="K491" s="202" t="e">
        <f>INDEX(A!$I$2:$I$1001,MATCH(EF!C491,A!$A$2:$A$1001,0))</f>
        <v>#N/A</v>
      </c>
      <c r="L491" s="202" t="e">
        <f>INDEX(A!$J$2:$J$1001,MATCH(EF!C491,A!$A$2:$A$1001,0))</f>
        <v>#N/A</v>
      </c>
      <c r="M491" s="202" t="e">
        <f>INDEX(A!$K$2:$K$1001,MATCH(EF!C491,A!$A$2:$A$1001,0))</f>
        <v>#N/A</v>
      </c>
      <c r="N491" s="202" t="e">
        <f>INDEX(A!$L$2:$L$1001,MATCH(EF!C491,A!$A$2:$A$1001,0))</f>
        <v>#N/A</v>
      </c>
      <c r="O491" s="203" t="e">
        <f t="shared" si="14"/>
        <v>#N/A</v>
      </c>
      <c r="P491" s="203" t="e">
        <f t="shared" si="15"/>
        <v>#N/A</v>
      </c>
      <c r="Q491" s="203" t="e">
        <f>IF(O491="7",IF(P491="000","Sin región al ser un intermunicipal",INDEX(B!$C$2:$C$126,MATCH(EF!P491,B!$A$2:$A$126,0))),"Sin región al ser un ente Estatal")</f>
        <v>#N/A</v>
      </c>
      <c r="R491" s="204" t="e">
        <f>IF(O491="7",IF(P491="000","N/A",INDEX(B!$D$2:$D$126,MATCH(EF!P491,B!$A$2:$A$126,0))),B!$D$127)</f>
        <v>#N/A</v>
      </c>
      <c r="S491" s="204" t="e">
        <f>IF(O491="7",IF(P491="000","N/A",INDEX(B!$E$2:$E$126,MATCH(EF!P491,B!$A$2:$A$126,0))),B!$E$127)</f>
        <v>#N/A</v>
      </c>
    </row>
    <row r="492" spans="1:19" x14ac:dyDescent="0.3">
      <c r="A492" s="195">
        <f>COUNTIF(A!$A$2:$A$1001,"&lt;="&amp;A!A492)</f>
        <v>0</v>
      </c>
      <c r="B492" s="196">
        <v>491</v>
      </c>
      <c r="C492" s="202" t="e">
        <f>INDEX(A!$A$2:$A$1001,MATCH(EF!B492,EF!$A$2:$A$1001,0))</f>
        <v>#N/A</v>
      </c>
      <c r="D492" s="202" t="e">
        <f>INDEX(A!$B$2:$B$1001,MATCH(EF!C492,A!$A$2:$A$1001,0))</f>
        <v>#N/A</v>
      </c>
      <c r="E492" s="202" t="e">
        <f>INDEX(A!$C$2:$C$1001,MATCH(EF!C492,A!$A$2:$A$1001,0))</f>
        <v>#N/A</v>
      </c>
      <c r="F492" s="202" t="e">
        <f>INDEX(A!$D$2:$D$1001,MATCH(EF!C492,A!$A$2:$A$1001,0))</f>
        <v>#N/A</v>
      </c>
      <c r="G492" s="202" t="e">
        <f>INDEX(A!$E$2:$E$1001,MATCH(EF!C492,A!$A$2:$A$1001,0))</f>
        <v>#N/A</v>
      </c>
      <c r="H492" s="202" t="e">
        <f>INDEX(A!$F$2:$F$1001,MATCH(EF!C492,A!$A$2:$A$1001,0))</f>
        <v>#N/A</v>
      </c>
      <c r="I492" s="202" t="e">
        <f>INDEX(A!$G$2:$G$1001,MATCH(EF!C492,A!$A$2:$A$1001,0))</f>
        <v>#N/A</v>
      </c>
      <c r="J492" s="202" t="e">
        <f>INDEX(A!$H$2:$H$1001,MATCH(EF!C492,A!$A$2:$A$1001,0))</f>
        <v>#N/A</v>
      </c>
      <c r="K492" s="202" t="e">
        <f>INDEX(A!$I$2:$I$1001,MATCH(EF!C492,A!$A$2:$A$1001,0))</f>
        <v>#N/A</v>
      </c>
      <c r="L492" s="202" t="e">
        <f>INDEX(A!$J$2:$J$1001,MATCH(EF!C492,A!$A$2:$A$1001,0))</f>
        <v>#N/A</v>
      </c>
      <c r="M492" s="202" t="e">
        <f>INDEX(A!$K$2:$K$1001,MATCH(EF!C492,A!$A$2:$A$1001,0))</f>
        <v>#N/A</v>
      </c>
      <c r="N492" s="202" t="e">
        <f>INDEX(A!$L$2:$L$1001,MATCH(EF!C492,A!$A$2:$A$1001,0))</f>
        <v>#N/A</v>
      </c>
      <c r="O492" s="203" t="e">
        <f t="shared" si="14"/>
        <v>#N/A</v>
      </c>
      <c r="P492" s="203" t="e">
        <f t="shared" si="15"/>
        <v>#N/A</v>
      </c>
      <c r="Q492" s="203" t="e">
        <f>IF(O492="7",IF(P492="000","Sin región al ser un intermunicipal",INDEX(B!$C$2:$C$126,MATCH(EF!P492,B!$A$2:$A$126,0))),"Sin región al ser un ente Estatal")</f>
        <v>#N/A</v>
      </c>
      <c r="R492" s="204" t="e">
        <f>IF(O492="7",IF(P492="000","N/A",INDEX(B!$D$2:$D$126,MATCH(EF!P492,B!$A$2:$A$126,0))),B!$D$127)</f>
        <v>#N/A</v>
      </c>
      <c r="S492" s="204" t="e">
        <f>IF(O492="7",IF(P492="000","N/A",INDEX(B!$E$2:$E$126,MATCH(EF!P492,B!$A$2:$A$126,0))),B!$E$127)</f>
        <v>#N/A</v>
      </c>
    </row>
    <row r="493" spans="1:19" x14ac:dyDescent="0.3">
      <c r="A493" s="195">
        <f>COUNTIF(A!$A$2:$A$1001,"&lt;="&amp;A!A493)</f>
        <v>0</v>
      </c>
      <c r="B493" s="196">
        <v>492</v>
      </c>
      <c r="C493" s="202" t="e">
        <f>INDEX(A!$A$2:$A$1001,MATCH(EF!B493,EF!$A$2:$A$1001,0))</f>
        <v>#N/A</v>
      </c>
      <c r="D493" s="202" t="e">
        <f>INDEX(A!$B$2:$B$1001,MATCH(EF!C493,A!$A$2:$A$1001,0))</f>
        <v>#N/A</v>
      </c>
      <c r="E493" s="202" t="e">
        <f>INDEX(A!$C$2:$C$1001,MATCH(EF!C493,A!$A$2:$A$1001,0))</f>
        <v>#N/A</v>
      </c>
      <c r="F493" s="202" t="e">
        <f>INDEX(A!$D$2:$D$1001,MATCH(EF!C493,A!$A$2:$A$1001,0))</f>
        <v>#N/A</v>
      </c>
      <c r="G493" s="202" t="e">
        <f>INDEX(A!$E$2:$E$1001,MATCH(EF!C493,A!$A$2:$A$1001,0))</f>
        <v>#N/A</v>
      </c>
      <c r="H493" s="202" t="e">
        <f>INDEX(A!$F$2:$F$1001,MATCH(EF!C493,A!$A$2:$A$1001,0))</f>
        <v>#N/A</v>
      </c>
      <c r="I493" s="202" t="e">
        <f>INDEX(A!$G$2:$G$1001,MATCH(EF!C493,A!$A$2:$A$1001,0))</f>
        <v>#N/A</v>
      </c>
      <c r="J493" s="202" t="e">
        <f>INDEX(A!$H$2:$H$1001,MATCH(EF!C493,A!$A$2:$A$1001,0))</f>
        <v>#N/A</v>
      </c>
      <c r="K493" s="202" t="e">
        <f>INDEX(A!$I$2:$I$1001,MATCH(EF!C493,A!$A$2:$A$1001,0))</f>
        <v>#N/A</v>
      </c>
      <c r="L493" s="202" t="e">
        <f>INDEX(A!$J$2:$J$1001,MATCH(EF!C493,A!$A$2:$A$1001,0))</f>
        <v>#N/A</v>
      </c>
      <c r="M493" s="202" t="e">
        <f>INDEX(A!$K$2:$K$1001,MATCH(EF!C493,A!$A$2:$A$1001,0))</f>
        <v>#N/A</v>
      </c>
      <c r="N493" s="202" t="e">
        <f>INDEX(A!$L$2:$L$1001,MATCH(EF!C493,A!$A$2:$A$1001,0))</f>
        <v>#N/A</v>
      </c>
      <c r="O493" s="203" t="e">
        <f t="shared" si="14"/>
        <v>#N/A</v>
      </c>
      <c r="P493" s="203" t="e">
        <f t="shared" si="15"/>
        <v>#N/A</v>
      </c>
      <c r="Q493" s="203" t="e">
        <f>IF(O493="7",IF(P493="000","Sin región al ser un intermunicipal",INDEX(B!$C$2:$C$126,MATCH(EF!P493,B!$A$2:$A$126,0))),"Sin región al ser un ente Estatal")</f>
        <v>#N/A</v>
      </c>
      <c r="R493" s="204" t="e">
        <f>IF(O493="7",IF(P493="000","N/A",INDEX(B!$D$2:$D$126,MATCH(EF!P493,B!$A$2:$A$126,0))),B!$D$127)</f>
        <v>#N/A</v>
      </c>
      <c r="S493" s="204" t="e">
        <f>IF(O493="7",IF(P493="000","N/A",INDEX(B!$E$2:$E$126,MATCH(EF!P493,B!$A$2:$A$126,0))),B!$E$127)</f>
        <v>#N/A</v>
      </c>
    </row>
    <row r="494" spans="1:19" x14ac:dyDescent="0.3">
      <c r="A494" s="195">
        <f>COUNTIF(A!$A$2:$A$1001,"&lt;="&amp;A!A494)</f>
        <v>0</v>
      </c>
      <c r="B494" s="196">
        <v>493</v>
      </c>
      <c r="C494" s="202" t="e">
        <f>INDEX(A!$A$2:$A$1001,MATCH(EF!B494,EF!$A$2:$A$1001,0))</f>
        <v>#N/A</v>
      </c>
      <c r="D494" s="202" t="e">
        <f>INDEX(A!$B$2:$B$1001,MATCH(EF!C494,A!$A$2:$A$1001,0))</f>
        <v>#N/A</v>
      </c>
      <c r="E494" s="202" t="e">
        <f>INDEX(A!$C$2:$C$1001,MATCH(EF!C494,A!$A$2:$A$1001,0))</f>
        <v>#N/A</v>
      </c>
      <c r="F494" s="202" t="e">
        <f>INDEX(A!$D$2:$D$1001,MATCH(EF!C494,A!$A$2:$A$1001,0))</f>
        <v>#N/A</v>
      </c>
      <c r="G494" s="202" t="e">
        <f>INDEX(A!$E$2:$E$1001,MATCH(EF!C494,A!$A$2:$A$1001,0))</f>
        <v>#N/A</v>
      </c>
      <c r="H494" s="202" t="e">
        <f>INDEX(A!$F$2:$F$1001,MATCH(EF!C494,A!$A$2:$A$1001,0))</f>
        <v>#N/A</v>
      </c>
      <c r="I494" s="202" t="e">
        <f>INDEX(A!$G$2:$G$1001,MATCH(EF!C494,A!$A$2:$A$1001,0))</f>
        <v>#N/A</v>
      </c>
      <c r="J494" s="202" t="e">
        <f>INDEX(A!$H$2:$H$1001,MATCH(EF!C494,A!$A$2:$A$1001,0))</f>
        <v>#N/A</v>
      </c>
      <c r="K494" s="202" t="e">
        <f>INDEX(A!$I$2:$I$1001,MATCH(EF!C494,A!$A$2:$A$1001,0))</f>
        <v>#N/A</v>
      </c>
      <c r="L494" s="202" t="e">
        <f>INDEX(A!$J$2:$J$1001,MATCH(EF!C494,A!$A$2:$A$1001,0))</f>
        <v>#N/A</v>
      </c>
      <c r="M494" s="202" t="e">
        <f>INDEX(A!$K$2:$K$1001,MATCH(EF!C494,A!$A$2:$A$1001,0))</f>
        <v>#N/A</v>
      </c>
      <c r="N494" s="202" t="e">
        <f>INDEX(A!$L$2:$L$1001,MATCH(EF!C494,A!$A$2:$A$1001,0))</f>
        <v>#N/A</v>
      </c>
      <c r="O494" s="203" t="e">
        <f t="shared" si="14"/>
        <v>#N/A</v>
      </c>
      <c r="P494" s="203" t="e">
        <f t="shared" si="15"/>
        <v>#N/A</v>
      </c>
      <c r="Q494" s="203" t="e">
        <f>IF(O494="7",IF(P494="000","Sin región al ser un intermunicipal",INDEX(B!$C$2:$C$126,MATCH(EF!P494,B!$A$2:$A$126,0))),"Sin región al ser un ente Estatal")</f>
        <v>#N/A</v>
      </c>
      <c r="R494" s="204" t="e">
        <f>IF(O494="7",IF(P494="000","N/A",INDEX(B!$D$2:$D$126,MATCH(EF!P494,B!$A$2:$A$126,0))),B!$D$127)</f>
        <v>#N/A</v>
      </c>
      <c r="S494" s="204" t="e">
        <f>IF(O494="7",IF(P494="000","N/A",INDEX(B!$E$2:$E$126,MATCH(EF!P494,B!$A$2:$A$126,0))),B!$E$127)</f>
        <v>#N/A</v>
      </c>
    </row>
    <row r="495" spans="1:19" x14ac:dyDescent="0.3">
      <c r="A495" s="195">
        <f>COUNTIF(A!$A$2:$A$1001,"&lt;="&amp;A!A495)</f>
        <v>0</v>
      </c>
      <c r="B495" s="196">
        <v>494</v>
      </c>
      <c r="C495" s="202" t="e">
        <f>INDEX(A!$A$2:$A$1001,MATCH(EF!B495,EF!$A$2:$A$1001,0))</f>
        <v>#N/A</v>
      </c>
      <c r="D495" s="202" t="e">
        <f>INDEX(A!$B$2:$B$1001,MATCH(EF!C495,A!$A$2:$A$1001,0))</f>
        <v>#N/A</v>
      </c>
      <c r="E495" s="202" t="e">
        <f>INDEX(A!$C$2:$C$1001,MATCH(EF!C495,A!$A$2:$A$1001,0))</f>
        <v>#N/A</v>
      </c>
      <c r="F495" s="202" t="e">
        <f>INDEX(A!$D$2:$D$1001,MATCH(EF!C495,A!$A$2:$A$1001,0))</f>
        <v>#N/A</v>
      </c>
      <c r="G495" s="202" t="e">
        <f>INDEX(A!$E$2:$E$1001,MATCH(EF!C495,A!$A$2:$A$1001,0))</f>
        <v>#N/A</v>
      </c>
      <c r="H495" s="202" t="e">
        <f>INDEX(A!$F$2:$F$1001,MATCH(EF!C495,A!$A$2:$A$1001,0))</f>
        <v>#N/A</v>
      </c>
      <c r="I495" s="202" t="e">
        <f>INDEX(A!$G$2:$G$1001,MATCH(EF!C495,A!$A$2:$A$1001,0))</f>
        <v>#N/A</v>
      </c>
      <c r="J495" s="202" t="e">
        <f>INDEX(A!$H$2:$H$1001,MATCH(EF!C495,A!$A$2:$A$1001,0))</f>
        <v>#N/A</v>
      </c>
      <c r="K495" s="202" t="e">
        <f>INDEX(A!$I$2:$I$1001,MATCH(EF!C495,A!$A$2:$A$1001,0))</f>
        <v>#N/A</v>
      </c>
      <c r="L495" s="202" t="e">
        <f>INDEX(A!$J$2:$J$1001,MATCH(EF!C495,A!$A$2:$A$1001,0))</f>
        <v>#N/A</v>
      </c>
      <c r="M495" s="202" t="e">
        <f>INDEX(A!$K$2:$K$1001,MATCH(EF!C495,A!$A$2:$A$1001,0))</f>
        <v>#N/A</v>
      </c>
      <c r="N495" s="202" t="e">
        <f>INDEX(A!$L$2:$L$1001,MATCH(EF!C495,A!$A$2:$A$1001,0))</f>
        <v>#N/A</v>
      </c>
      <c r="O495" s="203" t="e">
        <f t="shared" si="14"/>
        <v>#N/A</v>
      </c>
      <c r="P495" s="203" t="e">
        <f t="shared" si="15"/>
        <v>#N/A</v>
      </c>
      <c r="Q495" s="203" t="e">
        <f>IF(O495="7",IF(P495="000","Sin región al ser un intermunicipal",INDEX(B!$C$2:$C$126,MATCH(EF!P495,B!$A$2:$A$126,0))),"Sin región al ser un ente Estatal")</f>
        <v>#N/A</v>
      </c>
      <c r="R495" s="204" t="e">
        <f>IF(O495="7",IF(P495="000","N/A",INDEX(B!$D$2:$D$126,MATCH(EF!P495,B!$A$2:$A$126,0))),B!$D$127)</f>
        <v>#N/A</v>
      </c>
      <c r="S495" s="204" t="e">
        <f>IF(O495="7",IF(P495="000","N/A",INDEX(B!$E$2:$E$126,MATCH(EF!P495,B!$A$2:$A$126,0))),B!$E$127)</f>
        <v>#N/A</v>
      </c>
    </row>
    <row r="496" spans="1:19" x14ac:dyDescent="0.3">
      <c r="A496" s="195">
        <f>COUNTIF(A!$A$2:$A$1001,"&lt;="&amp;A!A496)</f>
        <v>0</v>
      </c>
      <c r="B496" s="196">
        <v>495</v>
      </c>
      <c r="C496" s="202" t="e">
        <f>INDEX(A!$A$2:$A$1001,MATCH(EF!B496,EF!$A$2:$A$1001,0))</f>
        <v>#N/A</v>
      </c>
      <c r="D496" s="202" t="e">
        <f>INDEX(A!$B$2:$B$1001,MATCH(EF!C496,A!$A$2:$A$1001,0))</f>
        <v>#N/A</v>
      </c>
      <c r="E496" s="202" t="e">
        <f>INDEX(A!$C$2:$C$1001,MATCH(EF!C496,A!$A$2:$A$1001,0))</f>
        <v>#N/A</v>
      </c>
      <c r="F496" s="202" t="e">
        <f>INDEX(A!$D$2:$D$1001,MATCH(EF!C496,A!$A$2:$A$1001,0))</f>
        <v>#N/A</v>
      </c>
      <c r="G496" s="202" t="e">
        <f>INDEX(A!$E$2:$E$1001,MATCH(EF!C496,A!$A$2:$A$1001,0))</f>
        <v>#N/A</v>
      </c>
      <c r="H496" s="202" t="e">
        <f>INDEX(A!$F$2:$F$1001,MATCH(EF!C496,A!$A$2:$A$1001,0))</f>
        <v>#N/A</v>
      </c>
      <c r="I496" s="202" t="e">
        <f>INDEX(A!$G$2:$G$1001,MATCH(EF!C496,A!$A$2:$A$1001,0))</f>
        <v>#N/A</v>
      </c>
      <c r="J496" s="202" t="e">
        <f>INDEX(A!$H$2:$H$1001,MATCH(EF!C496,A!$A$2:$A$1001,0))</f>
        <v>#N/A</v>
      </c>
      <c r="K496" s="202" t="e">
        <f>INDEX(A!$I$2:$I$1001,MATCH(EF!C496,A!$A$2:$A$1001,0))</f>
        <v>#N/A</v>
      </c>
      <c r="L496" s="202" t="e">
        <f>INDEX(A!$J$2:$J$1001,MATCH(EF!C496,A!$A$2:$A$1001,0))</f>
        <v>#N/A</v>
      </c>
      <c r="M496" s="202" t="e">
        <f>INDEX(A!$K$2:$K$1001,MATCH(EF!C496,A!$A$2:$A$1001,0))</f>
        <v>#N/A</v>
      </c>
      <c r="N496" s="202" t="e">
        <f>INDEX(A!$L$2:$L$1001,MATCH(EF!C496,A!$A$2:$A$1001,0))</f>
        <v>#N/A</v>
      </c>
      <c r="O496" s="203" t="e">
        <f t="shared" si="14"/>
        <v>#N/A</v>
      </c>
      <c r="P496" s="203" t="e">
        <f t="shared" si="15"/>
        <v>#N/A</v>
      </c>
      <c r="Q496" s="203" t="e">
        <f>IF(O496="7",IF(P496="000","Sin región al ser un intermunicipal",INDEX(B!$C$2:$C$126,MATCH(EF!P496,B!$A$2:$A$126,0))),"Sin región al ser un ente Estatal")</f>
        <v>#N/A</v>
      </c>
      <c r="R496" s="204" t="e">
        <f>IF(O496="7",IF(P496="000","N/A",INDEX(B!$D$2:$D$126,MATCH(EF!P496,B!$A$2:$A$126,0))),B!$D$127)</f>
        <v>#N/A</v>
      </c>
      <c r="S496" s="204" t="e">
        <f>IF(O496="7",IF(P496="000","N/A",INDEX(B!$E$2:$E$126,MATCH(EF!P496,B!$A$2:$A$126,0))),B!$E$127)</f>
        <v>#N/A</v>
      </c>
    </row>
    <row r="497" spans="1:19" x14ac:dyDescent="0.3">
      <c r="A497" s="195">
        <f>COUNTIF(A!$A$2:$A$1001,"&lt;="&amp;A!A497)</f>
        <v>0</v>
      </c>
      <c r="B497" s="196">
        <v>496</v>
      </c>
      <c r="C497" s="202" t="e">
        <f>INDEX(A!$A$2:$A$1001,MATCH(EF!B497,EF!$A$2:$A$1001,0))</f>
        <v>#N/A</v>
      </c>
      <c r="D497" s="202" t="e">
        <f>INDEX(A!$B$2:$B$1001,MATCH(EF!C497,A!$A$2:$A$1001,0))</f>
        <v>#N/A</v>
      </c>
      <c r="E497" s="202" t="e">
        <f>INDEX(A!$C$2:$C$1001,MATCH(EF!C497,A!$A$2:$A$1001,0))</f>
        <v>#N/A</v>
      </c>
      <c r="F497" s="202" t="e">
        <f>INDEX(A!$D$2:$D$1001,MATCH(EF!C497,A!$A$2:$A$1001,0))</f>
        <v>#N/A</v>
      </c>
      <c r="G497" s="202" t="e">
        <f>INDEX(A!$E$2:$E$1001,MATCH(EF!C497,A!$A$2:$A$1001,0))</f>
        <v>#N/A</v>
      </c>
      <c r="H497" s="202" t="e">
        <f>INDEX(A!$F$2:$F$1001,MATCH(EF!C497,A!$A$2:$A$1001,0))</f>
        <v>#N/A</v>
      </c>
      <c r="I497" s="202" t="e">
        <f>INDEX(A!$G$2:$G$1001,MATCH(EF!C497,A!$A$2:$A$1001,0))</f>
        <v>#N/A</v>
      </c>
      <c r="J497" s="202" t="e">
        <f>INDEX(A!$H$2:$H$1001,MATCH(EF!C497,A!$A$2:$A$1001,0))</f>
        <v>#N/A</v>
      </c>
      <c r="K497" s="202" t="e">
        <f>INDEX(A!$I$2:$I$1001,MATCH(EF!C497,A!$A$2:$A$1001,0))</f>
        <v>#N/A</v>
      </c>
      <c r="L497" s="202" t="e">
        <f>INDEX(A!$J$2:$J$1001,MATCH(EF!C497,A!$A$2:$A$1001,0))</f>
        <v>#N/A</v>
      </c>
      <c r="M497" s="202" t="e">
        <f>INDEX(A!$K$2:$K$1001,MATCH(EF!C497,A!$A$2:$A$1001,0))</f>
        <v>#N/A</v>
      </c>
      <c r="N497" s="202" t="e">
        <f>INDEX(A!$L$2:$L$1001,MATCH(EF!C497,A!$A$2:$A$1001,0))</f>
        <v>#N/A</v>
      </c>
      <c r="O497" s="203" t="e">
        <f t="shared" si="14"/>
        <v>#N/A</v>
      </c>
      <c r="P497" s="203" t="e">
        <f t="shared" si="15"/>
        <v>#N/A</v>
      </c>
      <c r="Q497" s="203" t="e">
        <f>IF(O497="7",IF(P497="000","Sin región al ser un intermunicipal",INDEX(B!$C$2:$C$126,MATCH(EF!P497,B!$A$2:$A$126,0))),"Sin región al ser un ente Estatal")</f>
        <v>#N/A</v>
      </c>
      <c r="R497" s="204" t="e">
        <f>IF(O497="7",IF(P497="000","N/A",INDEX(B!$D$2:$D$126,MATCH(EF!P497,B!$A$2:$A$126,0))),B!$D$127)</f>
        <v>#N/A</v>
      </c>
      <c r="S497" s="204" t="e">
        <f>IF(O497="7",IF(P497="000","N/A",INDEX(B!$E$2:$E$126,MATCH(EF!P497,B!$A$2:$A$126,0))),B!$E$127)</f>
        <v>#N/A</v>
      </c>
    </row>
    <row r="498" spans="1:19" x14ac:dyDescent="0.3">
      <c r="A498" s="195">
        <f>COUNTIF(A!$A$2:$A$1001,"&lt;="&amp;A!A498)</f>
        <v>0</v>
      </c>
      <c r="B498" s="196">
        <v>497</v>
      </c>
      <c r="C498" s="202" t="e">
        <f>INDEX(A!$A$2:$A$1001,MATCH(EF!B498,EF!$A$2:$A$1001,0))</f>
        <v>#N/A</v>
      </c>
      <c r="D498" s="202" t="e">
        <f>INDEX(A!$B$2:$B$1001,MATCH(EF!C498,A!$A$2:$A$1001,0))</f>
        <v>#N/A</v>
      </c>
      <c r="E498" s="202" t="e">
        <f>INDEX(A!$C$2:$C$1001,MATCH(EF!C498,A!$A$2:$A$1001,0))</f>
        <v>#N/A</v>
      </c>
      <c r="F498" s="202" t="e">
        <f>INDEX(A!$D$2:$D$1001,MATCH(EF!C498,A!$A$2:$A$1001,0))</f>
        <v>#N/A</v>
      </c>
      <c r="G498" s="202" t="e">
        <f>INDEX(A!$E$2:$E$1001,MATCH(EF!C498,A!$A$2:$A$1001,0))</f>
        <v>#N/A</v>
      </c>
      <c r="H498" s="202" t="e">
        <f>INDEX(A!$F$2:$F$1001,MATCH(EF!C498,A!$A$2:$A$1001,0))</f>
        <v>#N/A</v>
      </c>
      <c r="I498" s="202" t="e">
        <f>INDEX(A!$G$2:$G$1001,MATCH(EF!C498,A!$A$2:$A$1001,0))</f>
        <v>#N/A</v>
      </c>
      <c r="J498" s="202" t="e">
        <f>INDEX(A!$H$2:$H$1001,MATCH(EF!C498,A!$A$2:$A$1001,0))</f>
        <v>#N/A</v>
      </c>
      <c r="K498" s="202" t="e">
        <f>INDEX(A!$I$2:$I$1001,MATCH(EF!C498,A!$A$2:$A$1001,0))</f>
        <v>#N/A</v>
      </c>
      <c r="L498" s="202" t="e">
        <f>INDEX(A!$J$2:$J$1001,MATCH(EF!C498,A!$A$2:$A$1001,0))</f>
        <v>#N/A</v>
      </c>
      <c r="M498" s="202" t="e">
        <f>INDEX(A!$K$2:$K$1001,MATCH(EF!C498,A!$A$2:$A$1001,0))</f>
        <v>#N/A</v>
      </c>
      <c r="N498" s="202" t="e">
        <f>INDEX(A!$L$2:$L$1001,MATCH(EF!C498,A!$A$2:$A$1001,0))</f>
        <v>#N/A</v>
      </c>
      <c r="O498" s="203" t="e">
        <f t="shared" si="14"/>
        <v>#N/A</v>
      </c>
      <c r="P498" s="203" t="e">
        <f t="shared" si="15"/>
        <v>#N/A</v>
      </c>
      <c r="Q498" s="203" t="e">
        <f>IF(O498="7",IF(P498="000","Sin región al ser un intermunicipal",INDEX(B!$C$2:$C$126,MATCH(EF!P498,B!$A$2:$A$126,0))),"Sin región al ser un ente Estatal")</f>
        <v>#N/A</v>
      </c>
      <c r="R498" s="204" t="e">
        <f>IF(O498="7",IF(P498="000","N/A",INDEX(B!$D$2:$D$126,MATCH(EF!P498,B!$A$2:$A$126,0))),B!$D$127)</f>
        <v>#N/A</v>
      </c>
      <c r="S498" s="204" t="e">
        <f>IF(O498="7",IF(P498="000","N/A",INDEX(B!$E$2:$E$126,MATCH(EF!P498,B!$A$2:$A$126,0))),B!$E$127)</f>
        <v>#N/A</v>
      </c>
    </row>
    <row r="499" spans="1:19" x14ac:dyDescent="0.3">
      <c r="A499" s="195">
        <f>COUNTIF(A!$A$2:$A$1001,"&lt;="&amp;A!A499)</f>
        <v>0</v>
      </c>
      <c r="B499" s="196">
        <v>498</v>
      </c>
      <c r="C499" s="202" t="e">
        <f>INDEX(A!$A$2:$A$1001,MATCH(EF!B499,EF!$A$2:$A$1001,0))</f>
        <v>#N/A</v>
      </c>
      <c r="D499" s="202" t="e">
        <f>INDEX(A!$B$2:$B$1001,MATCH(EF!C499,A!$A$2:$A$1001,0))</f>
        <v>#N/A</v>
      </c>
      <c r="E499" s="202" t="e">
        <f>INDEX(A!$C$2:$C$1001,MATCH(EF!C499,A!$A$2:$A$1001,0))</f>
        <v>#N/A</v>
      </c>
      <c r="F499" s="202" t="e">
        <f>INDEX(A!$D$2:$D$1001,MATCH(EF!C499,A!$A$2:$A$1001,0))</f>
        <v>#N/A</v>
      </c>
      <c r="G499" s="202" t="e">
        <f>INDEX(A!$E$2:$E$1001,MATCH(EF!C499,A!$A$2:$A$1001,0))</f>
        <v>#N/A</v>
      </c>
      <c r="H499" s="202" t="e">
        <f>INDEX(A!$F$2:$F$1001,MATCH(EF!C499,A!$A$2:$A$1001,0))</f>
        <v>#N/A</v>
      </c>
      <c r="I499" s="202" t="e">
        <f>INDEX(A!$G$2:$G$1001,MATCH(EF!C499,A!$A$2:$A$1001,0))</f>
        <v>#N/A</v>
      </c>
      <c r="J499" s="202" t="e">
        <f>INDEX(A!$H$2:$H$1001,MATCH(EF!C499,A!$A$2:$A$1001,0))</f>
        <v>#N/A</v>
      </c>
      <c r="K499" s="202" t="e">
        <f>INDEX(A!$I$2:$I$1001,MATCH(EF!C499,A!$A$2:$A$1001,0))</f>
        <v>#N/A</v>
      </c>
      <c r="L499" s="202" t="e">
        <f>INDEX(A!$J$2:$J$1001,MATCH(EF!C499,A!$A$2:$A$1001,0))</f>
        <v>#N/A</v>
      </c>
      <c r="M499" s="202" t="e">
        <f>INDEX(A!$K$2:$K$1001,MATCH(EF!C499,A!$A$2:$A$1001,0))</f>
        <v>#N/A</v>
      </c>
      <c r="N499" s="202" t="e">
        <f>INDEX(A!$L$2:$L$1001,MATCH(EF!C499,A!$A$2:$A$1001,0))</f>
        <v>#N/A</v>
      </c>
      <c r="O499" s="203" t="e">
        <f t="shared" si="14"/>
        <v>#N/A</v>
      </c>
      <c r="P499" s="203" t="e">
        <f t="shared" si="15"/>
        <v>#N/A</v>
      </c>
      <c r="Q499" s="203" t="e">
        <f>IF(O499="7",IF(P499="000","Sin región al ser un intermunicipal",INDEX(B!$C$2:$C$126,MATCH(EF!P499,B!$A$2:$A$126,0))),"Sin región al ser un ente Estatal")</f>
        <v>#N/A</v>
      </c>
      <c r="R499" s="204" t="e">
        <f>IF(O499="7",IF(P499="000","N/A",INDEX(B!$D$2:$D$126,MATCH(EF!P499,B!$A$2:$A$126,0))),B!$D$127)</f>
        <v>#N/A</v>
      </c>
      <c r="S499" s="204" t="e">
        <f>IF(O499="7",IF(P499="000","N/A",INDEX(B!$E$2:$E$126,MATCH(EF!P499,B!$A$2:$A$126,0))),B!$E$127)</f>
        <v>#N/A</v>
      </c>
    </row>
    <row r="500" spans="1:19" x14ac:dyDescent="0.3">
      <c r="A500" s="195">
        <f>COUNTIF(A!$A$2:$A$1001,"&lt;="&amp;A!A500)</f>
        <v>0</v>
      </c>
      <c r="B500" s="196">
        <v>499</v>
      </c>
      <c r="C500" s="202" t="e">
        <f>INDEX(A!$A$2:$A$1001,MATCH(EF!B500,EF!$A$2:$A$1001,0))</f>
        <v>#N/A</v>
      </c>
      <c r="D500" s="202" t="e">
        <f>INDEX(A!$B$2:$B$1001,MATCH(EF!C500,A!$A$2:$A$1001,0))</f>
        <v>#N/A</v>
      </c>
      <c r="E500" s="202" t="e">
        <f>INDEX(A!$C$2:$C$1001,MATCH(EF!C500,A!$A$2:$A$1001,0))</f>
        <v>#N/A</v>
      </c>
      <c r="F500" s="202" t="e">
        <f>INDEX(A!$D$2:$D$1001,MATCH(EF!C500,A!$A$2:$A$1001,0))</f>
        <v>#N/A</v>
      </c>
      <c r="G500" s="202" t="e">
        <f>INDEX(A!$E$2:$E$1001,MATCH(EF!C500,A!$A$2:$A$1001,0))</f>
        <v>#N/A</v>
      </c>
      <c r="H500" s="202" t="e">
        <f>INDEX(A!$F$2:$F$1001,MATCH(EF!C500,A!$A$2:$A$1001,0))</f>
        <v>#N/A</v>
      </c>
      <c r="I500" s="202" t="e">
        <f>INDEX(A!$G$2:$G$1001,MATCH(EF!C500,A!$A$2:$A$1001,0))</f>
        <v>#N/A</v>
      </c>
      <c r="J500" s="202" t="e">
        <f>INDEX(A!$H$2:$H$1001,MATCH(EF!C500,A!$A$2:$A$1001,0))</f>
        <v>#N/A</v>
      </c>
      <c r="K500" s="202" t="e">
        <f>INDEX(A!$I$2:$I$1001,MATCH(EF!C500,A!$A$2:$A$1001,0))</f>
        <v>#N/A</v>
      </c>
      <c r="L500" s="202" t="e">
        <f>INDEX(A!$J$2:$J$1001,MATCH(EF!C500,A!$A$2:$A$1001,0))</f>
        <v>#N/A</v>
      </c>
      <c r="M500" s="202" t="e">
        <f>INDEX(A!$K$2:$K$1001,MATCH(EF!C500,A!$A$2:$A$1001,0))</f>
        <v>#N/A</v>
      </c>
      <c r="N500" s="202" t="e">
        <f>INDEX(A!$L$2:$L$1001,MATCH(EF!C500,A!$A$2:$A$1001,0))</f>
        <v>#N/A</v>
      </c>
      <c r="O500" s="203" t="e">
        <f t="shared" si="14"/>
        <v>#N/A</v>
      </c>
      <c r="P500" s="203" t="e">
        <f t="shared" si="15"/>
        <v>#N/A</v>
      </c>
      <c r="Q500" s="203" t="e">
        <f>IF(O500="7",IF(P500="000","Sin región al ser un intermunicipal",INDEX(B!$C$2:$C$126,MATCH(EF!P500,B!$A$2:$A$126,0))),"Sin región al ser un ente Estatal")</f>
        <v>#N/A</v>
      </c>
      <c r="R500" s="204" t="e">
        <f>IF(O500="7",IF(P500="000","N/A",INDEX(B!$D$2:$D$126,MATCH(EF!P500,B!$A$2:$A$126,0))),B!$D$127)</f>
        <v>#N/A</v>
      </c>
      <c r="S500" s="204" t="e">
        <f>IF(O500="7",IF(P500="000","N/A",INDEX(B!$E$2:$E$126,MATCH(EF!P500,B!$A$2:$A$126,0))),B!$E$127)</f>
        <v>#N/A</v>
      </c>
    </row>
    <row r="501" spans="1:19" x14ac:dyDescent="0.3">
      <c r="A501" s="195">
        <f>COUNTIF(A!$A$2:$A$1001,"&lt;="&amp;A!A501)</f>
        <v>0</v>
      </c>
      <c r="B501" s="196">
        <v>500</v>
      </c>
      <c r="C501" s="202" t="e">
        <f>INDEX(A!$A$2:$A$1001,MATCH(EF!B501,EF!$A$2:$A$1001,0))</f>
        <v>#N/A</v>
      </c>
      <c r="D501" s="202" t="e">
        <f>INDEX(A!$B$2:$B$1001,MATCH(EF!C501,A!$A$2:$A$1001,0))</f>
        <v>#N/A</v>
      </c>
      <c r="E501" s="202" t="e">
        <f>INDEX(A!$C$2:$C$1001,MATCH(EF!C501,A!$A$2:$A$1001,0))</f>
        <v>#N/A</v>
      </c>
      <c r="F501" s="202" t="e">
        <f>INDEX(A!$D$2:$D$1001,MATCH(EF!C501,A!$A$2:$A$1001,0))</f>
        <v>#N/A</v>
      </c>
      <c r="G501" s="202" t="e">
        <f>INDEX(A!$E$2:$E$1001,MATCH(EF!C501,A!$A$2:$A$1001,0))</f>
        <v>#N/A</v>
      </c>
      <c r="H501" s="202" t="e">
        <f>INDEX(A!$F$2:$F$1001,MATCH(EF!C501,A!$A$2:$A$1001,0))</f>
        <v>#N/A</v>
      </c>
      <c r="I501" s="202" t="e">
        <f>INDEX(A!$G$2:$G$1001,MATCH(EF!C501,A!$A$2:$A$1001,0))</f>
        <v>#N/A</v>
      </c>
      <c r="J501" s="202" t="e">
        <f>INDEX(A!$H$2:$H$1001,MATCH(EF!C501,A!$A$2:$A$1001,0))</f>
        <v>#N/A</v>
      </c>
      <c r="K501" s="202" t="e">
        <f>INDEX(A!$I$2:$I$1001,MATCH(EF!C501,A!$A$2:$A$1001,0))</f>
        <v>#N/A</v>
      </c>
      <c r="L501" s="202" t="e">
        <f>INDEX(A!$J$2:$J$1001,MATCH(EF!C501,A!$A$2:$A$1001,0))</f>
        <v>#N/A</v>
      </c>
      <c r="M501" s="202" t="e">
        <f>INDEX(A!$K$2:$K$1001,MATCH(EF!C501,A!$A$2:$A$1001,0))</f>
        <v>#N/A</v>
      </c>
      <c r="N501" s="202" t="e">
        <f>INDEX(A!$L$2:$L$1001,MATCH(EF!C501,A!$A$2:$A$1001,0))</f>
        <v>#N/A</v>
      </c>
      <c r="O501" s="203" t="e">
        <f t="shared" si="14"/>
        <v>#N/A</v>
      </c>
      <c r="P501" s="203" t="e">
        <f t="shared" si="15"/>
        <v>#N/A</v>
      </c>
      <c r="Q501" s="203" t="e">
        <f>IF(O501="7",IF(P501="000","Sin región al ser un intermunicipal",INDEX(B!$C$2:$C$126,MATCH(EF!P501,B!$A$2:$A$126,0))),"Sin región al ser un ente Estatal")</f>
        <v>#N/A</v>
      </c>
      <c r="R501" s="204" t="e">
        <f>IF(O501="7",IF(P501="000","N/A",INDEX(B!$D$2:$D$126,MATCH(EF!P501,B!$A$2:$A$126,0))),B!$D$127)</f>
        <v>#N/A</v>
      </c>
      <c r="S501" s="204" t="e">
        <f>IF(O501="7",IF(P501="000","N/A",INDEX(B!$E$2:$E$126,MATCH(EF!P501,B!$A$2:$A$126,0))),B!$E$127)</f>
        <v>#N/A</v>
      </c>
    </row>
    <row r="502" spans="1:19" x14ac:dyDescent="0.3">
      <c r="A502" s="195">
        <f>COUNTIF(A!$A$2:$A$1001,"&lt;="&amp;A!A502)</f>
        <v>0</v>
      </c>
      <c r="B502" s="196">
        <v>501</v>
      </c>
      <c r="C502" s="202" t="e">
        <f>INDEX(A!$A$2:$A$1001,MATCH(EF!B502,EF!$A$2:$A$1001,0))</f>
        <v>#N/A</v>
      </c>
      <c r="D502" s="202" t="e">
        <f>INDEX(A!$B$2:$B$1001,MATCH(EF!C502,A!$A$2:$A$1001,0))</f>
        <v>#N/A</v>
      </c>
      <c r="E502" s="202" t="e">
        <f>INDEX(A!$C$2:$C$1001,MATCH(EF!C502,A!$A$2:$A$1001,0))</f>
        <v>#N/A</v>
      </c>
      <c r="F502" s="202" t="e">
        <f>INDEX(A!$D$2:$D$1001,MATCH(EF!C502,A!$A$2:$A$1001,0))</f>
        <v>#N/A</v>
      </c>
      <c r="G502" s="202" t="e">
        <f>INDEX(A!$E$2:$E$1001,MATCH(EF!C502,A!$A$2:$A$1001,0))</f>
        <v>#N/A</v>
      </c>
      <c r="H502" s="202" t="e">
        <f>INDEX(A!$F$2:$F$1001,MATCH(EF!C502,A!$A$2:$A$1001,0))</f>
        <v>#N/A</v>
      </c>
      <c r="I502" s="202" t="e">
        <f>INDEX(A!$G$2:$G$1001,MATCH(EF!C502,A!$A$2:$A$1001,0))</f>
        <v>#N/A</v>
      </c>
      <c r="J502" s="202" t="e">
        <f>INDEX(A!$H$2:$H$1001,MATCH(EF!C502,A!$A$2:$A$1001,0))</f>
        <v>#N/A</v>
      </c>
      <c r="K502" s="202" t="e">
        <f>INDEX(A!$I$2:$I$1001,MATCH(EF!C502,A!$A$2:$A$1001,0))</f>
        <v>#N/A</v>
      </c>
      <c r="L502" s="202" t="e">
        <f>INDEX(A!$J$2:$J$1001,MATCH(EF!C502,A!$A$2:$A$1001,0))</f>
        <v>#N/A</v>
      </c>
      <c r="M502" s="202" t="e">
        <f>INDEX(A!$K$2:$K$1001,MATCH(EF!C502,A!$A$2:$A$1001,0))</f>
        <v>#N/A</v>
      </c>
      <c r="N502" s="202" t="e">
        <f>INDEX(A!$L$2:$L$1001,MATCH(EF!C502,A!$A$2:$A$1001,0))</f>
        <v>#N/A</v>
      </c>
      <c r="O502" s="203" t="e">
        <f t="shared" si="14"/>
        <v>#N/A</v>
      </c>
      <c r="P502" s="203" t="e">
        <f t="shared" si="15"/>
        <v>#N/A</v>
      </c>
      <c r="Q502" s="203" t="e">
        <f>IF(O502="7",IF(P502="000","Sin región al ser un intermunicipal",INDEX(B!$C$2:$C$126,MATCH(EF!P502,B!$A$2:$A$126,0))),"Sin región al ser un ente Estatal")</f>
        <v>#N/A</v>
      </c>
      <c r="R502" s="204" t="e">
        <f>IF(O502="7",IF(P502="000","N/A",INDEX(B!$D$2:$D$126,MATCH(EF!P502,B!$A$2:$A$126,0))),B!$D$127)</f>
        <v>#N/A</v>
      </c>
      <c r="S502" s="204" t="e">
        <f>IF(O502="7",IF(P502="000","N/A",INDEX(B!$E$2:$E$126,MATCH(EF!P502,B!$A$2:$A$126,0))),B!$E$127)</f>
        <v>#N/A</v>
      </c>
    </row>
    <row r="503" spans="1:19" x14ac:dyDescent="0.3">
      <c r="A503" s="195">
        <f>COUNTIF(A!$A$2:$A$1001,"&lt;="&amp;A!A503)</f>
        <v>0</v>
      </c>
      <c r="B503" s="196">
        <v>502</v>
      </c>
      <c r="C503" s="202" t="e">
        <f>INDEX(A!$A$2:$A$1001,MATCH(EF!B503,EF!$A$2:$A$1001,0))</f>
        <v>#N/A</v>
      </c>
      <c r="D503" s="202" t="e">
        <f>INDEX(A!$B$2:$B$1001,MATCH(EF!C503,A!$A$2:$A$1001,0))</f>
        <v>#N/A</v>
      </c>
      <c r="E503" s="202" t="e">
        <f>INDEX(A!$C$2:$C$1001,MATCH(EF!C503,A!$A$2:$A$1001,0))</f>
        <v>#N/A</v>
      </c>
      <c r="F503" s="202" t="e">
        <f>INDEX(A!$D$2:$D$1001,MATCH(EF!C503,A!$A$2:$A$1001,0))</f>
        <v>#N/A</v>
      </c>
      <c r="G503" s="202" t="e">
        <f>INDEX(A!$E$2:$E$1001,MATCH(EF!C503,A!$A$2:$A$1001,0))</f>
        <v>#N/A</v>
      </c>
      <c r="H503" s="202" t="e">
        <f>INDEX(A!$F$2:$F$1001,MATCH(EF!C503,A!$A$2:$A$1001,0))</f>
        <v>#N/A</v>
      </c>
      <c r="I503" s="202" t="e">
        <f>INDEX(A!$G$2:$G$1001,MATCH(EF!C503,A!$A$2:$A$1001,0))</f>
        <v>#N/A</v>
      </c>
      <c r="J503" s="202" t="e">
        <f>INDEX(A!$H$2:$H$1001,MATCH(EF!C503,A!$A$2:$A$1001,0))</f>
        <v>#N/A</v>
      </c>
      <c r="K503" s="202" t="e">
        <f>INDEX(A!$I$2:$I$1001,MATCH(EF!C503,A!$A$2:$A$1001,0))</f>
        <v>#N/A</v>
      </c>
      <c r="L503" s="202" t="e">
        <f>INDEX(A!$J$2:$J$1001,MATCH(EF!C503,A!$A$2:$A$1001,0))</f>
        <v>#N/A</v>
      </c>
      <c r="M503" s="202" t="e">
        <f>INDEX(A!$K$2:$K$1001,MATCH(EF!C503,A!$A$2:$A$1001,0))</f>
        <v>#N/A</v>
      </c>
      <c r="N503" s="202" t="e">
        <f>INDEX(A!$L$2:$L$1001,MATCH(EF!C503,A!$A$2:$A$1001,0))</f>
        <v>#N/A</v>
      </c>
      <c r="O503" s="203" t="e">
        <f t="shared" si="14"/>
        <v>#N/A</v>
      </c>
      <c r="P503" s="203" t="e">
        <f t="shared" si="15"/>
        <v>#N/A</v>
      </c>
      <c r="Q503" s="203" t="e">
        <f>IF(O503="7",IF(P503="000","Sin región al ser un intermunicipal",INDEX(B!$C$2:$C$126,MATCH(EF!P503,B!$A$2:$A$126,0))),"Sin región al ser un ente Estatal")</f>
        <v>#N/A</v>
      </c>
      <c r="R503" s="204" t="e">
        <f>IF(O503="7",IF(P503="000","N/A",INDEX(B!$D$2:$D$126,MATCH(EF!P503,B!$A$2:$A$126,0))),B!$D$127)</f>
        <v>#N/A</v>
      </c>
      <c r="S503" s="204" t="e">
        <f>IF(O503="7",IF(P503="000","N/A",INDEX(B!$E$2:$E$126,MATCH(EF!P503,B!$A$2:$A$126,0))),B!$E$127)</f>
        <v>#N/A</v>
      </c>
    </row>
    <row r="504" spans="1:19" x14ac:dyDescent="0.3">
      <c r="A504" s="195">
        <f>COUNTIF(A!$A$2:$A$1001,"&lt;="&amp;A!A504)</f>
        <v>0</v>
      </c>
      <c r="B504" s="196">
        <v>503</v>
      </c>
      <c r="C504" s="202" t="e">
        <f>INDEX(A!$A$2:$A$1001,MATCH(EF!B504,EF!$A$2:$A$1001,0))</f>
        <v>#N/A</v>
      </c>
      <c r="D504" s="202" t="e">
        <f>INDEX(A!$B$2:$B$1001,MATCH(EF!C504,A!$A$2:$A$1001,0))</f>
        <v>#N/A</v>
      </c>
      <c r="E504" s="202" t="e">
        <f>INDEX(A!$C$2:$C$1001,MATCH(EF!C504,A!$A$2:$A$1001,0))</f>
        <v>#N/A</v>
      </c>
      <c r="F504" s="202" t="e">
        <f>INDEX(A!$D$2:$D$1001,MATCH(EF!C504,A!$A$2:$A$1001,0))</f>
        <v>#N/A</v>
      </c>
      <c r="G504" s="202" t="e">
        <f>INDEX(A!$E$2:$E$1001,MATCH(EF!C504,A!$A$2:$A$1001,0))</f>
        <v>#N/A</v>
      </c>
      <c r="H504" s="202" t="e">
        <f>INDEX(A!$F$2:$F$1001,MATCH(EF!C504,A!$A$2:$A$1001,0))</f>
        <v>#N/A</v>
      </c>
      <c r="I504" s="202" t="e">
        <f>INDEX(A!$G$2:$G$1001,MATCH(EF!C504,A!$A$2:$A$1001,0))</f>
        <v>#N/A</v>
      </c>
      <c r="J504" s="202" t="e">
        <f>INDEX(A!$H$2:$H$1001,MATCH(EF!C504,A!$A$2:$A$1001,0))</f>
        <v>#N/A</v>
      </c>
      <c r="K504" s="202" t="e">
        <f>INDEX(A!$I$2:$I$1001,MATCH(EF!C504,A!$A$2:$A$1001,0))</f>
        <v>#N/A</v>
      </c>
      <c r="L504" s="202" t="e">
        <f>INDEX(A!$J$2:$J$1001,MATCH(EF!C504,A!$A$2:$A$1001,0))</f>
        <v>#N/A</v>
      </c>
      <c r="M504" s="202" t="e">
        <f>INDEX(A!$K$2:$K$1001,MATCH(EF!C504,A!$A$2:$A$1001,0))</f>
        <v>#N/A</v>
      </c>
      <c r="N504" s="202" t="e">
        <f>INDEX(A!$L$2:$L$1001,MATCH(EF!C504,A!$A$2:$A$1001,0))</f>
        <v>#N/A</v>
      </c>
      <c r="O504" s="203" t="e">
        <f t="shared" si="14"/>
        <v>#N/A</v>
      </c>
      <c r="P504" s="203" t="e">
        <f t="shared" si="15"/>
        <v>#N/A</v>
      </c>
      <c r="Q504" s="203" t="e">
        <f>IF(O504="7",IF(P504="000","Sin región al ser un intermunicipal",INDEX(B!$C$2:$C$126,MATCH(EF!P504,B!$A$2:$A$126,0))),"Sin región al ser un ente Estatal")</f>
        <v>#N/A</v>
      </c>
      <c r="R504" s="204" t="e">
        <f>IF(O504="7",IF(P504="000","N/A",INDEX(B!$D$2:$D$126,MATCH(EF!P504,B!$A$2:$A$126,0))),B!$D$127)</f>
        <v>#N/A</v>
      </c>
      <c r="S504" s="204" t="e">
        <f>IF(O504="7",IF(P504="000","N/A",INDEX(B!$E$2:$E$126,MATCH(EF!P504,B!$A$2:$A$126,0))),B!$E$127)</f>
        <v>#N/A</v>
      </c>
    </row>
    <row r="505" spans="1:19" x14ac:dyDescent="0.3">
      <c r="A505" s="195">
        <f>COUNTIF(A!$A$2:$A$1001,"&lt;="&amp;A!A505)</f>
        <v>0</v>
      </c>
      <c r="B505" s="196">
        <v>504</v>
      </c>
      <c r="C505" s="202" t="e">
        <f>INDEX(A!$A$2:$A$1001,MATCH(EF!B505,EF!$A$2:$A$1001,0))</f>
        <v>#N/A</v>
      </c>
      <c r="D505" s="202" t="e">
        <f>INDEX(A!$B$2:$B$1001,MATCH(EF!C505,A!$A$2:$A$1001,0))</f>
        <v>#N/A</v>
      </c>
      <c r="E505" s="202" t="e">
        <f>INDEX(A!$C$2:$C$1001,MATCH(EF!C505,A!$A$2:$A$1001,0))</f>
        <v>#N/A</v>
      </c>
      <c r="F505" s="202" t="e">
        <f>INDEX(A!$D$2:$D$1001,MATCH(EF!C505,A!$A$2:$A$1001,0))</f>
        <v>#N/A</v>
      </c>
      <c r="G505" s="202" t="e">
        <f>INDEX(A!$E$2:$E$1001,MATCH(EF!C505,A!$A$2:$A$1001,0))</f>
        <v>#N/A</v>
      </c>
      <c r="H505" s="202" t="e">
        <f>INDEX(A!$F$2:$F$1001,MATCH(EF!C505,A!$A$2:$A$1001,0))</f>
        <v>#N/A</v>
      </c>
      <c r="I505" s="202" t="e">
        <f>INDEX(A!$G$2:$G$1001,MATCH(EF!C505,A!$A$2:$A$1001,0))</f>
        <v>#N/A</v>
      </c>
      <c r="J505" s="202" t="e">
        <f>INDEX(A!$H$2:$H$1001,MATCH(EF!C505,A!$A$2:$A$1001,0))</f>
        <v>#N/A</v>
      </c>
      <c r="K505" s="202" t="e">
        <f>INDEX(A!$I$2:$I$1001,MATCH(EF!C505,A!$A$2:$A$1001,0))</f>
        <v>#N/A</v>
      </c>
      <c r="L505" s="202" t="e">
        <f>INDEX(A!$J$2:$J$1001,MATCH(EF!C505,A!$A$2:$A$1001,0))</f>
        <v>#N/A</v>
      </c>
      <c r="M505" s="202" t="e">
        <f>INDEX(A!$K$2:$K$1001,MATCH(EF!C505,A!$A$2:$A$1001,0))</f>
        <v>#N/A</v>
      </c>
      <c r="N505" s="202" t="e">
        <f>INDEX(A!$L$2:$L$1001,MATCH(EF!C505,A!$A$2:$A$1001,0))</f>
        <v>#N/A</v>
      </c>
      <c r="O505" s="203" t="e">
        <f t="shared" si="14"/>
        <v>#N/A</v>
      </c>
      <c r="P505" s="203" t="e">
        <f t="shared" si="15"/>
        <v>#N/A</v>
      </c>
      <c r="Q505" s="203" t="e">
        <f>IF(O505="7",IF(P505="000","Sin región al ser un intermunicipal",INDEX(B!$C$2:$C$126,MATCH(EF!P505,B!$A$2:$A$126,0))),"Sin región al ser un ente Estatal")</f>
        <v>#N/A</v>
      </c>
      <c r="R505" s="204" t="e">
        <f>IF(O505="7",IF(P505="000","N/A",INDEX(B!$D$2:$D$126,MATCH(EF!P505,B!$A$2:$A$126,0))),B!$D$127)</f>
        <v>#N/A</v>
      </c>
      <c r="S505" s="204" t="e">
        <f>IF(O505="7",IF(P505="000","N/A",INDEX(B!$E$2:$E$126,MATCH(EF!P505,B!$A$2:$A$126,0))),B!$E$127)</f>
        <v>#N/A</v>
      </c>
    </row>
    <row r="506" spans="1:19" x14ac:dyDescent="0.3">
      <c r="A506" s="195">
        <f>COUNTIF(A!$A$2:$A$1001,"&lt;="&amp;A!A506)</f>
        <v>0</v>
      </c>
      <c r="B506" s="196">
        <v>505</v>
      </c>
      <c r="C506" s="202" t="e">
        <f>INDEX(A!$A$2:$A$1001,MATCH(EF!B506,EF!$A$2:$A$1001,0))</f>
        <v>#N/A</v>
      </c>
      <c r="D506" s="202" t="e">
        <f>INDEX(A!$B$2:$B$1001,MATCH(EF!C506,A!$A$2:$A$1001,0))</f>
        <v>#N/A</v>
      </c>
      <c r="E506" s="202" t="e">
        <f>INDEX(A!$C$2:$C$1001,MATCH(EF!C506,A!$A$2:$A$1001,0))</f>
        <v>#N/A</v>
      </c>
      <c r="F506" s="202" t="e">
        <f>INDEX(A!$D$2:$D$1001,MATCH(EF!C506,A!$A$2:$A$1001,0))</f>
        <v>#N/A</v>
      </c>
      <c r="G506" s="202" t="e">
        <f>INDEX(A!$E$2:$E$1001,MATCH(EF!C506,A!$A$2:$A$1001,0))</f>
        <v>#N/A</v>
      </c>
      <c r="H506" s="202" t="e">
        <f>INDEX(A!$F$2:$F$1001,MATCH(EF!C506,A!$A$2:$A$1001,0))</f>
        <v>#N/A</v>
      </c>
      <c r="I506" s="202" t="e">
        <f>INDEX(A!$G$2:$G$1001,MATCH(EF!C506,A!$A$2:$A$1001,0))</f>
        <v>#N/A</v>
      </c>
      <c r="J506" s="202" t="e">
        <f>INDEX(A!$H$2:$H$1001,MATCH(EF!C506,A!$A$2:$A$1001,0))</f>
        <v>#N/A</v>
      </c>
      <c r="K506" s="202" t="e">
        <f>INDEX(A!$I$2:$I$1001,MATCH(EF!C506,A!$A$2:$A$1001,0))</f>
        <v>#N/A</v>
      </c>
      <c r="L506" s="202" t="e">
        <f>INDEX(A!$J$2:$J$1001,MATCH(EF!C506,A!$A$2:$A$1001,0))</f>
        <v>#N/A</v>
      </c>
      <c r="M506" s="202" t="e">
        <f>INDEX(A!$K$2:$K$1001,MATCH(EF!C506,A!$A$2:$A$1001,0))</f>
        <v>#N/A</v>
      </c>
      <c r="N506" s="202" t="e">
        <f>INDEX(A!$L$2:$L$1001,MATCH(EF!C506,A!$A$2:$A$1001,0))</f>
        <v>#N/A</v>
      </c>
      <c r="O506" s="203" t="e">
        <f t="shared" si="14"/>
        <v>#N/A</v>
      </c>
      <c r="P506" s="203" t="e">
        <f t="shared" si="15"/>
        <v>#N/A</v>
      </c>
      <c r="Q506" s="203" t="e">
        <f>IF(O506="7",IF(P506="000","Sin región al ser un intermunicipal",INDEX(B!$C$2:$C$126,MATCH(EF!P506,B!$A$2:$A$126,0))),"Sin región al ser un ente Estatal")</f>
        <v>#N/A</v>
      </c>
      <c r="R506" s="204" t="e">
        <f>IF(O506="7",IF(P506="000","N/A",INDEX(B!$D$2:$D$126,MATCH(EF!P506,B!$A$2:$A$126,0))),B!$D$127)</f>
        <v>#N/A</v>
      </c>
      <c r="S506" s="204" t="e">
        <f>IF(O506="7",IF(P506="000","N/A",INDEX(B!$E$2:$E$126,MATCH(EF!P506,B!$A$2:$A$126,0))),B!$E$127)</f>
        <v>#N/A</v>
      </c>
    </row>
    <row r="507" spans="1:19" x14ac:dyDescent="0.3">
      <c r="A507" s="195">
        <f>COUNTIF(A!$A$2:$A$1001,"&lt;="&amp;A!A507)</f>
        <v>0</v>
      </c>
      <c r="B507" s="196">
        <v>506</v>
      </c>
      <c r="C507" s="202" t="e">
        <f>INDEX(A!$A$2:$A$1001,MATCH(EF!B507,EF!$A$2:$A$1001,0))</f>
        <v>#N/A</v>
      </c>
      <c r="D507" s="202" t="e">
        <f>INDEX(A!$B$2:$B$1001,MATCH(EF!C507,A!$A$2:$A$1001,0))</f>
        <v>#N/A</v>
      </c>
      <c r="E507" s="202" t="e">
        <f>INDEX(A!$C$2:$C$1001,MATCH(EF!C507,A!$A$2:$A$1001,0))</f>
        <v>#N/A</v>
      </c>
      <c r="F507" s="202" t="e">
        <f>INDEX(A!$D$2:$D$1001,MATCH(EF!C507,A!$A$2:$A$1001,0))</f>
        <v>#N/A</v>
      </c>
      <c r="G507" s="202" t="e">
        <f>INDEX(A!$E$2:$E$1001,MATCH(EF!C507,A!$A$2:$A$1001,0))</f>
        <v>#N/A</v>
      </c>
      <c r="H507" s="202" t="e">
        <f>INDEX(A!$F$2:$F$1001,MATCH(EF!C507,A!$A$2:$A$1001,0))</f>
        <v>#N/A</v>
      </c>
      <c r="I507" s="202" t="e">
        <f>INDEX(A!$G$2:$G$1001,MATCH(EF!C507,A!$A$2:$A$1001,0))</f>
        <v>#N/A</v>
      </c>
      <c r="J507" s="202" t="e">
        <f>INDEX(A!$H$2:$H$1001,MATCH(EF!C507,A!$A$2:$A$1001,0))</f>
        <v>#N/A</v>
      </c>
      <c r="K507" s="202" t="e">
        <f>INDEX(A!$I$2:$I$1001,MATCH(EF!C507,A!$A$2:$A$1001,0))</f>
        <v>#N/A</v>
      </c>
      <c r="L507" s="202" t="e">
        <f>INDEX(A!$J$2:$J$1001,MATCH(EF!C507,A!$A$2:$A$1001,0))</f>
        <v>#N/A</v>
      </c>
      <c r="M507" s="202" t="e">
        <f>INDEX(A!$K$2:$K$1001,MATCH(EF!C507,A!$A$2:$A$1001,0))</f>
        <v>#N/A</v>
      </c>
      <c r="N507" s="202" t="e">
        <f>INDEX(A!$L$2:$L$1001,MATCH(EF!C507,A!$A$2:$A$1001,0))</f>
        <v>#N/A</v>
      </c>
      <c r="O507" s="203" t="e">
        <f t="shared" si="14"/>
        <v>#N/A</v>
      </c>
      <c r="P507" s="203" t="e">
        <f t="shared" si="15"/>
        <v>#N/A</v>
      </c>
      <c r="Q507" s="203" t="e">
        <f>IF(O507="7",IF(P507="000","Sin región al ser un intermunicipal",INDEX(B!$C$2:$C$126,MATCH(EF!P507,B!$A$2:$A$126,0))),"Sin región al ser un ente Estatal")</f>
        <v>#N/A</v>
      </c>
      <c r="R507" s="204" t="e">
        <f>IF(O507="7",IF(P507="000","N/A",INDEX(B!$D$2:$D$126,MATCH(EF!P507,B!$A$2:$A$126,0))),B!$D$127)</f>
        <v>#N/A</v>
      </c>
      <c r="S507" s="204" t="e">
        <f>IF(O507="7",IF(P507="000","N/A",INDEX(B!$E$2:$E$126,MATCH(EF!P507,B!$A$2:$A$126,0))),B!$E$127)</f>
        <v>#N/A</v>
      </c>
    </row>
    <row r="508" spans="1:19" x14ac:dyDescent="0.3">
      <c r="A508" s="195">
        <f>COUNTIF(A!$A$2:$A$1001,"&lt;="&amp;A!A508)</f>
        <v>0</v>
      </c>
      <c r="B508" s="196">
        <v>507</v>
      </c>
      <c r="C508" s="202" t="e">
        <f>INDEX(A!$A$2:$A$1001,MATCH(EF!B508,EF!$A$2:$A$1001,0))</f>
        <v>#N/A</v>
      </c>
      <c r="D508" s="202" t="e">
        <f>INDEX(A!$B$2:$B$1001,MATCH(EF!C508,A!$A$2:$A$1001,0))</f>
        <v>#N/A</v>
      </c>
      <c r="E508" s="202" t="e">
        <f>INDEX(A!$C$2:$C$1001,MATCH(EF!C508,A!$A$2:$A$1001,0))</f>
        <v>#N/A</v>
      </c>
      <c r="F508" s="202" t="e">
        <f>INDEX(A!$D$2:$D$1001,MATCH(EF!C508,A!$A$2:$A$1001,0))</f>
        <v>#N/A</v>
      </c>
      <c r="G508" s="202" t="e">
        <f>INDEX(A!$E$2:$E$1001,MATCH(EF!C508,A!$A$2:$A$1001,0))</f>
        <v>#N/A</v>
      </c>
      <c r="H508" s="202" t="e">
        <f>INDEX(A!$F$2:$F$1001,MATCH(EF!C508,A!$A$2:$A$1001,0))</f>
        <v>#N/A</v>
      </c>
      <c r="I508" s="202" t="e">
        <f>INDEX(A!$G$2:$G$1001,MATCH(EF!C508,A!$A$2:$A$1001,0))</f>
        <v>#N/A</v>
      </c>
      <c r="J508" s="202" t="e">
        <f>INDEX(A!$H$2:$H$1001,MATCH(EF!C508,A!$A$2:$A$1001,0))</f>
        <v>#N/A</v>
      </c>
      <c r="K508" s="202" t="e">
        <f>INDEX(A!$I$2:$I$1001,MATCH(EF!C508,A!$A$2:$A$1001,0))</f>
        <v>#N/A</v>
      </c>
      <c r="L508" s="202" t="e">
        <f>INDEX(A!$J$2:$J$1001,MATCH(EF!C508,A!$A$2:$A$1001,0))</f>
        <v>#N/A</v>
      </c>
      <c r="M508" s="202" t="e">
        <f>INDEX(A!$K$2:$K$1001,MATCH(EF!C508,A!$A$2:$A$1001,0))</f>
        <v>#N/A</v>
      </c>
      <c r="N508" s="202" t="e">
        <f>INDEX(A!$L$2:$L$1001,MATCH(EF!C508,A!$A$2:$A$1001,0))</f>
        <v>#N/A</v>
      </c>
      <c r="O508" s="203" t="e">
        <f t="shared" si="14"/>
        <v>#N/A</v>
      </c>
      <c r="P508" s="203" t="e">
        <f t="shared" si="15"/>
        <v>#N/A</v>
      </c>
      <c r="Q508" s="203" t="e">
        <f>IF(O508="7",IF(P508="000","Sin región al ser un intermunicipal",INDEX(B!$C$2:$C$126,MATCH(EF!P508,B!$A$2:$A$126,0))),"Sin región al ser un ente Estatal")</f>
        <v>#N/A</v>
      </c>
      <c r="R508" s="204" t="e">
        <f>IF(O508="7",IF(P508="000","N/A",INDEX(B!$D$2:$D$126,MATCH(EF!P508,B!$A$2:$A$126,0))),B!$D$127)</f>
        <v>#N/A</v>
      </c>
      <c r="S508" s="204" t="e">
        <f>IF(O508="7",IF(P508="000","N/A",INDEX(B!$E$2:$E$126,MATCH(EF!P508,B!$A$2:$A$126,0))),B!$E$127)</f>
        <v>#N/A</v>
      </c>
    </row>
    <row r="509" spans="1:19" x14ac:dyDescent="0.3">
      <c r="A509" s="195">
        <f>COUNTIF(A!$A$2:$A$1001,"&lt;="&amp;A!A509)</f>
        <v>0</v>
      </c>
      <c r="B509" s="196">
        <v>508</v>
      </c>
      <c r="C509" s="202" t="e">
        <f>INDEX(A!$A$2:$A$1001,MATCH(EF!B509,EF!$A$2:$A$1001,0))</f>
        <v>#N/A</v>
      </c>
      <c r="D509" s="202" t="e">
        <f>INDEX(A!$B$2:$B$1001,MATCH(EF!C509,A!$A$2:$A$1001,0))</f>
        <v>#N/A</v>
      </c>
      <c r="E509" s="202" t="e">
        <f>INDEX(A!$C$2:$C$1001,MATCH(EF!C509,A!$A$2:$A$1001,0))</f>
        <v>#N/A</v>
      </c>
      <c r="F509" s="202" t="e">
        <f>INDEX(A!$D$2:$D$1001,MATCH(EF!C509,A!$A$2:$A$1001,0))</f>
        <v>#N/A</v>
      </c>
      <c r="G509" s="202" t="e">
        <f>INDEX(A!$E$2:$E$1001,MATCH(EF!C509,A!$A$2:$A$1001,0))</f>
        <v>#N/A</v>
      </c>
      <c r="H509" s="202" t="e">
        <f>INDEX(A!$F$2:$F$1001,MATCH(EF!C509,A!$A$2:$A$1001,0))</f>
        <v>#N/A</v>
      </c>
      <c r="I509" s="202" t="e">
        <f>INDEX(A!$G$2:$G$1001,MATCH(EF!C509,A!$A$2:$A$1001,0))</f>
        <v>#N/A</v>
      </c>
      <c r="J509" s="202" t="e">
        <f>INDEX(A!$H$2:$H$1001,MATCH(EF!C509,A!$A$2:$A$1001,0))</f>
        <v>#N/A</v>
      </c>
      <c r="K509" s="202" t="e">
        <f>INDEX(A!$I$2:$I$1001,MATCH(EF!C509,A!$A$2:$A$1001,0))</f>
        <v>#N/A</v>
      </c>
      <c r="L509" s="202" t="e">
        <f>INDEX(A!$J$2:$J$1001,MATCH(EF!C509,A!$A$2:$A$1001,0))</f>
        <v>#N/A</v>
      </c>
      <c r="M509" s="202" t="e">
        <f>INDEX(A!$K$2:$K$1001,MATCH(EF!C509,A!$A$2:$A$1001,0))</f>
        <v>#N/A</v>
      </c>
      <c r="N509" s="202" t="e">
        <f>INDEX(A!$L$2:$L$1001,MATCH(EF!C509,A!$A$2:$A$1001,0))</f>
        <v>#N/A</v>
      </c>
      <c r="O509" s="203" t="e">
        <f t="shared" si="14"/>
        <v>#N/A</v>
      </c>
      <c r="P509" s="203" t="e">
        <f t="shared" si="15"/>
        <v>#N/A</v>
      </c>
      <c r="Q509" s="203" t="e">
        <f>IF(O509="7",IF(P509="000","Sin región al ser un intermunicipal",INDEX(B!$C$2:$C$126,MATCH(EF!P509,B!$A$2:$A$126,0))),"Sin región al ser un ente Estatal")</f>
        <v>#N/A</v>
      </c>
      <c r="R509" s="204" t="e">
        <f>IF(O509="7",IF(P509="000","N/A",INDEX(B!$D$2:$D$126,MATCH(EF!P509,B!$A$2:$A$126,0))),B!$D$127)</f>
        <v>#N/A</v>
      </c>
      <c r="S509" s="204" t="e">
        <f>IF(O509="7",IF(P509="000","N/A",INDEX(B!$E$2:$E$126,MATCH(EF!P509,B!$A$2:$A$126,0))),B!$E$127)</f>
        <v>#N/A</v>
      </c>
    </row>
    <row r="510" spans="1:19" x14ac:dyDescent="0.3">
      <c r="A510" s="195">
        <f>COUNTIF(A!$A$2:$A$1001,"&lt;="&amp;A!A510)</f>
        <v>0</v>
      </c>
      <c r="B510" s="196">
        <v>509</v>
      </c>
      <c r="C510" s="202" t="e">
        <f>INDEX(A!$A$2:$A$1001,MATCH(EF!B510,EF!$A$2:$A$1001,0))</f>
        <v>#N/A</v>
      </c>
      <c r="D510" s="202" t="e">
        <f>INDEX(A!$B$2:$B$1001,MATCH(EF!C510,A!$A$2:$A$1001,0))</f>
        <v>#N/A</v>
      </c>
      <c r="E510" s="202" t="e">
        <f>INDEX(A!$C$2:$C$1001,MATCH(EF!C510,A!$A$2:$A$1001,0))</f>
        <v>#N/A</v>
      </c>
      <c r="F510" s="202" t="e">
        <f>INDEX(A!$D$2:$D$1001,MATCH(EF!C510,A!$A$2:$A$1001,0))</f>
        <v>#N/A</v>
      </c>
      <c r="G510" s="202" t="e">
        <f>INDEX(A!$E$2:$E$1001,MATCH(EF!C510,A!$A$2:$A$1001,0))</f>
        <v>#N/A</v>
      </c>
      <c r="H510" s="202" t="e">
        <f>INDEX(A!$F$2:$F$1001,MATCH(EF!C510,A!$A$2:$A$1001,0))</f>
        <v>#N/A</v>
      </c>
      <c r="I510" s="202" t="e">
        <f>INDEX(A!$G$2:$G$1001,MATCH(EF!C510,A!$A$2:$A$1001,0))</f>
        <v>#N/A</v>
      </c>
      <c r="J510" s="202" t="e">
        <f>INDEX(A!$H$2:$H$1001,MATCH(EF!C510,A!$A$2:$A$1001,0))</f>
        <v>#N/A</v>
      </c>
      <c r="K510" s="202" t="e">
        <f>INDEX(A!$I$2:$I$1001,MATCH(EF!C510,A!$A$2:$A$1001,0))</f>
        <v>#N/A</v>
      </c>
      <c r="L510" s="202" t="e">
        <f>INDEX(A!$J$2:$J$1001,MATCH(EF!C510,A!$A$2:$A$1001,0))</f>
        <v>#N/A</v>
      </c>
      <c r="M510" s="202" t="e">
        <f>INDEX(A!$K$2:$K$1001,MATCH(EF!C510,A!$A$2:$A$1001,0))</f>
        <v>#N/A</v>
      </c>
      <c r="N510" s="202" t="e">
        <f>INDEX(A!$L$2:$L$1001,MATCH(EF!C510,A!$A$2:$A$1001,0))</f>
        <v>#N/A</v>
      </c>
      <c r="O510" s="203" t="e">
        <f t="shared" si="14"/>
        <v>#N/A</v>
      </c>
      <c r="P510" s="203" t="e">
        <f t="shared" si="15"/>
        <v>#N/A</v>
      </c>
      <c r="Q510" s="203" t="e">
        <f>IF(O510="7",IF(P510="000","Sin región al ser un intermunicipal",INDEX(B!$C$2:$C$126,MATCH(EF!P510,B!$A$2:$A$126,0))),"Sin región al ser un ente Estatal")</f>
        <v>#N/A</v>
      </c>
      <c r="R510" s="204" t="e">
        <f>IF(O510="7",IF(P510="000","N/A",INDEX(B!$D$2:$D$126,MATCH(EF!P510,B!$A$2:$A$126,0))),B!$D$127)</f>
        <v>#N/A</v>
      </c>
      <c r="S510" s="204" t="e">
        <f>IF(O510="7",IF(P510="000","N/A",INDEX(B!$E$2:$E$126,MATCH(EF!P510,B!$A$2:$A$126,0))),B!$E$127)</f>
        <v>#N/A</v>
      </c>
    </row>
    <row r="511" spans="1:19" x14ac:dyDescent="0.3">
      <c r="A511" s="195">
        <f>COUNTIF(A!$A$2:$A$1001,"&lt;="&amp;A!A511)</f>
        <v>0</v>
      </c>
      <c r="B511" s="196">
        <v>510</v>
      </c>
      <c r="C511" s="202" t="e">
        <f>INDEX(A!$A$2:$A$1001,MATCH(EF!B511,EF!$A$2:$A$1001,0))</f>
        <v>#N/A</v>
      </c>
      <c r="D511" s="202" t="e">
        <f>INDEX(A!$B$2:$B$1001,MATCH(EF!C511,A!$A$2:$A$1001,0))</f>
        <v>#N/A</v>
      </c>
      <c r="E511" s="202" t="e">
        <f>INDEX(A!$C$2:$C$1001,MATCH(EF!C511,A!$A$2:$A$1001,0))</f>
        <v>#N/A</v>
      </c>
      <c r="F511" s="202" t="e">
        <f>INDEX(A!$D$2:$D$1001,MATCH(EF!C511,A!$A$2:$A$1001,0))</f>
        <v>#N/A</v>
      </c>
      <c r="G511" s="202" t="e">
        <f>INDEX(A!$E$2:$E$1001,MATCH(EF!C511,A!$A$2:$A$1001,0))</f>
        <v>#N/A</v>
      </c>
      <c r="H511" s="202" t="e">
        <f>INDEX(A!$F$2:$F$1001,MATCH(EF!C511,A!$A$2:$A$1001,0))</f>
        <v>#N/A</v>
      </c>
      <c r="I511" s="202" t="e">
        <f>INDEX(A!$G$2:$G$1001,MATCH(EF!C511,A!$A$2:$A$1001,0))</f>
        <v>#N/A</v>
      </c>
      <c r="J511" s="202" t="e">
        <f>INDEX(A!$H$2:$H$1001,MATCH(EF!C511,A!$A$2:$A$1001,0))</f>
        <v>#N/A</v>
      </c>
      <c r="K511" s="202" t="e">
        <f>INDEX(A!$I$2:$I$1001,MATCH(EF!C511,A!$A$2:$A$1001,0))</f>
        <v>#N/A</v>
      </c>
      <c r="L511" s="202" t="e">
        <f>INDEX(A!$J$2:$J$1001,MATCH(EF!C511,A!$A$2:$A$1001,0))</f>
        <v>#N/A</v>
      </c>
      <c r="M511" s="202" t="e">
        <f>INDEX(A!$K$2:$K$1001,MATCH(EF!C511,A!$A$2:$A$1001,0))</f>
        <v>#N/A</v>
      </c>
      <c r="N511" s="202" t="e">
        <f>INDEX(A!$L$2:$L$1001,MATCH(EF!C511,A!$A$2:$A$1001,0))</f>
        <v>#N/A</v>
      </c>
      <c r="O511" s="203" t="e">
        <f t="shared" si="14"/>
        <v>#N/A</v>
      </c>
      <c r="P511" s="203" t="e">
        <f t="shared" si="15"/>
        <v>#N/A</v>
      </c>
      <c r="Q511" s="203" t="e">
        <f>IF(O511="7",IF(P511="000","Sin región al ser un intermunicipal",INDEX(B!$C$2:$C$126,MATCH(EF!P511,B!$A$2:$A$126,0))),"Sin región al ser un ente Estatal")</f>
        <v>#N/A</v>
      </c>
      <c r="R511" s="204" t="e">
        <f>IF(O511="7",IF(P511="000","N/A",INDEX(B!$D$2:$D$126,MATCH(EF!P511,B!$A$2:$A$126,0))),B!$D$127)</f>
        <v>#N/A</v>
      </c>
      <c r="S511" s="204" t="e">
        <f>IF(O511="7",IF(P511="000","N/A",INDEX(B!$E$2:$E$126,MATCH(EF!P511,B!$A$2:$A$126,0))),B!$E$127)</f>
        <v>#N/A</v>
      </c>
    </row>
    <row r="512" spans="1:19" x14ac:dyDescent="0.3">
      <c r="A512" s="195">
        <f>COUNTIF(A!$A$2:$A$1001,"&lt;="&amp;A!A512)</f>
        <v>0</v>
      </c>
      <c r="B512" s="196">
        <v>511</v>
      </c>
      <c r="C512" s="202" t="e">
        <f>INDEX(A!$A$2:$A$1001,MATCH(EF!B512,EF!$A$2:$A$1001,0))</f>
        <v>#N/A</v>
      </c>
      <c r="D512" s="202" t="e">
        <f>INDEX(A!$B$2:$B$1001,MATCH(EF!C512,A!$A$2:$A$1001,0))</f>
        <v>#N/A</v>
      </c>
      <c r="E512" s="202" t="e">
        <f>INDEX(A!$C$2:$C$1001,MATCH(EF!C512,A!$A$2:$A$1001,0))</f>
        <v>#N/A</v>
      </c>
      <c r="F512" s="202" t="e">
        <f>INDEX(A!$D$2:$D$1001,MATCH(EF!C512,A!$A$2:$A$1001,0))</f>
        <v>#N/A</v>
      </c>
      <c r="G512" s="202" t="e">
        <f>INDEX(A!$E$2:$E$1001,MATCH(EF!C512,A!$A$2:$A$1001,0))</f>
        <v>#N/A</v>
      </c>
      <c r="H512" s="202" t="e">
        <f>INDEX(A!$F$2:$F$1001,MATCH(EF!C512,A!$A$2:$A$1001,0))</f>
        <v>#N/A</v>
      </c>
      <c r="I512" s="202" t="e">
        <f>INDEX(A!$G$2:$G$1001,MATCH(EF!C512,A!$A$2:$A$1001,0))</f>
        <v>#N/A</v>
      </c>
      <c r="J512" s="202" t="e">
        <f>INDEX(A!$H$2:$H$1001,MATCH(EF!C512,A!$A$2:$A$1001,0))</f>
        <v>#N/A</v>
      </c>
      <c r="K512" s="202" t="e">
        <f>INDEX(A!$I$2:$I$1001,MATCH(EF!C512,A!$A$2:$A$1001,0))</f>
        <v>#N/A</v>
      </c>
      <c r="L512" s="202" t="e">
        <f>INDEX(A!$J$2:$J$1001,MATCH(EF!C512,A!$A$2:$A$1001,0))</f>
        <v>#N/A</v>
      </c>
      <c r="M512" s="202" t="e">
        <f>INDEX(A!$K$2:$K$1001,MATCH(EF!C512,A!$A$2:$A$1001,0))</f>
        <v>#N/A</v>
      </c>
      <c r="N512" s="202" t="e">
        <f>INDEX(A!$L$2:$L$1001,MATCH(EF!C512,A!$A$2:$A$1001,0))</f>
        <v>#N/A</v>
      </c>
      <c r="O512" s="203" t="e">
        <f t="shared" si="14"/>
        <v>#N/A</v>
      </c>
      <c r="P512" s="203" t="e">
        <f t="shared" si="15"/>
        <v>#N/A</v>
      </c>
      <c r="Q512" s="203" t="e">
        <f>IF(O512="7",IF(P512="000","Sin región al ser un intermunicipal",INDEX(B!$C$2:$C$126,MATCH(EF!P512,B!$A$2:$A$126,0))),"Sin región al ser un ente Estatal")</f>
        <v>#N/A</v>
      </c>
      <c r="R512" s="204" t="e">
        <f>IF(O512="7",IF(P512="000","N/A",INDEX(B!$D$2:$D$126,MATCH(EF!P512,B!$A$2:$A$126,0))),B!$D$127)</f>
        <v>#N/A</v>
      </c>
      <c r="S512" s="204" t="e">
        <f>IF(O512="7",IF(P512="000","N/A",INDEX(B!$E$2:$E$126,MATCH(EF!P512,B!$A$2:$A$126,0))),B!$E$127)</f>
        <v>#N/A</v>
      </c>
    </row>
    <row r="513" spans="1:19" x14ac:dyDescent="0.3">
      <c r="A513" s="195">
        <f>COUNTIF(A!$A$2:$A$1001,"&lt;="&amp;A!A513)</f>
        <v>0</v>
      </c>
      <c r="B513" s="196">
        <v>512</v>
      </c>
      <c r="C513" s="202" t="e">
        <f>INDEX(A!$A$2:$A$1001,MATCH(EF!B513,EF!$A$2:$A$1001,0))</f>
        <v>#N/A</v>
      </c>
      <c r="D513" s="202" t="e">
        <f>INDEX(A!$B$2:$B$1001,MATCH(EF!C513,A!$A$2:$A$1001,0))</f>
        <v>#N/A</v>
      </c>
      <c r="E513" s="202" t="e">
        <f>INDEX(A!$C$2:$C$1001,MATCH(EF!C513,A!$A$2:$A$1001,0))</f>
        <v>#N/A</v>
      </c>
      <c r="F513" s="202" t="e">
        <f>INDEX(A!$D$2:$D$1001,MATCH(EF!C513,A!$A$2:$A$1001,0))</f>
        <v>#N/A</v>
      </c>
      <c r="G513" s="202" t="e">
        <f>INDEX(A!$E$2:$E$1001,MATCH(EF!C513,A!$A$2:$A$1001,0))</f>
        <v>#N/A</v>
      </c>
      <c r="H513" s="202" t="e">
        <f>INDEX(A!$F$2:$F$1001,MATCH(EF!C513,A!$A$2:$A$1001,0))</f>
        <v>#N/A</v>
      </c>
      <c r="I513" s="202" t="e">
        <f>INDEX(A!$G$2:$G$1001,MATCH(EF!C513,A!$A$2:$A$1001,0))</f>
        <v>#N/A</v>
      </c>
      <c r="J513" s="202" t="e">
        <f>INDEX(A!$H$2:$H$1001,MATCH(EF!C513,A!$A$2:$A$1001,0))</f>
        <v>#N/A</v>
      </c>
      <c r="K513" s="202" t="e">
        <f>INDEX(A!$I$2:$I$1001,MATCH(EF!C513,A!$A$2:$A$1001,0))</f>
        <v>#N/A</v>
      </c>
      <c r="L513" s="202" t="e">
        <f>INDEX(A!$J$2:$J$1001,MATCH(EF!C513,A!$A$2:$A$1001,0))</f>
        <v>#N/A</v>
      </c>
      <c r="M513" s="202" t="e">
        <f>INDEX(A!$K$2:$K$1001,MATCH(EF!C513,A!$A$2:$A$1001,0))</f>
        <v>#N/A</v>
      </c>
      <c r="N513" s="202" t="e">
        <f>INDEX(A!$L$2:$L$1001,MATCH(EF!C513,A!$A$2:$A$1001,0))</f>
        <v>#N/A</v>
      </c>
      <c r="O513" s="203" t="e">
        <f t="shared" si="14"/>
        <v>#N/A</v>
      </c>
      <c r="P513" s="203" t="e">
        <f t="shared" si="15"/>
        <v>#N/A</v>
      </c>
      <c r="Q513" s="203" t="e">
        <f>IF(O513="7",IF(P513="000","Sin región al ser un intermunicipal",INDEX(B!$C$2:$C$126,MATCH(EF!P513,B!$A$2:$A$126,0))),"Sin región al ser un ente Estatal")</f>
        <v>#N/A</v>
      </c>
      <c r="R513" s="204" t="e">
        <f>IF(O513="7",IF(P513="000","N/A",INDEX(B!$D$2:$D$126,MATCH(EF!P513,B!$A$2:$A$126,0))),B!$D$127)</f>
        <v>#N/A</v>
      </c>
      <c r="S513" s="204" t="e">
        <f>IF(O513="7",IF(P513="000","N/A",INDEX(B!$E$2:$E$126,MATCH(EF!P513,B!$A$2:$A$126,0))),B!$E$127)</f>
        <v>#N/A</v>
      </c>
    </row>
    <row r="514" spans="1:19" x14ac:dyDescent="0.3">
      <c r="A514" s="195">
        <f>COUNTIF(A!$A$2:$A$1001,"&lt;="&amp;A!A514)</f>
        <v>0</v>
      </c>
      <c r="B514" s="196">
        <v>513</v>
      </c>
      <c r="C514" s="202" t="e">
        <f>INDEX(A!$A$2:$A$1001,MATCH(EF!B514,EF!$A$2:$A$1001,0))</f>
        <v>#N/A</v>
      </c>
      <c r="D514" s="202" t="e">
        <f>INDEX(A!$B$2:$B$1001,MATCH(EF!C514,A!$A$2:$A$1001,0))</f>
        <v>#N/A</v>
      </c>
      <c r="E514" s="202" t="e">
        <f>INDEX(A!$C$2:$C$1001,MATCH(EF!C514,A!$A$2:$A$1001,0))</f>
        <v>#N/A</v>
      </c>
      <c r="F514" s="202" t="e">
        <f>INDEX(A!$D$2:$D$1001,MATCH(EF!C514,A!$A$2:$A$1001,0))</f>
        <v>#N/A</v>
      </c>
      <c r="G514" s="202" t="e">
        <f>INDEX(A!$E$2:$E$1001,MATCH(EF!C514,A!$A$2:$A$1001,0))</f>
        <v>#N/A</v>
      </c>
      <c r="H514" s="202" t="e">
        <f>INDEX(A!$F$2:$F$1001,MATCH(EF!C514,A!$A$2:$A$1001,0))</f>
        <v>#N/A</v>
      </c>
      <c r="I514" s="202" t="e">
        <f>INDEX(A!$G$2:$G$1001,MATCH(EF!C514,A!$A$2:$A$1001,0))</f>
        <v>#N/A</v>
      </c>
      <c r="J514" s="202" t="e">
        <f>INDEX(A!$H$2:$H$1001,MATCH(EF!C514,A!$A$2:$A$1001,0))</f>
        <v>#N/A</v>
      </c>
      <c r="K514" s="202" t="e">
        <f>INDEX(A!$I$2:$I$1001,MATCH(EF!C514,A!$A$2:$A$1001,0))</f>
        <v>#N/A</v>
      </c>
      <c r="L514" s="202" t="e">
        <f>INDEX(A!$J$2:$J$1001,MATCH(EF!C514,A!$A$2:$A$1001,0))</f>
        <v>#N/A</v>
      </c>
      <c r="M514" s="202" t="e">
        <f>INDEX(A!$K$2:$K$1001,MATCH(EF!C514,A!$A$2:$A$1001,0))</f>
        <v>#N/A</v>
      </c>
      <c r="N514" s="202" t="e">
        <f>INDEX(A!$L$2:$L$1001,MATCH(EF!C514,A!$A$2:$A$1001,0))</f>
        <v>#N/A</v>
      </c>
      <c r="O514" s="203" t="e">
        <f t="shared" si="14"/>
        <v>#N/A</v>
      </c>
      <c r="P514" s="203" t="e">
        <f t="shared" si="15"/>
        <v>#N/A</v>
      </c>
      <c r="Q514" s="203" t="e">
        <f>IF(O514="7",IF(P514="000","Sin región al ser un intermunicipal",INDEX(B!$C$2:$C$126,MATCH(EF!P514,B!$A$2:$A$126,0))),"Sin región al ser un ente Estatal")</f>
        <v>#N/A</v>
      </c>
      <c r="R514" s="204" t="e">
        <f>IF(O514="7",IF(P514="000","N/A",INDEX(B!$D$2:$D$126,MATCH(EF!P514,B!$A$2:$A$126,0))),B!$D$127)</f>
        <v>#N/A</v>
      </c>
      <c r="S514" s="204" t="e">
        <f>IF(O514="7",IF(P514="000","N/A",INDEX(B!$E$2:$E$126,MATCH(EF!P514,B!$A$2:$A$126,0))),B!$E$127)</f>
        <v>#N/A</v>
      </c>
    </row>
    <row r="515" spans="1:19" x14ac:dyDescent="0.3">
      <c r="A515" s="195">
        <f>COUNTIF(A!$A$2:$A$1001,"&lt;="&amp;A!A515)</f>
        <v>0</v>
      </c>
      <c r="B515" s="196">
        <v>514</v>
      </c>
      <c r="C515" s="202" t="e">
        <f>INDEX(A!$A$2:$A$1001,MATCH(EF!B515,EF!$A$2:$A$1001,0))</f>
        <v>#N/A</v>
      </c>
      <c r="D515" s="202" t="e">
        <f>INDEX(A!$B$2:$B$1001,MATCH(EF!C515,A!$A$2:$A$1001,0))</f>
        <v>#N/A</v>
      </c>
      <c r="E515" s="202" t="e">
        <f>INDEX(A!$C$2:$C$1001,MATCH(EF!C515,A!$A$2:$A$1001,0))</f>
        <v>#N/A</v>
      </c>
      <c r="F515" s="202" t="e">
        <f>INDEX(A!$D$2:$D$1001,MATCH(EF!C515,A!$A$2:$A$1001,0))</f>
        <v>#N/A</v>
      </c>
      <c r="G515" s="202" t="e">
        <f>INDEX(A!$E$2:$E$1001,MATCH(EF!C515,A!$A$2:$A$1001,0))</f>
        <v>#N/A</v>
      </c>
      <c r="H515" s="202" t="e">
        <f>INDEX(A!$F$2:$F$1001,MATCH(EF!C515,A!$A$2:$A$1001,0))</f>
        <v>#N/A</v>
      </c>
      <c r="I515" s="202" t="e">
        <f>INDEX(A!$G$2:$G$1001,MATCH(EF!C515,A!$A$2:$A$1001,0))</f>
        <v>#N/A</v>
      </c>
      <c r="J515" s="202" t="e">
        <f>INDEX(A!$H$2:$H$1001,MATCH(EF!C515,A!$A$2:$A$1001,0))</f>
        <v>#N/A</v>
      </c>
      <c r="K515" s="202" t="e">
        <f>INDEX(A!$I$2:$I$1001,MATCH(EF!C515,A!$A$2:$A$1001,0))</f>
        <v>#N/A</v>
      </c>
      <c r="L515" s="202" t="e">
        <f>INDEX(A!$J$2:$J$1001,MATCH(EF!C515,A!$A$2:$A$1001,0))</f>
        <v>#N/A</v>
      </c>
      <c r="M515" s="202" t="e">
        <f>INDEX(A!$K$2:$K$1001,MATCH(EF!C515,A!$A$2:$A$1001,0))</f>
        <v>#N/A</v>
      </c>
      <c r="N515" s="202" t="e">
        <f>INDEX(A!$L$2:$L$1001,MATCH(EF!C515,A!$A$2:$A$1001,0))</f>
        <v>#N/A</v>
      </c>
      <c r="O515" s="203" t="e">
        <f t="shared" ref="O515:O578" si="16">MID(M515,1,1)</f>
        <v>#N/A</v>
      </c>
      <c r="P515" s="203" t="e">
        <f t="shared" ref="P515:P578" si="17">MID(M515,2,3)</f>
        <v>#N/A</v>
      </c>
      <c r="Q515" s="203" t="e">
        <f>IF(O515="7",IF(P515="000","Sin región al ser un intermunicipal",INDEX(B!$C$2:$C$126,MATCH(EF!P515,B!$A$2:$A$126,0))),"Sin región al ser un ente Estatal")</f>
        <v>#N/A</v>
      </c>
      <c r="R515" s="204" t="e">
        <f>IF(O515="7",IF(P515="000","N/A",INDEX(B!$D$2:$D$126,MATCH(EF!P515,B!$A$2:$A$126,0))),B!$D$127)</f>
        <v>#N/A</v>
      </c>
      <c r="S515" s="204" t="e">
        <f>IF(O515="7",IF(P515="000","N/A",INDEX(B!$E$2:$E$126,MATCH(EF!P515,B!$A$2:$A$126,0))),B!$E$127)</f>
        <v>#N/A</v>
      </c>
    </row>
    <row r="516" spans="1:19" x14ac:dyDescent="0.3">
      <c r="A516" s="195">
        <f>COUNTIF(A!$A$2:$A$1001,"&lt;="&amp;A!A516)</f>
        <v>0</v>
      </c>
      <c r="B516" s="196">
        <v>515</v>
      </c>
      <c r="C516" s="202" t="e">
        <f>INDEX(A!$A$2:$A$1001,MATCH(EF!B516,EF!$A$2:$A$1001,0))</f>
        <v>#N/A</v>
      </c>
      <c r="D516" s="202" t="e">
        <f>INDEX(A!$B$2:$B$1001,MATCH(EF!C516,A!$A$2:$A$1001,0))</f>
        <v>#N/A</v>
      </c>
      <c r="E516" s="202" t="e">
        <f>INDEX(A!$C$2:$C$1001,MATCH(EF!C516,A!$A$2:$A$1001,0))</f>
        <v>#N/A</v>
      </c>
      <c r="F516" s="202" t="e">
        <f>INDEX(A!$D$2:$D$1001,MATCH(EF!C516,A!$A$2:$A$1001,0))</f>
        <v>#N/A</v>
      </c>
      <c r="G516" s="202" t="e">
        <f>INDEX(A!$E$2:$E$1001,MATCH(EF!C516,A!$A$2:$A$1001,0))</f>
        <v>#N/A</v>
      </c>
      <c r="H516" s="202" t="e">
        <f>INDEX(A!$F$2:$F$1001,MATCH(EF!C516,A!$A$2:$A$1001,0))</f>
        <v>#N/A</v>
      </c>
      <c r="I516" s="202" t="e">
        <f>INDEX(A!$G$2:$G$1001,MATCH(EF!C516,A!$A$2:$A$1001,0))</f>
        <v>#N/A</v>
      </c>
      <c r="J516" s="202" t="e">
        <f>INDEX(A!$H$2:$H$1001,MATCH(EF!C516,A!$A$2:$A$1001,0))</f>
        <v>#N/A</v>
      </c>
      <c r="K516" s="202" t="e">
        <f>INDEX(A!$I$2:$I$1001,MATCH(EF!C516,A!$A$2:$A$1001,0))</f>
        <v>#N/A</v>
      </c>
      <c r="L516" s="202" t="e">
        <f>INDEX(A!$J$2:$J$1001,MATCH(EF!C516,A!$A$2:$A$1001,0))</f>
        <v>#N/A</v>
      </c>
      <c r="M516" s="202" t="e">
        <f>INDEX(A!$K$2:$K$1001,MATCH(EF!C516,A!$A$2:$A$1001,0))</f>
        <v>#N/A</v>
      </c>
      <c r="N516" s="202" t="e">
        <f>INDEX(A!$L$2:$L$1001,MATCH(EF!C516,A!$A$2:$A$1001,0))</f>
        <v>#N/A</v>
      </c>
      <c r="O516" s="203" t="e">
        <f t="shared" si="16"/>
        <v>#N/A</v>
      </c>
      <c r="P516" s="203" t="e">
        <f t="shared" si="17"/>
        <v>#N/A</v>
      </c>
      <c r="Q516" s="203" t="e">
        <f>IF(O516="7",IF(P516="000","Sin región al ser un intermunicipal",INDEX(B!$C$2:$C$126,MATCH(EF!P516,B!$A$2:$A$126,0))),"Sin región al ser un ente Estatal")</f>
        <v>#N/A</v>
      </c>
      <c r="R516" s="204" t="e">
        <f>IF(O516="7",IF(P516="000","N/A",INDEX(B!$D$2:$D$126,MATCH(EF!P516,B!$A$2:$A$126,0))),B!$D$127)</f>
        <v>#N/A</v>
      </c>
      <c r="S516" s="204" t="e">
        <f>IF(O516="7",IF(P516="000","N/A",INDEX(B!$E$2:$E$126,MATCH(EF!P516,B!$A$2:$A$126,0))),B!$E$127)</f>
        <v>#N/A</v>
      </c>
    </row>
    <row r="517" spans="1:19" x14ac:dyDescent="0.3">
      <c r="A517" s="195">
        <f>COUNTIF(A!$A$2:$A$1001,"&lt;="&amp;A!A517)</f>
        <v>0</v>
      </c>
      <c r="B517" s="196">
        <v>516</v>
      </c>
      <c r="C517" s="202" t="e">
        <f>INDEX(A!$A$2:$A$1001,MATCH(EF!B517,EF!$A$2:$A$1001,0))</f>
        <v>#N/A</v>
      </c>
      <c r="D517" s="202" t="e">
        <f>INDEX(A!$B$2:$B$1001,MATCH(EF!C517,A!$A$2:$A$1001,0))</f>
        <v>#N/A</v>
      </c>
      <c r="E517" s="202" t="e">
        <f>INDEX(A!$C$2:$C$1001,MATCH(EF!C517,A!$A$2:$A$1001,0))</f>
        <v>#N/A</v>
      </c>
      <c r="F517" s="202" t="e">
        <f>INDEX(A!$D$2:$D$1001,MATCH(EF!C517,A!$A$2:$A$1001,0))</f>
        <v>#N/A</v>
      </c>
      <c r="G517" s="202" t="e">
        <f>INDEX(A!$E$2:$E$1001,MATCH(EF!C517,A!$A$2:$A$1001,0))</f>
        <v>#N/A</v>
      </c>
      <c r="H517" s="202" t="e">
        <f>INDEX(A!$F$2:$F$1001,MATCH(EF!C517,A!$A$2:$A$1001,0))</f>
        <v>#N/A</v>
      </c>
      <c r="I517" s="202" t="e">
        <f>INDEX(A!$G$2:$G$1001,MATCH(EF!C517,A!$A$2:$A$1001,0))</f>
        <v>#N/A</v>
      </c>
      <c r="J517" s="202" t="e">
        <f>INDEX(A!$H$2:$H$1001,MATCH(EF!C517,A!$A$2:$A$1001,0))</f>
        <v>#N/A</v>
      </c>
      <c r="K517" s="202" t="e">
        <f>INDEX(A!$I$2:$I$1001,MATCH(EF!C517,A!$A$2:$A$1001,0))</f>
        <v>#N/A</v>
      </c>
      <c r="L517" s="202" t="e">
        <f>INDEX(A!$J$2:$J$1001,MATCH(EF!C517,A!$A$2:$A$1001,0))</f>
        <v>#N/A</v>
      </c>
      <c r="M517" s="202" t="e">
        <f>INDEX(A!$K$2:$K$1001,MATCH(EF!C517,A!$A$2:$A$1001,0))</f>
        <v>#N/A</v>
      </c>
      <c r="N517" s="202" t="e">
        <f>INDEX(A!$L$2:$L$1001,MATCH(EF!C517,A!$A$2:$A$1001,0))</f>
        <v>#N/A</v>
      </c>
      <c r="O517" s="203" t="e">
        <f t="shared" si="16"/>
        <v>#N/A</v>
      </c>
      <c r="P517" s="203" t="e">
        <f t="shared" si="17"/>
        <v>#N/A</v>
      </c>
      <c r="Q517" s="203" t="e">
        <f>IF(O517="7",IF(P517="000","Sin región al ser un intermunicipal",INDEX(B!$C$2:$C$126,MATCH(EF!P517,B!$A$2:$A$126,0))),"Sin región al ser un ente Estatal")</f>
        <v>#N/A</v>
      </c>
      <c r="R517" s="204" t="e">
        <f>IF(O517="7",IF(P517="000","N/A",INDEX(B!$D$2:$D$126,MATCH(EF!P517,B!$A$2:$A$126,0))),B!$D$127)</f>
        <v>#N/A</v>
      </c>
      <c r="S517" s="204" t="e">
        <f>IF(O517="7",IF(P517="000","N/A",INDEX(B!$E$2:$E$126,MATCH(EF!P517,B!$A$2:$A$126,0))),B!$E$127)</f>
        <v>#N/A</v>
      </c>
    </row>
    <row r="518" spans="1:19" x14ac:dyDescent="0.3">
      <c r="A518" s="195">
        <f>COUNTIF(A!$A$2:$A$1001,"&lt;="&amp;A!A518)</f>
        <v>0</v>
      </c>
      <c r="B518" s="196">
        <v>517</v>
      </c>
      <c r="C518" s="202" t="e">
        <f>INDEX(A!$A$2:$A$1001,MATCH(EF!B518,EF!$A$2:$A$1001,0))</f>
        <v>#N/A</v>
      </c>
      <c r="D518" s="202" t="e">
        <f>INDEX(A!$B$2:$B$1001,MATCH(EF!C518,A!$A$2:$A$1001,0))</f>
        <v>#N/A</v>
      </c>
      <c r="E518" s="202" t="e">
        <f>INDEX(A!$C$2:$C$1001,MATCH(EF!C518,A!$A$2:$A$1001,0))</f>
        <v>#N/A</v>
      </c>
      <c r="F518" s="202" t="e">
        <f>INDEX(A!$D$2:$D$1001,MATCH(EF!C518,A!$A$2:$A$1001,0))</f>
        <v>#N/A</v>
      </c>
      <c r="G518" s="202" t="e">
        <f>INDEX(A!$E$2:$E$1001,MATCH(EF!C518,A!$A$2:$A$1001,0))</f>
        <v>#N/A</v>
      </c>
      <c r="H518" s="202" t="e">
        <f>INDEX(A!$F$2:$F$1001,MATCH(EF!C518,A!$A$2:$A$1001,0))</f>
        <v>#N/A</v>
      </c>
      <c r="I518" s="202" t="e">
        <f>INDEX(A!$G$2:$G$1001,MATCH(EF!C518,A!$A$2:$A$1001,0))</f>
        <v>#N/A</v>
      </c>
      <c r="J518" s="202" t="e">
        <f>INDEX(A!$H$2:$H$1001,MATCH(EF!C518,A!$A$2:$A$1001,0))</f>
        <v>#N/A</v>
      </c>
      <c r="K518" s="202" t="e">
        <f>INDEX(A!$I$2:$I$1001,MATCH(EF!C518,A!$A$2:$A$1001,0))</f>
        <v>#N/A</v>
      </c>
      <c r="L518" s="202" t="e">
        <f>INDEX(A!$J$2:$J$1001,MATCH(EF!C518,A!$A$2:$A$1001,0))</f>
        <v>#N/A</v>
      </c>
      <c r="M518" s="202" t="e">
        <f>INDEX(A!$K$2:$K$1001,MATCH(EF!C518,A!$A$2:$A$1001,0))</f>
        <v>#N/A</v>
      </c>
      <c r="N518" s="202" t="e">
        <f>INDEX(A!$L$2:$L$1001,MATCH(EF!C518,A!$A$2:$A$1001,0))</f>
        <v>#N/A</v>
      </c>
      <c r="O518" s="203" t="e">
        <f t="shared" si="16"/>
        <v>#N/A</v>
      </c>
      <c r="P518" s="203" t="e">
        <f t="shared" si="17"/>
        <v>#N/A</v>
      </c>
      <c r="Q518" s="203" t="e">
        <f>IF(O518="7",IF(P518="000","Sin región al ser un intermunicipal",INDEX(B!$C$2:$C$126,MATCH(EF!P518,B!$A$2:$A$126,0))),"Sin región al ser un ente Estatal")</f>
        <v>#N/A</v>
      </c>
      <c r="R518" s="204" t="e">
        <f>IF(O518="7",IF(P518="000","N/A",INDEX(B!$D$2:$D$126,MATCH(EF!P518,B!$A$2:$A$126,0))),B!$D$127)</f>
        <v>#N/A</v>
      </c>
      <c r="S518" s="204" t="e">
        <f>IF(O518="7",IF(P518="000","N/A",INDEX(B!$E$2:$E$126,MATCH(EF!P518,B!$A$2:$A$126,0))),B!$E$127)</f>
        <v>#N/A</v>
      </c>
    </row>
    <row r="519" spans="1:19" x14ac:dyDescent="0.3">
      <c r="A519" s="195">
        <f>COUNTIF(A!$A$2:$A$1001,"&lt;="&amp;A!A519)</f>
        <v>0</v>
      </c>
      <c r="B519" s="196">
        <v>518</v>
      </c>
      <c r="C519" s="202" t="e">
        <f>INDEX(A!$A$2:$A$1001,MATCH(EF!B519,EF!$A$2:$A$1001,0))</f>
        <v>#N/A</v>
      </c>
      <c r="D519" s="202" t="e">
        <f>INDEX(A!$B$2:$B$1001,MATCH(EF!C519,A!$A$2:$A$1001,0))</f>
        <v>#N/A</v>
      </c>
      <c r="E519" s="202" t="e">
        <f>INDEX(A!$C$2:$C$1001,MATCH(EF!C519,A!$A$2:$A$1001,0))</f>
        <v>#N/A</v>
      </c>
      <c r="F519" s="202" t="e">
        <f>INDEX(A!$D$2:$D$1001,MATCH(EF!C519,A!$A$2:$A$1001,0))</f>
        <v>#N/A</v>
      </c>
      <c r="G519" s="202" t="e">
        <f>INDEX(A!$E$2:$E$1001,MATCH(EF!C519,A!$A$2:$A$1001,0))</f>
        <v>#N/A</v>
      </c>
      <c r="H519" s="202" t="e">
        <f>INDEX(A!$F$2:$F$1001,MATCH(EF!C519,A!$A$2:$A$1001,0))</f>
        <v>#N/A</v>
      </c>
      <c r="I519" s="202" t="e">
        <f>INDEX(A!$G$2:$G$1001,MATCH(EF!C519,A!$A$2:$A$1001,0))</f>
        <v>#N/A</v>
      </c>
      <c r="J519" s="202" t="e">
        <f>INDEX(A!$H$2:$H$1001,MATCH(EF!C519,A!$A$2:$A$1001,0))</f>
        <v>#N/A</v>
      </c>
      <c r="K519" s="202" t="e">
        <f>INDEX(A!$I$2:$I$1001,MATCH(EF!C519,A!$A$2:$A$1001,0))</f>
        <v>#N/A</v>
      </c>
      <c r="L519" s="202" t="e">
        <f>INDEX(A!$J$2:$J$1001,MATCH(EF!C519,A!$A$2:$A$1001,0))</f>
        <v>#N/A</v>
      </c>
      <c r="M519" s="202" t="e">
        <f>INDEX(A!$K$2:$K$1001,MATCH(EF!C519,A!$A$2:$A$1001,0))</f>
        <v>#N/A</v>
      </c>
      <c r="N519" s="202" t="e">
        <f>INDEX(A!$L$2:$L$1001,MATCH(EF!C519,A!$A$2:$A$1001,0))</f>
        <v>#N/A</v>
      </c>
      <c r="O519" s="203" t="e">
        <f t="shared" si="16"/>
        <v>#N/A</v>
      </c>
      <c r="P519" s="203" t="e">
        <f t="shared" si="17"/>
        <v>#N/A</v>
      </c>
      <c r="Q519" s="203" t="e">
        <f>IF(O519="7",IF(P519="000","Sin región al ser un intermunicipal",INDEX(B!$C$2:$C$126,MATCH(EF!P519,B!$A$2:$A$126,0))),"Sin región al ser un ente Estatal")</f>
        <v>#N/A</v>
      </c>
      <c r="R519" s="204" t="e">
        <f>IF(O519="7",IF(P519="000","N/A",INDEX(B!$D$2:$D$126,MATCH(EF!P519,B!$A$2:$A$126,0))),B!$D$127)</f>
        <v>#N/A</v>
      </c>
      <c r="S519" s="204" t="e">
        <f>IF(O519="7",IF(P519="000","N/A",INDEX(B!$E$2:$E$126,MATCH(EF!P519,B!$A$2:$A$126,0))),B!$E$127)</f>
        <v>#N/A</v>
      </c>
    </row>
    <row r="520" spans="1:19" x14ac:dyDescent="0.3">
      <c r="A520" s="195">
        <f>COUNTIF(A!$A$2:$A$1001,"&lt;="&amp;A!A520)</f>
        <v>0</v>
      </c>
      <c r="B520" s="196">
        <v>519</v>
      </c>
      <c r="C520" s="202" t="e">
        <f>INDEX(A!$A$2:$A$1001,MATCH(EF!B520,EF!$A$2:$A$1001,0))</f>
        <v>#N/A</v>
      </c>
      <c r="D520" s="202" t="e">
        <f>INDEX(A!$B$2:$B$1001,MATCH(EF!C520,A!$A$2:$A$1001,0))</f>
        <v>#N/A</v>
      </c>
      <c r="E520" s="202" t="e">
        <f>INDEX(A!$C$2:$C$1001,MATCH(EF!C520,A!$A$2:$A$1001,0))</f>
        <v>#N/A</v>
      </c>
      <c r="F520" s="202" t="e">
        <f>INDEX(A!$D$2:$D$1001,MATCH(EF!C520,A!$A$2:$A$1001,0))</f>
        <v>#N/A</v>
      </c>
      <c r="G520" s="202" t="e">
        <f>INDEX(A!$E$2:$E$1001,MATCH(EF!C520,A!$A$2:$A$1001,0))</f>
        <v>#N/A</v>
      </c>
      <c r="H520" s="202" t="e">
        <f>INDEX(A!$F$2:$F$1001,MATCH(EF!C520,A!$A$2:$A$1001,0))</f>
        <v>#N/A</v>
      </c>
      <c r="I520" s="202" t="e">
        <f>INDEX(A!$G$2:$G$1001,MATCH(EF!C520,A!$A$2:$A$1001,0))</f>
        <v>#N/A</v>
      </c>
      <c r="J520" s="202" t="e">
        <f>INDEX(A!$H$2:$H$1001,MATCH(EF!C520,A!$A$2:$A$1001,0))</f>
        <v>#N/A</v>
      </c>
      <c r="K520" s="202" t="e">
        <f>INDEX(A!$I$2:$I$1001,MATCH(EF!C520,A!$A$2:$A$1001,0))</f>
        <v>#N/A</v>
      </c>
      <c r="L520" s="202" t="e">
        <f>INDEX(A!$J$2:$J$1001,MATCH(EF!C520,A!$A$2:$A$1001,0))</f>
        <v>#N/A</v>
      </c>
      <c r="M520" s="202" t="e">
        <f>INDEX(A!$K$2:$K$1001,MATCH(EF!C520,A!$A$2:$A$1001,0))</f>
        <v>#N/A</v>
      </c>
      <c r="N520" s="202" t="e">
        <f>INDEX(A!$L$2:$L$1001,MATCH(EF!C520,A!$A$2:$A$1001,0))</f>
        <v>#N/A</v>
      </c>
      <c r="O520" s="203" t="e">
        <f t="shared" si="16"/>
        <v>#N/A</v>
      </c>
      <c r="P520" s="203" t="e">
        <f t="shared" si="17"/>
        <v>#N/A</v>
      </c>
      <c r="Q520" s="203" t="e">
        <f>IF(O520="7",IF(P520="000","Sin región al ser un intermunicipal",INDEX(B!$C$2:$C$126,MATCH(EF!P520,B!$A$2:$A$126,0))),"Sin región al ser un ente Estatal")</f>
        <v>#N/A</v>
      </c>
      <c r="R520" s="204" t="e">
        <f>IF(O520="7",IF(P520="000","N/A",INDEX(B!$D$2:$D$126,MATCH(EF!P520,B!$A$2:$A$126,0))),B!$D$127)</f>
        <v>#N/A</v>
      </c>
      <c r="S520" s="204" t="e">
        <f>IF(O520="7",IF(P520="000","N/A",INDEX(B!$E$2:$E$126,MATCH(EF!P520,B!$A$2:$A$126,0))),B!$E$127)</f>
        <v>#N/A</v>
      </c>
    </row>
    <row r="521" spans="1:19" x14ac:dyDescent="0.3">
      <c r="A521" s="195">
        <f>COUNTIF(A!$A$2:$A$1001,"&lt;="&amp;A!A521)</f>
        <v>0</v>
      </c>
      <c r="B521" s="196">
        <v>520</v>
      </c>
      <c r="C521" s="202" t="e">
        <f>INDEX(A!$A$2:$A$1001,MATCH(EF!B521,EF!$A$2:$A$1001,0))</f>
        <v>#N/A</v>
      </c>
      <c r="D521" s="202" t="e">
        <f>INDEX(A!$B$2:$B$1001,MATCH(EF!C521,A!$A$2:$A$1001,0))</f>
        <v>#N/A</v>
      </c>
      <c r="E521" s="202" t="e">
        <f>INDEX(A!$C$2:$C$1001,MATCH(EF!C521,A!$A$2:$A$1001,0))</f>
        <v>#N/A</v>
      </c>
      <c r="F521" s="202" t="e">
        <f>INDEX(A!$D$2:$D$1001,MATCH(EF!C521,A!$A$2:$A$1001,0))</f>
        <v>#N/A</v>
      </c>
      <c r="G521" s="202" t="e">
        <f>INDEX(A!$E$2:$E$1001,MATCH(EF!C521,A!$A$2:$A$1001,0))</f>
        <v>#N/A</v>
      </c>
      <c r="H521" s="202" t="e">
        <f>INDEX(A!$F$2:$F$1001,MATCH(EF!C521,A!$A$2:$A$1001,0))</f>
        <v>#N/A</v>
      </c>
      <c r="I521" s="202" t="e">
        <f>INDEX(A!$G$2:$G$1001,MATCH(EF!C521,A!$A$2:$A$1001,0))</f>
        <v>#N/A</v>
      </c>
      <c r="J521" s="202" t="e">
        <f>INDEX(A!$H$2:$H$1001,MATCH(EF!C521,A!$A$2:$A$1001,0))</f>
        <v>#N/A</v>
      </c>
      <c r="K521" s="202" t="e">
        <f>INDEX(A!$I$2:$I$1001,MATCH(EF!C521,A!$A$2:$A$1001,0))</f>
        <v>#N/A</v>
      </c>
      <c r="L521" s="202" t="e">
        <f>INDEX(A!$J$2:$J$1001,MATCH(EF!C521,A!$A$2:$A$1001,0))</f>
        <v>#N/A</v>
      </c>
      <c r="M521" s="202" t="e">
        <f>INDEX(A!$K$2:$K$1001,MATCH(EF!C521,A!$A$2:$A$1001,0))</f>
        <v>#N/A</v>
      </c>
      <c r="N521" s="202" t="e">
        <f>INDEX(A!$L$2:$L$1001,MATCH(EF!C521,A!$A$2:$A$1001,0))</f>
        <v>#N/A</v>
      </c>
      <c r="O521" s="203" t="e">
        <f t="shared" si="16"/>
        <v>#N/A</v>
      </c>
      <c r="P521" s="203" t="e">
        <f t="shared" si="17"/>
        <v>#N/A</v>
      </c>
      <c r="Q521" s="203" t="e">
        <f>IF(O521="7",IF(P521="000","Sin región al ser un intermunicipal",INDEX(B!$C$2:$C$126,MATCH(EF!P521,B!$A$2:$A$126,0))),"Sin región al ser un ente Estatal")</f>
        <v>#N/A</v>
      </c>
      <c r="R521" s="204" t="e">
        <f>IF(O521="7",IF(P521="000","N/A",INDEX(B!$D$2:$D$126,MATCH(EF!P521,B!$A$2:$A$126,0))),B!$D$127)</f>
        <v>#N/A</v>
      </c>
      <c r="S521" s="204" t="e">
        <f>IF(O521="7",IF(P521="000","N/A",INDEX(B!$E$2:$E$126,MATCH(EF!P521,B!$A$2:$A$126,0))),B!$E$127)</f>
        <v>#N/A</v>
      </c>
    </row>
    <row r="522" spans="1:19" x14ac:dyDescent="0.3">
      <c r="A522" s="195">
        <f>COUNTIF(A!$A$2:$A$1001,"&lt;="&amp;A!A522)</f>
        <v>0</v>
      </c>
      <c r="B522" s="196">
        <v>521</v>
      </c>
      <c r="C522" s="202" t="e">
        <f>INDEX(A!$A$2:$A$1001,MATCH(EF!B522,EF!$A$2:$A$1001,0))</f>
        <v>#N/A</v>
      </c>
      <c r="D522" s="202" t="e">
        <f>INDEX(A!$B$2:$B$1001,MATCH(EF!C522,A!$A$2:$A$1001,0))</f>
        <v>#N/A</v>
      </c>
      <c r="E522" s="202" t="e">
        <f>INDEX(A!$C$2:$C$1001,MATCH(EF!C522,A!$A$2:$A$1001,0))</f>
        <v>#N/A</v>
      </c>
      <c r="F522" s="202" t="e">
        <f>INDEX(A!$D$2:$D$1001,MATCH(EF!C522,A!$A$2:$A$1001,0))</f>
        <v>#N/A</v>
      </c>
      <c r="G522" s="202" t="e">
        <f>INDEX(A!$E$2:$E$1001,MATCH(EF!C522,A!$A$2:$A$1001,0))</f>
        <v>#N/A</v>
      </c>
      <c r="H522" s="202" t="e">
        <f>INDEX(A!$F$2:$F$1001,MATCH(EF!C522,A!$A$2:$A$1001,0))</f>
        <v>#N/A</v>
      </c>
      <c r="I522" s="202" t="e">
        <f>INDEX(A!$G$2:$G$1001,MATCH(EF!C522,A!$A$2:$A$1001,0))</f>
        <v>#N/A</v>
      </c>
      <c r="J522" s="202" t="e">
        <f>INDEX(A!$H$2:$H$1001,MATCH(EF!C522,A!$A$2:$A$1001,0))</f>
        <v>#N/A</v>
      </c>
      <c r="K522" s="202" t="e">
        <f>INDEX(A!$I$2:$I$1001,MATCH(EF!C522,A!$A$2:$A$1001,0))</f>
        <v>#N/A</v>
      </c>
      <c r="L522" s="202" t="e">
        <f>INDEX(A!$J$2:$J$1001,MATCH(EF!C522,A!$A$2:$A$1001,0))</f>
        <v>#N/A</v>
      </c>
      <c r="M522" s="202" t="e">
        <f>INDEX(A!$K$2:$K$1001,MATCH(EF!C522,A!$A$2:$A$1001,0))</f>
        <v>#N/A</v>
      </c>
      <c r="N522" s="202" t="e">
        <f>INDEX(A!$L$2:$L$1001,MATCH(EF!C522,A!$A$2:$A$1001,0))</f>
        <v>#N/A</v>
      </c>
      <c r="O522" s="203" t="e">
        <f t="shared" si="16"/>
        <v>#N/A</v>
      </c>
      <c r="P522" s="203" t="e">
        <f t="shared" si="17"/>
        <v>#N/A</v>
      </c>
      <c r="Q522" s="203" t="e">
        <f>IF(O522="7",IF(P522="000","Sin región al ser un intermunicipal",INDEX(B!$C$2:$C$126,MATCH(EF!P522,B!$A$2:$A$126,0))),"Sin región al ser un ente Estatal")</f>
        <v>#N/A</v>
      </c>
      <c r="R522" s="204" t="e">
        <f>IF(O522="7",IF(P522="000","N/A",INDEX(B!$D$2:$D$126,MATCH(EF!P522,B!$A$2:$A$126,0))),B!$D$127)</f>
        <v>#N/A</v>
      </c>
      <c r="S522" s="204" t="e">
        <f>IF(O522="7",IF(P522="000","N/A",INDEX(B!$E$2:$E$126,MATCH(EF!P522,B!$A$2:$A$126,0))),B!$E$127)</f>
        <v>#N/A</v>
      </c>
    </row>
    <row r="523" spans="1:19" x14ac:dyDescent="0.3">
      <c r="A523" s="195">
        <f>COUNTIF(A!$A$2:$A$1001,"&lt;="&amp;A!A523)</f>
        <v>0</v>
      </c>
      <c r="B523" s="196">
        <v>522</v>
      </c>
      <c r="C523" s="202" t="e">
        <f>INDEX(A!$A$2:$A$1001,MATCH(EF!B523,EF!$A$2:$A$1001,0))</f>
        <v>#N/A</v>
      </c>
      <c r="D523" s="202" t="e">
        <f>INDEX(A!$B$2:$B$1001,MATCH(EF!C523,A!$A$2:$A$1001,0))</f>
        <v>#N/A</v>
      </c>
      <c r="E523" s="202" t="e">
        <f>INDEX(A!$C$2:$C$1001,MATCH(EF!C523,A!$A$2:$A$1001,0))</f>
        <v>#N/A</v>
      </c>
      <c r="F523" s="202" t="e">
        <f>INDEX(A!$D$2:$D$1001,MATCH(EF!C523,A!$A$2:$A$1001,0))</f>
        <v>#N/A</v>
      </c>
      <c r="G523" s="202" t="e">
        <f>INDEX(A!$E$2:$E$1001,MATCH(EF!C523,A!$A$2:$A$1001,0))</f>
        <v>#N/A</v>
      </c>
      <c r="H523" s="202" t="e">
        <f>INDEX(A!$F$2:$F$1001,MATCH(EF!C523,A!$A$2:$A$1001,0))</f>
        <v>#N/A</v>
      </c>
      <c r="I523" s="202" t="e">
        <f>INDEX(A!$G$2:$G$1001,MATCH(EF!C523,A!$A$2:$A$1001,0))</f>
        <v>#N/A</v>
      </c>
      <c r="J523" s="202" t="e">
        <f>INDEX(A!$H$2:$H$1001,MATCH(EF!C523,A!$A$2:$A$1001,0))</f>
        <v>#N/A</v>
      </c>
      <c r="K523" s="202" t="e">
        <f>INDEX(A!$I$2:$I$1001,MATCH(EF!C523,A!$A$2:$A$1001,0))</f>
        <v>#N/A</v>
      </c>
      <c r="L523" s="202" t="e">
        <f>INDEX(A!$J$2:$J$1001,MATCH(EF!C523,A!$A$2:$A$1001,0))</f>
        <v>#N/A</v>
      </c>
      <c r="M523" s="202" t="e">
        <f>INDEX(A!$K$2:$K$1001,MATCH(EF!C523,A!$A$2:$A$1001,0))</f>
        <v>#N/A</v>
      </c>
      <c r="N523" s="202" t="e">
        <f>INDEX(A!$L$2:$L$1001,MATCH(EF!C523,A!$A$2:$A$1001,0))</f>
        <v>#N/A</v>
      </c>
      <c r="O523" s="203" t="e">
        <f t="shared" si="16"/>
        <v>#N/A</v>
      </c>
      <c r="P523" s="203" t="e">
        <f t="shared" si="17"/>
        <v>#N/A</v>
      </c>
      <c r="Q523" s="203" t="e">
        <f>IF(O523="7",IF(P523="000","Sin región al ser un intermunicipal",INDEX(B!$C$2:$C$126,MATCH(EF!P523,B!$A$2:$A$126,0))),"Sin región al ser un ente Estatal")</f>
        <v>#N/A</v>
      </c>
      <c r="R523" s="204" t="e">
        <f>IF(O523="7",IF(P523="000","N/A",INDEX(B!$D$2:$D$126,MATCH(EF!P523,B!$A$2:$A$126,0))),B!$D$127)</f>
        <v>#N/A</v>
      </c>
      <c r="S523" s="204" t="e">
        <f>IF(O523="7",IF(P523="000","N/A",INDEX(B!$E$2:$E$126,MATCH(EF!P523,B!$A$2:$A$126,0))),B!$E$127)</f>
        <v>#N/A</v>
      </c>
    </row>
    <row r="524" spans="1:19" x14ac:dyDescent="0.3">
      <c r="A524" s="195">
        <f>COUNTIF(A!$A$2:$A$1001,"&lt;="&amp;A!A524)</f>
        <v>0</v>
      </c>
      <c r="B524" s="196">
        <v>523</v>
      </c>
      <c r="C524" s="202" t="e">
        <f>INDEX(A!$A$2:$A$1001,MATCH(EF!B524,EF!$A$2:$A$1001,0))</f>
        <v>#N/A</v>
      </c>
      <c r="D524" s="202" t="e">
        <f>INDEX(A!$B$2:$B$1001,MATCH(EF!C524,A!$A$2:$A$1001,0))</f>
        <v>#N/A</v>
      </c>
      <c r="E524" s="202" t="e">
        <f>INDEX(A!$C$2:$C$1001,MATCH(EF!C524,A!$A$2:$A$1001,0))</f>
        <v>#N/A</v>
      </c>
      <c r="F524" s="202" t="e">
        <f>INDEX(A!$D$2:$D$1001,MATCH(EF!C524,A!$A$2:$A$1001,0))</f>
        <v>#N/A</v>
      </c>
      <c r="G524" s="202" t="e">
        <f>INDEX(A!$E$2:$E$1001,MATCH(EF!C524,A!$A$2:$A$1001,0))</f>
        <v>#N/A</v>
      </c>
      <c r="H524" s="202" t="e">
        <f>INDEX(A!$F$2:$F$1001,MATCH(EF!C524,A!$A$2:$A$1001,0))</f>
        <v>#N/A</v>
      </c>
      <c r="I524" s="202" t="e">
        <f>INDEX(A!$G$2:$G$1001,MATCH(EF!C524,A!$A$2:$A$1001,0))</f>
        <v>#N/A</v>
      </c>
      <c r="J524" s="202" t="e">
        <f>INDEX(A!$H$2:$H$1001,MATCH(EF!C524,A!$A$2:$A$1001,0))</f>
        <v>#N/A</v>
      </c>
      <c r="K524" s="202" t="e">
        <f>INDEX(A!$I$2:$I$1001,MATCH(EF!C524,A!$A$2:$A$1001,0))</f>
        <v>#N/A</v>
      </c>
      <c r="L524" s="202" t="e">
        <f>INDEX(A!$J$2:$J$1001,MATCH(EF!C524,A!$A$2:$A$1001,0))</f>
        <v>#N/A</v>
      </c>
      <c r="M524" s="202" t="e">
        <f>INDEX(A!$K$2:$K$1001,MATCH(EF!C524,A!$A$2:$A$1001,0))</f>
        <v>#N/A</v>
      </c>
      <c r="N524" s="202" t="e">
        <f>INDEX(A!$L$2:$L$1001,MATCH(EF!C524,A!$A$2:$A$1001,0))</f>
        <v>#N/A</v>
      </c>
      <c r="O524" s="203" t="e">
        <f t="shared" si="16"/>
        <v>#N/A</v>
      </c>
      <c r="P524" s="203" t="e">
        <f t="shared" si="17"/>
        <v>#N/A</v>
      </c>
      <c r="Q524" s="203" t="e">
        <f>IF(O524="7",IF(P524="000","Sin región al ser un intermunicipal",INDEX(B!$C$2:$C$126,MATCH(EF!P524,B!$A$2:$A$126,0))),"Sin región al ser un ente Estatal")</f>
        <v>#N/A</v>
      </c>
      <c r="R524" s="204" t="e">
        <f>IF(O524="7",IF(P524="000","N/A",INDEX(B!$D$2:$D$126,MATCH(EF!P524,B!$A$2:$A$126,0))),B!$D$127)</f>
        <v>#N/A</v>
      </c>
      <c r="S524" s="204" t="e">
        <f>IF(O524="7",IF(P524="000","N/A",INDEX(B!$E$2:$E$126,MATCH(EF!P524,B!$A$2:$A$126,0))),B!$E$127)</f>
        <v>#N/A</v>
      </c>
    </row>
    <row r="525" spans="1:19" x14ac:dyDescent="0.3">
      <c r="A525" s="195">
        <f>COUNTIF(A!$A$2:$A$1001,"&lt;="&amp;A!A525)</f>
        <v>0</v>
      </c>
      <c r="B525" s="196">
        <v>524</v>
      </c>
      <c r="C525" s="202" t="e">
        <f>INDEX(A!$A$2:$A$1001,MATCH(EF!B525,EF!$A$2:$A$1001,0))</f>
        <v>#N/A</v>
      </c>
      <c r="D525" s="202" t="e">
        <f>INDEX(A!$B$2:$B$1001,MATCH(EF!C525,A!$A$2:$A$1001,0))</f>
        <v>#N/A</v>
      </c>
      <c r="E525" s="202" t="e">
        <f>INDEX(A!$C$2:$C$1001,MATCH(EF!C525,A!$A$2:$A$1001,0))</f>
        <v>#N/A</v>
      </c>
      <c r="F525" s="202" t="e">
        <f>INDEX(A!$D$2:$D$1001,MATCH(EF!C525,A!$A$2:$A$1001,0))</f>
        <v>#N/A</v>
      </c>
      <c r="G525" s="202" t="e">
        <f>INDEX(A!$E$2:$E$1001,MATCH(EF!C525,A!$A$2:$A$1001,0))</f>
        <v>#N/A</v>
      </c>
      <c r="H525" s="202" t="e">
        <f>INDEX(A!$F$2:$F$1001,MATCH(EF!C525,A!$A$2:$A$1001,0))</f>
        <v>#N/A</v>
      </c>
      <c r="I525" s="202" t="e">
        <f>INDEX(A!$G$2:$G$1001,MATCH(EF!C525,A!$A$2:$A$1001,0))</f>
        <v>#N/A</v>
      </c>
      <c r="J525" s="202" t="e">
        <f>INDEX(A!$H$2:$H$1001,MATCH(EF!C525,A!$A$2:$A$1001,0))</f>
        <v>#N/A</v>
      </c>
      <c r="K525" s="202" t="e">
        <f>INDEX(A!$I$2:$I$1001,MATCH(EF!C525,A!$A$2:$A$1001,0))</f>
        <v>#N/A</v>
      </c>
      <c r="L525" s="202" t="e">
        <f>INDEX(A!$J$2:$J$1001,MATCH(EF!C525,A!$A$2:$A$1001,0))</f>
        <v>#N/A</v>
      </c>
      <c r="M525" s="202" t="e">
        <f>INDEX(A!$K$2:$K$1001,MATCH(EF!C525,A!$A$2:$A$1001,0))</f>
        <v>#N/A</v>
      </c>
      <c r="N525" s="202" t="e">
        <f>INDEX(A!$L$2:$L$1001,MATCH(EF!C525,A!$A$2:$A$1001,0))</f>
        <v>#N/A</v>
      </c>
      <c r="O525" s="203" t="e">
        <f t="shared" si="16"/>
        <v>#N/A</v>
      </c>
      <c r="P525" s="203" t="e">
        <f t="shared" si="17"/>
        <v>#N/A</v>
      </c>
      <c r="Q525" s="203" t="e">
        <f>IF(O525="7",IF(P525="000","Sin región al ser un intermunicipal",INDEX(B!$C$2:$C$126,MATCH(EF!P525,B!$A$2:$A$126,0))),"Sin región al ser un ente Estatal")</f>
        <v>#N/A</v>
      </c>
      <c r="R525" s="204" t="e">
        <f>IF(O525="7",IF(P525="000","N/A",INDEX(B!$D$2:$D$126,MATCH(EF!P525,B!$A$2:$A$126,0))),B!$D$127)</f>
        <v>#N/A</v>
      </c>
      <c r="S525" s="204" t="e">
        <f>IF(O525="7",IF(P525="000","N/A",INDEX(B!$E$2:$E$126,MATCH(EF!P525,B!$A$2:$A$126,0))),B!$E$127)</f>
        <v>#N/A</v>
      </c>
    </row>
    <row r="526" spans="1:19" x14ac:dyDescent="0.3">
      <c r="A526" s="195">
        <f>COUNTIF(A!$A$2:$A$1001,"&lt;="&amp;A!A526)</f>
        <v>0</v>
      </c>
      <c r="B526" s="196">
        <v>525</v>
      </c>
      <c r="C526" s="202" t="e">
        <f>INDEX(A!$A$2:$A$1001,MATCH(EF!B526,EF!$A$2:$A$1001,0))</f>
        <v>#N/A</v>
      </c>
      <c r="D526" s="202" t="e">
        <f>INDEX(A!$B$2:$B$1001,MATCH(EF!C526,A!$A$2:$A$1001,0))</f>
        <v>#N/A</v>
      </c>
      <c r="E526" s="202" t="e">
        <f>INDEX(A!$C$2:$C$1001,MATCH(EF!C526,A!$A$2:$A$1001,0))</f>
        <v>#N/A</v>
      </c>
      <c r="F526" s="202" t="e">
        <f>INDEX(A!$D$2:$D$1001,MATCH(EF!C526,A!$A$2:$A$1001,0))</f>
        <v>#N/A</v>
      </c>
      <c r="G526" s="202" t="e">
        <f>INDEX(A!$E$2:$E$1001,MATCH(EF!C526,A!$A$2:$A$1001,0))</f>
        <v>#N/A</v>
      </c>
      <c r="H526" s="202" t="e">
        <f>INDEX(A!$F$2:$F$1001,MATCH(EF!C526,A!$A$2:$A$1001,0))</f>
        <v>#N/A</v>
      </c>
      <c r="I526" s="202" t="e">
        <f>INDEX(A!$G$2:$G$1001,MATCH(EF!C526,A!$A$2:$A$1001,0))</f>
        <v>#N/A</v>
      </c>
      <c r="J526" s="202" t="e">
        <f>INDEX(A!$H$2:$H$1001,MATCH(EF!C526,A!$A$2:$A$1001,0))</f>
        <v>#N/A</v>
      </c>
      <c r="K526" s="202" t="e">
        <f>INDEX(A!$I$2:$I$1001,MATCH(EF!C526,A!$A$2:$A$1001,0))</f>
        <v>#N/A</v>
      </c>
      <c r="L526" s="202" t="e">
        <f>INDEX(A!$J$2:$J$1001,MATCH(EF!C526,A!$A$2:$A$1001,0))</f>
        <v>#N/A</v>
      </c>
      <c r="M526" s="202" t="e">
        <f>INDEX(A!$K$2:$K$1001,MATCH(EF!C526,A!$A$2:$A$1001,0))</f>
        <v>#N/A</v>
      </c>
      <c r="N526" s="202" t="e">
        <f>INDEX(A!$L$2:$L$1001,MATCH(EF!C526,A!$A$2:$A$1001,0))</f>
        <v>#N/A</v>
      </c>
      <c r="O526" s="203" t="e">
        <f t="shared" si="16"/>
        <v>#N/A</v>
      </c>
      <c r="P526" s="203" t="e">
        <f t="shared" si="17"/>
        <v>#N/A</v>
      </c>
      <c r="Q526" s="203" t="e">
        <f>IF(O526="7",IF(P526="000","Sin región al ser un intermunicipal",INDEX(B!$C$2:$C$126,MATCH(EF!P526,B!$A$2:$A$126,0))),"Sin región al ser un ente Estatal")</f>
        <v>#N/A</v>
      </c>
      <c r="R526" s="204" t="e">
        <f>IF(O526="7",IF(P526="000","N/A",INDEX(B!$D$2:$D$126,MATCH(EF!P526,B!$A$2:$A$126,0))),B!$D$127)</f>
        <v>#N/A</v>
      </c>
      <c r="S526" s="204" t="e">
        <f>IF(O526="7",IF(P526="000","N/A",INDEX(B!$E$2:$E$126,MATCH(EF!P526,B!$A$2:$A$126,0))),B!$E$127)</f>
        <v>#N/A</v>
      </c>
    </row>
    <row r="527" spans="1:19" x14ac:dyDescent="0.3">
      <c r="A527" s="195">
        <f>COUNTIF(A!$A$2:$A$1001,"&lt;="&amp;A!A527)</f>
        <v>0</v>
      </c>
      <c r="B527" s="196">
        <v>526</v>
      </c>
      <c r="C527" s="202" t="e">
        <f>INDEX(A!$A$2:$A$1001,MATCH(EF!B527,EF!$A$2:$A$1001,0))</f>
        <v>#N/A</v>
      </c>
      <c r="D527" s="202" t="e">
        <f>INDEX(A!$B$2:$B$1001,MATCH(EF!C527,A!$A$2:$A$1001,0))</f>
        <v>#N/A</v>
      </c>
      <c r="E527" s="202" t="e">
        <f>INDEX(A!$C$2:$C$1001,MATCH(EF!C527,A!$A$2:$A$1001,0))</f>
        <v>#N/A</v>
      </c>
      <c r="F527" s="202" t="e">
        <f>INDEX(A!$D$2:$D$1001,MATCH(EF!C527,A!$A$2:$A$1001,0))</f>
        <v>#N/A</v>
      </c>
      <c r="G527" s="202" t="e">
        <f>INDEX(A!$E$2:$E$1001,MATCH(EF!C527,A!$A$2:$A$1001,0))</f>
        <v>#N/A</v>
      </c>
      <c r="H527" s="202" t="e">
        <f>INDEX(A!$F$2:$F$1001,MATCH(EF!C527,A!$A$2:$A$1001,0))</f>
        <v>#N/A</v>
      </c>
      <c r="I527" s="202" t="e">
        <f>INDEX(A!$G$2:$G$1001,MATCH(EF!C527,A!$A$2:$A$1001,0))</f>
        <v>#N/A</v>
      </c>
      <c r="J527" s="202" t="e">
        <f>INDEX(A!$H$2:$H$1001,MATCH(EF!C527,A!$A$2:$A$1001,0))</f>
        <v>#N/A</v>
      </c>
      <c r="K527" s="202" t="e">
        <f>INDEX(A!$I$2:$I$1001,MATCH(EF!C527,A!$A$2:$A$1001,0))</f>
        <v>#N/A</v>
      </c>
      <c r="L527" s="202" t="e">
        <f>INDEX(A!$J$2:$J$1001,MATCH(EF!C527,A!$A$2:$A$1001,0))</f>
        <v>#N/A</v>
      </c>
      <c r="M527" s="202" t="e">
        <f>INDEX(A!$K$2:$K$1001,MATCH(EF!C527,A!$A$2:$A$1001,0))</f>
        <v>#N/A</v>
      </c>
      <c r="N527" s="202" t="e">
        <f>INDEX(A!$L$2:$L$1001,MATCH(EF!C527,A!$A$2:$A$1001,0))</f>
        <v>#N/A</v>
      </c>
      <c r="O527" s="203" t="e">
        <f t="shared" si="16"/>
        <v>#N/A</v>
      </c>
      <c r="P527" s="203" t="e">
        <f t="shared" si="17"/>
        <v>#N/A</v>
      </c>
      <c r="Q527" s="203" t="e">
        <f>IF(O527="7",IF(P527="000","Sin región al ser un intermunicipal",INDEX(B!$C$2:$C$126,MATCH(EF!P527,B!$A$2:$A$126,0))),"Sin región al ser un ente Estatal")</f>
        <v>#N/A</v>
      </c>
      <c r="R527" s="204" t="e">
        <f>IF(O527="7",IF(P527="000","N/A",INDEX(B!$D$2:$D$126,MATCH(EF!P527,B!$A$2:$A$126,0))),B!$D$127)</f>
        <v>#N/A</v>
      </c>
      <c r="S527" s="204" t="e">
        <f>IF(O527="7",IF(P527="000","N/A",INDEX(B!$E$2:$E$126,MATCH(EF!P527,B!$A$2:$A$126,0))),B!$E$127)</f>
        <v>#N/A</v>
      </c>
    </row>
    <row r="528" spans="1:19" x14ac:dyDescent="0.3">
      <c r="A528" s="195">
        <f>COUNTIF(A!$A$2:$A$1001,"&lt;="&amp;A!A528)</f>
        <v>0</v>
      </c>
      <c r="B528" s="196">
        <v>527</v>
      </c>
      <c r="C528" s="202" t="e">
        <f>INDEX(A!$A$2:$A$1001,MATCH(EF!B528,EF!$A$2:$A$1001,0))</f>
        <v>#N/A</v>
      </c>
      <c r="D528" s="202" t="e">
        <f>INDEX(A!$B$2:$B$1001,MATCH(EF!C528,A!$A$2:$A$1001,0))</f>
        <v>#N/A</v>
      </c>
      <c r="E528" s="202" t="e">
        <f>INDEX(A!$C$2:$C$1001,MATCH(EF!C528,A!$A$2:$A$1001,0))</f>
        <v>#N/A</v>
      </c>
      <c r="F528" s="202" t="e">
        <f>INDEX(A!$D$2:$D$1001,MATCH(EF!C528,A!$A$2:$A$1001,0))</f>
        <v>#N/A</v>
      </c>
      <c r="G528" s="202" t="e">
        <f>INDEX(A!$E$2:$E$1001,MATCH(EF!C528,A!$A$2:$A$1001,0))</f>
        <v>#N/A</v>
      </c>
      <c r="H528" s="202" t="e">
        <f>INDEX(A!$F$2:$F$1001,MATCH(EF!C528,A!$A$2:$A$1001,0))</f>
        <v>#N/A</v>
      </c>
      <c r="I528" s="202" t="e">
        <f>INDEX(A!$G$2:$G$1001,MATCH(EF!C528,A!$A$2:$A$1001,0))</f>
        <v>#N/A</v>
      </c>
      <c r="J528" s="202" t="e">
        <f>INDEX(A!$H$2:$H$1001,MATCH(EF!C528,A!$A$2:$A$1001,0))</f>
        <v>#N/A</v>
      </c>
      <c r="K528" s="202" t="e">
        <f>INDEX(A!$I$2:$I$1001,MATCH(EF!C528,A!$A$2:$A$1001,0))</f>
        <v>#N/A</v>
      </c>
      <c r="L528" s="202" t="e">
        <f>INDEX(A!$J$2:$J$1001,MATCH(EF!C528,A!$A$2:$A$1001,0))</f>
        <v>#N/A</v>
      </c>
      <c r="M528" s="202" t="e">
        <f>INDEX(A!$K$2:$K$1001,MATCH(EF!C528,A!$A$2:$A$1001,0))</f>
        <v>#N/A</v>
      </c>
      <c r="N528" s="202" t="e">
        <f>INDEX(A!$L$2:$L$1001,MATCH(EF!C528,A!$A$2:$A$1001,0))</f>
        <v>#N/A</v>
      </c>
      <c r="O528" s="203" t="e">
        <f t="shared" si="16"/>
        <v>#N/A</v>
      </c>
      <c r="P528" s="203" t="e">
        <f t="shared" si="17"/>
        <v>#N/A</v>
      </c>
      <c r="Q528" s="203" t="e">
        <f>IF(O528="7",IF(P528="000","Sin región al ser un intermunicipal",INDEX(B!$C$2:$C$126,MATCH(EF!P528,B!$A$2:$A$126,0))),"Sin región al ser un ente Estatal")</f>
        <v>#N/A</v>
      </c>
      <c r="R528" s="204" t="e">
        <f>IF(O528="7",IF(P528="000","N/A",INDEX(B!$D$2:$D$126,MATCH(EF!P528,B!$A$2:$A$126,0))),B!$D$127)</f>
        <v>#N/A</v>
      </c>
      <c r="S528" s="204" t="e">
        <f>IF(O528="7",IF(P528="000","N/A",INDEX(B!$E$2:$E$126,MATCH(EF!P528,B!$A$2:$A$126,0))),B!$E$127)</f>
        <v>#N/A</v>
      </c>
    </row>
    <row r="529" spans="1:19" x14ac:dyDescent="0.3">
      <c r="A529" s="195">
        <f>COUNTIF(A!$A$2:$A$1001,"&lt;="&amp;A!A529)</f>
        <v>0</v>
      </c>
      <c r="B529" s="196">
        <v>528</v>
      </c>
      <c r="C529" s="202" t="e">
        <f>INDEX(A!$A$2:$A$1001,MATCH(EF!B529,EF!$A$2:$A$1001,0))</f>
        <v>#N/A</v>
      </c>
      <c r="D529" s="202" t="e">
        <f>INDEX(A!$B$2:$B$1001,MATCH(EF!C529,A!$A$2:$A$1001,0))</f>
        <v>#N/A</v>
      </c>
      <c r="E529" s="202" t="e">
        <f>INDEX(A!$C$2:$C$1001,MATCH(EF!C529,A!$A$2:$A$1001,0))</f>
        <v>#N/A</v>
      </c>
      <c r="F529" s="202" t="e">
        <f>INDEX(A!$D$2:$D$1001,MATCH(EF!C529,A!$A$2:$A$1001,0))</f>
        <v>#N/A</v>
      </c>
      <c r="G529" s="202" t="e">
        <f>INDEX(A!$E$2:$E$1001,MATCH(EF!C529,A!$A$2:$A$1001,0))</f>
        <v>#N/A</v>
      </c>
      <c r="H529" s="202" t="e">
        <f>INDEX(A!$F$2:$F$1001,MATCH(EF!C529,A!$A$2:$A$1001,0))</f>
        <v>#N/A</v>
      </c>
      <c r="I529" s="202" t="e">
        <f>INDEX(A!$G$2:$G$1001,MATCH(EF!C529,A!$A$2:$A$1001,0))</f>
        <v>#N/A</v>
      </c>
      <c r="J529" s="202" t="e">
        <f>INDEX(A!$H$2:$H$1001,MATCH(EF!C529,A!$A$2:$A$1001,0))</f>
        <v>#N/A</v>
      </c>
      <c r="K529" s="202" t="e">
        <f>INDEX(A!$I$2:$I$1001,MATCH(EF!C529,A!$A$2:$A$1001,0))</f>
        <v>#N/A</v>
      </c>
      <c r="L529" s="202" t="e">
        <f>INDEX(A!$J$2:$J$1001,MATCH(EF!C529,A!$A$2:$A$1001,0))</f>
        <v>#N/A</v>
      </c>
      <c r="M529" s="202" t="e">
        <f>INDEX(A!$K$2:$K$1001,MATCH(EF!C529,A!$A$2:$A$1001,0))</f>
        <v>#N/A</v>
      </c>
      <c r="N529" s="202" t="e">
        <f>INDEX(A!$L$2:$L$1001,MATCH(EF!C529,A!$A$2:$A$1001,0))</f>
        <v>#N/A</v>
      </c>
      <c r="O529" s="203" t="e">
        <f t="shared" si="16"/>
        <v>#N/A</v>
      </c>
      <c r="P529" s="203" t="e">
        <f t="shared" si="17"/>
        <v>#N/A</v>
      </c>
      <c r="Q529" s="203" t="e">
        <f>IF(O529="7",IF(P529="000","Sin región al ser un intermunicipal",INDEX(B!$C$2:$C$126,MATCH(EF!P529,B!$A$2:$A$126,0))),"Sin región al ser un ente Estatal")</f>
        <v>#N/A</v>
      </c>
      <c r="R529" s="204" t="e">
        <f>IF(O529="7",IF(P529="000","N/A",INDEX(B!$D$2:$D$126,MATCH(EF!P529,B!$A$2:$A$126,0))),B!$D$127)</f>
        <v>#N/A</v>
      </c>
      <c r="S529" s="204" t="e">
        <f>IF(O529="7",IF(P529="000","N/A",INDEX(B!$E$2:$E$126,MATCH(EF!P529,B!$A$2:$A$126,0))),B!$E$127)</f>
        <v>#N/A</v>
      </c>
    </row>
    <row r="530" spans="1:19" x14ac:dyDescent="0.3">
      <c r="A530" s="195">
        <f>COUNTIF(A!$A$2:$A$1001,"&lt;="&amp;A!A530)</f>
        <v>0</v>
      </c>
      <c r="B530" s="196">
        <v>529</v>
      </c>
      <c r="C530" s="202" t="e">
        <f>INDEX(A!$A$2:$A$1001,MATCH(EF!B530,EF!$A$2:$A$1001,0))</f>
        <v>#N/A</v>
      </c>
      <c r="D530" s="202" t="e">
        <f>INDEX(A!$B$2:$B$1001,MATCH(EF!C530,A!$A$2:$A$1001,0))</f>
        <v>#N/A</v>
      </c>
      <c r="E530" s="202" t="e">
        <f>INDEX(A!$C$2:$C$1001,MATCH(EF!C530,A!$A$2:$A$1001,0))</f>
        <v>#N/A</v>
      </c>
      <c r="F530" s="202" t="e">
        <f>INDEX(A!$D$2:$D$1001,MATCH(EF!C530,A!$A$2:$A$1001,0))</f>
        <v>#N/A</v>
      </c>
      <c r="G530" s="202" t="e">
        <f>INDEX(A!$E$2:$E$1001,MATCH(EF!C530,A!$A$2:$A$1001,0))</f>
        <v>#N/A</v>
      </c>
      <c r="H530" s="202" t="e">
        <f>INDEX(A!$F$2:$F$1001,MATCH(EF!C530,A!$A$2:$A$1001,0))</f>
        <v>#N/A</v>
      </c>
      <c r="I530" s="202" t="e">
        <f>INDEX(A!$G$2:$G$1001,MATCH(EF!C530,A!$A$2:$A$1001,0))</f>
        <v>#N/A</v>
      </c>
      <c r="J530" s="202" t="e">
        <f>INDEX(A!$H$2:$H$1001,MATCH(EF!C530,A!$A$2:$A$1001,0))</f>
        <v>#N/A</v>
      </c>
      <c r="K530" s="202" t="e">
        <f>INDEX(A!$I$2:$I$1001,MATCH(EF!C530,A!$A$2:$A$1001,0))</f>
        <v>#N/A</v>
      </c>
      <c r="L530" s="202" t="e">
        <f>INDEX(A!$J$2:$J$1001,MATCH(EF!C530,A!$A$2:$A$1001,0))</f>
        <v>#N/A</v>
      </c>
      <c r="M530" s="202" t="e">
        <f>INDEX(A!$K$2:$K$1001,MATCH(EF!C530,A!$A$2:$A$1001,0))</f>
        <v>#N/A</v>
      </c>
      <c r="N530" s="202" t="e">
        <f>INDEX(A!$L$2:$L$1001,MATCH(EF!C530,A!$A$2:$A$1001,0))</f>
        <v>#N/A</v>
      </c>
      <c r="O530" s="203" t="e">
        <f t="shared" si="16"/>
        <v>#N/A</v>
      </c>
      <c r="P530" s="203" t="e">
        <f t="shared" si="17"/>
        <v>#N/A</v>
      </c>
      <c r="Q530" s="203" t="e">
        <f>IF(O530="7",IF(P530="000","Sin región al ser un intermunicipal",INDEX(B!$C$2:$C$126,MATCH(EF!P530,B!$A$2:$A$126,0))),"Sin región al ser un ente Estatal")</f>
        <v>#N/A</v>
      </c>
      <c r="R530" s="204" t="e">
        <f>IF(O530="7",IF(P530="000","N/A",INDEX(B!$D$2:$D$126,MATCH(EF!P530,B!$A$2:$A$126,0))),B!$D$127)</f>
        <v>#N/A</v>
      </c>
      <c r="S530" s="204" t="e">
        <f>IF(O530="7",IF(P530="000","N/A",INDEX(B!$E$2:$E$126,MATCH(EF!P530,B!$A$2:$A$126,0))),B!$E$127)</f>
        <v>#N/A</v>
      </c>
    </row>
    <row r="531" spans="1:19" x14ac:dyDescent="0.3">
      <c r="A531" s="195">
        <f>COUNTIF(A!$A$2:$A$1001,"&lt;="&amp;A!A531)</f>
        <v>0</v>
      </c>
      <c r="B531" s="196">
        <v>530</v>
      </c>
      <c r="C531" s="202" t="e">
        <f>INDEX(A!$A$2:$A$1001,MATCH(EF!B531,EF!$A$2:$A$1001,0))</f>
        <v>#N/A</v>
      </c>
      <c r="D531" s="202" t="e">
        <f>INDEX(A!$B$2:$B$1001,MATCH(EF!C531,A!$A$2:$A$1001,0))</f>
        <v>#N/A</v>
      </c>
      <c r="E531" s="202" t="e">
        <f>INDEX(A!$C$2:$C$1001,MATCH(EF!C531,A!$A$2:$A$1001,0))</f>
        <v>#N/A</v>
      </c>
      <c r="F531" s="202" t="e">
        <f>INDEX(A!$D$2:$D$1001,MATCH(EF!C531,A!$A$2:$A$1001,0))</f>
        <v>#N/A</v>
      </c>
      <c r="G531" s="202" t="e">
        <f>INDEX(A!$E$2:$E$1001,MATCH(EF!C531,A!$A$2:$A$1001,0))</f>
        <v>#N/A</v>
      </c>
      <c r="H531" s="202" t="e">
        <f>INDEX(A!$F$2:$F$1001,MATCH(EF!C531,A!$A$2:$A$1001,0))</f>
        <v>#N/A</v>
      </c>
      <c r="I531" s="202" t="e">
        <f>INDEX(A!$G$2:$G$1001,MATCH(EF!C531,A!$A$2:$A$1001,0))</f>
        <v>#N/A</v>
      </c>
      <c r="J531" s="202" t="e">
        <f>INDEX(A!$H$2:$H$1001,MATCH(EF!C531,A!$A$2:$A$1001,0))</f>
        <v>#N/A</v>
      </c>
      <c r="K531" s="202" t="e">
        <f>INDEX(A!$I$2:$I$1001,MATCH(EF!C531,A!$A$2:$A$1001,0))</f>
        <v>#N/A</v>
      </c>
      <c r="L531" s="202" t="e">
        <f>INDEX(A!$J$2:$J$1001,MATCH(EF!C531,A!$A$2:$A$1001,0))</f>
        <v>#N/A</v>
      </c>
      <c r="M531" s="202" t="e">
        <f>INDEX(A!$K$2:$K$1001,MATCH(EF!C531,A!$A$2:$A$1001,0))</f>
        <v>#N/A</v>
      </c>
      <c r="N531" s="202" t="e">
        <f>INDEX(A!$L$2:$L$1001,MATCH(EF!C531,A!$A$2:$A$1001,0))</f>
        <v>#N/A</v>
      </c>
      <c r="O531" s="203" t="e">
        <f t="shared" si="16"/>
        <v>#N/A</v>
      </c>
      <c r="P531" s="203" t="e">
        <f t="shared" si="17"/>
        <v>#N/A</v>
      </c>
      <c r="Q531" s="203" t="e">
        <f>IF(O531="7",IF(P531="000","Sin región al ser un intermunicipal",INDEX(B!$C$2:$C$126,MATCH(EF!P531,B!$A$2:$A$126,0))),"Sin región al ser un ente Estatal")</f>
        <v>#N/A</v>
      </c>
      <c r="R531" s="204" t="e">
        <f>IF(O531="7",IF(P531="000","N/A",INDEX(B!$D$2:$D$126,MATCH(EF!P531,B!$A$2:$A$126,0))),B!$D$127)</f>
        <v>#N/A</v>
      </c>
      <c r="S531" s="204" t="e">
        <f>IF(O531="7",IF(P531="000","N/A",INDEX(B!$E$2:$E$126,MATCH(EF!P531,B!$A$2:$A$126,0))),B!$E$127)</f>
        <v>#N/A</v>
      </c>
    </row>
    <row r="532" spans="1:19" x14ac:dyDescent="0.3">
      <c r="A532" s="195">
        <f>COUNTIF(A!$A$2:$A$1001,"&lt;="&amp;A!A532)</f>
        <v>0</v>
      </c>
      <c r="B532" s="196">
        <v>531</v>
      </c>
      <c r="C532" s="202" t="e">
        <f>INDEX(A!$A$2:$A$1001,MATCH(EF!B532,EF!$A$2:$A$1001,0))</f>
        <v>#N/A</v>
      </c>
      <c r="D532" s="202" t="e">
        <f>INDEX(A!$B$2:$B$1001,MATCH(EF!C532,A!$A$2:$A$1001,0))</f>
        <v>#N/A</v>
      </c>
      <c r="E532" s="202" t="e">
        <f>INDEX(A!$C$2:$C$1001,MATCH(EF!C532,A!$A$2:$A$1001,0))</f>
        <v>#N/A</v>
      </c>
      <c r="F532" s="202" t="e">
        <f>INDEX(A!$D$2:$D$1001,MATCH(EF!C532,A!$A$2:$A$1001,0))</f>
        <v>#N/A</v>
      </c>
      <c r="G532" s="202" t="e">
        <f>INDEX(A!$E$2:$E$1001,MATCH(EF!C532,A!$A$2:$A$1001,0))</f>
        <v>#N/A</v>
      </c>
      <c r="H532" s="202" t="e">
        <f>INDEX(A!$F$2:$F$1001,MATCH(EF!C532,A!$A$2:$A$1001,0))</f>
        <v>#N/A</v>
      </c>
      <c r="I532" s="202" t="e">
        <f>INDEX(A!$G$2:$G$1001,MATCH(EF!C532,A!$A$2:$A$1001,0))</f>
        <v>#N/A</v>
      </c>
      <c r="J532" s="202" t="e">
        <f>INDEX(A!$H$2:$H$1001,MATCH(EF!C532,A!$A$2:$A$1001,0))</f>
        <v>#N/A</v>
      </c>
      <c r="K532" s="202" t="e">
        <f>INDEX(A!$I$2:$I$1001,MATCH(EF!C532,A!$A$2:$A$1001,0))</f>
        <v>#N/A</v>
      </c>
      <c r="L532" s="202" t="e">
        <f>INDEX(A!$J$2:$J$1001,MATCH(EF!C532,A!$A$2:$A$1001,0))</f>
        <v>#N/A</v>
      </c>
      <c r="M532" s="202" t="e">
        <f>INDEX(A!$K$2:$K$1001,MATCH(EF!C532,A!$A$2:$A$1001,0))</f>
        <v>#N/A</v>
      </c>
      <c r="N532" s="202" t="e">
        <f>INDEX(A!$L$2:$L$1001,MATCH(EF!C532,A!$A$2:$A$1001,0))</f>
        <v>#N/A</v>
      </c>
      <c r="O532" s="203" t="e">
        <f t="shared" si="16"/>
        <v>#N/A</v>
      </c>
      <c r="P532" s="203" t="e">
        <f t="shared" si="17"/>
        <v>#N/A</v>
      </c>
      <c r="Q532" s="203" t="e">
        <f>IF(O532="7",IF(P532="000","Sin región al ser un intermunicipal",INDEX(B!$C$2:$C$126,MATCH(EF!P532,B!$A$2:$A$126,0))),"Sin región al ser un ente Estatal")</f>
        <v>#N/A</v>
      </c>
      <c r="R532" s="204" t="e">
        <f>IF(O532="7",IF(P532="000","N/A",INDEX(B!$D$2:$D$126,MATCH(EF!P532,B!$A$2:$A$126,0))),B!$D$127)</f>
        <v>#N/A</v>
      </c>
      <c r="S532" s="204" t="e">
        <f>IF(O532="7",IF(P532="000","N/A",INDEX(B!$E$2:$E$126,MATCH(EF!P532,B!$A$2:$A$126,0))),B!$E$127)</f>
        <v>#N/A</v>
      </c>
    </row>
    <row r="533" spans="1:19" x14ac:dyDescent="0.3">
      <c r="A533" s="195">
        <f>COUNTIF(A!$A$2:$A$1001,"&lt;="&amp;A!A533)</f>
        <v>0</v>
      </c>
      <c r="B533" s="196">
        <v>532</v>
      </c>
      <c r="C533" s="202" t="e">
        <f>INDEX(A!$A$2:$A$1001,MATCH(EF!B533,EF!$A$2:$A$1001,0))</f>
        <v>#N/A</v>
      </c>
      <c r="D533" s="202" t="e">
        <f>INDEX(A!$B$2:$B$1001,MATCH(EF!C533,A!$A$2:$A$1001,0))</f>
        <v>#N/A</v>
      </c>
      <c r="E533" s="202" t="e">
        <f>INDEX(A!$C$2:$C$1001,MATCH(EF!C533,A!$A$2:$A$1001,0))</f>
        <v>#N/A</v>
      </c>
      <c r="F533" s="202" t="e">
        <f>INDEX(A!$D$2:$D$1001,MATCH(EF!C533,A!$A$2:$A$1001,0))</f>
        <v>#N/A</v>
      </c>
      <c r="G533" s="202" t="e">
        <f>INDEX(A!$E$2:$E$1001,MATCH(EF!C533,A!$A$2:$A$1001,0))</f>
        <v>#N/A</v>
      </c>
      <c r="H533" s="202" t="e">
        <f>INDEX(A!$F$2:$F$1001,MATCH(EF!C533,A!$A$2:$A$1001,0))</f>
        <v>#N/A</v>
      </c>
      <c r="I533" s="202" t="e">
        <f>INDEX(A!$G$2:$G$1001,MATCH(EF!C533,A!$A$2:$A$1001,0))</f>
        <v>#N/A</v>
      </c>
      <c r="J533" s="202" t="e">
        <f>INDEX(A!$H$2:$H$1001,MATCH(EF!C533,A!$A$2:$A$1001,0))</f>
        <v>#N/A</v>
      </c>
      <c r="K533" s="202" t="e">
        <f>INDEX(A!$I$2:$I$1001,MATCH(EF!C533,A!$A$2:$A$1001,0))</f>
        <v>#N/A</v>
      </c>
      <c r="L533" s="202" t="e">
        <f>INDEX(A!$J$2:$J$1001,MATCH(EF!C533,A!$A$2:$A$1001,0))</f>
        <v>#N/A</v>
      </c>
      <c r="M533" s="202" t="e">
        <f>INDEX(A!$K$2:$K$1001,MATCH(EF!C533,A!$A$2:$A$1001,0))</f>
        <v>#N/A</v>
      </c>
      <c r="N533" s="202" t="e">
        <f>INDEX(A!$L$2:$L$1001,MATCH(EF!C533,A!$A$2:$A$1001,0))</f>
        <v>#N/A</v>
      </c>
      <c r="O533" s="203" t="e">
        <f t="shared" si="16"/>
        <v>#N/A</v>
      </c>
      <c r="P533" s="203" t="e">
        <f t="shared" si="17"/>
        <v>#N/A</v>
      </c>
      <c r="Q533" s="203" t="e">
        <f>IF(O533="7",IF(P533="000","Sin región al ser un intermunicipal",INDEX(B!$C$2:$C$126,MATCH(EF!P533,B!$A$2:$A$126,0))),"Sin región al ser un ente Estatal")</f>
        <v>#N/A</v>
      </c>
      <c r="R533" s="204" t="e">
        <f>IF(O533="7",IF(P533="000","N/A",INDEX(B!$D$2:$D$126,MATCH(EF!P533,B!$A$2:$A$126,0))),B!$D$127)</f>
        <v>#N/A</v>
      </c>
      <c r="S533" s="204" t="e">
        <f>IF(O533="7",IF(P533="000","N/A",INDEX(B!$E$2:$E$126,MATCH(EF!P533,B!$A$2:$A$126,0))),B!$E$127)</f>
        <v>#N/A</v>
      </c>
    </row>
    <row r="534" spans="1:19" x14ac:dyDescent="0.3">
      <c r="A534" s="195">
        <f>COUNTIF(A!$A$2:$A$1001,"&lt;="&amp;A!A534)</f>
        <v>0</v>
      </c>
      <c r="B534" s="196">
        <v>533</v>
      </c>
      <c r="C534" s="202" t="e">
        <f>INDEX(A!$A$2:$A$1001,MATCH(EF!B534,EF!$A$2:$A$1001,0))</f>
        <v>#N/A</v>
      </c>
      <c r="D534" s="202" t="e">
        <f>INDEX(A!$B$2:$B$1001,MATCH(EF!C534,A!$A$2:$A$1001,0))</f>
        <v>#N/A</v>
      </c>
      <c r="E534" s="202" t="e">
        <f>INDEX(A!$C$2:$C$1001,MATCH(EF!C534,A!$A$2:$A$1001,0))</f>
        <v>#N/A</v>
      </c>
      <c r="F534" s="202" t="e">
        <f>INDEX(A!$D$2:$D$1001,MATCH(EF!C534,A!$A$2:$A$1001,0))</f>
        <v>#N/A</v>
      </c>
      <c r="G534" s="202" t="e">
        <f>INDEX(A!$E$2:$E$1001,MATCH(EF!C534,A!$A$2:$A$1001,0))</f>
        <v>#N/A</v>
      </c>
      <c r="H534" s="202" t="e">
        <f>INDEX(A!$F$2:$F$1001,MATCH(EF!C534,A!$A$2:$A$1001,0))</f>
        <v>#N/A</v>
      </c>
      <c r="I534" s="202" t="e">
        <f>INDEX(A!$G$2:$G$1001,MATCH(EF!C534,A!$A$2:$A$1001,0))</f>
        <v>#N/A</v>
      </c>
      <c r="J534" s="202" t="e">
        <f>INDEX(A!$H$2:$H$1001,MATCH(EF!C534,A!$A$2:$A$1001,0))</f>
        <v>#N/A</v>
      </c>
      <c r="K534" s="202" t="e">
        <f>INDEX(A!$I$2:$I$1001,MATCH(EF!C534,A!$A$2:$A$1001,0))</f>
        <v>#N/A</v>
      </c>
      <c r="L534" s="202" t="e">
        <f>INDEX(A!$J$2:$J$1001,MATCH(EF!C534,A!$A$2:$A$1001,0))</f>
        <v>#N/A</v>
      </c>
      <c r="M534" s="202" t="e">
        <f>INDEX(A!$K$2:$K$1001,MATCH(EF!C534,A!$A$2:$A$1001,0))</f>
        <v>#N/A</v>
      </c>
      <c r="N534" s="202" t="e">
        <f>INDEX(A!$L$2:$L$1001,MATCH(EF!C534,A!$A$2:$A$1001,0))</f>
        <v>#N/A</v>
      </c>
      <c r="O534" s="203" t="e">
        <f t="shared" si="16"/>
        <v>#N/A</v>
      </c>
      <c r="P534" s="203" t="e">
        <f t="shared" si="17"/>
        <v>#N/A</v>
      </c>
      <c r="Q534" s="203" t="e">
        <f>IF(O534="7",IF(P534="000","Sin región al ser un intermunicipal",INDEX(B!$C$2:$C$126,MATCH(EF!P534,B!$A$2:$A$126,0))),"Sin región al ser un ente Estatal")</f>
        <v>#N/A</v>
      </c>
      <c r="R534" s="204" t="e">
        <f>IF(O534="7",IF(P534="000","N/A",INDEX(B!$D$2:$D$126,MATCH(EF!P534,B!$A$2:$A$126,0))),B!$D$127)</f>
        <v>#N/A</v>
      </c>
      <c r="S534" s="204" t="e">
        <f>IF(O534="7",IF(P534="000","N/A",INDEX(B!$E$2:$E$126,MATCH(EF!P534,B!$A$2:$A$126,0))),B!$E$127)</f>
        <v>#N/A</v>
      </c>
    </row>
    <row r="535" spans="1:19" x14ac:dyDescent="0.3">
      <c r="A535" s="195">
        <f>COUNTIF(A!$A$2:$A$1001,"&lt;="&amp;A!A535)</f>
        <v>0</v>
      </c>
      <c r="B535" s="196">
        <v>534</v>
      </c>
      <c r="C535" s="202" t="e">
        <f>INDEX(A!$A$2:$A$1001,MATCH(EF!B535,EF!$A$2:$A$1001,0))</f>
        <v>#N/A</v>
      </c>
      <c r="D535" s="202" t="e">
        <f>INDEX(A!$B$2:$B$1001,MATCH(EF!C535,A!$A$2:$A$1001,0))</f>
        <v>#N/A</v>
      </c>
      <c r="E535" s="202" t="e">
        <f>INDEX(A!$C$2:$C$1001,MATCH(EF!C535,A!$A$2:$A$1001,0))</f>
        <v>#N/A</v>
      </c>
      <c r="F535" s="202" t="e">
        <f>INDEX(A!$D$2:$D$1001,MATCH(EF!C535,A!$A$2:$A$1001,0))</f>
        <v>#N/A</v>
      </c>
      <c r="G535" s="202" t="e">
        <f>INDEX(A!$E$2:$E$1001,MATCH(EF!C535,A!$A$2:$A$1001,0))</f>
        <v>#N/A</v>
      </c>
      <c r="H535" s="202" t="e">
        <f>INDEX(A!$F$2:$F$1001,MATCH(EF!C535,A!$A$2:$A$1001,0))</f>
        <v>#N/A</v>
      </c>
      <c r="I535" s="202" t="e">
        <f>INDEX(A!$G$2:$G$1001,MATCH(EF!C535,A!$A$2:$A$1001,0))</f>
        <v>#N/A</v>
      </c>
      <c r="J535" s="202" t="e">
        <f>INDEX(A!$H$2:$H$1001,MATCH(EF!C535,A!$A$2:$A$1001,0))</f>
        <v>#N/A</v>
      </c>
      <c r="K535" s="202" t="e">
        <f>INDEX(A!$I$2:$I$1001,MATCH(EF!C535,A!$A$2:$A$1001,0))</f>
        <v>#N/A</v>
      </c>
      <c r="L535" s="202" t="e">
        <f>INDEX(A!$J$2:$J$1001,MATCH(EF!C535,A!$A$2:$A$1001,0))</f>
        <v>#N/A</v>
      </c>
      <c r="M535" s="202" t="e">
        <f>INDEX(A!$K$2:$K$1001,MATCH(EF!C535,A!$A$2:$A$1001,0))</f>
        <v>#N/A</v>
      </c>
      <c r="N535" s="202" t="e">
        <f>INDEX(A!$L$2:$L$1001,MATCH(EF!C535,A!$A$2:$A$1001,0))</f>
        <v>#N/A</v>
      </c>
      <c r="O535" s="203" t="e">
        <f t="shared" si="16"/>
        <v>#N/A</v>
      </c>
      <c r="P535" s="203" t="e">
        <f t="shared" si="17"/>
        <v>#N/A</v>
      </c>
      <c r="Q535" s="203" t="e">
        <f>IF(O535="7",IF(P535="000","Sin región al ser un intermunicipal",INDEX(B!$C$2:$C$126,MATCH(EF!P535,B!$A$2:$A$126,0))),"Sin región al ser un ente Estatal")</f>
        <v>#N/A</v>
      </c>
      <c r="R535" s="204" t="e">
        <f>IF(O535="7",IF(P535="000","N/A",INDEX(B!$D$2:$D$126,MATCH(EF!P535,B!$A$2:$A$126,0))),B!$D$127)</f>
        <v>#N/A</v>
      </c>
      <c r="S535" s="204" t="e">
        <f>IF(O535="7",IF(P535="000","N/A",INDEX(B!$E$2:$E$126,MATCH(EF!P535,B!$A$2:$A$126,0))),B!$E$127)</f>
        <v>#N/A</v>
      </c>
    </row>
    <row r="536" spans="1:19" x14ac:dyDescent="0.3">
      <c r="A536" s="195">
        <f>COUNTIF(A!$A$2:$A$1001,"&lt;="&amp;A!A536)</f>
        <v>0</v>
      </c>
      <c r="B536" s="196">
        <v>535</v>
      </c>
      <c r="C536" s="202" t="e">
        <f>INDEX(A!$A$2:$A$1001,MATCH(EF!B536,EF!$A$2:$A$1001,0))</f>
        <v>#N/A</v>
      </c>
      <c r="D536" s="202" t="e">
        <f>INDEX(A!$B$2:$B$1001,MATCH(EF!C536,A!$A$2:$A$1001,0))</f>
        <v>#N/A</v>
      </c>
      <c r="E536" s="202" t="e">
        <f>INDEX(A!$C$2:$C$1001,MATCH(EF!C536,A!$A$2:$A$1001,0))</f>
        <v>#N/A</v>
      </c>
      <c r="F536" s="202" t="e">
        <f>INDEX(A!$D$2:$D$1001,MATCH(EF!C536,A!$A$2:$A$1001,0))</f>
        <v>#N/A</v>
      </c>
      <c r="G536" s="202" t="e">
        <f>INDEX(A!$E$2:$E$1001,MATCH(EF!C536,A!$A$2:$A$1001,0))</f>
        <v>#N/A</v>
      </c>
      <c r="H536" s="202" t="e">
        <f>INDEX(A!$F$2:$F$1001,MATCH(EF!C536,A!$A$2:$A$1001,0))</f>
        <v>#N/A</v>
      </c>
      <c r="I536" s="202" t="e">
        <f>INDEX(A!$G$2:$G$1001,MATCH(EF!C536,A!$A$2:$A$1001,0))</f>
        <v>#N/A</v>
      </c>
      <c r="J536" s="202" t="e">
        <f>INDEX(A!$H$2:$H$1001,MATCH(EF!C536,A!$A$2:$A$1001,0))</f>
        <v>#N/A</v>
      </c>
      <c r="K536" s="202" t="e">
        <f>INDEX(A!$I$2:$I$1001,MATCH(EF!C536,A!$A$2:$A$1001,0))</f>
        <v>#N/A</v>
      </c>
      <c r="L536" s="202" t="e">
        <f>INDEX(A!$J$2:$J$1001,MATCH(EF!C536,A!$A$2:$A$1001,0))</f>
        <v>#N/A</v>
      </c>
      <c r="M536" s="202" t="e">
        <f>INDEX(A!$K$2:$K$1001,MATCH(EF!C536,A!$A$2:$A$1001,0))</f>
        <v>#N/A</v>
      </c>
      <c r="N536" s="202" t="e">
        <f>INDEX(A!$L$2:$L$1001,MATCH(EF!C536,A!$A$2:$A$1001,0))</f>
        <v>#N/A</v>
      </c>
      <c r="O536" s="203" t="e">
        <f t="shared" si="16"/>
        <v>#N/A</v>
      </c>
      <c r="P536" s="203" t="e">
        <f t="shared" si="17"/>
        <v>#N/A</v>
      </c>
      <c r="Q536" s="203" t="e">
        <f>IF(O536="7",IF(P536="000","Sin región al ser un intermunicipal",INDEX(B!$C$2:$C$126,MATCH(EF!P536,B!$A$2:$A$126,0))),"Sin región al ser un ente Estatal")</f>
        <v>#N/A</v>
      </c>
      <c r="R536" s="204" t="e">
        <f>IF(O536="7",IF(P536="000","N/A",INDEX(B!$D$2:$D$126,MATCH(EF!P536,B!$A$2:$A$126,0))),B!$D$127)</f>
        <v>#N/A</v>
      </c>
      <c r="S536" s="204" t="e">
        <f>IF(O536="7",IF(P536="000","N/A",INDEX(B!$E$2:$E$126,MATCH(EF!P536,B!$A$2:$A$126,0))),B!$E$127)</f>
        <v>#N/A</v>
      </c>
    </row>
    <row r="537" spans="1:19" x14ac:dyDescent="0.3">
      <c r="A537" s="195">
        <f>COUNTIF(A!$A$2:$A$1001,"&lt;="&amp;A!A537)</f>
        <v>0</v>
      </c>
      <c r="B537" s="196">
        <v>536</v>
      </c>
      <c r="C537" s="202" t="e">
        <f>INDEX(A!$A$2:$A$1001,MATCH(EF!B537,EF!$A$2:$A$1001,0))</f>
        <v>#N/A</v>
      </c>
      <c r="D537" s="202" t="e">
        <f>INDEX(A!$B$2:$B$1001,MATCH(EF!C537,A!$A$2:$A$1001,0))</f>
        <v>#N/A</v>
      </c>
      <c r="E537" s="202" t="e">
        <f>INDEX(A!$C$2:$C$1001,MATCH(EF!C537,A!$A$2:$A$1001,0))</f>
        <v>#N/A</v>
      </c>
      <c r="F537" s="202" t="e">
        <f>INDEX(A!$D$2:$D$1001,MATCH(EF!C537,A!$A$2:$A$1001,0))</f>
        <v>#N/A</v>
      </c>
      <c r="G537" s="202" t="e">
        <f>INDEX(A!$E$2:$E$1001,MATCH(EF!C537,A!$A$2:$A$1001,0))</f>
        <v>#N/A</v>
      </c>
      <c r="H537" s="202" t="e">
        <f>INDEX(A!$F$2:$F$1001,MATCH(EF!C537,A!$A$2:$A$1001,0))</f>
        <v>#N/A</v>
      </c>
      <c r="I537" s="202" t="e">
        <f>INDEX(A!$G$2:$G$1001,MATCH(EF!C537,A!$A$2:$A$1001,0))</f>
        <v>#N/A</v>
      </c>
      <c r="J537" s="202" t="e">
        <f>INDEX(A!$H$2:$H$1001,MATCH(EF!C537,A!$A$2:$A$1001,0))</f>
        <v>#N/A</v>
      </c>
      <c r="K537" s="202" t="e">
        <f>INDEX(A!$I$2:$I$1001,MATCH(EF!C537,A!$A$2:$A$1001,0))</f>
        <v>#N/A</v>
      </c>
      <c r="L537" s="202" t="e">
        <f>INDEX(A!$J$2:$J$1001,MATCH(EF!C537,A!$A$2:$A$1001,0))</f>
        <v>#N/A</v>
      </c>
      <c r="M537" s="202" t="e">
        <f>INDEX(A!$K$2:$K$1001,MATCH(EF!C537,A!$A$2:$A$1001,0))</f>
        <v>#N/A</v>
      </c>
      <c r="N537" s="202" t="e">
        <f>INDEX(A!$L$2:$L$1001,MATCH(EF!C537,A!$A$2:$A$1001,0))</f>
        <v>#N/A</v>
      </c>
      <c r="O537" s="203" t="e">
        <f t="shared" si="16"/>
        <v>#N/A</v>
      </c>
      <c r="P537" s="203" t="e">
        <f t="shared" si="17"/>
        <v>#N/A</v>
      </c>
      <c r="Q537" s="203" t="e">
        <f>IF(O537="7",IF(P537="000","Sin región al ser un intermunicipal",INDEX(B!$C$2:$C$126,MATCH(EF!P537,B!$A$2:$A$126,0))),"Sin región al ser un ente Estatal")</f>
        <v>#N/A</v>
      </c>
      <c r="R537" s="204" t="e">
        <f>IF(O537="7",IF(P537="000","N/A",INDEX(B!$D$2:$D$126,MATCH(EF!P537,B!$A$2:$A$126,0))),B!$D$127)</f>
        <v>#N/A</v>
      </c>
      <c r="S537" s="204" t="e">
        <f>IF(O537="7",IF(P537="000","N/A",INDEX(B!$E$2:$E$126,MATCH(EF!P537,B!$A$2:$A$126,0))),B!$E$127)</f>
        <v>#N/A</v>
      </c>
    </row>
    <row r="538" spans="1:19" x14ac:dyDescent="0.3">
      <c r="A538" s="195">
        <f>COUNTIF(A!$A$2:$A$1001,"&lt;="&amp;A!A538)</f>
        <v>0</v>
      </c>
      <c r="B538" s="196">
        <v>537</v>
      </c>
      <c r="C538" s="202" t="e">
        <f>INDEX(A!$A$2:$A$1001,MATCH(EF!B538,EF!$A$2:$A$1001,0))</f>
        <v>#N/A</v>
      </c>
      <c r="D538" s="202" t="e">
        <f>INDEX(A!$B$2:$B$1001,MATCH(EF!C538,A!$A$2:$A$1001,0))</f>
        <v>#N/A</v>
      </c>
      <c r="E538" s="202" t="e">
        <f>INDEX(A!$C$2:$C$1001,MATCH(EF!C538,A!$A$2:$A$1001,0))</f>
        <v>#N/A</v>
      </c>
      <c r="F538" s="202" t="e">
        <f>INDEX(A!$D$2:$D$1001,MATCH(EF!C538,A!$A$2:$A$1001,0))</f>
        <v>#N/A</v>
      </c>
      <c r="G538" s="202" t="e">
        <f>INDEX(A!$E$2:$E$1001,MATCH(EF!C538,A!$A$2:$A$1001,0))</f>
        <v>#N/A</v>
      </c>
      <c r="H538" s="202" t="e">
        <f>INDEX(A!$F$2:$F$1001,MATCH(EF!C538,A!$A$2:$A$1001,0))</f>
        <v>#N/A</v>
      </c>
      <c r="I538" s="202" t="e">
        <f>INDEX(A!$G$2:$G$1001,MATCH(EF!C538,A!$A$2:$A$1001,0))</f>
        <v>#N/A</v>
      </c>
      <c r="J538" s="202" t="e">
        <f>INDEX(A!$H$2:$H$1001,MATCH(EF!C538,A!$A$2:$A$1001,0))</f>
        <v>#N/A</v>
      </c>
      <c r="K538" s="202" t="e">
        <f>INDEX(A!$I$2:$I$1001,MATCH(EF!C538,A!$A$2:$A$1001,0))</f>
        <v>#N/A</v>
      </c>
      <c r="L538" s="202" t="e">
        <f>INDEX(A!$J$2:$J$1001,MATCH(EF!C538,A!$A$2:$A$1001,0))</f>
        <v>#N/A</v>
      </c>
      <c r="M538" s="202" t="e">
        <f>INDEX(A!$K$2:$K$1001,MATCH(EF!C538,A!$A$2:$A$1001,0))</f>
        <v>#N/A</v>
      </c>
      <c r="N538" s="202" t="e">
        <f>INDEX(A!$L$2:$L$1001,MATCH(EF!C538,A!$A$2:$A$1001,0))</f>
        <v>#N/A</v>
      </c>
      <c r="O538" s="203" t="e">
        <f t="shared" si="16"/>
        <v>#N/A</v>
      </c>
      <c r="P538" s="203" t="e">
        <f t="shared" si="17"/>
        <v>#N/A</v>
      </c>
      <c r="Q538" s="203" t="e">
        <f>IF(O538="7",IF(P538="000","Sin región al ser un intermunicipal",INDEX(B!$C$2:$C$126,MATCH(EF!P538,B!$A$2:$A$126,0))),"Sin región al ser un ente Estatal")</f>
        <v>#N/A</v>
      </c>
      <c r="R538" s="204" t="e">
        <f>IF(O538="7",IF(P538="000","N/A",INDEX(B!$D$2:$D$126,MATCH(EF!P538,B!$A$2:$A$126,0))),B!$D$127)</f>
        <v>#N/A</v>
      </c>
      <c r="S538" s="204" t="e">
        <f>IF(O538="7",IF(P538="000","N/A",INDEX(B!$E$2:$E$126,MATCH(EF!P538,B!$A$2:$A$126,0))),B!$E$127)</f>
        <v>#N/A</v>
      </c>
    </row>
    <row r="539" spans="1:19" x14ac:dyDescent="0.3">
      <c r="A539" s="195">
        <f>COUNTIF(A!$A$2:$A$1001,"&lt;="&amp;A!A539)</f>
        <v>0</v>
      </c>
      <c r="B539" s="196">
        <v>538</v>
      </c>
      <c r="C539" s="202" t="e">
        <f>INDEX(A!$A$2:$A$1001,MATCH(EF!B539,EF!$A$2:$A$1001,0))</f>
        <v>#N/A</v>
      </c>
      <c r="D539" s="202" t="e">
        <f>INDEX(A!$B$2:$B$1001,MATCH(EF!C539,A!$A$2:$A$1001,0))</f>
        <v>#N/A</v>
      </c>
      <c r="E539" s="202" t="e">
        <f>INDEX(A!$C$2:$C$1001,MATCH(EF!C539,A!$A$2:$A$1001,0))</f>
        <v>#N/A</v>
      </c>
      <c r="F539" s="202" t="e">
        <f>INDEX(A!$D$2:$D$1001,MATCH(EF!C539,A!$A$2:$A$1001,0))</f>
        <v>#N/A</v>
      </c>
      <c r="G539" s="202" t="e">
        <f>INDEX(A!$E$2:$E$1001,MATCH(EF!C539,A!$A$2:$A$1001,0))</f>
        <v>#N/A</v>
      </c>
      <c r="H539" s="202" t="e">
        <f>INDEX(A!$F$2:$F$1001,MATCH(EF!C539,A!$A$2:$A$1001,0))</f>
        <v>#N/A</v>
      </c>
      <c r="I539" s="202" t="e">
        <f>INDEX(A!$G$2:$G$1001,MATCH(EF!C539,A!$A$2:$A$1001,0))</f>
        <v>#N/A</v>
      </c>
      <c r="J539" s="202" t="e">
        <f>INDEX(A!$H$2:$H$1001,MATCH(EF!C539,A!$A$2:$A$1001,0))</f>
        <v>#N/A</v>
      </c>
      <c r="K539" s="202" t="e">
        <f>INDEX(A!$I$2:$I$1001,MATCH(EF!C539,A!$A$2:$A$1001,0))</f>
        <v>#N/A</v>
      </c>
      <c r="L539" s="202" t="e">
        <f>INDEX(A!$J$2:$J$1001,MATCH(EF!C539,A!$A$2:$A$1001,0))</f>
        <v>#N/A</v>
      </c>
      <c r="M539" s="202" t="e">
        <f>INDEX(A!$K$2:$K$1001,MATCH(EF!C539,A!$A$2:$A$1001,0))</f>
        <v>#N/A</v>
      </c>
      <c r="N539" s="202" t="e">
        <f>INDEX(A!$L$2:$L$1001,MATCH(EF!C539,A!$A$2:$A$1001,0))</f>
        <v>#N/A</v>
      </c>
      <c r="O539" s="203" t="e">
        <f t="shared" si="16"/>
        <v>#N/A</v>
      </c>
      <c r="P539" s="203" t="e">
        <f t="shared" si="17"/>
        <v>#N/A</v>
      </c>
      <c r="Q539" s="203" t="e">
        <f>IF(O539="7",IF(P539="000","Sin región al ser un intermunicipal",INDEX(B!$C$2:$C$126,MATCH(EF!P539,B!$A$2:$A$126,0))),"Sin región al ser un ente Estatal")</f>
        <v>#N/A</v>
      </c>
      <c r="R539" s="204" t="e">
        <f>IF(O539="7",IF(P539="000","N/A",INDEX(B!$D$2:$D$126,MATCH(EF!P539,B!$A$2:$A$126,0))),B!$D$127)</f>
        <v>#N/A</v>
      </c>
      <c r="S539" s="204" t="e">
        <f>IF(O539="7",IF(P539="000","N/A",INDEX(B!$E$2:$E$126,MATCH(EF!P539,B!$A$2:$A$126,0))),B!$E$127)</f>
        <v>#N/A</v>
      </c>
    </row>
    <row r="540" spans="1:19" x14ac:dyDescent="0.3">
      <c r="A540" s="195">
        <f>COUNTIF(A!$A$2:$A$1001,"&lt;="&amp;A!A540)</f>
        <v>0</v>
      </c>
      <c r="B540" s="196">
        <v>539</v>
      </c>
      <c r="C540" s="202" t="e">
        <f>INDEX(A!$A$2:$A$1001,MATCH(EF!B540,EF!$A$2:$A$1001,0))</f>
        <v>#N/A</v>
      </c>
      <c r="D540" s="202" t="e">
        <f>INDEX(A!$B$2:$B$1001,MATCH(EF!C540,A!$A$2:$A$1001,0))</f>
        <v>#N/A</v>
      </c>
      <c r="E540" s="202" t="e">
        <f>INDEX(A!$C$2:$C$1001,MATCH(EF!C540,A!$A$2:$A$1001,0))</f>
        <v>#N/A</v>
      </c>
      <c r="F540" s="202" t="e">
        <f>INDEX(A!$D$2:$D$1001,MATCH(EF!C540,A!$A$2:$A$1001,0))</f>
        <v>#N/A</v>
      </c>
      <c r="G540" s="202" t="e">
        <f>INDEX(A!$E$2:$E$1001,MATCH(EF!C540,A!$A$2:$A$1001,0))</f>
        <v>#N/A</v>
      </c>
      <c r="H540" s="202" t="e">
        <f>INDEX(A!$F$2:$F$1001,MATCH(EF!C540,A!$A$2:$A$1001,0))</f>
        <v>#N/A</v>
      </c>
      <c r="I540" s="202" t="e">
        <f>INDEX(A!$G$2:$G$1001,MATCH(EF!C540,A!$A$2:$A$1001,0))</f>
        <v>#N/A</v>
      </c>
      <c r="J540" s="202" t="e">
        <f>INDEX(A!$H$2:$H$1001,MATCH(EF!C540,A!$A$2:$A$1001,0))</f>
        <v>#N/A</v>
      </c>
      <c r="K540" s="202" t="e">
        <f>INDEX(A!$I$2:$I$1001,MATCH(EF!C540,A!$A$2:$A$1001,0))</f>
        <v>#N/A</v>
      </c>
      <c r="L540" s="202" t="e">
        <f>INDEX(A!$J$2:$J$1001,MATCH(EF!C540,A!$A$2:$A$1001,0))</f>
        <v>#N/A</v>
      </c>
      <c r="M540" s="202" t="e">
        <f>INDEX(A!$K$2:$K$1001,MATCH(EF!C540,A!$A$2:$A$1001,0))</f>
        <v>#N/A</v>
      </c>
      <c r="N540" s="202" t="e">
        <f>INDEX(A!$L$2:$L$1001,MATCH(EF!C540,A!$A$2:$A$1001,0))</f>
        <v>#N/A</v>
      </c>
      <c r="O540" s="203" t="e">
        <f t="shared" si="16"/>
        <v>#N/A</v>
      </c>
      <c r="P540" s="203" t="e">
        <f t="shared" si="17"/>
        <v>#N/A</v>
      </c>
      <c r="Q540" s="203" t="e">
        <f>IF(O540="7",IF(P540="000","Sin región al ser un intermunicipal",INDEX(B!$C$2:$C$126,MATCH(EF!P540,B!$A$2:$A$126,0))),"Sin región al ser un ente Estatal")</f>
        <v>#N/A</v>
      </c>
      <c r="R540" s="204" t="e">
        <f>IF(O540="7",IF(P540="000","N/A",INDEX(B!$D$2:$D$126,MATCH(EF!P540,B!$A$2:$A$126,0))),B!$D$127)</f>
        <v>#N/A</v>
      </c>
      <c r="S540" s="204" t="e">
        <f>IF(O540="7",IF(P540="000","N/A",INDEX(B!$E$2:$E$126,MATCH(EF!P540,B!$A$2:$A$126,0))),B!$E$127)</f>
        <v>#N/A</v>
      </c>
    </row>
    <row r="541" spans="1:19" x14ac:dyDescent="0.3">
      <c r="A541" s="195">
        <f>COUNTIF(A!$A$2:$A$1001,"&lt;="&amp;A!A541)</f>
        <v>0</v>
      </c>
      <c r="B541" s="196">
        <v>540</v>
      </c>
      <c r="C541" s="202" t="e">
        <f>INDEX(A!$A$2:$A$1001,MATCH(EF!B541,EF!$A$2:$A$1001,0))</f>
        <v>#N/A</v>
      </c>
      <c r="D541" s="202" t="e">
        <f>INDEX(A!$B$2:$B$1001,MATCH(EF!C541,A!$A$2:$A$1001,0))</f>
        <v>#N/A</v>
      </c>
      <c r="E541" s="202" t="e">
        <f>INDEX(A!$C$2:$C$1001,MATCH(EF!C541,A!$A$2:$A$1001,0))</f>
        <v>#N/A</v>
      </c>
      <c r="F541" s="202" t="e">
        <f>INDEX(A!$D$2:$D$1001,MATCH(EF!C541,A!$A$2:$A$1001,0))</f>
        <v>#N/A</v>
      </c>
      <c r="G541" s="202" t="e">
        <f>INDEX(A!$E$2:$E$1001,MATCH(EF!C541,A!$A$2:$A$1001,0))</f>
        <v>#N/A</v>
      </c>
      <c r="H541" s="202" t="e">
        <f>INDEX(A!$F$2:$F$1001,MATCH(EF!C541,A!$A$2:$A$1001,0))</f>
        <v>#N/A</v>
      </c>
      <c r="I541" s="202" t="e">
        <f>INDEX(A!$G$2:$G$1001,MATCH(EF!C541,A!$A$2:$A$1001,0))</f>
        <v>#N/A</v>
      </c>
      <c r="J541" s="202" t="e">
        <f>INDEX(A!$H$2:$H$1001,MATCH(EF!C541,A!$A$2:$A$1001,0))</f>
        <v>#N/A</v>
      </c>
      <c r="K541" s="202" t="e">
        <f>INDEX(A!$I$2:$I$1001,MATCH(EF!C541,A!$A$2:$A$1001,0))</f>
        <v>#N/A</v>
      </c>
      <c r="L541" s="202" t="e">
        <f>INDEX(A!$J$2:$J$1001,MATCH(EF!C541,A!$A$2:$A$1001,0))</f>
        <v>#N/A</v>
      </c>
      <c r="M541" s="202" t="e">
        <f>INDEX(A!$K$2:$K$1001,MATCH(EF!C541,A!$A$2:$A$1001,0))</f>
        <v>#N/A</v>
      </c>
      <c r="N541" s="202" t="e">
        <f>INDEX(A!$L$2:$L$1001,MATCH(EF!C541,A!$A$2:$A$1001,0))</f>
        <v>#N/A</v>
      </c>
      <c r="O541" s="203" t="e">
        <f t="shared" si="16"/>
        <v>#N/A</v>
      </c>
      <c r="P541" s="203" t="e">
        <f t="shared" si="17"/>
        <v>#N/A</v>
      </c>
      <c r="Q541" s="203" t="e">
        <f>IF(O541="7",IF(P541="000","Sin región al ser un intermunicipal",INDEX(B!$C$2:$C$126,MATCH(EF!P541,B!$A$2:$A$126,0))),"Sin región al ser un ente Estatal")</f>
        <v>#N/A</v>
      </c>
      <c r="R541" s="204" t="e">
        <f>IF(O541="7",IF(P541="000","N/A",INDEX(B!$D$2:$D$126,MATCH(EF!P541,B!$A$2:$A$126,0))),B!$D$127)</f>
        <v>#N/A</v>
      </c>
      <c r="S541" s="204" t="e">
        <f>IF(O541="7",IF(P541="000","N/A",INDEX(B!$E$2:$E$126,MATCH(EF!P541,B!$A$2:$A$126,0))),B!$E$127)</f>
        <v>#N/A</v>
      </c>
    </row>
    <row r="542" spans="1:19" x14ac:dyDescent="0.3">
      <c r="A542" s="195">
        <f>COUNTIF(A!$A$2:$A$1001,"&lt;="&amp;A!A542)</f>
        <v>0</v>
      </c>
      <c r="B542" s="196">
        <v>541</v>
      </c>
      <c r="C542" s="202" t="e">
        <f>INDEX(A!$A$2:$A$1001,MATCH(EF!B542,EF!$A$2:$A$1001,0))</f>
        <v>#N/A</v>
      </c>
      <c r="D542" s="202" t="e">
        <f>INDEX(A!$B$2:$B$1001,MATCH(EF!C542,A!$A$2:$A$1001,0))</f>
        <v>#N/A</v>
      </c>
      <c r="E542" s="202" t="e">
        <f>INDEX(A!$C$2:$C$1001,MATCH(EF!C542,A!$A$2:$A$1001,0))</f>
        <v>#N/A</v>
      </c>
      <c r="F542" s="202" t="e">
        <f>INDEX(A!$D$2:$D$1001,MATCH(EF!C542,A!$A$2:$A$1001,0))</f>
        <v>#N/A</v>
      </c>
      <c r="G542" s="202" t="e">
        <f>INDEX(A!$E$2:$E$1001,MATCH(EF!C542,A!$A$2:$A$1001,0))</f>
        <v>#N/A</v>
      </c>
      <c r="H542" s="202" t="e">
        <f>INDEX(A!$F$2:$F$1001,MATCH(EF!C542,A!$A$2:$A$1001,0))</f>
        <v>#N/A</v>
      </c>
      <c r="I542" s="202" t="e">
        <f>INDEX(A!$G$2:$G$1001,MATCH(EF!C542,A!$A$2:$A$1001,0))</f>
        <v>#N/A</v>
      </c>
      <c r="J542" s="202" t="e">
        <f>INDEX(A!$H$2:$H$1001,MATCH(EF!C542,A!$A$2:$A$1001,0))</f>
        <v>#N/A</v>
      </c>
      <c r="K542" s="202" t="e">
        <f>INDEX(A!$I$2:$I$1001,MATCH(EF!C542,A!$A$2:$A$1001,0))</f>
        <v>#N/A</v>
      </c>
      <c r="L542" s="202" t="e">
        <f>INDEX(A!$J$2:$J$1001,MATCH(EF!C542,A!$A$2:$A$1001,0))</f>
        <v>#N/A</v>
      </c>
      <c r="M542" s="202" t="e">
        <f>INDEX(A!$K$2:$K$1001,MATCH(EF!C542,A!$A$2:$A$1001,0))</f>
        <v>#N/A</v>
      </c>
      <c r="N542" s="202" t="e">
        <f>INDEX(A!$L$2:$L$1001,MATCH(EF!C542,A!$A$2:$A$1001,0))</f>
        <v>#N/A</v>
      </c>
      <c r="O542" s="203" t="e">
        <f t="shared" si="16"/>
        <v>#N/A</v>
      </c>
      <c r="P542" s="203" t="e">
        <f t="shared" si="17"/>
        <v>#N/A</v>
      </c>
      <c r="Q542" s="203" t="e">
        <f>IF(O542="7",IF(P542="000","Sin región al ser un intermunicipal",INDEX(B!$C$2:$C$126,MATCH(EF!P542,B!$A$2:$A$126,0))),"Sin región al ser un ente Estatal")</f>
        <v>#N/A</v>
      </c>
      <c r="R542" s="204" t="e">
        <f>IF(O542="7",IF(P542="000","N/A",INDEX(B!$D$2:$D$126,MATCH(EF!P542,B!$A$2:$A$126,0))),B!$D$127)</f>
        <v>#N/A</v>
      </c>
      <c r="S542" s="204" t="e">
        <f>IF(O542="7",IF(P542="000","N/A",INDEX(B!$E$2:$E$126,MATCH(EF!P542,B!$A$2:$A$126,0))),B!$E$127)</f>
        <v>#N/A</v>
      </c>
    </row>
    <row r="543" spans="1:19" x14ac:dyDescent="0.3">
      <c r="A543" s="195">
        <f>COUNTIF(A!$A$2:$A$1001,"&lt;="&amp;A!A543)</f>
        <v>0</v>
      </c>
      <c r="B543" s="196">
        <v>542</v>
      </c>
      <c r="C543" s="202" t="e">
        <f>INDEX(A!$A$2:$A$1001,MATCH(EF!B543,EF!$A$2:$A$1001,0))</f>
        <v>#N/A</v>
      </c>
      <c r="D543" s="202" t="e">
        <f>INDEX(A!$B$2:$B$1001,MATCH(EF!C543,A!$A$2:$A$1001,0))</f>
        <v>#N/A</v>
      </c>
      <c r="E543" s="202" t="e">
        <f>INDEX(A!$C$2:$C$1001,MATCH(EF!C543,A!$A$2:$A$1001,0))</f>
        <v>#N/A</v>
      </c>
      <c r="F543" s="202" t="e">
        <f>INDEX(A!$D$2:$D$1001,MATCH(EF!C543,A!$A$2:$A$1001,0))</f>
        <v>#N/A</v>
      </c>
      <c r="G543" s="202" t="e">
        <f>INDEX(A!$E$2:$E$1001,MATCH(EF!C543,A!$A$2:$A$1001,0))</f>
        <v>#N/A</v>
      </c>
      <c r="H543" s="202" t="e">
        <f>INDEX(A!$F$2:$F$1001,MATCH(EF!C543,A!$A$2:$A$1001,0))</f>
        <v>#N/A</v>
      </c>
      <c r="I543" s="202" t="e">
        <f>INDEX(A!$G$2:$G$1001,MATCH(EF!C543,A!$A$2:$A$1001,0))</f>
        <v>#N/A</v>
      </c>
      <c r="J543" s="202" t="e">
        <f>INDEX(A!$H$2:$H$1001,MATCH(EF!C543,A!$A$2:$A$1001,0))</f>
        <v>#N/A</v>
      </c>
      <c r="K543" s="202" t="e">
        <f>INDEX(A!$I$2:$I$1001,MATCH(EF!C543,A!$A$2:$A$1001,0))</f>
        <v>#N/A</v>
      </c>
      <c r="L543" s="202" t="e">
        <f>INDEX(A!$J$2:$J$1001,MATCH(EF!C543,A!$A$2:$A$1001,0))</f>
        <v>#N/A</v>
      </c>
      <c r="M543" s="202" t="e">
        <f>INDEX(A!$K$2:$K$1001,MATCH(EF!C543,A!$A$2:$A$1001,0))</f>
        <v>#N/A</v>
      </c>
      <c r="N543" s="202" t="e">
        <f>INDEX(A!$L$2:$L$1001,MATCH(EF!C543,A!$A$2:$A$1001,0))</f>
        <v>#N/A</v>
      </c>
      <c r="O543" s="203" t="e">
        <f t="shared" si="16"/>
        <v>#N/A</v>
      </c>
      <c r="P543" s="203" t="e">
        <f t="shared" si="17"/>
        <v>#N/A</v>
      </c>
      <c r="Q543" s="203" t="e">
        <f>IF(O543="7",IF(P543="000","Sin región al ser un intermunicipal",INDEX(B!$C$2:$C$126,MATCH(EF!P543,B!$A$2:$A$126,0))),"Sin región al ser un ente Estatal")</f>
        <v>#N/A</v>
      </c>
      <c r="R543" s="204" t="e">
        <f>IF(O543="7",IF(P543="000","N/A",INDEX(B!$D$2:$D$126,MATCH(EF!P543,B!$A$2:$A$126,0))),B!$D$127)</f>
        <v>#N/A</v>
      </c>
      <c r="S543" s="204" t="e">
        <f>IF(O543="7",IF(P543="000","N/A",INDEX(B!$E$2:$E$126,MATCH(EF!P543,B!$A$2:$A$126,0))),B!$E$127)</f>
        <v>#N/A</v>
      </c>
    </row>
    <row r="544" spans="1:19" x14ac:dyDescent="0.3">
      <c r="A544" s="195">
        <f>COUNTIF(A!$A$2:$A$1001,"&lt;="&amp;A!A544)</f>
        <v>0</v>
      </c>
      <c r="B544" s="196">
        <v>543</v>
      </c>
      <c r="C544" s="202" t="e">
        <f>INDEX(A!$A$2:$A$1001,MATCH(EF!B544,EF!$A$2:$A$1001,0))</f>
        <v>#N/A</v>
      </c>
      <c r="D544" s="202" t="e">
        <f>INDEX(A!$B$2:$B$1001,MATCH(EF!C544,A!$A$2:$A$1001,0))</f>
        <v>#N/A</v>
      </c>
      <c r="E544" s="202" t="e">
        <f>INDEX(A!$C$2:$C$1001,MATCH(EF!C544,A!$A$2:$A$1001,0))</f>
        <v>#N/A</v>
      </c>
      <c r="F544" s="202" t="e">
        <f>INDEX(A!$D$2:$D$1001,MATCH(EF!C544,A!$A$2:$A$1001,0))</f>
        <v>#N/A</v>
      </c>
      <c r="G544" s="202" t="e">
        <f>INDEX(A!$E$2:$E$1001,MATCH(EF!C544,A!$A$2:$A$1001,0))</f>
        <v>#N/A</v>
      </c>
      <c r="H544" s="202" t="e">
        <f>INDEX(A!$F$2:$F$1001,MATCH(EF!C544,A!$A$2:$A$1001,0))</f>
        <v>#N/A</v>
      </c>
      <c r="I544" s="202" t="e">
        <f>INDEX(A!$G$2:$G$1001,MATCH(EF!C544,A!$A$2:$A$1001,0))</f>
        <v>#N/A</v>
      </c>
      <c r="J544" s="202" t="e">
        <f>INDEX(A!$H$2:$H$1001,MATCH(EF!C544,A!$A$2:$A$1001,0))</f>
        <v>#N/A</v>
      </c>
      <c r="K544" s="202" t="e">
        <f>INDEX(A!$I$2:$I$1001,MATCH(EF!C544,A!$A$2:$A$1001,0))</f>
        <v>#N/A</v>
      </c>
      <c r="L544" s="202" t="e">
        <f>INDEX(A!$J$2:$J$1001,MATCH(EF!C544,A!$A$2:$A$1001,0))</f>
        <v>#N/A</v>
      </c>
      <c r="M544" s="202" t="e">
        <f>INDEX(A!$K$2:$K$1001,MATCH(EF!C544,A!$A$2:$A$1001,0))</f>
        <v>#N/A</v>
      </c>
      <c r="N544" s="202" t="e">
        <f>INDEX(A!$L$2:$L$1001,MATCH(EF!C544,A!$A$2:$A$1001,0))</f>
        <v>#N/A</v>
      </c>
      <c r="O544" s="203" t="e">
        <f t="shared" si="16"/>
        <v>#N/A</v>
      </c>
      <c r="P544" s="203" t="e">
        <f t="shared" si="17"/>
        <v>#N/A</v>
      </c>
      <c r="Q544" s="203" t="e">
        <f>IF(O544="7",IF(P544="000","Sin región al ser un intermunicipal",INDEX(B!$C$2:$C$126,MATCH(EF!P544,B!$A$2:$A$126,0))),"Sin región al ser un ente Estatal")</f>
        <v>#N/A</v>
      </c>
      <c r="R544" s="204" t="e">
        <f>IF(O544="7",IF(P544="000","N/A",INDEX(B!$D$2:$D$126,MATCH(EF!P544,B!$A$2:$A$126,0))),B!$D$127)</f>
        <v>#N/A</v>
      </c>
      <c r="S544" s="204" t="e">
        <f>IF(O544="7",IF(P544="000","N/A",INDEX(B!$E$2:$E$126,MATCH(EF!P544,B!$A$2:$A$126,0))),B!$E$127)</f>
        <v>#N/A</v>
      </c>
    </row>
    <row r="545" spans="1:19" x14ac:dyDescent="0.3">
      <c r="A545" s="195">
        <f>COUNTIF(A!$A$2:$A$1001,"&lt;="&amp;A!A545)</f>
        <v>0</v>
      </c>
      <c r="B545" s="196">
        <v>544</v>
      </c>
      <c r="C545" s="202" t="e">
        <f>INDEX(A!$A$2:$A$1001,MATCH(EF!B545,EF!$A$2:$A$1001,0))</f>
        <v>#N/A</v>
      </c>
      <c r="D545" s="202" t="e">
        <f>INDEX(A!$B$2:$B$1001,MATCH(EF!C545,A!$A$2:$A$1001,0))</f>
        <v>#N/A</v>
      </c>
      <c r="E545" s="202" t="e">
        <f>INDEX(A!$C$2:$C$1001,MATCH(EF!C545,A!$A$2:$A$1001,0))</f>
        <v>#N/A</v>
      </c>
      <c r="F545" s="202" t="e">
        <f>INDEX(A!$D$2:$D$1001,MATCH(EF!C545,A!$A$2:$A$1001,0))</f>
        <v>#N/A</v>
      </c>
      <c r="G545" s="202" t="e">
        <f>INDEX(A!$E$2:$E$1001,MATCH(EF!C545,A!$A$2:$A$1001,0))</f>
        <v>#N/A</v>
      </c>
      <c r="H545" s="202" t="e">
        <f>INDEX(A!$F$2:$F$1001,MATCH(EF!C545,A!$A$2:$A$1001,0))</f>
        <v>#N/A</v>
      </c>
      <c r="I545" s="202" t="e">
        <f>INDEX(A!$G$2:$G$1001,MATCH(EF!C545,A!$A$2:$A$1001,0))</f>
        <v>#N/A</v>
      </c>
      <c r="J545" s="202" t="e">
        <f>INDEX(A!$H$2:$H$1001,MATCH(EF!C545,A!$A$2:$A$1001,0))</f>
        <v>#N/A</v>
      </c>
      <c r="K545" s="202" t="e">
        <f>INDEX(A!$I$2:$I$1001,MATCH(EF!C545,A!$A$2:$A$1001,0))</f>
        <v>#N/A</v>
      </c>
      <c r="L545" s="202" t="e">
        <f>INDEX(A!$J$2:$J$1001,MATCH(EF!C545,A!$A$2:$A$1001,0))</f>
        <v>#N/A</v>
      </c>
      <c r="M545" s="202" t="e">
        <f>INDEX(A!$K$2:$K$1001,MATCH(EF!C545,A!$A$2:$A$1001,0))</f>
        <v>#N/A</v>
      </c>
      <c r="N545" s="202" t="e">
        <f>INDEX(A!$L$2:$L$1001,MATCH(EF!C545,A!$A$2:$A$1001,0))</f>
        <v>#N/A</v>
      </c>
      <c r="O545" s="203" t="e">
        <f t="shared" si="16"/>
        <v>#N/A</v>
      </c>
      <c r="P545" s="203" t="e">
        <f t="shared" si="17"/>
        <v>#N/A</v>
      </c>
      <c r="Q545" s="203" t="e">
        <f>IF(O545="7",IF(P545="000","Sin región al ser un intermunicipal",INDEX(B!$C$2:$C$126,MATCH(EF!P545,B!$A$2:$A$126,0))),"Sin región al ser un ente Estatal")</f>
        <v>#N/A</v>
      </c>
      <c r="R545" s="204" t="e">
        <f>IF(O545="7",IF(P545="000","N/A",INDEX(B!$D$2:$D$126,MATCH(EF!P545,B!$A$2:$A$126,0))),B!$D$127)</f>
        <v>#N/A</v>
      </c>
      <c r="S545" s="204" t="e">
        <f>IF(O545="7",IF(P545="000","N/A",INDEX(B!$E$2:$E$126,MATCH(EF!P545,B!$A$2:$A$126,0))),B!$E$127)</f>
        <v>#N/A</v>
      </c>
    </row>
    <row r="546" spans="1:19" x14ac:dyDescent="0.3">
      <c r="A546" s="195">
        <f>COUNTIF(A!$A$2:$A$1001,"&lt;="&amp;A!A546)</f>
        <v>0</v>
      </c>
      <c r="B546" s="196">
        <v>545</v>
      </c>
      <c r="C546" s="202" t="e">
        <f>INDEX(A!$A$2:$A$1001,MATCH(EF!B546,EF!$A$2:$A$1001,0))</f>
        <v>#N/A</v>
      </c>
      <c r="D546" s="202" t="e">
        <f>INDEX(A!$B$2:$B$1001,MATCH(EF!C546,A!$A$2:$A$1001,0))</f>
        <v>#N/A</v>
      </c>
      <c r="E546" s="202" t="e">
        <f>INDEX(A!$C$2:$C$1001,MATCH(EF!C546,A!$A$2:$A$1001,0))</f>
        <v>#N/A</v>
      </c>
      <c r="F546" s="202" t="e">
        <f>INDEX(A!$D$2:$D$1001,MATCH(EF!C546,A!$A$2:$A$1001,0))</f>
        <v>#N/A</v>
      </c>
      <c r="G546" s="202" t="e">
        <f>INDEX(A!$E$2:$E$1001,MATCH(EF!C546,A!$A$2:$A$1001,0))</f>
        <v>#N/A</v>
      </c>
      <c r="H546" s="202" t="e">
        <f>INDEX(A!$F$2:$F$1001,MATCH(EF!C546,A!$A$2:$A$1001,0))</f>
        <v>#N/A</v>
      </c>
      <c r="I546" s="202" t="e">
        <f>INDEX(A!$G$2:$G$1001,MATCH(EF!C546,A!$A$2:$A$1001,0))</f>
        <v>#N/A</v>
      </c>
      <c r="J546" s="202" t="e">
        <f>INDEX(A!$H$2:$H$1001,MATCH(EF!C546,A!$A$2:$A$1001,0))</f>
        <v>#N/A</v>
      </c>
      <c r="K546" s="202" t="e">
        <f>INDEX(A!$I$2:$I$1001,MATCH(EF!C546,A!$A$2:$A$1001,0))</f>
        <v>#N/A</v>
      </c>
      <c r="L546" s="202" t="e">
        <f>INDEX(A!$J$2:$J$1001,MATCH(EF!C546,A!$A$2:$A$1001,0))</f>
        <v>#N/A</v>
      </c>
      <c r="M546" s="202" t="e">
        <f>INDEX(A!$K$2:$K$1001,MATCH(EF!C546,A!$A$2:$A$1001,0))</f>
        <v>#N/A</v>
      </c>
      <c r="N546" s="202" t="e">
        <f>INDEX(A!$L$2:$L$1001,MATCH(EF!C546,A!$A$2:$A$1001,0))</f>
        <v>#N/A</v>
      </c>
      <c r="O546" s="203" t="e">
        <f t="shared" si="16"/>
        <v>#N/A</v>
      </c>
      <c r="P546" s="203" t="e">
        <f t="shared" si="17"/>
        <v>#N/A</v>
      </c>
      <c r="Q546" s="203" t="e">
        <f>IF(O546="7",IF(P546="000","Sin región al ser un intermunicipal",INDEX(B!$C$2:$C$126,MATCH(EF!P546,B!$A$2:$A$126,0))),"Sin región al ser un ente Estatal")</f>
        <v>#N/A</v>
      </c>
      <c r="R546" s="204" t="e">
        <f>IF(O546="7",IF(P546="000","N/A",INDEX(B!$D$2:$D$126,MATCH(EF!P546,B!$A$2:$A$126,0))),B!$D$127)</f>
        <v>#N/A</v>
      </c>
      <c r="S546" s="204" t="e">
        <f>IF(O546="7",IF(P546="000","N/A",INDEX(B!$E$2:$E$126,MATCH(EF!P546,B!$A$2:$A$126,0))),B!$E$127)</f>
        <v>#N/A</v>
      </c>
    </row>
    <row r="547" spans="1:19" x14ac:dyDescent="0.3">
      <c r="A547" s="195">
        <f>COUNTIF(A!$A$2:$A$1001,"&lt;="&amp;A!A547)</f>
        <v>0</v>
      </c>
      <c r="B547" s="196">
        <v>546</v>
      </c>
      <c r="C547" s="202" t="e">
        <f>INDEX(A!$A$2:$A$1001,MATCH(EF!B547,EF!$A$2:$A$1001,0))</f>
        <v>#N/A</v>
      </c>
      <c r="D547" s="202" t="e">
        <f>INDEX(A!$B$2:$B$1001,MATCH(EF!C547,A!$A$2:$A$1001,0))</f>
        <v>#N/A</v>
      </c>
      <c r="E547" s="202" t="e">
        <f>INDEX(A!$C$2:$C$1001,MATCH(EF!C547,A!$A$2:$A$1001,0))</f>
        <v>#N/A</v>
      </c>
      <c r="F547" s="202" t="e">
        <f>INDEX(A!$D$2:$D$1001,MATCH(EF!C547,A!$A$2:$A$1001,0))</f>
        <v>#N/A</v>
      </c>
      <c r="G547" s="202" t="e">
        <f>INDEX(A!$E$2:$E$1001,MATCH(EF!C547,A!$A$2:$A$1001,0))</f>
        <v>#N/A</v>
      </c>
      <c r="H547" s="202" t="e">
        <f>INDEX(A!$F$2:$F$1001,MATCH(EF!C547,A!$A$2:$A$1001,0))</f>
        <v>#N/A</v>
      </c>
      <c r="I547" s="202" t="e">
        <f>INDEX(A!$G$2:$G$1001,MATCH(EF!C547,A!$A$2:$A$1001,0))</f>
        <v>#N/A</v>
      </c>
      <c r="J547" s="202" t="e">
        <f>INDEX(A!$H$2:$H$1001,MATCH(EF!C547,A!$A$2:$A$1001,0))</f>
        <v>#N/A</v>
      </c>
      <c r="K547" s="202" t="e">
        <f>INDEX(A!$I$2:$I$1001,MATCH(EF!C547,A!$A$2:$A$1001,0))</f>
        <v>#N/A</v>
      </c>
      <c r="L547" s="202" t="e">
        <f>INDEX(A!$J$2:$J$1001,MATCH(EF!C547,A!$A$2:$A$1001,0))</f>
        <v>#N/A</v>
      </c>
      <c r="M547" s="202" t="e">
        <f>INDEX(A!$K$2:$K$1001,MATCH(EF!C547,A!$A$2:$A$1001,0))</f>
        <v>#N/A</v>
      </c>
      <c r="N547" s="202" t="e">
        <f>INDEX(A!$L$2:$L$1001,MATCH(EF!C547,A!$A$2:$A$1001,0))</f>
        <v>#N/A</v>
      </c>
      <c r="O547" s="203" t="e">
        <f t="shared" si="16"/>
        <v>#N/A</v>
      </c>
      <c r="P547" s="203" t="e">
        <f t="shared" si="17"/>
        <v>#N/A</v>
      </c>
      <c r="Q547" s="203" t="e">
        <f>IF(O547="7",IF(P547="000","Sin región al ser un intermunicipal",INDEX(B!$C$2:$C$126,MATCH(EF!P547,B!$A$2:$A$126,0))),"Sin región al ser un ente Estatal")</f>
        <v>#N/A</v>
      </c>
      <c r="R547" s="204" t="e">
        <f>IF(O547="7",IF(P547="000","N/A",INDEX(B!$D$2:$D$126,MATCH(EF!P547,B!$A$2:$A$126,0))),B!$D$127)</f>
        <v>#N/A</v>
      </c>
      <c r="S547" s="204" t="e">
        <f>IF(O547="7",IF(P547="000","N/A",INDEX(B!$E$2:$E$126,MATCH(EF!P547,B!$A$2:$A$126,0))),B!$E$127)</f>
        <v>#N/A</v>
      </c>
    </row>
    <row r="548" spans="1:19" x14ac:dyDescent="0.3">
      <c r="A548" s="195">
        <f>COUNTIF(A!$A$2:$A$1001,"&lt;="&amp;A!A548)</f>
        <v>0</v>
      </c>
      <c r="B548" s="196">
        <v>547</v>
      </c>
      <c r="C548" s="202" t="e">
        <f>INDEX(A!$A$2:$A$1001,MATCH(EF!B548,EF!$A$2:$A$1001,0))</f>
        <v>#N/A</v>
      </c>
      <c r="D548" s="202" t="e">
        <f>INDEX(A!$B$2:$B$1001,MATCH(EF!C548,A!$A$2:$A$1001,0))</f>
        <v>#N/A</v>
      </c>
      <c r="E548" s="202" t="e">
        <f>INDEX(A!$C$2:$C$1001,MATCH(EF!C548,A!$A$2:$A$1001,0))</f>
        <v>#N/A</v>
      </c>
      <c r="F548" s="202" t="e">
        <f>INDEX(A!$D$2:$D$1001,MATCH(EF!C548,A!$A$2:$A$1001,0))</f>
        <v>#N/A</v>
      </c>
      <c r="G548" s="202" t="e">
        <f>INDEX(A!$E$2:$E$1001,MATCH(EF!C548,A!$A$2:$A$1001,0))</f>
        <v>#N/A</v>
      </c>
      <c r="H548" s="202" t="e">
        <f>INDEX(A!$F$2:$F$1001,MATCH(EF!C548,A!$A$2:$A$1001,0))</f>
        <v>#N/A</v>
      </c>
      <c r="I548" s="202" t="e">
        <f>INDEX(A!$G$2:$G$1001,MATCH(EF!C548,A!$A$2:$A$1001,0))</f>
        <v>#N/A</v>
      </c>
      <c r="J548" s="202" t="e">
        <f>INDEX(A!$H$2:$H$1001,MATCH(EF!C548,A!$A$2:$A$1001,0))</f>
        <v>#N/A</v>
      </c>
      <c r="K548" s="202" t="e">
        <f>INDEX(A!$I$2:$I$1001,MATCH(EF!C548,A!$A$2:$A$1001,0))</f>
        <v>#N/A</v>
      </c>
      <c r="L548" s="202" t="e">
        <f>INDEX(A!$J$2:$J$1001,MATCH(EF!C548,A!$A$2:$A$1001,0))</f>
        <v>#N/A</v>
      </c>
      <c r="M548" s="202" t="e">
        <f>INDEX(A!$K$2:$K$1001,MATCH(EF!C548,A!$A$2:$A$1001,0))</f>
        <v>#N/A</v>
      </c>
      <c r="N548" s="202" t="e">
        <f>INDEX(A!$L$2:$L$1001,MATCH(EF!C548,A!$A$2:$A$1001,0))</f>
        <v>#N/A</v>
      </c>
      <c r="O548" s="203" t="e">
        <f t="shared" si="16"/>
        <v>#N/A</v>
      </c>
      <c r="P548" s="203" t="e">
        <f t="shared" si="17"/>
        <v>#N/A</v>
      </c>
      <c r="Q548" s="203" t="e">
        <f>IF(O548="7",IF(P548="000","Sin región al ser un intermunicipal",INDEX(B!$C$2:$C$126,MATCH(EF!P548,B!$A$2:$A$126,0))),"Sin región al ser un ente Estatal")</f>
        <v>#N/A</v>
      </c>
      <c r="R548" s="204" t="e">
        <f>IF(O548="7",IF(P548="000","N/A",INDEX(B!$D$2:$D$126,MATCH(EF!P548,B!$A$2:$A$126,0))),B!$D$127)</f>
        <v>#N/A</v>
      </c>
      <c r="S548" s="204" t="e">
        <f>IF(O548="7",IF(P548="000","N/A",INDEX(B!$E$2:$E$126,MATCH(EF!P548,B!$A$2:$A$126,0))),B!$E$127)</f>
        <v>#N/A</v>
      </c>
    </row>
    <row r="549" spans="1:19" x14ac:dyDescent="0.3">
      <c r="A549" s="195">
        <f>COUNTIF(A!$A$2:$A$1001,"&lt;="&amp;A!A549)</f>
        <v>0</v>
      </c>
      <c r="B549" s="196">
        <v>548</v>
      </c>
      <c r="C549" s="202" t="e">
        <f>INDEX(A!$A$2:$A$1001,MATCH(EF!B549,EF!$A$2:$A$1001,0))</f>
        <v>#N/A</v>
      </c>
      <c r="D549" s="202" t="e">
        <f>INDEX(A!$B$2:$B$1001,MATCH(EF!C549,A!$A$2:$A$1001,0))</f>
        <v>#N/A</v>
      </c>
      <c r="E549" s="202" t="e">
        <f>INDEX(A!$C$2:$C$1001,MATCH(EF!C549,A!$A$2:$A$1001,0))</f>
        <v>#N/A</v>
      </c>
      <c r="F549" s="202" t="e">
        <f>INDEX(A!$D$2:$D$1001,MATCH(EF!C549,A!$A$2:$A$1001,0))</f>
        <v>#N/A</v>
      </c>
      <c r="G549" s="202" t="e">
        <f>INDEX(A!$E$2:$E$1001,MATCH(EF!C549,A!$A$2:$A$1001,0))</f>
        <v>#N/A</v>
      </c>
      <c r="H549" s="202" t="e">
        <f>INDEX(A!$F$2:$F$1001,MATCH(EF!C549,A!$A$2:$A$1001,0))</f>
        <v>#N/A</v>
      </c>
      <c r="I549" s="202" t="e">
        <f>INDEX(A!$G$2:$G$1001,MATCH(EF!C549,A!$A$2:$A$1001,0))</f>
        <v>#N/A</v>
      </c>
      <c r="J549" s="202" t="e">
        <f>INDEX(A!$H$2:$H$1001,MATCH(EF!C549,A!$A$2:$A$1001,0))</f>
        <v>#N/A</v>
      </c>
      <c r="K549" s="202" t="e">
        <f>INDEX(A!$I$2:$I$1001,MATCH(EF!C549,A!$A$2:$A$1001,0))</f>
        <v>#N/A</v>
      </c>
      <c r="L549" s="202" t="e">
        <f>INDEX(A!$J$2:$J$1001,MATCH(EF!C549,A!$A$2:$A$1001,0))</f>
        <v>#N/A</v>
      </c>
      <c r="M549" s="202" t="e">
        <f>INDEX(A!$K$2:$K$1001,MATCH(EF!C549,A!$A$2:$A$1001,0))</f>
        <v>#N/A</v>
      </c>
      <c r="N549" s="202" t="e">
        <f>INDEX(A!$L$2:$L$1001,MATCH(EF!C549,A!$A$2:$A$1001,0))</f>
        <v>#N/A</v>
      </c>
      <c r="O549" s="203" t="e">
        <f t="shared" si="16"/>
        <v>#N/A</v>
      </c>
      <c r="P549" s="203" t="e">
        <f t="shared" si="17"/>
        <v>#N/A</v>
      </c>
      <c r="Q549" s="203" t="e">
        <f>IF(O549="7",IF(P549="000","Sin región al ser un intermunicipal",INDEX(B!$C$2:$C$126,MATCH(EF!P549,B!$A$2:$A$126,0))),"Sin región al ser un ente Estatal")</f>
        <v>#N/A</v>
      </c>
      <c r="R549" s="204" t="e">
        <f>IF(O549="7",IF(P549="000","N/A",INDEX(B!$D$2:$D$126,MATCH(EF!P549,B!$A$2:$A$126,0))),B!$D$127)</f>
        <v>#N/A</v>
      </c>
      <c r="S549" s="204" t="e">
        <f>IF(O549="7",IF(P549="000","N/A",INDEX(B!$E$2:$E$126,MATCH(EF!P549,B!$A$2:$A$126,0))),B!$E$127)</f>
        <v>#N/A</v>
      </c>
    </row>
    <row r="550" spans="1:19" x14ac:dyDescent="0.3">
      <c r="A550" s="195">
        <f>COUNTIF(A!$A$2:$A$1001,"&lt;="&amp;A!A550)</f>
        <v>0</v>
      </c>
      <c r="B550" s="196">
        <v>549</v>
      </c>
      <c r="C550" s="202" t="e">
        <f>INDEX(A!$A$2:$A$1001,MATCH(EF!B550,EF!$A$2:$A$1001,0))</f>
        <v>#N/A</v>
      </c>
      <c r="D550" s="202" t="e">
        <f>INDEX(A!$B$2:$B$1001,MATCH(EF!C550,A!$A$2:$A$1001,0))</f>
        <v>#N/A</v>
      </c>
      <c r="E550" s="202" t="e">
        <f>INDEX(A!$C$2:$C$1001,MATCH(EF!C550,A!$A$2:$A$1001,0))</f>
        <v>#N/A</v>
      </c>
      <c r="F550" s="202" t="e">
        <f>INDEX(A!$D$2:$D$1001,MATCH(EF!C550,A!$A$2:$A$1001,0))</f>
        <v>#N/A</v>
      </c>
      <c r="G550" s="202" t="e">
        <f>INDEX(A!$E$2:$E$1001,MATCH(EF!C550,A!$A$2:$A$1001,0))</f>
        <v>#N/A</v>
      </c>
      <c r="H550" s="202" t="e">
        <f>INDEX(A!$F$2:$F$1001,MATCH(EF!C550,A!$A$2:$A$1001,0))</f>
        <v>#N/A</v>
      </c>
      <c r="I550" s="202" t="e">
        <f>INDEX(A!$G$2:$G$1001,MATCH(EF!C550,A!$A$2:$A$1001,0))</f>
        <v>#N/A</v>
      </c>
      <c r="J550" s="202" t="e">
        <f>INDEX(A!$H$2:$H$1001,MATCH(EF!C550,A!$A$2:$A$1001,0))</f>
        <v>#N/A</v>
      </c>
      <c r="K550" s="202" t="e">
        <f>INDEX(A!$I$2:$I$1001,MATCH(EF!C550,A!$A$2:$A$1001,0))</f>
        <v>#N/A</v>
      </c>
      <c r="L550" s="202" t="e">
        <f>INDEX(A!$J$2:$J$1001,MATCH(EF!C550,A!$A$2:$A$1001,0))</f>
        <v>#N/A</v>
      </c>
      <c r="M550" s="202" t="e">
        <f>INDEX(A!$K$2:$K$1001,MATCH(EF!C550,A!$A$2:$A$1001,0))</f>
        <v>#N/A</v>
      </c>
      <c r="N550" s="202" t="e">
        <f>INDEX(A!$L$2:$L$1001,MATCH(EF!C550,A!$A$2:$A$1001,0))</f>
        <v>#N/A</v>
      </c>
      <c r="O550" s="203" t="e">
        <f t="shared" si="16"/>
        <v>#N/A</v>
      </c>
      <c r="P550" s="203" t="e">
        <f t="shared" si="17"/>
        <v>#N/A</v>
      </c>
      <c r="Q550" s="203" t="e">
        <f>IF(O550="7",IF(P550="000","Sin región al ser un intermunicipal",INDEX(B!$C$2:$C$126,MATCH(EF!P550,B!$A$2:$A$126,0))),"Sin región al ser un ente Estatal")</f>
        <v>#N/A</v>
      </c>
      <c r="R550" s="204" t="e">
        <f>IF(O550="7",IF(P550="000","N/A",INDEX(B!$D$2:$D$126,MATCH(EF!P550,B!$A$2:$A$126,0))),B!$D$127)</f>
        <v>#N/A</v>
      </c>
      <c r="S550" s="204" t="e">
        <f>IF(O550="7",IF(P550="000","N/A",INDEX(B!$E$2:$E$126,MATCH(EF!P550,B!$A$2:$A$126,0))),B!$E$127)</f>
        <v>#N/A</v>
      </c>
    </row>
    <row r="551" spans="1:19" x14ac:dyDescent="0.3">
      <c r="A551" s="195">
        <f>COUNTIF(A!$A$2:$A$1001,"&lt;="&amp;A!A551)</f>
        <v>0</v>
      </c>
      <c r="B551" s="196">
        <v>550</v>
      </c>
      <c r="C551" s="202" t="e">
        <f>INDEX(A!$A$2:$A$1001,MATCH(EF!B551,EF!$A$2:$A$1001,0))</f>
        <v>#N/A</v>
      </c>
      <c r="D551" s="202" t="e">
        <f>INDEX(A!$B$2:$B$1001,MATCH(EF!C551,A!$A$2:$A$1001,0))</f>
        <v>#N/A</v>
      </c>
      <c r="E551" s="202" t="e">
        <f>INDEX(A!$C$2:$C$1001,MATCH(EF!C551,A!$A$2:$A$1001,0))</f>
        <v>#N/A</v>
      </c>
      <c r="F551" s="202" t="e">
        <f>INDEX(A!$D$2:$D$1001,MATCH(EF!C551,A!$A$2:$A$1001,0))</f>
        <v>#N/A</v>
      </c>
      <c r="G551" s="202" t="e">
        <f>INDEX(A!$E$2:$E$1001,MATCH(EF!C551,A!$A$2:$A$1001,0))</f>
        <v>#N/A</v>
      </c>
      <c r="H551" s="202" t="e">
        <f>INDEX(A!$F$2:$F$1001,MATCH(EF!C551,A!$A$2:$A$1001,0))</f>
        <v>#N/A</v>
      </c>
      <c r="I551" s="202" t="e">
        <f>INDEX(A!$G$2:$G$1001,MATCH(EF!C551,A!$A$2:$A$1001,0))</f>
        <v>#N/A</v>
      </c>
      <c r="J551" s="202" t="e">
        <f>INDEX(A!$H$2:$H$1001,MATCH(EF!C551,A!$A$2:$A$1001,0))</f>
        <v>#N/A</v>
      </c>
      <c r="K551" s="202" t="e">
        <f>INDEX(A!$I$2:$I$1001,MATCH(EF!C551,A!$A$2:$A$1001,0))</f>
        <v>#N/A</v>
      </c>
      <c r="L551" s="202" t="e">
        <f>INDEX(A!$J$2:$J$1001,MATCH(EF!C551,A!$A$2:$A$1001,0))</f>
        <v>#N/A</v>
      </c>
      <c r="M551" s="202" t="e">
        <f>INDEX(A!$K$2:$K$1001,MATCH(EF!C551,A!$A$2:$A$1001,0))</f>
        <v>#N/A</v>
      </c>
      <c r="N551" s="202" t="e">
        <f>INDEX(A!$L$2:$L$1001,MATCH(EF!C551,A!$A$2:$A$1001,0))</f>
        <v>#N/A</v>
      </c>
      <c r="O551" s="203" t="e">
        <f t="shared" si="16"/>
        <v>#N/A</v>
      </c>
      <c r="P551" s="203" t="e">
        <f t="shared" si="17"/>
        <v>#N/A</v>
      </c>
      <c r="Q551" s="203" t="e">
        <f>IF(O551="7",IF(P551="000","Sin región al ser un intermunicipal",INDEX(B!$C$2:$C$126,MATCH(EF!P551,B!$A$2:$A$126,0))),"Sin región al ser un ente Estatal")</f>
        <v>#N/A</v>
      </c>
      <c r="R551" s="204" t="e">
        <f>IF(O551="7",IF(P551="000","N/A",INDEX(B!$D$2:$D$126,MATCH(EF!P551,B!$A$2:$A$126,0))),B!$D$127)</f>
        <v>#N/A</v>
      </c>
      <c r="S551" s="204" t="e">
        <f>IF(O551="7",IF(P551="000","N/A",INDEX(B!$E$2:$E$126,MATCH(EF!P551,B!$A$2:$A$126,0))),B!$E$127)</f>
        <v>#N/A</v>
      </c>
    </row>
    <row r="552" spans="1:19" x14ac:dyDescent="0.3">
      <c r="A552" s="195">
        <f>COUNTIF(A!$A$2:$A$1001,"&lt;="&amp;A!A552)</f>
        <v>0</v>
      </c>
      <c r="B552" s="196">
        <v>551</v>
      </c>
      <c r="C552" s="202" t="e">
        <f>INDEX(A!$A$2:$A$1001,MATCH(EF!B552,EF!$A$2:$A$1001,0))</f>
        <v>#N/A</v>
      </c>
      <c r="D552" s="202" t="e">
        <f>INDEX(A!$B$2:$B$1001,MATCH(EF!C552,A!$A$2:$A$1001,0))</f>
        <v>#N/A</v>
      </c>
      <c r="E552" s="202" t="e">
        <f>INDEX(A!$C$2:$C$1001,MATCH(EF!C552,A!$A$2:$A$1001,0))</f>
        <v>#N/A</v>
      </c>
      <c r="F552" s="202" t="e">
        <f>INDEX(A!$D$2:$D$1001,MATCH(EF!C552,A!$A$2:$A$1001,0))</f>
        <v>#N/A</v>
      </c>
      <c r="G552" s="202" t="e">
        <f>INDEX(A!$E$2:$E$1001,MATCH(EF!C552,A!$A$2:$A$1001,0))</f>
        <v>#N/A</v>
      </c>
      <c r="H552" s="202" t="e">
        <f>INDEX(A!$F$2:$F$1001,MATCH(EF!C552,A!$A$2:$A$1001,0))</f>
        <v>#N/A</v>
      </c>
      <c r="I552" s="202" t="e">
        <f>INDEX(A!$G$2:$G$1001,MATCH(EF!C552,A!$A$2:$A$1001,0))</f>
        <v>#N/A</v>
      </c>
      <c r="J552" s="202" t="e">
        <f>INDEX(A!$H$2:$H$1001,MATCH(EF!C552,A!$A$2:$A$1001,0))</f>
        <v>#N/A</v>
      </c>
      <c r="K552" s="202" t="e">
        <f>INDEX(A!$I$2:$I$1001,MATCH(EF!C552,A!$A$2:$A$1001,0))</f>
        <v>#N/A</v>
      </c>
      <c r="L552" s="202" t="e">
        <f>INDEX(A!$J$2:$J$1001,MATCH(EF!C552,A!$A$2:$A$1001,0))</f>
        <v>#N/A</v>
      </c>
      <c r="M552" s="202" t="e">
        <f>INDEX(A!$K$2:$K$1001,MATCH(EF!C552,A!$A$2:$A$1001,0))</f>
        <v>#N/A</v>
      </c>
      <c r="N552" s="202" t="e">
        <f>INDEX(A!$L$2:$L$1001,MATCH(EF!C552,A!$A$2:$A$1001,0))</f>
        <v>#N/A</v>
      </c>
      <c r="O552" s="203" t="e">
        <f t="shared" si="16"/>
        <v>#N/A</v>
      </c>
      <c r="P552" s="203" t="e">
        <f t="shared" si="17"/>
        <v>#N/A</v>
      </c>
      <c r="Q552" s="203" t="e">
        <f>IF(O552="7",IF(P552="000","Sin región al ser un intermunicipal",INDEX(B!$C$2:$C$126,MATCH(EF!P552,B!$A$2:$A$126,0))),"Sin región al ser un ente Estatal")</f>
        <v>#N/A</v>
      </c>
      <c r="R552" s="204" t="e">
        <f>IF(O552="7",IF(P552="000","N/A",INDEX(B!$D$2:$D$126,MATCH(EF!P552,B!$A$2:$A$126,0))),B!$D$127)</f>
        <v>#N/A</v>
      </c>
      <c r="S552" s="204" t="e">
        <f>IF(O552="7",IF(P552="000","N/A",INDEX(B!$E$2:$E$126,MATCH(EF!P552,B!$A$2:$A$126,0))),B!$E$127)</f>
        <v>#N/A</v>
      </c>
    </row>
    <row r="553" spans="1:19" x14ac:dyDescent="0.3">
      <c r="A553" s="195">
        <f>COUNTIF(A!$A$2:$A$1001,"&lt;="&amp;A!A553)</f>
        <v>0</v>
      </c>
      <c r="B553" s="196">
        <v>552</v>
      </c>
      <c r="C553" s="202" t="e">
        <f>INDEX(A!$A$2:$A$1001,MATCH(EF!B553,EF!$A$2:$A$1001,0))</f>
        <v>#N/A</v>
      </c>
      <c r="D553" s="202" t="e">
        <f>INDEX(A!$B$2:$B$1001,MATCH(EF!C553,A!$A$2:$A$1001,0))</f>
        <v>#N/A</v>
      </c>
      <c r="E553" s="202" t="e">
        <f>INDEX(A!$C$2:$C$1001,MATCH(EF!C553,A!$A$2:$A$1001,0))</f>
        <v>#N/A</v>
      </c>
      <c r="F553" s="202" t="e">
        <f>INDEX(A!$D$2:$D$1001,MATCH(EF!C553,A!$A$2:$A$1001,0))</f>
        <v>#N/A</v>
      </c>
      <c r="G553" s="202" t="e">
        <f>INDEX(A!$E$2:$E$1001,MATCH(EF!C553,A!$A$2:$A$1001,0))</f>
        <v>#N/A</v>
      </c>
      <c r="H553" s="202" t="e">
        <f>INDEX(A!$F$2:$F$1001,MATCH(EF!C553,A!$A$2:$A$1001,0))</f>
        <v>#N/A</v>
      </c>
      <c r="I553" s="202" t="e">
        <f>INDEX(A!$G$2:$G$1001,MATCH(EF!C553,A!$A$2:$A$1001,0))</f>
        <v>#N/A</v>
      </c>
      <c r="J553" s="202" t="e">
        <f>INDEX(A!$H$2:$H$1001,MATCH(EF!C553,A!$A$2:$A$1001,0))</f>
        <v>#N/A</v>
      </c>
      <c r="K553" s="202" t="e">
        <f>INDEX(A!$I$2:$I$1001,MATCH(EF!C553,A!$A$2:$A$1001,0))</f>
        <v>#N/A</v>
      </c>
      <c r="L553" s="202" t="e">
        <f>INDEX(A!$J$2:$J$1001,MATCH(EF!C553,A!$A$2:$A$1001,0))</f>
        <v>#N/A</v>
      </c>
      <c r="M553" s="202" t="e">
        <f>INDEX(A!$K$2:$K$1001,MATCH(EF!C553,A!$A$2:$A$1001,0))</f>
        <v>#N/A</v>
      </c>
      <c r="N553" s="202" t="e">
        <f>INDEX(A!$L$2:$L$1001,MATCH(EF!C553,A!$A$2:$A$1001,0))</f>
        <v>#N/A</v>
      </c>
      <c r="O553" s="203" t="e">
        <f t="shared" si="16"/>
        <v>#N/A</v>
      </c>
      <c r="P553" s="203" t="e">
        <f t="shared" si="17"/>
        <v>#N/A</v>
      </c>
      <c r="Q553" s="203" t="e">
        <f>IF(O553="7",IF(P553="000","Sin región al ser un intermunicipal",INDEX(B!$C$2:$C$126,MATCH(EF!P553,B!$A$2:$A$126,0))),"Sin región al ser un ente Estatal")</f>
        <v>#N/A</v>
      </c>
      <c r="R553" s="204" t="e">
        <f>IF(O553="7",IF(P553="000","N/A",INDEX(B!$D$2:$D$126,MATCH(EF!P553,B!$A$2:$A$126,0))),B!$D$127)</f>
        <v>#N/A</v>
      </c>
      <c r="S553" s="204" t="e">
        <f>IF(O553="7",IF(P553="000","N/A",INDEX(B!$E$2:$E$126,MATCH(EF!P553,B!$A$2:$A$126,0))),B!$E$127)</f>
        <v>#N/A</v>
      </c>
    </row>
    <row r="554" spans="1:19" x14ac:dyDescent="0.3">
      <c r="A554" s="195">
        <f>COUNTIF(A!$A$2:$A$1001,"&lt;="&amp;A!A554)</f>
        <v>0</v>
      </c>
      <c r="B554" s="196">
        <v>553</v>
      </c>
      <c r="C554" s="202" t="e">
        <f>INDEX(A!$A$2:$A$1001,MATCH(EF!B554,EF!$A$2:$A$1001,0))</f>
        <v>#N/A</v>
      </c>
      <c r="D554" s="202" t="e">
        <f>INDEX(A!$B$2:$B$1001,MATCH(EF!C554,A!$A$2:$A$1001,0))</f>
        <v>#N/A</v>
      </c>
      <c r="E554" s="202" t="e">
        <f>INDEX(A!$C$2:$C$1001,MATCH(EF!C554,A!$A$2:$A$1001,0))</f>
        <v>#N/A</v>
      </c>
      <c r="F554" s="202" t="e">
        <f>INDEX(A!$D$2:$D$1001,MATCH(EF!C554,A!$A$2:$A$1001,0))</f>
        <v>#N/A</v>
      </c>
      <c r="G554" s="202" t="e">
        <f>INDEX(A!$E$2:$E$1001,MATCH(EF!C554,A!$A$2:$A$1001,0))</f>
        <v>#N/A</v>
      </c>
      <c r="H554" s="202" t="e">
        <f>INDEX(A!$F$2:$F$1001,MATCH(EF!C554,A!$A$2:$A$1001,0))</f>
        <v>#N/A</v>
      </c>
      <c r="I554" s="202" t="e">
        <f>INDEX(A!$G$2:$G$1001,MATCH(EF!C554,A!$A$2:$A$1001,0))</f>
        <v>#N/A</v>
      </c>
      <c r="J554" s="202" t="e">
        <f>INDEX(A!$H$2:$H$1001,MATCH(EF!C554,A!$A$2:$A$1001,0))</f>
        <v>#N/A</v>
      </c>
      <c r="K554" s="202" t="e">
        <f>INDEX(A!$I$2:$I$1001,MATCH(EF!C554,A!$A$2:$A$1001,0))</f>
        <v>#N/A</v>
      </c>
      <c r="L554" s="202" t="e">
        <f>INDEX(A!$J$2:$J$1001,MATCH(EF!C554,A!$A$2:$A$1001,0))</f>
        <v>#N/A</v>
      </c>
      <c r="M554" s="202" t="e">
        <f>INDEX(A!$K$2:$K$1001,MATCH(EF!C554,A!$A$2:$A$1001,0))</f>
        <v>#N/A</v>
      </c>
      <c r="N554" s="202" t="e">
        <f>INDEX(A!$L$2:$L$1001,MATCH(EF!C554,A!$A$2:$A$1001,0))</f>
        <v>#N/A</v>
      </c>
      <c r="O554" s="203" t="e">
        <f t="shared" si="16"/>
        <v>#N/A</v>
      </c>
      <c r="P554" s="203" t="e">
        <f t="shared" si="17"/>
        <v>#N/A</v>
      </c>
      <c r="Q554" s="203" t="e">
        <f>IF(O554="7",IF(P554="000","Sin región al ser un intermunicipal",INDEX(B!$C$2:$C$126,MATCH(EF!P554,B!$A$2:$A$126,0))),"Sin región al ser un ente Estatal")</f>
        <v>#N/A</v>
      </c>
      <c r="R554" s="204" t="e">
        <f>IF(O554="7",IF(P554="000","N/A",INDEX(B!$D$2:$D$126,MATCH(EF!P554,B!$A$2:$A$126,0))),B!$D$127)</f>
        <v>#N/A</v>
      </c>
      <c r="S554" s="204" t="e">
        <f>IF(O554="7",IF(P554="000","N/A",INDEX(B!$E$2:$E$126,MATCH(EF!P554,B!$A$2:$A$126,0))),B!$E$127)</f>
        <v>#N/A</v>
      </c>
    </row>
    <row r="555" spans="1:19" x14ac:dyDescent="0.3">
      <c r="A555" s="195">
        <f>COUNTIF(A!$A$2:$A$1001,"&lt;="&amp;A!A555)</f>
        <v>0</v>
      </c>
      <c r="B555" s="196">
        <v>554</v>
      </c>
      <c r="C555" s="202" t="e">
        <f>INDEX(A!$A$2:$A$1001,MATCH(EF!B555,EF!$A$2:$A$1001,0))</f>
        <v>#N/A</v>
      </c>
      <c r="D555" s="202" t="e">
        <f>INDEX(A!$B$2:$B$1001,MATCH(EF!C555,A!$A$2:$A$1001,0))</f>
        <v>#N/A</v>
      </c>
      <c r="E555" s="202" t="e">
        <f>INDEX(A!$C$2:$C$1001,MATCH(EF!C555,A!$A$2:$A$1001,0))</f>
        <v>#N/A</v>
      </c>
      <c r="F555" s="202" t="e">
        <f>INDEX(A!$D$2:$D$1001,MATCH(EF!C555,A!$A$2:$A$1001,0))</f>
        <v>#N/A</v>
      </c>
      <c r="G555" s="202" t="e">
        <f>INDEX(A!$E$2:$E$1001,MATCH(EF!C555,A!$A$2:$A$1001,0))</f>
        <v>#N/A</v>
      </c>
      <c r="H555" s="202" t="e">
        <f>INDEX(A!$F$2:$F$1001,MATCH(EF!C555,A!$A$2:$A$1001,0))</f>
        <v>#N/A</v>
      </c>
      <c r="I555" s="202" t="e">
        <f>INDEX(A!$G$2:$G$1001,MATCH(EF!C555,A!$A$2:$A$1001,0))</f>
        <v>#N/A</v>
      </c>
      <c r="J555" s="202" t="e">
        <f>INDEX(A!$H$2:$H$1001,MATCH(EF!C555,A!$A$2:$A$1001,0))</f>
        <v>#N/A</v>
      </c>
      <c r="K555" s="202" t="e">
        <f>INDEX(A!$I$2:$I$1001,MATCH(EF!C555,A!$A$2:$A$1001,0))</f>
        <v>#N/A</v>
      </c>
      <c r="L555" s="202" t="e">
        <f>INDEX(A!$J$2:$J$1001,MATCH(EF!C555,A!$A$2:$A$1001,0))</f>
        <v>#N/A</v>
      </c>
      <c r="M555" s="202" t="e">
        <f>INDEX(A!$K$2:$K$1001,MATCH(EF!C555,A!$A$2:$A$1001,0))</f>
        <v>#N/A</v>
      </c>
      <c r="N555" s="202" t="e">
        <f>INDEX(A!$L$2:$L$1001,MATCH(EF!C555,A!$A$2:$A$1001,0))</f>
        <v>#N/A</v>
      </c>
      <c r="O555" s="203" t="e">
        <f t="shared" si="16"/>
        <v>#N/A</v>
      </c>
      <c r="P555" s="203" t="e">
        <f t="shared" si="17"/>
        <v>#N/A</v>
      </c>
      <c r="Q555" s="203" t="e">
        <f>IF(O555="7",IF(P555="000","Sin región al ser un intermunicipal",INDEX(B!$C$2:$C$126,MATCH(EF!P555,B!$A$2:$A$126,0))),"Sin región al ser un ente Estatal")</f>
        <v>#N/A</v>
      </c>
      <c r="R555" s="204" t="e">
        <f>IF(O555="7",IF(P555="000","N/A",INDEX(B!$D$2:$D$126,MATCH(EF!P555,B!$A$2:$A$126,0))),B!$D$127)</f>
        <v>#N/A</v>
      </c>
      <c r="S555" s="204" t="e">
        <f>IF(O555="7",IF(P555="000","N/A",INDEX(B!$E$2:$E$126,MATCH(EF!P555,B!$A$2:$A$126,0))),B!$E$127)</f>
        <v>#N/A</v>
      </c>
    </row>
    <row r="556" spans="1:19" x14ac:dyDescent="0.3">
      <c r="A556" s="195">
        <f>COUNTIF(A!$A$2:$A$1001,"&lt;="&amp;A!A556)</f>
        <v>0</v>
      </c>
      <c r="B556" s="196">
        <v>555</v>
      </c>
      <c r="C556" s="202" t="e">
        <f>INDEX(A!$A$2:$A$1001,MATCH(EF!B556,EF!$A$2:$A$1001,0))</f>
        <v>#N/A</v>
      </c>
      <c r="D556" s="202" t="e">
        <f>INDEX(A!$B$2:$B$1001,MATCH(EF!C556,A!$A$2:$A$1001,0))</f>
        <v>#N/A</v>
      </c>
      <c r="E556" s="202" t="e">
        <f>INDEX(A!$C$2:$C$1001,MATCH(EF!C556,A!$A$2:$A$1001,0))</f>
        <v>#N/A</v>
      </c>
      <c r="F556" s="202" t="e">
        <f>INDEX(A!$D$2:$D$1001,MATCH(EF!C556,A!$A$2:$A$1001,0))</f>
        <v>#N/A</v>
      </c>
      <c r="G556" s="202" t="e">
        <f>INDEX(A!$E$2:$E$1001,MATCH(EF!C556,A!$A$2:$A$1001,0))</f>
        <v>#N/A</v>
      </c>
      <c r="H556" s="202" t="e">
        <f>INDEX(A!$F$2:$F$1001,MATCH(EF!C556,A!$A$2:$A$1001,0))</f>
        <v>#N/A</v>
      </c>
      <c r="I556" s="202" t="e">
        <f>INDEX(A!$G$2:$G$1001,MATCH(EF!C556,A!$A$2:$A$1001,0))</f>
        <v>#N/A</v>
      </c>
      <c r="J556" s="202" t="e">
        <f>INDEX(A!$H$2:$H$1001,MATCH(EF!C556,A!$A$2:$A$1001,0))</f>
        <v>#N/A</v>
      </c>
      <c r="K556" s="202" t="e">
        <f>INDEX(A!$I$2:$I$1001,MATCH(EF!C556,A!$A$2:$A$1001,0))</f>
        <v>#N/A</v>
      </c>
      <c r="L556" s="202" t="e">
        <f>INDEX(A!$J$2:$J$1001,MATCH(EF!C556,A!$A$2:$A$1001,0))</f>
        <v>#N/A</v>
      </c>
      <c r="M556" s="202" t="e">
        <f>INDEX(A!$K$2:$K$1001,MATCH(EF!C556,A!$A$2:$A$1001,0))</f>
        <v>#N/A</v>
      </c>
      <c r="N556" s="202" t="e">
        <f>INDEX(A!$L$2:$L$1001,MATCH(EF!C556,A!$A$2:$A$1001,0))</f>
        <v>#N/A</v>
      </c>
      <c r="O556" s="203" t="e">
        <f t="shared" si="16"/>
        <v>#N/A</v>
      </c>
      <c r="P556" s="203" t="e">
        <f t="shared" si="17"/>
        <v>#N/A</v>
      </c>
      <c r="Q556" s="203" t="e">
        <f>IF(O556="7",IF(P556="000","Sin región al ser un intermunicipal",INDEX(B!$C$2:$C$126,MATCH(EF!P556,B!$A$2:$A$126,0))),"Sin región al ser un ente Estatal")</f>
        <v>#N/A</v>
      </c>
      <c r="R556" s="204" t="e">
        <f>IF(O556="7",IF(P556="000","N/A",INDEX(B!$D$2:$D$126,MATCH(EF!P556,B!$A$2:$A$126,0))),B!$D$127)</f>
        <v>#N/A</v>
      </c>
      <c r="S556" s="204" t="e">
        <f>IF(O556="7",IF(P556="000","N/A",INDEX(B!$E$2:$E$126,MATCH(EF!P556,B!$A$2:$A$126,0))),B!$E$127)</f>
        <v>#N/A</v>
      </c>
    </row>
    <row r="557" spans="1:19" x14ac:dyDescent="0.3">
      <c r="A557" s="195">
        <f>COUNTIF(A!$A$2:$A$1001,"&lt;="&amp;A!A557)</f>
        <v>0</v>
      </c>
      <c r="B557" s="196">
        <v>556</v>
      </c>
      <c r="C557" s="202" t="e">
        <f>INDEX(A!$A$2:$A$1001,MATCH(EF!B557,EF!$A$2:$A$1001,0))</f>
        <v>#N/A</v>
      </c>
      <c r="D557" s="202" t="e">
        <f>INDEX(A!$B$2:$B$1001,MATCH(EF!C557,A!$A$2:$A$1001,0))</f>
        <v>#N/A</v>
      </c>
      <c r="E557" s="202" t="e">
        <f>INDEX(A!$C$2:$C$1001,MATCH(EF!C557,A!$A$2:$A$1001,0))</f>
        <v>#N/A</v>
      </c>
      <c r="F557" s="202" t="e">
        <f>INDEX(A!$D$2:$D$1001,MATCH(EF!C557,A!$A$2:$A$1001,0))</f>
        <v>#N/A</v>
      </c>
      <c r="G557" s="202" t="e">
        <f>INDEX(A!$E$2:$E$1001,MATCH(EF!C557,A!$A$2:$A$1001,0))</f>
        <v>#N/A</v>
      </c>
      <c r="H557" s="202" t="e">
        <f>INDEX(A!$F$2:$F$1001,MATCH(EF!C557,A!$A$2:$A$1001,0))</f>
        <v>#N/A</v>
      </c>
      <c r="I557" s="202" t="e">
        <f>INDEX(A!$G$2:$G$1001,MATCH(EF!C557,A!$A$2:$A$1001,0))</f>
        <v>#N/A</v>
      </c>
      <c r="J557" s="202" t="e">
        <f>INDEX(A!$H$2:$H$1001,MATCH(EF!C557,A!$A$2:$A$1001,0))</f>
        <v>#N/A</v>
      </c>
      <c r="K557" s="202" t="e">
        <f>INDEX(A!$I$2:$I$1001,MATCH(EF!C557,A!$A$2:$A$1001,0))</f>
        <v>#N/A</v>
      </c>
      <c r="L557" s="202" t="e">
        <f>INDEX(A!$J$2:$J$1001,MATCH(EF!C557,A!$A$2:$A$1001,0))</f>
        <v>#N/A</v>
      </c>
      <c r="M557" s="202" t="e">
        <f>INDEX(A!$K$2:$K$1001,MATCH(EF!C557,A!$A$2:$A$1001,0))</f>
        <v>#N/A</v>
      </c>
      <c r="N557" s="202" t="e">
        <f>INDEX(A!$L$2:$L$1001,MATCH(EF!C557,A!$A$2:$A$1001,0))</f>
        <v>#N/A</v>
      </c>
      <c r="O557" s="203" t="e">
        <f t="shared" si="16"/>
        <v>#N/A</v>
      </c>
      <c r="P557" s="203" t="e">
        <f t="shared" si="17"/>
        <v>#N/A</v>
      </c>
      <c r="Q557" s="203" t="e">
        <f>IF(O557="7",IF(P557="000","Sin región al ser un intermunicipal",INDEX(B!$C$2:$C$126,MATCH(EF!P557,B!$A$2:$A$126,0))),"Sin región al ser un ente Estatal")</f>
        <v>#N/A</v>
      </c>
      <c r="R557" s="204" t="e">
        <f>IF(O557="7",IF(P557="000","N/A",INDEX(B!$D$2:$D$126,MATCH(EF!P557,B!$A$2:$A$126,0))),B!$D$127)</f>
        <v>#N/A</v>
      </c>
      <c r="S557" s="204" t="e">
        <f>IF(O557="7",IF(P557="000","N/A",INDEX(B!$E$2:$E$126,MATCH(EF!P557,B!$A$2:$A$126,0))),B!$E$127)</f>
        <v>#N/A</v>
      </c>
    </row>
    <row r="558" spans="1:19" x14ac:dyDescent="0.3">
      <c r="A558" s="195">
        <f>COUNTIF(A!$A$2:$A$1001,"&lt;="&amp;A!A558)</f>
        <v>0</v>
      </c>
      <c r="B558" s="196">
        <v>557</v>
      </c>
      <c r="C558" s="202" t="e">
        <f>INDEX(A!$A$2:$A$1001,MATCH(EF!B558,EF!$A$2:$A$1001,0))</f>
        <v>#N/A</v>
      </c>
      <c r="D558" s="202" t="e">
        <f>INDEX(A!$B$2:$B$1001,MATCH(EF!C558,A!$A$2:$A$1001,0))</f>
        <v>#N/A</v>
      </c>
      <c r="E558" s="202" t="e">
        <f>INDEX(A!$C$2:$C$1001,MATCH(EF!C558,A!$A$2:$A$1001,0))</f>
        <v>#N/A</v>
      </c>
      <c r="F558" s="202" t="e">
        <f>INDEX(A!$D$2:$D$1001,MATCH(EF!C558,A!$A$2:$A$1001,0))</f>
        <v>#N/A</v>
      </c>
      <c r="G558" s="202" t="e">
        <f>INDEX(A!$E$2:$E$1001,MATCH(EF!C558,A!$A$2:$A$1001,0))</f>
        <v>#N/A</v>
      </c>
      <c r="H558" s="202" t="e">
        <f>INDEX(A!$F$2:$F$1001,MATCH(EF!C558,A!$A$2:$A$1001,0))</f>
        <v>#N/A</v>
      </c>
      <c r="I558" s="202" t="e">
        <f>INDEX(A!$G$2:$G$1001,MATCH(EF!C558,A!$A$2:$A$1001,0))</f>
        <v>#N/A</v>
      </c>
      <c r="J558" s="202" t="e">
        <f>INDEX(A!$H$2:$H$1001,MATCH(EF!C558,A!$A$2:$A$1001,0))</f>
        <v>#N/A</v>
      </c>
      <c r="K558" s="202" t="e">
        <f>INDEX(A!$I$2:$I$1001,MATCH(EF!C558,A!$A$2:$A$1001,0))</f>
        <v>#N/A</v>
      </c>
      <c r="L558" s="202" t="e">
        <f>INDEX(A!$J$2:$J$1001,MATCH(EF!C558,A!$A$2:$A$1001,0))</f>
        <v>#N/A</v>
      </c>
      <c r="M558" s="202" t="e">
        <f>INDEX(A!$K$2:$K$1001,MATCH(EF!C558,A!$A$2:$A$1001,0))</f>
        <v>#N/A</v>
      </c>
      <c r="N558" s="202" t="e">
        <f>INDEX(A!$L$2:$L$1001,MATCH(EF!C558,A!$A$2:$A$1001,0))</f>
        <v>#N/A</v>
      </c>
      <c r="O558" s="203" t="e">
        <f t="shared" si="16"/>
        <v>#N/A</v>
      </c>
      <c r="P558" s="203" t="e">
        <f t="shared" si="17"/>
        <v>#N/A</v>
      </c>
      <c r="Q558" s="203" t="e">
        <f>IF(O558="7",IF(P558="000","Sin región al ser un intermunicipal",INDEX(B!$C$2:$C$126,MATCH(EF!P558,B!$A$2:$A$126,0))),"Sin región al ser un ente Estatal")</f>
        <v>#N/A</v>
      </c>
      <c r="R558" s="204" t="e">
        <f>IF(O558="7",IF(P558="000","N/A",INDEX(B!$D$2:$D$126,MATCH(EF!P558,B!$A$2:$A$126,0))),B!$D$127)</f>
        <v>#N/A</v>
      </c>
      <c r="S558" s="204" t="e">
        <f>IF(O558="7",IF(P558="000","N/A",INDEX(B!$E$2:$E$126,MATCH(EF!P558,B!$A$2:$A$126,0))),B!$E$127)</f>
        <v>#N/A</v>
      </c>
    </row>
    <row r="559" spans="1:19" x14ac:dyDescent="0.3">
      <c r="A559" s="195">
        <f>COUNTIF(A!$A$2:$A$1001,"&lt;="&amp;A!A559)</f>
        <v>0</v>
      </c>
      <c r="B559" s="196">
        <v>558</v>
      </c>
      <c r="C559" s="202" t="e">
        <f>INDEX(A!$A$2:$A$1001,MATCH(EF!B559,EF!$A$2:$A$1001,0))</f>
        <v>#N/A</v>
      </c>
      <c r="D559" s="202" t="e">
        <f>INDEX(A!$B$2:$B$1001,MATCH(EF!C559,A!$A$2:$A$1001,0))</f>
        <v>#N/A</v>
      </c>
      <c r="E559" s="202" t="e">
        <f>INDEX(A!$C$2:$C$1001,MATCH(EF!C559,A!$A$2:$A$1001,0))</f>
        <v>#N/A</v>
      </c>
      <c r="F559" s="202" t="e">
        <f>INDEX(A!$D$2:$D$1001,MATCH(EF!C559,A!$A$2:$A$1001,0))</f>
        <v>#N/A</v>
      </c>
      <c r="G559" s="202" t="e">
        <f>INDEX(A!$E$2:$E$1001,MATCH(EF!C559,A!$A$2:$A$1001,0))</f>
        <v>#N/A</v>
      </c>
      <c r="H559" s="202" t="e">
        <f>INDEX(A!$F$2:$F$1001,MATCH(EF!C559,A!$A$2:$A$1001,0))</f>
        <v>#N/A</v>
      </c>
      <c r="I559" s="202" t="e">
        <f>INDEX(A!$G$2:$G$1001,MATCH(EF!C559,A!$A$2:$A$1001,0))</f>
        <v>#N/A</v>
      </c>
      <c r="J559" s="202" t="e">
        <f>INDEX(A!$H$2:$H$1001,MATCH(EF!C559,A!$A$2:$A$1001,0))</f>
        <v>#N/A</v>
      </c>
      <c r="K559" s="202" t="e">
        <f>INDEX(A!$I$2:$I$1001,MATCH(EF!C559,A!$A$2:$A$1001,0))</f>
        <v>#N/A</v>
      </c>
      <c r="L559" s="202" t="e">
        <f>INDEX(A!$J$2:$J$1001,MATCH(EF!C559,A!$A$2:$A$1001,0))</f>
        <v>#N/A</v>
      </c>
      <c r="M559" s="202" t="e">
        <f>INDEX(A!$K$2:$K$1001,MATCH(EF!C559,A!$A$2:$A$1001,0))</f>
        <v>#N/A</v>
      </c>
      <c r="N559" s="202" t="e">
        <f>INDEX(A!$L$2:$L$1001,MATCH(EF!C559,A!$A$2:$A$1001,0))</f>
        <v>#N/A</v>
      </c>
      <c r="O559" s="203" t="e">
        <f t="shared" si="16"/>
        <v>#N/A</v>
      </c>
      <c r="P559" s="203" t="e">
        <f t="shared" si="17"/>
        <v>#N/A</v>
      </c>
      <c r="Q559" s="203" t="e">
        <f>IF(O559="7",IF(P559="000","Sin región al ser un intermunicipal",INDEX(B!$C$2:$C$126,MATCH(EF!P559,B!$A$2:$A$126,0))),"Sin región al ser un ente Estatal")</f>
        <v>#N/A</v>
      </c>
      <c r="R559" s="204" t="e">
        <f>IF(O559="7",IF(P559="000","N/A",INDEX(B!$D$2:$D$126,MATCH(EF!P559,B!$A$2:$A$126,0))),B!$D$127)</f>
        <v>#N/A</v>
      </c>
      <c r="S559" s="204" t="e">
        <f>IF(O559="7",IF(P559="000","N/A",INDEX(B!$E$2:$E$126,MATCH(EF!P559,B!$A$2:$A$126,0))),B!$E$127)</f>
        <v>#N/A</v>
      </c>
    </row>
    <row r="560" spans="1:19" x14ac:dyDescent="0.3">
      <c r="A560" s="195">
        <f>COUNTIF(A!$A$2:$A$1001,"&lt;="&amp;A!A560)</f>
        <v>0</v>
      </c>
      <c r="B560" s="196">
        <v>559</v>
      </c>
      <c r="C560" s="202" t="e">
        <f>INDEX(A!$A$2:$A$1001,MATCH(EF!B560,EF!$A$2:$A$1001,0))</f>
        <v>#N/A</v>
      </c>
      <c r="D560" s="202" t="e">
        <f>INDEX(A!$B$2:$B$1001,MATCH(EF!C560,A!$A$2:$A$1001,0))</f>
        <v>#N/A</v>
      </c>
      <c r="E560" s="202" t="e">
        <f>INDEX(A!$C$2:$C$1001,MATCH(EF!C560,A!$A$2:$A$1001,0))</f>
        <v>#N/A</v>
      </c>
      <c r="F560" s="202" t="e">
        <f>INDEX(A!$D$2:$D$1001,MATCH(EF!C560,A!$A$2:$A$1001,0))</f>
        <v>#N/A</v>
      </c>
      <c r="G560" s="202" t="e">
        <f>INDEX(A!$E$2:$E$1001,MATCH(EF!C560,A!$A$2:$A$1001,0))</f>
        <v>#N/A</v>
      </c>
      <c r="H560" s="202" t="e">
        <f>INDEX(A!$F$2:$F$1001,MATCH(EF!C560,A!$A$2:$A$1001,0))</f>
        <v>#N/A</v>
      </c>
      <c r="I560" s="202" t="e">
        <f>INDEX(A!$G$2:$G$1001,MATCH(EF!C560,A!$A$2:$A$1001,0))</f>
        <v>#N/A</v>
      </c>
      <c r="J560" s="202" t="e">
        <f>INDEX(A!$H$2:$H$1001,MATCH(EF!C560,A!$A$2:$A$1001,0))</f>
        <v>#N/A</v>
      </c>
      <c r="K560" s="202" t="e">
        <f>INDEX(A!$I$2:$I$1001,MATCH(EF!C560,A!$A$2:$A$1001,0))</f>
        <v>#N/A</v>
      </c>
      <c r="L560" s="202" t="e">
        <f>INDEX(A!$J$2:$J$1001,MATCH(EF!C560,A!$A$2:$A$1001,0))</f>
        <v>#N/A</v>
      </c>
      <c r="M560" s="202" t="e">
        <f>INDEX(A!$K$2:$K$1001,MATCH(EF!C560,A!$A$2:$A$1001,0))</f>
        <v>#N/A</v>
      </c>
      <c r="N560" s="202" t="e">
        <f>INDEX(A!$L$2:$L$1001,MATCH(EF!C560,A!$A$2:$A$1001,0))</f>
        <v>#N/A</v>
      </c>
      <c r="O560" s="203" t="e">
        <f t="shared" si="16"/>
        <v>#N/A</v>
      </c>
      <c r="P560" s="203" t="e">
        <f t="shared" si="17"/>
        <v>#N/A</v>
      </c>
      <c r="Q560" s="203" t="e">
        <f>IF(O560="7",IF(P560="000","Sin región al ser un intermunicipal",INDEX(B!$C$2:$C$126,MATCH(EF!P560,B!$A$2:$A$126,0))),"Sin región al ser un ente Estatal")</f>
        <v>#N/A</v>
      </c>
      <c r="R560" s="204" t="e">
        <f>IF(O560="7",IF(P560="000","N/A",INDEX(B!$D$2:$D$126,MATCH(EF!P560,B!$A$2:$A$126,0))),B!$D$127)</f>
        <v>#N/A</v>
      </c>
      <c r="S560" s="204" t="e">
        <f>IF(O560="7",IF(P560="000","N/A",INDEX(B!$E$2:$E$126,MATCH(EF!P560,B!$A$2:$A$126,0))),B!$E$127)</f>
        <v>#N/A</v>
      </c>
    </row>
    <row r="561" spans="1:19" x14ac:dyDescent="0.3">
      <c r="A561" s="195">
        <f>COUNTIF(A!$A$2:$A$1001,"&lt;="&amp;A!A561)</f>
        <v>0</v>
      </c>
      <c r="B561" s="196">
        <v>560</v>
      </c>
      <c r="C561" s="202" t="e">
        <f>INDEX(A!$A$2:$A$1001,MATCH(EF!B561,EF!$A$2:$A$1001,0))</f>
        <v>#N/A</v>
      </c>
      <c r="D561" s="202" t="e">
        <f>INDEX(A!$B$2:$B$1001,MATCH(EF!C561,A!$A$2:$A$1001,0))</f>
        <v>#N/A</v>
      </c>
      <c r="E561" s="202" t="e">
        <f>INDEX(A!$C$2:$C$1001,MATCH(EF!C561,A!$A$2:$A$1001,0))</f>
        <v>#N/A</v>
      </c>
      <c r="F561" s="202" t="e">
        <f>INDEX(A!$D$2:$D$1001,MATCH(EF!C561,A!$A$2:$A$1001,0))</f>
        <v>#N/A</v>
      </c>
      <c r="G561" s="202" t="e">
        <f>INDEX(A!$E$2:$E$1001,MATCH(EF!C561,A!$A$2:$A$1001,0))</f>
        <v>#N/A</v>
      </c>
      <c r="H561" s="202" t="e">
        <f>INDEX(A!$F$2:$F$1001,MATCH(EF!C561,A!$A$2:$A$1001,0))</f>
        <v>#N/A</v>
      </c>
      <c r="I561" s="202" t="e">
        <f>INDEX(A!$G$2:$G$1001,MATCH(EF!C561,A!$A$2:$A$1001,0))</f>
        <v>#N/A</v>
      </c>
      <c r="J561" s="202" t="e">
        <f>INDEX(A!$H$2:$H$1001,MATCH(EF!C561,A!$A$2:$A$1001,0))</f>
        <v>#N/A</v>
      </c>
      <c r="K561" s="202" t="e">
        <f>INDEX(A!$I$2:$I$1001,MATCH(EF!C561,A!$A$2:$A$1001,0))</f>
        <v>#N/A</v>
      </c>
      <c r="L561" s="202" t="e">
        <f>INDEX(A!$J$2:$J$1001,MATCH(EF!C561,A!$A$2:$A$1001,0))</f>
        <v>#N/A</v>
      </c>
      <c r="M561" s="202" t="e">
        <f>INDEX(A!$K$2:$K$1001,MATCH(EF!C561,A!$A$2:$A$1001,0))</f>
        <v>#N/A</v>
      </c>
      <c r="N561" s="202" t="e">
        <f>INDEX(A!$L$2:$L$1001,MATCH(EF!C561,A!$A$2:$A$1001,0))</f>
        <v>#N/A</v>
      </c>
      <c r="O561" s="203" t="e">
        <f t="shared" si="16"/>
        <v>#N/A</v>
      </c>
      <c r="P561" s="203" t="e">
        <f t="shared" si="17"/>
        <v>#N/A</v>
      </c>
      <c r="Q561" s="203" t="e">
        <f>IF(O561="7",IF(P561="000","Sin región al ser un intermunicipal",INDEX(B!$C$2:$C$126,MATCH(EF!P561,B!$A$2:$A$126,0))),"Sin región al ser un ente Estatal")</f>
        <v>#N/A</v>
      </c>
      <c r="R561" s="204" t="e">
        <f>IF(O561="7",IF(P561="000","N/A",INDEX(B!$D$2:$D$126,MATCH(EF!P561,B!$A$2:$A$126,0))),B!$D$127)</f>
        <v>#N/A</v>
      </c>
      <c r="S561" s="204" t="e">
        <f>IF(O561="7",IF(P561="000","N/A",INDEX(B!$E$2:$E$126,MATCH(EF!P561,B!$A$2:$A$126,0))),B!$E$127)</f>
        <v>#N/A</v>
      </c>
    </row>
    <row r="562" spans="1:19" x14ac:dyDescent="0.3">
      <c r="A562" s="195">
        <f>COUNTIF(A!$A$2:$A$1001,"&lt;="&amp;A!A562)</f>
        <v>0</v>
      </c>
      <c r="B562" s="196">
        <v>561</v>
      </c>
      <c r="C562" s="202" t="e">
        <f>INDEX(A!$A$2:$A$1001,MATCH(EF!B562,EF!$A$2:$A$1001,0))</f>
        <v>#N/A</v>
      </c>
      <c r="D562" s="202" t="e">
        <f>INDEX(A!$B$2:$B$1001,MATCH(EF!C562,A!$A$2:$A$1001,0))</f>
        <v>#N/A</v>
      </c>
      <c r="E562" s="202" t="e">
        <f>INDEX(A!$C$2:$C$1001,MATCH(EF!C562,A!$A$2:$A$1001,0))</f>
        <v>#N/A</v>
      </c>
      <c r="F562" s="202" t="e">
        <f>INDEX(A!$D$2:$D$1001,MATCH(EF!C562,A!$A$2:$A$1001,0))</f>
        <v>#N/A</v>
      </c>
      <c r="G562" s="202" t="e">
        <f>INDEX(A!$E$2:$E$1001,MATCH(EF!C562,A!$A$2:$A$1001,0))</f>
        <v>#N/A</v>
      </c>
      <c r="H562" s="202" t="e">
        <f>INDEX(A!$F$2:$F$1001,MATCH(EF!C562,A!$A$2:$A$1001,0))</f>
        <v>#N/A</v>
      </c>
      <c r="I562" s="202" t="e">
        <f>INDEX(A!$G$2:$G$1001,MATCH(EF!C562,A!$A$2:$A$1001,0))</f>
        <v>#N/A</v>
      </c>
      <c r="J562" s="202" t="e">
        <f>INDEX(A!$H$2:$H$1001,MATCH(EF!C562,A!$A$2:$A$1001,0))</f>
        <v>#N/A</v>
      </c>
      <c r="K562" s="202" t="e">
        <f>INDEX(A!$I$2:$I$1001,MATCH(EF!C562,A!$A$2:$A$1001,0))</f>
        <v>#N/A</v>
      </c>
      <c r="L562" s="202" t="e">
        <f>INDEX(A!$J$2:$J$1001,MATCH(EF!C562,A!$A$2:$A$1001,0))</f>
        <v>#N/A</v>
      </c>
      <c r="M562" s="202" t="e">
        <f>INDEX(A!$K$2:$K$1001,MATCH(EF!C562,A!$A$2:$A$1001,0))</f>
        <v>#N/A</v>
      </c>
      <c r="N562" s="202" t="e">
        <f>INDEX(A!$L$2:$L$1001,MATCH(EF!C562,A!$A$2:$A$1001,0))</f>
        <v>#N/A</v>
      </c>
      <c r="O562" s="203" t="e">
        <f t="shared" si="16"/>
        <v>#N/A</v>
      </c>
      <c r="P562" s="203" t="e">
        <f t="shared" si="17"/>
        <v>#N/A</v>
      </c>
      <c r="Q562" s="203" t="e">
        <f>IF(O562="7",IF(P562="000","Sin región al ser un intermunicipal",INDEX(B!$C$2:$C$126,MATCH(EF!P562,B!$A$2:$A$126,0))),"Sin región al ser un ente Estatal")</f>
        <v>#N/A</v>
      </c>
      <c r="R562" s="204" t="e">
        <f>IF(O562="7",IF(P562="000","N/A",INDEX(B!$D$2:$D$126,MATCH(EF!P562,B!$A$2:$A$126,0))),B!$D$127)</f>
        <v>#N/A</v>
      </c>
      <c r="S562" s="204" t="e">
        <f>IF(O562="7",IF(P562="000","N/A",INDEX(B!$E$2:$E$126,MATCH(EF!P562,B!$A$2:$A$126,0))),B!$E$127)</f>
        <v>#N/A</v>
      </c>
    </row>
    <row r="563" spans="1:19" x14ac:dyDescent="0.3">
      <c r="A563" s="195">
        <f>COUNTIF(A!$A$2:$A$1001,"&lt;="&amp;A!A563)</f>
        <v>0</v>
      </c>
      <c r="B563" s="196">
        <v>562</v>
      </c>
      <c r="C563" s="202" t="e">
        <f>INDEX(A!$A$2:$A$1001,MATCH(EF!B563,EF!$A$2:$A$1001,0))</f>
        <v>#N/A</v>
      </c>
      <c r="D563" s="202" t="e">
        <f>INDEX(A!$B$2:$B$1001,MATCH(EF!C563,A!$A$2:$A$1001,0))</f>
        <v>#N/A</v>
      </c>
      <c r="E563" s="202" t="e">
        <f>INDEX(A!$C$2:$C$1001,MATCH(EF!C563,A!$A$2:$A$1001,0))</f>
        <v>#N/A</v>
      </c>
      <c r="F563" s="202" t="e">
        <f>INDEX(A!$D$2:$D$1001,MATCH(EF!C563,A!$A$2:$A$1001,0))</f>
        <v>#N/A</v>
      </c>
      <c r="G563" s="202" t="e">
        <f>INDEX(A!$E$2:$E$1001,MATCH(EF!C563,A!$A$2:$A$1001,0))</f>
        <v>#N/A</v>
      </c>
      <c r="H563" s="202" t="e">
        <f>INDEX(A!$F$2:$F$1001,MATCH(EF!C563,A!$A$2:$A$1001,0))</f>
        <v>#N/A</v>
      </c>
      <c r="I563" s="202" t="e">
        <f>INDEX(A!$G$2:$G$1001,MATCH(EF!C563,A!$A$2:$A$1001,0))</f>
        <v>#N/A</v>
      </c>
      <c r="J563" s="202" t="e">
        <f>INDEX(A!$H$2:$H$1001,MATCH(EF!C563,A!$A$2:$A$1001,0))</f>
        <v>#N/A</v>
      </c>
      <c r="K563" s="202" t="e">
        <f>INDEX(A!$I$2:$I$1001,MATCH(EF!C563,A!$A$2:$A$1001,0))</f>
        <v>#N/A</v>
      </c>
      <c r="L563" s="202" t="e">
        <f>INDEX(A!$J$2:$J$1001,MATCH(EF!C563,A!$A$2:$A$1001,0))</f>
        <v>#N/A</v>
      </c>
      <c r="M563" s="202" t="e">
        <f>INDEX(A!$K$2:$K$1001,MATCH(EF!C563,A!$A$2:$A$1001,0))</f>
        <v>#N/A</v>
      </c>
      <c r="N563" s="202" t="e">
        <f>INDEX(A!$L$2:$L$1001,MATCH(EF!C563,A!$A$2:$A$1001,0))</f>
        <v>#N/A</v>
      </c>
      <c r="O563" s="203" t="e">
        <f t="shared" si="16"/>
        <v>#N/A</v>
      </c>
      <c r="P563" s="203" t="e">
        <f t="shared" si="17"/>
        <v>#N/A</v>
      </c>
      <c r="Q563" s="203" t="e">
        <f>IF(O563="7",IF(P563="000","Sin región al ser un intermunicipal",INDEX(B!$C$2:$C$126,MATCH(EF!P563,B!$A$2:$A$126,0))),"Sin región al ser un ente Estatal")</f>
        <v>#N/A</v>
      </c>
      <c r="R563" s="204" t="e">
        <f>IF(O563="7",IF(P563="000","N/A",INDEX(B!$D$2:$D$126,MATCH(EF!P563,B!$A$2:$A$126,0))),B!$D$127)</f>
        <v>#N/A</v>
      </c>
      <c r="S563" s="204" t="e">
        <f>IF(O563="7",IF(P563="000","N/A",INDEX(B!$E$2:$E$126,MATCH(EF!P563,B!$A$2:$A$126,0))),B!$E$127)</f>
        <v>#N/A</v>
      </c>
    </row>
    <row r="564" spans="1:19" x14ac:dyDescent="0.3">
      <c r="A564" s="195">
        <f>COUNTIF(A!$A$2:$A$1001,"&lt;="&amp;A!A564)</f>
        <v>0</v>
      </c>
      <c r="B564" s="196">
        <v>563</v>
      </c>
      <c r="C564" s="202" t="e">
        <f>INDEX(A!$A$2:$A$1001,MATCH(EF!B564,EF!$A$2:$A$1001,0))</f>
        <v>#N/A</v>
      </c>
      <c r="D564" s="202" t="e">
        <f>INDEX(A!$B$2:$B$1001,MATCH(EF!C564,A!$A$2:$A$1001,0))</f>
        <v>#N/A</v>
      </c>
      <c r="E564" s="202" t="e">
        <f>INDEX(A!$C$2:$C$1001,MATCH(EF!C564,A!$A$2:$A$1001,0))</f>
        <v>#N/A</v>
      </c>
      <c r="F564" s="202" t="e">
        <f>INDEX(A!$D$2:$D$1001,MATCH(EF!C564,A!$A$2:$A$1001,0))</f>
        <v>#N/A</v>
      </c>
      <c r="G564" s="202" t="e">
        <f>INDEX(A!$E$2:$E$1001,MATCH(EF!C564,A!$A$2:$A$1001,0))</f>
        <v>#N/A</v>
      </c>
      <c r="H564" s="202" t="e">
        <f>INDEX(A!$F$2:$F$1001,MATCH(EF!C564,A!$A$2:$A$1001,0))</f>
        <v>#N/A</v>
      </c>
      <c r="I564" s="202" t="e">
        <f>INDEX(A!$G$2:$G$1001,MATCH(EF!C564,A!$A$2:$A$1001,0))</f>
        <v>#N/A</v>
      </c>
      <c r="J564" s="202" t="e">
        <f>INDEX(A!$H$2:$H$1001,MATCH(EF!C564,A!$A$2:$A$1001,0))</f>
        <v>#N/A</v>
      </c>
      <c r="K564" s="202" t="e">
        <f>INDEX(A!$I$2:$I$1001,MATCH(EF!C564,A!$A$2:$A$1001,0))</f>
        <v>#N/A</v>
      </c>
      <c r="L564" s="202" t="e">
        <f>INDEX(A!$J$2:$J$1001,MATCH(EF!C564,A!$A$2:$A$1001,0))</f>
        <v>#N/A</v>
      </c>
      <c r="M564" s="202" t="e">
        <f>INDEX(A!$K$2:$K$1001,MATCH(EF!C564,A!$A$2:$A$1001,0))</f>
        <v>#N/A</v>
      </c>
      <c r="N564" s="202" t="e">
        <f>INDEX(A!$L$2:$L$1001,MATCH(EF!C564,A!$A$2:$A$1001,0))</f>
        <v>#N/A</v>
      </c>
      <c r="O564" s="203" t="e">
        <f t="shared" si="16"/>
        <v>#N/A</v>
      </c>
      <c r="P564" s="203" t="e">
        <f t="shared" si="17"/>
        <v>#N/A</v>
      </c>
      <c r="Q564" s="203" t="e">
        <f>IF(O564="7",IF(P564="000","Sin región al ser un intermunicipal",INDEX(B!$C$2:$C$126,MATCH(EF!P564,B!$A$2:$A$126,0))),"Sin región al ser un ente Estatal")</f>
        <v>#N/A</v>
      </c>
      <c r="R564" s="204" t="e">
        <f>IF(O564="7",IF(P564="000","N/A",INDEX(B!$D$2:$D$126,MATCH(EF!P564,B!$A$2:$A$126,0))),B!$D$127)</f>
        <v>#N/A</v>
      </c>
      <c r="S564" s="204" t="e">
        <f>IF(O564="7",IF(P564="000","N/A",INDEX(B!$E$2:$E$126,MATCH(EF!P564,B!$A$2:$A$126,0))),B!$E$127)</f>
        <v>#N/A</v>
      </c>
    </row>
    <row r="565" spans="1:19" x14ac:dyDescent="0.3">
      <c r="A565" s="195">
        <f>COUNTIF(A!$A$2:$A$1001,"&lt;="&amp;A!A565)</f>
        <v>0</v>
      </c>
      <c r="B565" s="196">
        <v>564</v>
      </c>
      <c r="C565" s="202" t="e">
        <f>INDEX(A!$A$2:$A$1001,MATCH(EF!B565,EF!$A$2:$A$1001,0))</f>
        <v>#N/A</v>
      </c>
      <c r="D565" s="202" t="e">
        <f>INDEX(A!$B$2:$B$1001,MATCH(EF!C565,A!$A$2:$A$1001,0))</f>
        <v>#N/A</v>
      </c>
      <c r="E565" s="202" t="e">
        <f>INDEX(A!$C$2:$C$1001,MATCH(EF!C565,A!$A$2:$A$1001,0))</f>
        <v>#N/A</v>
      </c>
      <c r="F565" s="202" t="e">
        <f>INDEX(A!$D$2:$D$1001,MATCH(EF!C565,A!$A$2:$A$1001,0))</f>
        <v>#N/A</v>
      </c>
      <c r="G565" s="202" t="e">
        <f>INDEX(A!$E$2:$E$1001,MATCH(EF!C565,A!$A$2:$A$1001,0))</f>
        <v>#N/A</v>
      </c>
      <c r="H565" s="202" t="e">
        <f>INDEX(A!$F$2:$F$1001,MATCH(EF!C565,A!$A$2:$A$1001,0))</f>
        <v>#N/A</v>
      </c>
      <c r="I565" s="202" t="e">
        <f>INDEX(A!$G$2:$G$1001,MATCH(EF!C565,A!$A$2:$A$1001,0))</f>
        <v>#N/A</v>
      </c>
      <c r="J565" s="202" t="e">
        <f>INDEX(A!$H$2:$H$1001,MATCH(EF!C565,A!$A$2:$A$1001,0))</f>
        <v>#N/A</v>
      </c>
      <c r="K565" s="202" t="e">
        <f>INDEX(A!$I$2:$I$1001,MATCH(EF!C565,A!$A$2:$A$1001,0))</f>
        <v>#N/A</v>
      </c>
      <c r="L565" s="202" t="e">
        <f>INDEX(A!$J$2:$J$1001,MATCH(EF!C565,A!$A$2:$A$1001,0))</f>
        <v>#N/A</v>
      </c>
      <c r="M565" s="202" t="e">
        <f>INDEX(A!$K$2:$K$1001,MATCH(EF!C565,A!$A$2:$A$1001,0))</f>
        <v>#N/A</v>
      </c>
      <c r="N565" s="202" t="e">
        <f>INDEX(A!$L$2:$L$1001,MATCH(EF!C565,A!$A$2:$A$1001,0))</f>
        <v>#N/A</v>
      </c>
      <c r="O565" s="203" t="e">
        <f t="shared" si="16"/>
        <v>#N/A</v>
      </c>
      <c r="P565" s="203" t="e">
        <f t="shared" si="17"/>
        <v>#N/A</v>
      </c>
      <c r="Q565" s="203" t="e">
        <f>IF(O565="7",IF(P565="000","Sin región al ser un intermunicipal",INDEX(B!$C$2:$C$126,MATCH(EF!P565,B!$A$2:$A$126,0))),"Sin región al ser un ente Estatal")</f>
        <v>#N/A</v>
      </c>
      <c r="R565" s="204" t="e">
        <f>IF(O565="7",IF(P565="000","N/A",INDEX(B!$D$2:$D$126,MATCH(EF!P565,B!$A$2:$A$126,0))),B!$D$127)</f>
        <v>#N/A</v>
      </c>
      <c r="S565" s="204" t="e">
        <f>IF(O565="7",IF(P565="000","N/A",INDEX(B!$E$2:$E$126,MATCH(EF!P565,B!$A$2:$A$126,0))),B!$E$127)</f>
        <v>#N/A</v>
      </c>
    </row>
    <row r="566" spans="1:19" x14ac:dyDescent="0.3">
      <c r="A566" s="195">
        <f>COUNTIF(A!$A$2:$A$1001,"&lt;="&amp;A!A566)</f>
        <v>0</v>
      </c>
      <c r="B566" s="196">
        <v>565</v>
      </c>
      <c r="C566" s="202" t="e">
        <f>INDEX(A!$A$2:$A$1001,MATCH(EF!B566,EF!$A$2:$A$1001,0))</f>
        <v>#N/A</v>
      </c>
      <c r="D566" s="202" t="e">
        <f>INDEX(A!$B$2:$B$1001,MATCH(EF!C566,A!$A$2:$A$1001,0))</f>
        <v>#N/A</v>
      </c>
      <c r="E566" s="202" t="e">
        <f>INDEX(A!$C$2:$C$1001,MATCH(EF!C566,A!$A$2:$A$1001,0))</f>
        <v>#N/A</v>
      </c>
      <c r="F566" s="202" t="e">
        <f>INDEX(A!$D$2:$D$1001,MATCH(EF!C566,A!$A$2:$A$1001,0))</f>
        <v>#N/A</v>
      </c>
      <c r="G566" s="202" t="e">
        <f>INDEX(A!$E$2:$E$1001,MATCH(EF!C566,A!$A$2:$A$1001,0))</f>
        <v>#N/A</v>
      </c>
      <c r="H566" s="202" t="e">
        <f>INDEX(A!$F$2:$F$1001,MATCH(EF!C566,A!$A$2:$A$1001,0))</f>
        <v>#N/A</v>
      </c>
      <c r="I566" s="202" t="e">
        <f>INDEX(A!$G$2:$G$1001,MATCH(EF!C566,A!$A$2:$A$1001,0))</f>
        <v>#N/A</v>
      </c>
      <c r="J566" s="202" t="e">
        <f>INDEX(A!$H$2:$H$1001,MATCH(EF!C566,A!$A$2:$A$1001,0))</f>
        <v>#N/A</v>
      </c>
      <c r="K566" s="202" t="e">
        <f>INDEX(A!$I$2:$I$1001,MATCH(EF!C566,A!$A$2:$A$1001,0))</f>
        <v>#N/A</v>
      </c>
      <c r="L566" s="202" t="e">
        <f>INDEX(A!$J$2:$J$1001,MATCH(EF!C566,A!$A$2:$A$1001,0))</f>
        <v>#N/A</v>
      </c>
      <c r="M566" s="202" t="e">
        <f>INDEX(A!$K$2:$K$1001,MATCH(EF!C566,A!$A$2:$A$1001,0))</f>
        <v>#N/A</v>
      </c>
      <c r="N566" s="202" t="e">
        <f>INDEX(A!$L$2:$L$1001,MATCH(EF!C566,A!$A$2:$A$1001,0))</f>
        <v>#N/A</v>
      </c>
      <c r="O566" s="203" t="e">
        <f t="shared" si="16"/>
        <v>#N/A</v>
      </c>
      <c r="P566" s="203" t="e">
        <f t="shared" si="17"/>
        <v>#N/A</v>
      </c>
      <c r="Q566" s="203" t="e">
        <f>IF(O566="7",IF(P566="000","Sin región al ser un intermunicipal",INDEX(B!$C$2:$C$126,MATCH(EF!P566,B!$A$2:$A$126,0))),"Sin región al ser un ente Estatal")</f>
        <v>#N/A</v>
      </c>
      <c r="R566" s="204" t="e">
        <f>IF(O566="7",IF(P566="000","N/A",INDEX(B!$D$2:$D$126,MATCH(EF!P566,B!$A$2:$A$126,0))),B!$D$127)</f>
        <v>#N/A</v>
      </c>
      <c r="S566" s="204" t="e">
        <f>IF(O566="7",IF(P566="000","N/A",INDEX(B!$E$2:$E$126,MATCH(EF!P566,B!$A$2:$A$126,0))),B!$E$127)</f>
        <v>#N/A</v>
      </c>
    </row>
    <row r="567" spans="1:19" x14ac:dyDescent="0.3">
      <c r="A567" s="195">
        <f>COUNTIF(A!$A$2:$A$1001,"&lt;="&amp;A!A567)</f>
        <v>0</v>
      </c>
      <c r="B567" s="196">
        <v>566</v>
      </c>
      <c r="C567" s="202" t="e">
        <f>INDEX(A!$A$2:$A$1001,MATCH(EF!B567,EF!$A$2:$A$1001,0))</f>
        <v>#N/A</v>
      </c>
      <c r="D567" s="202" t="e">
        <f>INDEX(A!$B$2:$B$1001,MATCH(EF!C567,A!$A$2:$A$1001,0))</f>
        <v>#N/A</v>
      </c>
      <c r="E567" s="202" t="e">
        <f>INDEX(A!$C$2:$C$1001,MATCH(EF!C567,A!$A$2:$A$1001,0))</f>
        <v>#N/A</v>
      </c>
      <c r="F567" s="202" t="e">
        <f>INDEX(A!$D$2:$D$1001,MATCH(EF!C567,A!$A$2:$A$1001,0))</f>
        <v>#N/A</v>
      </c>
      <c r="G567" s="202" t="e">
        <f>INDEX(A!$E$2:$E$1001,MATCH(EF!C567,A!$A$2:$A$1001,0))</f>
        <v>#N/A</v>
      </c>
      <c r="H567" s="202" t="e">
        <f>INDEX(A!$F$2:$F$1001,MATCH(EF!C567,A!$A$2:$A$1001,0))</f>
        <v>#N/A</v>
      </c>
      <c r="I567" s="202" t="e">
        <f>INDEX(A!$G$2:$G$1001,MATCH(EF!C567,A!$A$2:$A$1001,0))</f>
        <v>#N/A</v>
      </c>
      <c r="J567" s="202" t="e">
        <f>INDEX(A!$H$2:$H$1001,MATCH(EF!C567,A!$A$2:$A$1001,0))</f>
        <v>#N/A</v>
      </c>
      <c r="K567" s="202" t="e">
        <f>INDEX(A!$I$2:$I$1001,MATCH(EF!C567,A!$A$2:$A$1001,0))</f>
        <v>#N/A</v>
      </c>
      <c r="L567" s="202" t="e">
        <f>INDEX(A!$J$2:$J$1001,MATCH(EF!C567,A!$A$2:$A$1001,0))</f>
        <v>#N/A</v>
      </c>
      <c r="M567" s="202" t="e">
        <f>INDEX(A!$K$2:$K$1001,MATCH(EF!C567,A!$A$2:$A$1001,0))</f>
        <v>#N/A</v>
      </c>
      <c r="N567" s="202" t="e">
        <f>INDEX(A!$L$2:$L$1001,MATCH(EF!C567,A!$A$2:$A$1001,0))</f>
        <v>#N/A</v>
      </c>
      <c r="O567" s="203" t="e">
        <f t="shared" si="16"/>
        <v>#N/A</v>
      </c>
      <c r="P567" s="203" t="e">
        <f t="shared" si="17"/>
        <v>#N/A</v>
      </c>
      <c r="Q567" s="203" t="e">
        <f>IF(O567="7",IF(P567="000","Sin región al ser un intermunicipal",INDEX(B!$C$2:$C$126,MATCH(EF!P567,B!$A$2:$A$126,0))),"Sin región al ser un ente Estatal")</f>
        <v>#N/A</v>
      </c>
      <c r="R567" s="204" t="e">
        <f>IF(O567="7",IF(P567="000","N/A",INDEX(B!$D$2:$D$126,MATCH(EF!P567,B!$A$2:$A$126,0))),B!$D$127)</f>
        <v>#N/A</v>
      </c>
      <c r="S567" s="204" t="e">
        <f>IF(O567="7",IF(P567="000","N/A",INDEX(B!$E$2:$E$126,MATCH(EF!P567,B!$A$2:$A$126,0))),B!$E$127)</f>
        <v>#N/A</v>
      </c>
    </row>
    <row r="568" spans="1:19" x14ac:dyDescent="0.3">
      <c r="A568" s="195">
        <f>COUNTIF(A!$A$2:$A$1001,"&lt;="&amp;A!A568)</f>
        <v>0</v>
      </c>
      <c r="B568" s="196">
        <v>567</v>
      </c>
      <c r="C568" s="202" t="e">
        <f>INDEX(A!$A$2:$A$1001,MATCH(EF!B568,EF!$A$2:$A$1001,0))</f>
        <v>#N/A</v>
      </c>
      <c r="D568" s="202" t="e">
        <f>INDEX(A!$B$2:$B$1001,MATCH(EF!C568,A!$A$2:$A$1001,0))</f>
        <v>#N/A</v>
      </c>
      <c r="E568" s="202" t="e">
        <f>INDEX(A!$C$2:$C$1001,MATCH(EF!C568,A!$A$2:$A$1001,0))</f>
        <v>#N/A</v>
      </c>
      <c r="F568" s="202" t="e">
        <f>INDEX(A!$D$2:$D$1001,MATCH(EF!C568,A!$A$2:$A$1001,0))</f>
        <v>#N/A</v>
      </c>
      <c r="G568" s="202" t="e">
        <f>INDEX(A!$E$2:$E$1001,MATCH(EF!C568,A!$A$2:$A$1001,0))</f>
        <v>#N/A</v>
      </c>
      <c r="H568" s="202" t="e">
        <f>INDEX(A!$F$2:$F$1001,MATCH(EF!C568,A!$A$2:$A$1001,0))</f>
        <v>#N/A</v>
      </c>
      <c r="I568" s="202" t="e">
        <f>INDEX(A!$G$2:$G$1001,MATCH(EF!C568,A!$A$2:$A$1001,0))</f>
        <v>#N/A</v>
      </c>
      <c r="J568" s="202" t="e">
        <f>INDEX(A!$H$2:$H$1001,MATCH(EF!C568,A!$A$2:$A$1001,0))</f>
        <v>#N/A</v>
      </c>
      <c r="K568" s="202" t="e">
        <f>INDEX(A!$I$2:$I$1001,MATCH(EF!C568,A!$A$2:$A$1001,0))</f>
        <v>#N/A</v>
      </c>
      <c r="L568" s="202" t="e">
        <f>INDEX(A!$J$2:$J$1001,MATCH(EF!C568,A!$A$2:$A$1001,0))</f>
        <v>#N/A</v>
      </c>
      <c r="M568" s="202" t="e">
        <f>INDEX(A!$K$2:$K$1001,MATCH(EF!C568,A!$A$2:$A$1001,0))</f>
        <v>#N/A</v>
      </c>
      <c r="N568" s="202" t="e">
        <f>INDEX(A!$L$2:$L$1001,MATCH(EF!C568,A!$A$2:$A$1001,0))</f>
        <v>#N/A</v>
      </c>
      <c r="O568" s="203" t="e">
        <f t="shared" si="16"/>
        <v>#N/A</v>
      </c>
      <c r="P568" s="203" t="e">
        <f t="shared" si="17"/>
        <v>#N/A</v>
      </c>
      <c r="Q568" s="203" t="e">
        <f>IF(O568="7",IF(P568="000","Sin región al ser un intermunicipal",INDEX(B!$C$2:$C$126,MATCH(EF!P568,B!$A$2:$A$126,0))),"Sin región al ser un ente Estatal")</f>
        <v>#N/A</v>
      </c>
      <c r="R568" s="204" t="e">
        <f>IF(O568="7",IF(P568="000","N/A",INDEX(B!$D$2:$D$126,MATCH(EF!P568,B!$A$2:$A$126,0))),B!$D$127)</f>
        <v>#N/A</v>
      </c>
      <c r="S568" s="204" t="e">
        <f>IF(O568="7",IF(P568="000","N/A",INDEX(B!$E$2:$E$126,MATCH(EF!P568,B!$A$2:$A$126,0))),B!$E$127)</f>
        <v>#N/A</v>
      </c>
    </row>
    <row r="569" spans="1:19" x14ac:dyDescent="0.3">
      <c r="A569" s="195">
        <f>COUNTIF(A!$A$2:$A$1001,"&lt;="&amp;A!A569)</f>
        <v>0</v>
      </c>
      <c r="B569" s="196">
        <v>568</v>
      </c>
      <c r="C569" s="202" t="e">
        <f>INDEX(A!$A$2:$A$1001,MATCH(EF!B569,EF!$A$2:$A$1001,0))</f>
        <v>#N/A</v>
      </c>
      <c r="D569" s="202" t="e">
        <f>INDEX(A!$B$2:$B$1001,MATCH(EF!C569,A!$A$2:$A$1001,0))</f>
        <v>#N/A</v>
      </c>
      <c r="E569" s="202" t="e">
        <f>INDEX(A!$C$2:$C$1001,MATCH(EF!C569,A!$A$2:$A$1001,0))</f>
        <v>#N/A</v>
      </c>
      <c r="F569" s="202" t="e">
        <f>INDEX(A!$D$2:$D$1001,MATCH(EF!C569,A!$A$2:$A$1001,0))</f>
        <v>#N/A</v>
      </c>
      <c r="G569" s="202" t="e">
        <f>INDEX(A!$E$2:$E$1001,MATCH(EF!C569,A!$A$2:$A$1001,0))</f>
        <v>#N/A</v>
      </c>
      <c r="H569" s="202" t="e">
        <f>INDEX(A!$F$2:$F$1001,MATCH(EF!C569,A!$A$2:$A$1001,0))</f>
        <v>#N/A</v>
      </c>
      <c r="I569" s="202" t="e">
        <f>INDEX(A!$G$2:$G$1001,MATCH(EF!C569,A!$A$2:$A$1001,0))</f>
        <v>#N/A</v>
      </c>
      <c r="J569" s="202" t="e">
        <f>INDEX(A!$H$2:$H$1001,MATCH(EF!C569,A!$A$2:$A$1001,0))</f>
        <v>#N/A</v>
      </c>
      <c r="K569" s="202" t="e">
        <f>INDEX(A!$I$2:$I$1001,MATCH(EF!C569,A!$A$2:$A$1001,0))</f>
        <v>#N/A</v>
      </c>
      <c r="L569" s="202" t="e">
        <f>INDEX(A!$J$2:$J$1001,MATCH(EF!C569,A!$A$2:$A$1001,0))</f>
        <v>#N/A</v>
      </c>
      <c r="M569" s="202" t="e">
        <f>INDEX(A!$K$2:$K$1001,MATCH(EF!C569,A!$A$2:$A$1001,0))</f>
        <v>#N/A</v>
      </c>
      <c r="N569" s="202" t="e">
        <f>INDEX(A!$L$2:$L$1001,MATCH(EF!C569,A!$A$2:$A$1001,0))</f>
        <v>#N/A</v>
      </c>
      <c r="O569" s="203" t="e">
        <f t="shared" si="16"/>
        <v>#N/A</v>
      </c>
      <c r="P569" s="203" t="e">
        <f t="shared" si="17"/>
        <v>#N/A</v>
      </c>
      <c r="Q569" s="203" t="e">
        <f>IF(O569="7",IF(P569="000","Sin región al ser un intermunicipal",INDEX(B!$C$2:$C$126,MATCH(EF!P569,B!$A$2:$A$126,0))),"Sin región al ser un ente Estatal")</f>
        <v>#N/A</v>
      </c>
      <c r="R569" s="204" t="e">
        <f>IF(O569="7",IF(P569="000","N/A",INDEX(B!$D$2:$D$126,MATCH(EF!P569,B!$A$2:$A$126,0))),B!$D$127)</f>
        <v>#N/A</v>
      </c>
      <c r="S569" s="204" t="e">
        <f>IF(O569="7",IF(P569="000","N/A",INDEX(B!$E$2:$E$126,MATCH(EF!P569,B!$A$2:$A$126,0))),B!$E$127)</f>
        <v>#N/A</v>
      </c>
    </row>
    <row r="570" spans="1:19" x14ac:dyDescent="0.3">
      <c r="A570" s="195">
        <f>COUNTIF(A!$A$2:$A$1001,"&lt;="&amp;A!A570)</f>
        <v>0</v>
      </c>
      <c r="B570" s="196">
        <v>569</v>
      </c>
      <c r="C570" s="202" t="e">
        <f>INDEX(A!$A$2:$A$1001,MATCH(EF!B570,EF!$A$2:$A$1001,0))</f>
        <v>#N/A</v>
      </c>
      <c r="D570" s="202" t="e">
        <f>INDEX(A!$B$2:$B$1001,MATCH(EF!C570,A!$A$2:$A$1001,0))</f>
        <v>#N/A</v>
      </c>
      <c r="E570" s="202" t="e">
        <f>INDEX(A!$C$2:$C$1001,MATCH(EF!C570,A!$A$2:$A$1001,0))</f>
        <v>#N/A</v>
      </c>
      <c r="F570" s="202" t="e">
        <f>INDEX(A!$D$2:$D$1001,MATCH(EF!C570,A!$A$2:$A$1001,0))</f>
        <v>#N/A</v>
      </c>
      <c r="G570" s="202" t="e">
        <f>INDEX(A!$E$2:$E$1001,MATCH(EF!C570,A!$A$2:$A$1001,0))</f>
        <v>#N/A</v>
      </c>
      <c r="H570" s="202" t="e">
        <f>INDEX(A!$F$2:$F$1001,MATCH(EF!C570,A!$A$2:$A$1001,0))</f>
        <v>#N/A</v>
      </c>
      <c r="I570" s="202" t="e">
        <f>INDEX(A!$G$2:$G$1001,MATCH(EF!C570,A!$A$2:$A$1001,0))</f>
        <v>#N/A</v>
      </c>
      <c r="J570" s="202" t="e">
        <f>INDEX(A!$H$2:$H$1001,MATCH(EF!C570,A!$A$2:$A$1001,0))</f>
        <v>#N/A</v>
      </c>
      <c r="K570" s="202" t="e">
        <f>INDEX(A!$I$2:$I$1001,MATCH(EF!C570,A!$A$2:$A$1001,0))</f>
        <v>#N/A</v>
      </c>
      <c r="L570" s="202" t="e">
        <f>INDEX(A!$J$2:$J$1001,MATCH(EF!C570,A!$A$2:$A$1001,0))</f>
        <v>#N/A</v>
      </c>
      <c r="M570" s="202" t="e">
        <f>INDEX(A!$K$2:$K$1001,MATCH(EF!C570,A!$A$2:$A$1001,0))</f>
        <v>#N/A</v>
      </c>
      <c r="N570" s="202" t="e">
        <f>INDEX(A!$L$2:$L$1001,MATCH(EF!C570,A!$A$2:$A$1001,0))</f>
        <v>#N/A</v>
      </c>
      <c r="O570" s="203" t="e">
        <f t="shared" si="16"/>
        <v>#N/A</v>
      </c>
      <c r="P570" s="203" t="e">
        <f t="shared" si="17"/>
        <v>#N/A</v>
      </c>
      <c r="Q570" s="203" t="e">
        <f>IF(O570="7",IF(P570="000","Sin región al ser un intermunicipal",INDEX(B!$C$2:$C$126,MATCH(EF!P570,B!$A$2:$A$126,0))),"Sin región al ser un ente Estatal")</f>
        <v>#N/A</v>
      </c>
      <c r="R570" s="204" t="e">
        <f>IF(O570="7",IF(P570="000","N/A",INDEX(B!$D$2:$D$126,MATCH(EF!P570,B!$A$2:$A$126,0))),B!$D$127)</f>
        <v>#N/A</v>
      </c>
      <c r="S570" s="204" t="e">
        <f>IF(O570="7",IF(P570="000","N/A",INDEX(B!$E$2:$E$126,MATCH(EF!P570,B!$A$2:$A$126,0))),B!$E$127)</f>
        <v>#N/A</v>
      </c>
    </row>
    <row r="571" spans="1:19" x14ac:dyDescent="0.3">
      <c r="A571" s="195">
        <f>COUNTIF(A!$A$2:$A$1001,"&lt;="&amp;A!A571)</f>
        <v>0</v>
      </c>
      <c r="B571" s="196">
        <v>570</v>
      </c>
      <c r="C571" s="202" t="e">
        <f>INDEX(A!$A$2:$A$1001,MATCH(EF!B571,EF!$A$2:$A$1001,0))</f>
        <v>#N/A</v>
      </c>
      <c r="D571" s="202" t="e">
        <f>INDEX(A!$B$2:$B$1001,MATCH(EF!C571,A!$A$2:$A$1001,0))</f>
        <v>#N/A</v>
      </c>
      <c r="E571" s="202" t="e">
        <f>INDEX(A!$C$2:$C$1001,MATCH(EF!C571,A!$A$2:$A$1001,0))</f>
        <v>#N/A</v>
      </c>
      <c r="F571" s="202" t="e">
        <f>INDEX(A!$D$2:$D$1001,MATCH(EF!C571,A!$A$2:$A$1001,0))</f>
        <v>#N/A</v>
      </c>
      <c r="G571" s="202" t="e">
        <f>INDEX(A!$E$2:$E$1001,MATCH(EF!C571,A!$A$2:$A$1001,0))</f>
        <v>#N/A</v>
      </c>
      <c r="H571" s="202" t="e">
        <f>INDEX(A!$F$2:$F$1001,MATCH(EF!C571,A!$A$2:$A$1001,0))</f>
        <v>#N/A</v>
      </c>
      <c r="I571" s="202" t="e">
        <f>INDEX(A!$G$2:$G$1001,MATCH(EF!C571,A!$A$2:$A$1001,0))</f>
        <v>#N/A</v>
      </c>
      <c r="J571" s="202" t="e">
        <f>INDEX(A!$H$2:$H$1001,MATCH(EF!C571,A!$A$2:$A$1001,0))</f>
        <v>#N/A</v>
      </c>
      <c r="K571" s="202" t="e">
        <f>INDEX(A!$I$2:$I$1001,MATCH(EF!C571,A!$A$2:$A$1001,0))</f>
        <v>#N/A</v>
      </c>
      <c r="L571" s="202" t="e">
        <f>INDEX(A!$J$2:$J$1001,MATCH(EF!C571,A!$A$2:$A$1001,0))</f>
        <v>#N/A</v>
      </c>
      <c r="M571" s="202" t="e">
        <f>INDEX(A!$K$2:$K$1001,MATCH(EF!C571,A!$A$2:$A$1001,0))</f>
        <v>#N/A</v>
      </c>
      <c r="N571" s="202" t="e">
        <f>INDEX(A!$L$2:$L$1001,MATCH(EF!C571,A!$A$2:$A$1001,0))</f>
        <v>#N/A</v>
      </c>
      <c r="O571" s="203" t="e">
        <f t="shared" si="16"/>
        <v>#N/A</v>
      </c>
      <c r="P571" s="203" t="e">
        <f t="shared" si="17"/>
        <v>#N/A</v>
      </c>
      <c r="Q571" s="203" t="e">
        <f>IF(O571="7",IF(P571="000","Sin región al ser un intermunicipal",INDEX(B!$C$2:$C$126,MATCH(EF!P571,B!$A$2:$A$126,0))),"Sin región al ser un ente Estatal")</f>
        <v>#N/A</v>
      </c>
      <c r="R571" s="204" t="e">
        <f>IF(O571="7",IF(P571="000","N/A",INDEX(B!$D$2:$D$126,MATCH(EF!P571,B!$A$2:$A$126,0))),B!$D$127)</f>
        <v>#N/A</v>
      </c>
      <c r="S571" s="204" t="e">
        <f>IF(O571="7",IF(P571="000","N/A",INDEX(B!$E$2:$E$126,MATCH(EF!P571,B!$A$2:$A$126,0))),B!$E$127)</f>
        <v>#N/A</v>
      </c>
    </row>
    <row r="572" spans="1:19" x14ac:dyDescent="0.3">
      <c r="A572" s="195">
        <f>COUNTIF(A!$A$2:$A$1001,"&lt;="&amp;A!A572)</f>
        <v>0</v>
      </c>
      <c r="B572" s="196">
        <v>571</v>
      </c>
      <c r="C572" s="202" t="e">
        <f>INDEX(A!$A$2:$A$1001,MATCH(EF!B572,EF!$A$2:$A$1001,0))</f>
        <v>#N/A</v>
      </c>
      <c r="D572" s="202" t="e">
        <f>INDEX(A!$B$2:$B$1001,MATCH(EF!C572,A!$A$2:$A$1001,0))</f>
        <v>#N/A</v>
      </c>
      <c r="E572" s="202" t="e">
        <f>INDEX(A!$C$2:$C$1001,MATCH(EF!C572,A!$A$2:$A$1001,0))</f>
        <v>#N/A</v>
      </c>
      <c r="F572" s="202" t="e">
        <f>INDEX(A!$D$2:$D$1001,MATCH(EF!C572,A!$A$2:$A$1001,0))</f>
        <v>#N/A</v>
      </c>
      <c r="G572" s="202" t="e">
        <f>INDEX(A!$E$2:$E$1001,MATCH(EF!C572,A!$A$2:$A$1001,0))</f>
        <v>#N/A</v>
      </c>
      <c r="H572" s="202" t="e">
        <f>INDEX(A!$F$2:$F$1001,MATCH(EF!C572,A!$A$2:$A$1001,0))</f>
        <v>#N/A</v>
      </c>
      <c r="I572" s="202" t="e">
        <f>INDEX(A!$G$2:$G$1001,MATCH(EF!C572,A!$A$2:$A$1001,0))</f>
        <v>#N/A</v>
      </c>
      <c r="J572" s="202" t="e">
        <f>INDEX(A!$H$2:$H$1001,MATCH(EF!C572,A!$A$2:$A$1001,0))</f>
        <v>#N/A</v>
      </c>
      <c r="K572" s="202" t="e">
        <f>INDEX(A!$I$2:$I$1001,MATCH(EF!C572,A!$A$2:$A$1001,0))</f>
        <v>#N/A</v>
      </c>
      <c r="L572" s="202" t="e">
        <f>INDEX(A!$J$2:$J$1001,MATCH(EF!C572,A!$A$2:$A$1001,0))</f>
        <v>#N/A</v>
      </c>
      <c r="M572" s="202" t="e">
        <f>INDEX(A!$K$2:$K$1001,MATCH(EF!C572,A!$A$2:$A$1001,0))</f>
        <v>#N/A</v>
      </c>
      <c r="N572" s="202" t="e">
        <f>INDEX(A!$L$2:$L$1001,MATCH(EF!C572,A!$A$2:$A$1001,0))</f>
        <v>#N/A</v>
      </c>
      <c r="O572" s="203" t="e">
        <f t="shared" si="16"/>
        <v>#N/A</v>
      </c>
      <c r="P572" s="203" t="e">
        <f t="shared" si="17"/>
        <v>#N/A</v>
      </c>
      <c r="Q572" s="203" t="e">
        <f>IF(O572="7",IF(P572="000","Sin región al ser un intermunicipal",INDEX(B!$C$2:$C$126,MATCH(EF!P572,B!$A$2:$A$126,0))),"Sin región al ser un ente Estatal")</f>
        <v>#N/A</v>
      </c>
      <c r="R572" s="204" t="e">
        <f>IF(O572="7",IF(P572="000","N/A",INDEX(B!$D$2:$D$126,MATCH(EF!P572,B!$A$2:$A$126,0))),B!$D$127)</f>
        <v>#N/A</v>
      </c>
      <c r="S572" s="204" t="e">
        <f>IF(O572="7",IF(P572="000","N/A",INDEX(B!$E$2:$E$126,MATCH(EF!P572,B!$A$2:$A$126,0))),B!$E$127)</f>
        <v>#N/A</v>
      </c>
    </row>
    <row r="573" spans="1:19" x14ac:dyDescent="0.3">
      <c r="A573" s="195">
        <f>COUNTIF(A!$A$2:$A$1001,"&lt;="&amp;A!A573)</f>
        <v>0</v>
      </c>
      <c r="B573" s="196">
        <v>572</v>
      </c>
      <c r="C573" s="202" t="e">
        <f>INDEX(A!$A$2:$A$1001,MATCH(EF!B573,EF!$A$2:$A$1001,0))</f>
        <v>#N/A</v>
      </c>
      <c r="D573" s="202" t="e">
        <f>INDEX(A!$B$2:$B$1001,MATCH(EF!C573,A!$A$2:$A$1001,0))</f>
        <v>#N/A</v>
      </c>
      <c r="E573" s="202" t="e">
        <f>INDEX(A!$C$2:$C$1001,MATCH(EF!C573,A!$A$2:$A$1001,0))</f>
        <v>#N/A</v>
      </c>
      <c r="F573" s="202" t="e">
        <f>INDEX(A!$D$2:$D$1001,MATCH(EF!C573,A!$A$2:$A$1001,0))</f>
        <v>#N/A</v>
      </c>
      <c r="G573" s="202" t="e">
        <f>INDEX(A!$E$2:$E$1001,MATCH(EF!C573,A!$A$2:$A$1001,0))</f>
        <v>#N/A</v>
      </c>
      <c r="H573" s="202" t="e">
        <f>INDEX(A!$F$2:$F$1001,MATCH(EF!C573,A!$A$2:$A$1001,0))</f>
        <v>#N/A</v>
      </c>
      <c r="I573" s="202" t="e">
        <f>INDEX(A!$G$2:$G$1001,MATCH(EF!C573,A!$A$2:$A$1001,0))</f>
        <v>#N/A</v>
      </c>
      <c r="J573" s="202" t="e">
        <f>INDEX(A!$H$2:$H$1001,MATCH(EF!C573,A!$A$2:$A$1001,0))</f>
        <v>#N/A</v>
      </c>
      <c r="K573" s="202" t="e">
        <f>INDEX(A!$I$2:$I$1001,MATCH(EF!C573,A!$A$2:$A$1001,0))</f>
        <v>#N/A</v>
      </c>
      <c r="L573" s="202" t="e">
        <f>INDEX(A!$J$2:$J$1001,MATCH(EF!C573,A!$A$2:$A$1001,0))</f>
        <v>#N/A</v>
      </c>
      <c r="M573" s="202" t="e">
        <f>INDEX(A!$K$2:$K$1001,MATCH(EF!C573,A!$A$2:$A$1001,0))</f>
        <v>#N/A</v>
      </c>
      <c r="N573" s="202" t="e">
        <f>INDEX(A!$L$2:$L$1001,MATCH(EF!C573,A!$A$2:$A$1001,0))</f>
        <v>#N/A</v>
      </c>
      <c r="O573" s="203" t="e">
        <f t="shared" si="16"/>
        <v>#N/A</v>
      </c>
      <c r="P573" s="203" t="e">
        <f t="shared" si="17"/>
        <v>#N/A</v>
      </c>
      <c r="Q573" s="203" t="e">
        <f>IF(O573="7",IF(P573="000","Sin región al ser un intermunicipal",INDEX(B!$C$2:$C$126,MATCH(EF!P573,B!$A$2:$A$126,0))),"Sin región al ser un ente Estatal")</f>
        <v>#N/A</v>
      </c>
      <c r="R573" s="204" t="e">
        <f>IF(O573="7",IF(P573="000","N/A",INDEX(B!$D$2:$D$126,MATCH(EF!P573,B!$A$2:$A$126,0))),B!$D$127)</f>
        <v>#N/A</v>
      </c>
      <c r="S573" s="204" t="e">
        <f>IF(O573="7",IF(P573="000","N/A",INDEX(B!$E$2:$E$126,MATCH(EF!P573,B!$A$2:$A$126,0))),B!$E$127)</f>
        <v>#N/A</v>
      </c>
    </row>
    <row r="574" spans="1:19" x14ac:dyDescent="0.3">
      <c r="A574" s="195">
        <f>COUNTIF(A!$A$2:$A$1001,"&lt;="&amp;A!A574)</f>
        <v>0</v>
      </c>
      <c r="B574" s="196">
        <v>573</v>
      </c>
      <c r="C574" s="202" t="e">
        <f>INDEX(A!$A$2:$A$1001,MATCH(EF!B574,EF!$A$2:$A$1001,0))</f>
        <v>#N/A</v>
      </c>
      <c r="D574" s="202" t="e">
        <f>INDEX(A!$B$2:$B$1001,MATCH(EF!C574,A!$A$2:$A$1001,0))</f>
        <v>#N/A</v>
      </c>
      <c r="E574" s="202" t="e">
        <f>INDEX(A!$C$2:$C$1001,MATCH(EF!C574,A!$A$2:$A$1001,0))</f>
        <v>#N/A</v>
      </c>
      <c r="F574" s="202" t="e">
        <f>INDEX(A!$D$2:$D$1001,MATCH(EF!C574,A!$A$2:$A$1001,0))</f>
        <v>#N/A</v>
      </c>
      <c r="G574" s="202" t="e">
        <f>INDEX(A!$E$2:$E$1001,MATCH(EF!C574,A!$A$2:$A$1001,0))</f>
        <v>#N/A</v>
      </c>
      <c r="H574" s="202" t="e">
        <f>INDEX(A!$F$2:$F$1001,MATCH(EF!C574,A!$A$2:$A$1001,0))</f>
        <v>#N/A</v>
      </c>
      <c r="I574" s="202" t="e">
        <f>INDEX(A!$G$2:$G$1001,MATCH(EF!C574,A!$A$2:$A$1001,0))</f>
        <v>#N/A</v>
      </c>
      <c r="J574" s="202" t="e">
        <f>INDEX(A!$H$2:$H$1001,MATCH(EF!C574,A!$A$2:$A$1001,0))</f>
        <v>#N/A</v>
      </c>
      <c r="K574" s="202" t="e">
        <f>INDEX(A!$I$2:$I$1001,MATCH(EF!C574,A!$A$2:$A$1001,0))</f>
        <v>#N/A</v>
      </c>
      <c r="L574" s="202" t="e">
        <f>INDEX(A!$J$2:$J$1001,MATCH(EF!C574,A!$A$2:$A$1001,0))</f>
        <v>#N/A</v>
      </c>
      <c r="M574" s="202" t="e">
        <f>INDEX(A!$K$2:$K$1001,MATCH(EF!C574,A!$A$2:$A$1001,0))</f>
        <v>#N/A</v>
      </c>
      <c r="N574" s="202" t="e">
        <f>INDEX(A!$L$2:$L$1001,MATCH(EF!C574,A!$A$2:$A$1001,0))</f>
        <v>#N/A</v>
      </c>
      <c r="O574" s="203" t="e">
        <f t="shared" si="16"/>
        <v>#N/A</v>
      </c>
      <c r="P574" s="203" t="e">
        <f t="shared" si="17"/>
        <v>#N/A</v>
      </c>
      <c r="Q574" s="203" t="e">
        <f>IF(O574="7",IF(P574="000","Sin región al ser un intermunicipal",INDEX(B!$C$2:$C$126,MATCH(EF!P574,B!$A$2:$A$126,0))),"Sin región al ser un ente Estatal")</f>
        <v>#N/A</v>
      </c>
      <c r="R574" s="204" t="e">
        <f>IF(O574="7",IF(P574="000","N/A",INDEX(B!$D$2:$D$126,MATCH(EF!P574,B!$A$2:$A$126,0))),B!$D$127)</f>
        <v>#N/A</v>
      </c>
      <c r="S574" s="204" t="e">
        <f>IF(O574="7",IF(P574="000","N/A",INDEX(B!$E$2:$E$126,MATCH(EF!P574,B!$A$2:$A$126,0))),B!$E$127)</f>
        <v>#N/A</v>
      </c>
    </row>
    <row r="575" spans="1:19" x14ac:dyDescent="0.3">
      <c r="A575" s="195">
        <f>COUNTIF(A!$A$2:$A$1001,"&lt;="&amp;A!A575)</f>
        <v>0</v>
      </c>
      <c r="B575" s="196">
        <v>574</v>
      </c>
      <c r="C575" s="202" t="e">
        <f>INDEX(A!$A$2:$A$1001,MATCH(EF!B575,EF!$A$2:$A$1001,0))</f>
        <v>#N/A</v>
      </c>
      <c r="D575" s="202" t="e">
        <f>INDEX(A!$B$2:$B$1001,MATCH(EF!C575,A!$A$2:$A$1001,0))</f>
        <v>#N/A</v>
      </c>
      <c r="E575" s="202" t="e">
        <f>INDEX(A!$C$2:$C$1001,MATCH(EF!C575,A!$A$2:$A$1001,0))</f>
        <v>#N/A</v>
      </c>
      <c r="F575" s="202" t="e">
        <f>INDEX(A!$D$2:$D$1001,MATCH(EF!C575,A!$A$2:$A$1001,0))</f>
        <v>#N/A</v>
      </c>
      <c r="G575" s="202" t="e">
        <f>INDEX(A!$E$2:$E$1001,MATCH(EF!C575,A!$A$2:$A$1001,0))</f>
        <v>#N/A</v>
      </c>
      <c r="H575" s="202" t="e">
        <f>INDEX(A!$F$2:$F$1001,MATCH(EF!C575,A!$A$2:$A$1001,0))</f>
        <v>#N/A</v>
      </c>
      <c r="I575" s="202" t="e">
        <f>INDEX(A!$G$2:$G$1001,MATCH(EF!C575,A!$A$2:$A$1001,0))</f>
        <v>#N/A</v>
      </c>
      <c r="J575" s="202" t="e">
        <f>INDEX(A!$H$2:$H$1001,MATCH(EF!C575,A!$A$2:$A$1001,0))</f>
        <v>#N/A</v>
      </c>
      <c r="K575" s="202" t="e">
        <f>INDEX(A!$I$2:$I$1001,MATCH(EF!C575,A!$A$2:$A$1001,0))</f>
        <v>#N/A</v>
      </c>
      <c r="L575" s="202" t="e">
        <f>INDEX(A!$J$2:$J$1001,MATCH(EF!C575,A!$A$2:$A$1001,0))</f>
        <v>#N/A</v>
      </c>
      <c r="M575" s="202" t="e">
        <f>INDEX(A!$K$2:$K$1001,MATCH(EF!C575,A!$A$2:$A$1001,0))</f>
        <v>#N/A</v>
      </c>
      <c r="N575" s="202" t="e">
        <f>INDEX(A!$L$2:$L$1001,MATCH(EF!C575,A!$A$2:$A$1001,0))</f>
        <v>#N/A</v>
      </c>
      <c r="O575" s="203" t="e">
        <f t="shared" si="16"/>
        <v>#N/A</v>
      </c>
      <c r="P575" s="203" t="e">
        <f t="shared" si="17"/>
        <v>#N/A</v>
      </c>
      <c r="Q575" s="203" t="e">
        <f>IF(O575="7",IF(P575="000","Sin región al ser un intermunicipal",INDEX(B!$C$2:$C$126,MATCH(EF!P575,B!$A$2:$A$126,0))),"Sin región al ser un ente Estatal")</f>
        <v>#N/A</v>
      </c>
      <c r="R575" s="204" t="e">
        <f>IF(O575="7",IF(P575="000","N/A",INDEX(B!$D$2:$D$126,MATCH(EF!P575,B!$A$2:$A$126,0))),B!$D$127)</f>
        <v>#N/A</v>
      </c>
      <c r="S575" s="204" t="e">
        <f>IF(O575="7",IF(P575="000","N/A",INDEX(B!$E$2:$E$126,MATCH(EF!P575,B!$A$2:$A$126,0))),B!$E$127)</f>
        <v>#N/A</v>
      </c>
    </row>
    <row r="576" spans="1:19" x14ac:dyDescent="0.3">
      <c r="A576" s="195">
        <f>COUNTIF(A!$A$2:$A$1001,"&lt;="&amp;A!A576)</f>
        <v>0</v>
      </c>
      <c r="B576" s="196">
        <v>575</v>
      </c>
      <c r="C576" s="202" t="e">
        <f>INDEX(A!$A$2:$A$1001,MATCH(EF!B576,EF!$A$2:$A$1001,0))</f>
        <v>#N/A</v>
      </c>
      <c r="D576" s="202" t="e">
        <f>INDEX(A!$B$2:$B$1001,MATCH(EF!C576,A!$A$2:$A$1001,0))</f>
        <v>#N/A</v>
      </c>
      <c r="E576" s="202" t="e">
        <f>INDEX(A!$C$2:$C$1001,MATCH(EF!C576,A!$A$2:$A$1001,0))</f>
        <v>#N/A</v>
      </c>
      <c r="F576" s="202" t="e">
        <f>INDEX(A!$D$2:$D$1001,MATCH(EF!C576,A!$A$2:$A$1001,0))</f>
        <v>#N/A</v>
      </c>
      <c r="G576" s="202" t="e">
        <f>INDEX(A!$E$2:$E$1001,MATCH(EF!C576,A!$A$2:$A$1001,0))</f>
        <v>#N/A</v>
      </c>
      <c r="H576" s="202" t="e">
        <f>INDEX(A!$F$2:$F$1001,MATCH(EF!C576,A!$A$2:$A$1001,0))</f>
        <v>#N/A</v>
      </c>
      <c r="I576" s="202" t="e">
        <f>INDEX(A!$G$2:$G$1001,MATCH(EF!C576,A!$A$2:$A$1001,0))</f>
        <v>#N/A</v>
      </c>
      <c r="J576" s="202" t="e">
        <f>INDEX(A!$H$2:$H$1001,MATCH(EF!C576,A!$A$2:$A$1001,0))</f>
        <v>#N/A</v>
      </c>
      <c r="K576" s="202" t="e">
        <f>INDEX(A!$I$2:$I$1001,MATCH(EF!C576,A!$A$2:$A$1001,0))</f>
        <v>#N/A</v>
      </c>
      <c r="L576" s="202" t="e">
        <f>INDEX(A!$J$2:$J$1001,MATCH(EF!C576,A!$A$2:$A$1001,0))</f>
        <v>#N/A</v>
      </c>
      <c r="M576" s="202" t="e">
        <f>INDEX(A!$K$2:$K$1001,MATCH(EF!C576,A!$A$2:$A$1001,0))</f>
        <v>#N/A</v>
      </c>
      <c r="N576" s="202" t="e">
        <f>INDEX(A!$L$2:$L$1001,MATCH(EF!C576,A!$A$2:$A$1001,0))</f>
        <v>#N/A</v>
      </c>
      <c r="O576" s="203" t="e">
        <f t="shared" si="16"/>
        <v>#N/A</v>
      </c>
      <c r="P576" s="203" t="e">
        <f t="shared" si="17"/>
        <v>#N/A</v>
      </c>
      <c r="Q576" s="203" t="e">
        <f>IF(O576="7",IF(P576="000","Sin región al ser un intermunicipal",INDEX(B!$C$2:$C$126,MATCH(EF!P576,B!$A$2:$A$126,0))),"Sin región al ser un ente Estatal")</f>
        <v>#N/A</v>
      </c>
      <c r="R576" s="204" t="e">
        <f>IF(O576="7",IF(P576="000","N/A",INDEX(B!$D$2:$D$126,MATCH(EF!P576,B!$A$2:$A$126,0))),B!$D$127)</f>
        <v>#N/A</v>
      </c>
      <c r="S576" s="204" t="e">
        <f>IF(O576="7",IF(P576="000","N/A",INDEX(B!$E$2:$E$126,MATCH(EF!P576,B!$A$2:$A$126,0))),B!$E$127)</f>
        <v>#N/A</v>
      </c>
    </row>
    <row r="577" spans="1:19" x14ac:dyDescent="0.3">
      <c r="A577" s="195">
        <f>COUNTIF(A!$A$2:$A$1001,"&lt;="&amp;A!A577)</f>
        <v>0</v>
      </c>
      <c r="B577" s="196">
        <v>576</v>
      </c>
      <c r="C577" s="202" t="e">
        <f>INDEX(A!$A$2:$A$1001,MATCH(EF!B577,EF!$A$2:$A$1001,0))</f>
        <v>#N/A</v>
      </c>
      <c r="D577" s="202" t="e">
        <f>INDEX(A!$B$2:$B$1001,MATCH(EF!C577,A!$A$2:$A$1001,0))</f>
        <v>#N/A</v>
      </c>
      <c r="E577" s="202" t="e">
        <f>INDEX(A!$C$2:$C$1001,MATCH(EF!C577,A!$A$2:$A$1001,0))</f>
        <v>#N/A</v>
      </c>
      <c r="F577" s="202" t="e">
        <f>INDEX(A!$D$2:$D$1001,MATCH(EF!C577,A!$A$2:$A$1001,0))</f>
        <v>#N/A</v>
      </c>
      <c r="G577" s="202" t="e">
        <f>INDEX(A!$E$2:$E$1001,MATCH(EF!C577,A!$A$2:$A$1001,0))</f>
        <v>#N/A</v>
      </c>
      <c r="H577" s="202" t="e">
        <f>INDEX(A!$F$2:$F$1001,MATCH(EF!C577,A!$A$2:$A$1001,0))</f>
        <v>#N/A</v>
      </c>
      <c r="I577" s="202" t="e">
        <f>INDEX(A!$G$2:$G$1001,MATCH(EF!C577,A!$A$2:$A$1001,0))</f>
        <v>#N/A</v>
      </c>
      <c r="J577" s="202" t="e">
        <f>INDEX(A!$H$2:$H$1001,MATCH(EF!C577,A!$A$2:$A$1001,0))</f>
        <v>#N/A</v>
      </c>
      <c r="K577" s="202" t="e">
        <f>INDEX(A!$I$2:$I$1001,MATCH(EF!C577,A!$A$2:$A$1001,0))</f>
        <v>#N/A</v>
      </c>
      <c r="L577" s="202" t="e">
        <f>INDEX(A!$J$2:$J$1001,MATCH(EF!C577,A!$A$2:$A$1001,0))</f>
        <v>#N/A</v>
      </c>
      <c r="M577" s="202" t="e">
        <f>INDEX(A!$K$2:$K$1001,MATCH(EF!C577,A!$A$2:$A$1001,0))</f>
        <v>#N/A</v>
      </c>
      <c r="N577" s="202" t="e">
        <f>INDEX(A!$L$2:$L$1001,MATCH(EF!C577,A!$A$2:$A$1001,0))</f>
        <v>#N/A</v>
      </c>
      <c r="O577" s="203" t="e">
        <f t="shared" si="16"/>
        <v>#N/A</v>
      </c>
      <c r="P577" s="203" t="e">
        <f t="shared" si="17"/>
        <v>#N/A</v>
      </c>
      <c r="Q577" s="203" t="e">
        <f>IF(O577="7",IF(P577="000","Sin región al ser un intermunicipal",INDEX(B!$C$2:$C$126,MATCH(EF!P577,B!$A$2:$A$126,0))),"Sin región al ser un ente Estatal")</f>
        <v>#N/A</v>
      </c>
      <c r="R577" s="204" t="e">
        <f>IF(O577="7",IF(P577="000","N/A",INDEX(B!$D$2:$D$126,MATCH(EF!P577,B!$A$2:$A$126,0))),B!$D$127)</f>
        <v>#N/A</v>
      </c>
      <c r="S577" s="204" t="e">
        <f>IF(O577="7",IF(P577="000","N/A",INDEX(B!$E$2:$E$126,MATCH(EF!P577,B!$A$2:$A$126,0))),B!$E$127)</f>
        <v>#N/A</v>
      </c>
    </row>
    <row r="578" spans="1:19" x14ac:dyDescent="0.3">
      <c r="A578" s="195">
        <f>COUNTIF(A!$A$2:$A$1001,"&lt;="&amp;A!A578)</f>
        <v>0</v>
      </c>
      <c r="B578" s="196">
        <v>577</v>
      </c>
      <c r="C578" s="202" t="e">
        <f>INDEX(A!$A$2:$A$1001,MATCH(EF!B578,EF!$A$2:$A$1001,0))</f>
        <v>#N/A</v>
      </c>
      <c r="D578" s="202" t="e">
        <f>INDEX(A!$B$2:$B$1001,MATCH(EF!C578,A!$A$2:$A$1001,0))</f>
        <v>#N/A</v>
      </c>
      <c r="E578" s="202" t="e">
        <f>INDEX(A!$C$2:$C$1001,MATCH(EF!C578,A!$A$2:$A$1001,0))</f>
        <v>#N/A</v>
      </c>
      <c r="F578" s="202" t="e">
        <f>INDEX(A!$D$2:$D$1001,MATCH(EF!C578,A!$A$2:$A$1001,0))</f>
        <v>#N/A</v>
      </c>
      <c r="G578" s="202" t="e">
        <f>INDEX(A!$E$2:$E$1001,MATCH(EF!C578,A!$A$2:$A$1001,0))</f>
        <v>#N/A</v>
      </c>
      <c r="H578" s="202" t="e">
        <f>INDEX(A!$F$2:$F$1001,MATCH(EF!C578,A!$A$2:$A$1001,0))</f>
        <v>#N/A</v>
      </c>
      <c r="I578" s="202" t="e">
        <f>INDEX(A!$G$2:$G$1001,MATCH(EF!C578,A!$A$2:$A$1001,0))</f>
        <v>#N/A</v>
      </c>
      <c r="J578" s="202" t="e">
        <f>INDEX(A!$H$2:$H$1001,MATCH(EF!C578,A!$A$2:$A$1001,0))</f>
        <v>#N/A</v>
      </c>
      <c r="K578" s="202" t="e">
        <f>INDEX(A!$I$2:$I$1001,MATCH(EF!C578,A!$A$2:$A$1001,0))</f>
        <v>#N/A</v>
      </c>
      <c r="L578" s="202" t="e">
        <f>INDEX(A!$J$2:$J$1001,MATCH(EF!C578,A!$A$2:$A$1001,0))</f>
        <v>#N/A</v>
      </c>
      <c r="M578" s="202" t="e">
        <f>INDEX(A!$K$2:$K$1001,MATCH(EF!C578,A!$A$2:$A$1001,0))</f>
        <v>#N/A</v>
      </c>
      <c r="N578" s="202" t="e">
        <f>INDEX(A!$L$2:$L$1001,MATCH(EF!C578,A!$A$2:$A$1001,0))</f>
        <v>#N/A</v>
      </c>
      <c r="O578" s="203" t="e">
        <f t="shared" si="16"/>
        <v>#N/A</v>
      </c>
      <c r="P578" s="203" t="e">
        <f t="shared" si="17"/>
        <v>#N/A</v>
      </c>
      <c r="Q578" s="203" t="e">
        <f>IF(O578="7",IF(P578="000","Sin región al ser un intermunicipal",INDEX(B!$C$2:$C$126,MATCH(EF!P578,B!$A$2:$A$126,0))),"Sin región al ser un ente Estatal")</f>
        <v>#N/A</v>
      </c>
      <c r="R578" s="204" t="e">
        <f>IF(O578="7",IF(P578="000","N/A",INDEX(B!$D$2:$D$126,MATCH(EF!P578,B!$A$2:$A$126,0))),B!$D$127)</f>
        <v>#N/A</v>
      </c>
      <c r="S578" s="204" t="e">
        <f>IF(O578="7",IF(P578="000","N/A",INDEX(B!$E$2:$E$126,MATCH(EF!P578,B!$A$2:$A$126,0))),B!$E$127)</f>
        <v>#N/A</v>
      </c>
    </row>
    <row r="579" spans="1:19" x14ac:dyDescent="0.3">
      <c r="A579" s="195">
        <f>COUNTIF(A!$A$2:$A$1001,"&lt;="&amp;A!A579)</f>
        <v>0</v>
      </c>
      <c r="B579" s="196">
        <v>578</v>
      </c>
      <c r="C579" s="202" t="e">
        <f>INDEX(A!$A$2:$A$1001,MATCH(EF!B579,EF!$A$2:$A$1001,0))</f>
        <v>#N/A</v>
      </c>
      <c r="D579" s="202" t="e">
        <f>INDEX(A!$B$2:$B$1001,MATCH(EF!C579,A!$A$2:$A$1001,0))</f>
        <v>#N/A</v>
      </c>
      <c r="E579" s="202" t="e">
        <f>INDEX(A!$C$2:$C$1001,MATCH(EF!C579,A!$A$2:$A$1001,0))</f>
        <v>#N/A</v>
      </c>
      <c r="F579" s="202" t="e">
        <f>INDEX(A!$D$2:$D$1001,MATCH(EF!C579,A!$A$2:$A$1001,0))</f>
        <v>#N/A</v>
      </c>
      <c r="G579" s="202" t="e">
        <f>INDEX(A!$E$2:$E$1001,MATCH(EF!C579,A!$A$2:$A$1001,0))</f>
        <v>#N/A</v>
      </c>
      <c r="H579" s="202" t="e">
        <f>INDEX(A!$F$2:$F$1001,MATCH(EF!C579,A!$A$2:$A$1001,0))</f>
        <v>#N/A</v>
      </c>
      <c r="I579" s="202" t="e">
        <f>INDEX(A!$G$2:$G$1001,MATCH(EF!C579,A!$A$2:$A$1001,0))</f>
        <v>#N/A</v>
      </c>
      <c r="J579" s="202" t="e">
        <f>INDEX(A!$H$2:$H$1001,MATCH(EF!C579,A!$A$2:$A$1001,0))</f>
        <v>#N/A</v>
      </c>
      <c r="K579" s="202" t="e">
        <f>INDEX(A!$I$2:$I$1001,MATCH(EF!C579,A!$A$2:$A$1001,0))</f>
        <v>#N/A</v>
      </c>
      <c r="L579" s="202" t="e">
        <f>INDEX(A!$J$2:$J$1001,MATCH(EF!C579,A!$A$2:$A$1001,0))</f>
        <v>#N/A</v>
      </c>
      <c r="M579" s="202" t="e">
        <f>INDEX(A!$K$2:$K$1001,MATCH(EF!C579,A!$A$2:$A$1001,0))</f>
        <v>#N/A</v>
      </c>
      <c r="N579" s="202" t="e">
        <f>INDEX(A!$L$2:$L$1001,MATCH(EF!C579,A!$A$2:$A$1001,0))</f>
        <v>#N/A</v>
      </c>
      <c r="O579" s="203" t="e">
        <f t="shared" ref="O579:O642" si="18">MID(M579,1,1)</f>
        <v>#N/A</v>
      </c>
      <c r="P579" s="203" t="e">
        <f t="shared" ref="P579:P642" si="19">MID(M579,2,3)</f>
        <v>#N/A</v>
      </c>
      <c r="Q579" s="203" t="e">
        <f>IF(O579="7",IF(P579="000","Sin región al ser un intermunicipal",INDEX(B!$C$2:$C$126,MATCH(EF!P579,B!$A$2:$A$126,0))),"Sin región al ser un ente Estatal")</f>
        <v>#N/A</v>
      </c>
      <c r="R579" s="204" t="e">
        <f>IF(O579="7",IF(P579="000","N/A",INDEX(B!$D$2:$D$126,MATCH(EF!P579,B!$A$2:$A$126,0))),B!$D$127)</f>
        <v>#N/A</v>
      </c>
      <c r="S579" s="204" t="e">
        <f>IF(O579="7",IF(P579="000","N/A",INDEX(B!$E$2:$E$126,MATCH(EF!P579,B!$A$2:$A$126,0))),B!$E$127)</f>
        <v>#N/A</v>
      </c>
    </row>
    <row r="580" spans="1:19" x14ac:dyDescent="0.3">
      <c r="A580" s="195">
        <f>COUNTIF(A!$A$2:$A$1001,"&lt;="&amp;A!A580)</f>
        <v>0</v>
      </c>
      <c r="B580" s="196">
        <v>579</v>
      </c>
      <c r="C580" s="202" t="e">
        <f>INDEX(A!$A$2:$A$1001,MATCH(EF!B580,EF!$A$2:$A$1001,0))</f>
        <v>#N/A</v>
      </c>
      <c r="D580" s="202" t="e">
        <f>INDEX(A!$B$2:$B$1001,MATCH(EF!C580,A!$A$2:$A$1001,0))</f>
        <v>#N/A</v>
      </c>
      <c r="E580" s="202" t="e">
        <f>INDEX(A!$C$2:$C$1001,MATCH(EF!C580,A!$A$2:$A$1001,0))</f>
        <v>#N/A</v>
      </c>
      <c r="F580" s="202" t="e">
        <f>INDEX(A!$D$2:$D$1001,MATCH(EF!C580,A!$A$2:$A$1001,0))</f>
        <v>#N/A</v>
      </c>
      <c r="G580" s="202" t="e">
        <f>INDEX(A!$E$2:$E$1001,MATCH(EF!C580,A!$A$2:$A$1001,0))</f>
        <v>#N/A</v>
      </c>
      <c r="H580" s="202" t="e">
        <f>INDEX(A!$F$2:$F$1001,MATCH(EF!C580,A!$A$2:$A$1001,0))</f>
        <v>#N/A</v>
      </c>
      <c r="I580" s="202" t="e">
        <f>INDEX(A!$G$2:$G$1001,MATCH(EF!C580,A!$A$2:$A$1001,0))</f>
        <v>#N/A</v>
      </c>
      <c r="J580" s="202" t="e">
        <f>INDEX(A!$H$2:$H$1001,MATCH(EF!C580,A!$A$2:$A$1001,0))</f>
        <v>#N/A</v>
      </c>
      <c r="K580" s="202" t="e">
        <f>INDEX(A!$I$2:$I$1001,MATCH(EF!C580,A!$A$2:$A$1001,0))</f>
        <v>#N/A</v>
      </c>
      <c r="L580" s="202" t="e">
        <f>INDEX(A!$J$2:$J$1001,MATCH(EF!C580,A!$A$2:$A$1001,0))</f>
        <v>#N/A</v>
      </c>
      <c r="M580" s="202" t="e">
        <f>INDEX(A!$K$2:$K$1001,MATCH(EF!C580,A!$A$2:$A$1001,0))</f>
        <v>#N/A</v>
      </c>
      <c r="N580" s="202" t="e">
        <f>INDEX(A!$L$2:$L$1001,MATCH(EF!C580,A!$A$2:$A$1001,0))</f>
        <v>#N/A</v>
      </c>
      <c r="O580" s="203" t="e">
        <f t="shared" si="18"/>
        <v>#N/A</v>
      </c>
      <c r="P580" s="203" t="e">
        <f t="shared" si="19"/>
        <v>#N/A</v>
      </c>
      <c r="Q580" s="203" t="e">
        <f>IF(O580="7",IF(P580="000","Sin región al ser un intermunicipal",INDEX(B!$C$2:$C$126,MATCH(EF!P580,B!$A$2:$A$126,0))),"Sin región al ser un ente Estatal")</f>
        <v>#N/A</v>
      </c>
      <c r="R580" s="204" t="e">
        <f>IF(O580="7",IF(P580="000","N/A",INDEX(B!$D$2:$D$126,MATCH(EF!P580,B!$A$2:$A$126,0))),B!$D$127)</f>
        <v>#N/A</v>
      </c>
      <c r="S580" s="204" t="e">
        <f>IF(O580="7",IF(P580="000","N/A",INDEX(B!$E$2:$E$126,MATCH(EF!P580,B!$A$2:$A$126,0))),B!$E$127)</f>
        <v>#N/A</v>
      </c>
    </row>
    <row r="581" spans="1:19" x14ac:dyDescent="0.3">
      <c r="A581" s="195">
        <f>COUNTIF(A!$A$2:$A$1001,"&lt;="&amp;A!A581)</f>
        <v>0</v>
      </c>
      <c r="B581" s="196">
        <v>580</v>
      </c>
      <c r="C581" s="202" t="e">
        <f>INDEX(A!$A$2:$A$1001,MATCH(EF!B581,EF!$A$2:$A$1001,0))</f>
        <v>#N/A</v>
      </c>
      <c r="D581" s="202" t="e">
        <f>INDEX(A!$B$2:$B$1001,MATCH(EF!C581,A!$A$2:$A$1001,0))</f>
        <v>#N/A</v>
      </c>
      <c r="E581" s="202" t="e">
        <f>INDEX(A!$C$2:$C$1001,MATCH(EF!C581,A!$A$2:$A$1001,0))</f>
        <v>#N/A</v>
      </c>
      <c r="F581" s="202" t="e">
        <f>INDEX(A!$D$2:$D$1001,MATCH(EF!C581,A!$A$2:$A$1001,0))</f>
        <v>#N/A</v>
      </c>
      <c r="G581" s="202" t="e">
        <f>INDEX(A!$E$2:$E$1001,MATCH(EF!C581,A!$A$2:$A$1001,0))</f>
        <v>#N/A</v>
      </c>
      <c r="H581" s="202" t="e">
        <f>INDEX(A!$F$2:$F$1001,MATCH(EF!C581,A!$A$2:$A$1001,0))</f>
        <v>#N/A</v>
      </c>
      <c r="I581" s="202" t="e">
        <f>INDEX(A!$G$2:$G$1001,MATCH(EF!C581,A!$A$2:$A$1001,0))</f>
        <v>#N/A</v>
      </c>
      <c r="J581" s="202" t="e">
        <f>INDEX(A!$H$2:$H$1001,MATCH(EF!C581,A!$A$2:$A$1001,0))</f>
        <v>#N/A</v>
      </c>
      <c r="K581" s="202" t="e">
        <f>INDEX(A!$I$2:$I$1001,MATCH(EF!C581,A!$A$2:$A$1001,0))</f>
        <v>#N/A</v>
      </c>
      <c r="L581" s="202" t="e">
        <f>INDEX(A!$J$2:$J$1001,MATCH(EF!C581,A!$A$2:$A$1001,0))</f>
        <v>#N/A</v>
      </c>
      <c r="M581" s="202" t="e">
        <f>INDEX(A!$K$2:$K$1001,MATCH(EF!C581,A!$A$2:$A$1001,0))</f>
        <v>#N/A</v>
      </c>
      <c r="N581" s="202" t="e">
        <f>INDEX(A!$L$2:$L$1001,MATCH(EF!C581,A!$A$2:$A$1001,0))</f>
        <v>#N/A</v>
      </c>
      <c r="O581" s="203" t="e">
        <f t="shared" si="18"/>
        <v>#N/A</v>
      </c>
      <c r="P581" s="203" t="e">
        <f t="shared" si="19"/>
        <v>#N/A</v>
      </c>
      <c r="Q581" s="203" t="e">
        <f>IF(O581="7",IF(P581="000","Sin región al ser un intermunicipal",INDEX(B!$C$2:$C$126,MATCH(EF!P581,B!$A$2:$A$126,0))),"Sin región al ser un ente Estatal")</f>
        <v>#N/A</v>
      </c>
      <c r="R581" s="204" t="e">
        <f>IF(O581="7",IF(P581="000","N/A",INDEX(B!$D$2:$D$126,MATCH(EF!P581,B!$A$2:$A$126,0))),B!$D$127)</f>
        <v>#N/A</v>
      </c>
      <c r="S581" s="204" t="e">
        <f>IF(O581="7",IF(P581="000","N/A",INDEX(B!$E$2:$E$126,MATCH(EF!P581,B!$A$2:$A$126,0))),B!$E$127)</f>
        <v>#N/A</v>
      </c>
    </row>
    <row r="582" spans="1:19" x14ac:dyDescent="0.3">
      <c r="A582" s="195">
        <f>COUNTIF(A!$A$2:$A$1001,"&lt;="&amp;A!A582)</f>
        <v>0</v>
      </c>
      <c r="B582" s="196">
        <v>581</v>
      </c>
      <c r="C582" s="202" t="e">
        <f>INDEX(A!$A$2:$A$1001,MATCH(EF!B582,EF!$A$2:$A$1001,0))</f>
        <v>#N/A</v>
      </c>
      <c r="D582" s="202" t="e">
        <f>INDEX(A!$B$2:$B$1001,MATCH(EF!C582,A!$A$2:$A$1001,0))</f>
        <v>#N/A</v>
      </c>
      <c r="E582" s="202" t="e">
        <f>INDEX(A!$C$2:$C$1001,MATCH(EF!C582,A!$A$2:$A$1001,0))</f>
        <v>#N/A</v>
      </c>
      <c r="F582" s="202" t="e">
        <f>INDEX(A!$D$2:$D$1001,MATCH(EF!C582,A!$A$2:$A$1001,0))</f>
        <v>#N/A</v>
      </c>
      <c r="G582" s="202" t="e">
        <f>INDEX(A!$E$2:$E$1001,MATCH(EF!C582,A!$A$2:$A$1001,0))</f>
        <v>#N/A</v>
      </c>
      <c r="H582" s="202" t="e">
        <f>INDEX(A!$F$2:$F$1001,MATCH(EF!C582,A!$A$2:$A$1001,0))</f>
        <v>#N/A</v>
      </c>
      <c r="I582" s="202" t="e">
        <f>INDEX(A!$G$2:$G$1001,MATCH(EF!C582,A!$A$2:$A$1001,0))</f>
        <v>#N/A</v>
      </c>
      <c r="J582" s="202" t="e">
        <f>INDEX(A!$H$2:$H$1001,MATCH(EF!C582,A!$A$2:$A$1001,0))</f>
        <v>#N/A</v>
      </c>
      <c r="K582" s="202" t="e">
        <f>INDEX(A!$I$2:$I$1001,MATCH(EF!C582,A!$A$2:$A$1001,0))</f>
        <v>#N/A</v>
      </c>
      <c r="L582" s="202" t="e">
        <f>INDEX(A!$J$2:$J$1001,MATCH(EF!C582,A!$A$2:$A$1001,0))</f>
        <v>#N/A</v>
      </c>
      <c r="M582" s="202" t="e">
        <f>INDEX(A!$K$2:$K$1001,MATCH(EF!C582,A!$A$2:$A$1001,0))</f>
        <v>#N/A</v>
      </c>
      <c r="N582" s="202" t="e">
        <f>INDEX(A!$L$2:$L$1001,MATCH(EF!C582,A!$A$2:$A$1001,0))</f>
        <v>#N/A</v>
      </c>
      <c r="O582" s="203" t="e">
        <f t="shared" si="18"/>
        <v>#N/A</v>
      </c>
      <c r="P582" s="203" t="e">
        <f t="shared" si="19"/>
        <v>#N/A</v>
      </c>
      <c r="Q582" s="203" t="e">
        <f>IF(O582="7",IF(P582="000","Sin región al ser un intermunicipal",INDEX(B!$C$2:$C$126,MATCH(EF!P582,B!$A$2:$A$126,0))),"Sin región al ser un ente Estatal")</f>
        <v>#N/A</v>
      </c>
      <c r="R582" s="204" t="e">
        <f>IF(O582="7",IF(P582="000","N/A",INDEX(B!$D$2:$D$126,MATCH(EF!P582,B!$A$2:$A$126,0))),B!$D$127)</f>
        <v>#N/A</v>
      </c>
      <c r="S582" s="204" t="e">
        <f>IF(O582="7",IF(P582="000","N/A",INDEX(B!$E$2:$E$126,MATCH(EF!P582,B!$A$2:$A$126,0))),B!$E$127)</f>
        <v>#N/A</v>
      </c>
    </row>
    <row r="583" spans="1:19" x14ac:dyDescent="0.3">
      <c r="A583" s="195">
        <f>COUNTIF(A!$A$2:$A$1001,"&lt;="&amp;A!A583)</f>
        <v>0</v>
      </c>
      <c r="B583" s="196">
        <v>582</v>
      </c>
      <c r="C583" s="202" t="e">
        <f>INDEX(A!$A$2:$A$1001,MATCH(EF!B583,EF!$A$2:$A$1001,0))</f>
        <v>#N/A</v>
      </c>
      <c r="D583" s="202" t="e">
        <f>INDEX(A!$B$2:$B$1001,MATCH(EF!C583,A!$A$2:$A$1001,0))</f>
        <v>#N/A</v>
      </c>
      <c r="E583" s="202" t="e">
        <f>INDEX(A!$C$2:$C$1001,MATCH(EF!C583,A!$A$2:$A$1001,0))</f>
        <v>#N/A</v>
      </c>
      <c r="F583" s="202" t="e">
        <f>INDEX(A!$D$2:$D$1001,MATCH(EF!C583,A!$A$2:$A$1001,0))</f>
        <v>#N/A</v>
      </c>
      <c r="G583" s="202" t="e">
        <f>INDEX(A!$E$2:$E$1001,MATCH(EF!C583,A!$A$2:$A$1001,0))</f>
        <v>#N/A</v>
      </c>
      <c r="H583" s="202" t="e">
        <f>INDEX(A!$F$2:$F$1001,MATCH(EF!C583,A!$A$2:$A$1001,0))</f>
        <v>#N/A</v>
      </c>
      <c r="I583" s="202" t="e">
        <f>INDEX(A!$G$2:$G$1001,MATCH(EF!C583,A!$A$2:$A$1001,0))</f>
        <v>#N/A</v>
      </c>
      <c r="J583" s="202" t="e">
        <f>INDEX(A!$H$2:$H$1001,MATCH(EF!C583,A!$A$2:$A$1001,0))</f>
        <v>#N/A</v>
      </c>
      <c r="K583" s="202" t="e">
        <f>INDEX(A!$I$2:$I$1001,MATCH(EF!C583,A!$A$2:$A$1001,0))</f>
        <v>#N/A</v>
      </c>
      <c r="L583" s="202" t="e">
        <f>INDEX(A!$J$2:$J$1001,MATCH(EF!C583,A!$A$2:$A$1001,0))</f>
        <v>#N/A</v>
      </c>
      <c r="M583" s="202" t="e">
        <f>INDEX(A!$K$2:$K$1001,MATCH(EF!C583,A!$A$2:$A$1001,0))</f>
        <v>#N/A</v>
      </c>
      <c r="N583" s="202" t="e">
        <f>INDEX(A!$L$2:$L$1001,MATCH(EF!C583,A!$A$2:$A$1001,0))</f>
        <v>#N/A</v>
      </c>
      <c r="O583" s="203" t="e">
        <f t="shared" si="18"/>
        <v>#N/A</v>
      </c>
      <c r="P583" s="203" t="e">
        <f t="shared" si="19"/>
        <v>#N/A</v>
      </c>
      <c r="Q583" s="203" t="e">
        <f>IF(O583="7",IF(P583="000","Sin región al ser un intermunicipal",INDEX(B!$C$2:$C$126,MATCH(EF!P583,B!$A$2:$A$126,0))),"Sin región al ser un ente Estatal")</f>
        <v>#N/A</v>
      </c>
      <c r="R583" s="204" t="e">
        <f>IF(O583="7",IF(P583="000","N/A",INDEX(B!$D$2:$D$126,MATCH(EF!P583,B!$A$2:$A$126,0))),B!$D$127)</f>
        <v>#N/A</v>
      </c>
      <c r="S583" s="204" t="e">
        <f>IF(O583="7",IF(P583="000","N/A",INDEX(B!$E$2:$E$126,MATCH(EF!P583,B!$A$2:$A$126,0))),B!$E$127)</f>
        <v>#N/A</v>
      </c>
    </row>
    <row r="584" spans="1:19" x14ac:dyDescent="0.3">
      <c r="A584" s="195">
        <f>COUNTIF(A!$A$2:$A$1001,"&lt;="&amp;A!A584)</f>
        <v>0</v>
      </c>
      <c r="B584" s="196">
        <v>583</v>
      </c>
      <c r="C584" s="202" t="e">
        <f>INDEX(A!$A$2:$A$1001,MATCH(EF!B584,EF!$A$2:$A$1001,0))</f>
        <v>#N/A</v>
      </c>
      <c r="D584" s="202" t="e">
        <f>INDEX(A!$B$2:$B$1001,MATCH(EF!C584,A!$A$2:$A$1001,0))</f>
        <v>#N/A</v>
      </c>
      <c r="E584" s="202" t="e">
        <f>INDEX(A!$C$2:$C$1001,MATCH(EF!C584,A!$A$2:$A$1001,0))</f>
        <v>#N/A</v>
      </c>
      <c r="F584" s="202" t="e">
        <f>INDEX(A!$D$2:$D$1001,MATCH(EF!C584,A!$A$2:$A$1001,0))</f>
        <v>#N/A</v>
      </c>
      <c r="G584" s="202" t="e">
        <f>INDEX(A!$E$2:$E$1001,MATCH(EF!C584,A!$A$2:$A$1001,0))</f>
        <v>#N/A</v>
      </c>
      <c r="H584" s="202" t="e">
        <f>INDEX(A!$F$2:$F$1001,MATCH(EF!C584,A!$A$2:$A$1001,0))</f>
        <v>#N/A</v>
      </c>
      <c r="I584" s="202" t="e">
        <f>INDEX(A!$G$2:$G$1001,MATCH(EF!C584,A!$A$2:$A$1001,0))</f>
        <v>#N/A</v>
      </c>
      <c r="J584" s="202" t="e">
        <f>INDEX(A!$H$2:$H$1001,MATCH(EF!C584,A!$A$2:$A$1001,0))</f>
        <v>#N/A</v>
      </c>
      <c r="K584" s="202" t="e">
        <f>INDEX(A!$I$2:$I$1001,MATCH(EF!C584,A!$A$2:$A$1001,0))</f>
        <v>#N/A</v>
      </c>
      <c r="L584" s="202" t="e">
        <f>INDEX(A!$J$2:$J$1001,MATCH(EF!C584,A!$A$2:$A$1001,0))</f>
        <v>#N/A</v>
      </c>
      <c r="M584" s="202" t="e">
        <f>INDEX(A!$K$2:$K$1001,MATCH(EF!C584,A!$A$2:$A$1001,0))</f>
        <v>#N/A</v>
      </c>
      <c r="N584" s="202" t="e">
        <f>INDEX(A!$L$2:$L$1001,MATCH(EF!C584,A!$A$2:$A$1001,0))</f>
        <v>#N/A</v>
      </c>
      <c r="O584" s="203" t="e">
        <f t="shared" si="18"/>
        <v>#N/A</v>
      </c>
      <c r="P584" s="203" t="e">
        <f t="shared" si="19"/>
        <v>#N/A</v>
      </c>
      <c r="Q584" s="203" t="e">
        <f>IF(O584="7",IF(P584="000","Sin región al ser un intermunicipal",INDEX(B!$C$2:$C$126,MATCH(EF!P584,B!$A$2:$A$126,0))),"Sin región al ser un ente Estatal")</f>
        <v>#N/A</v>
      </c>
      <c r="R584" s="204" t="e">
        <f>IF(O584="7",IF(P584="000","N/A",INDEX(B!$D$2:$D$126,MATCH(EF!P584,B!$A$2:$A$126,0))),B!$D$127)</f>
        <v>#N/A</v>
      </c>
      <c r="S584" s="204" t="e">
        <f>IF(O584="7",IF(P584="000","N/A",INDEX(B!$E$2:$E$126,MATCH(EF!P584,B!$A$2:$A$126,0))),B!$E$127)</f>
        <v>#N/A</v>
      </c>
    </row>
    <row r="585" spans="1:19" x14ac:dyDescent="0.3">
      <c r="A585" s="195">
        <f>COUNTIF(A!$A$2:$A$1001,"&lt;="&amp;A!A585)</f>
        <v>0</v>
      </c>
      <c r="B585" s="196">
        <v>584</v>
      </c>
      <c r="C585" s="202" t="e">
        <f>INDEX(A!$A$2:$A$1001,MATCH(EF!B585,EF!$A$2:$A$1001,0))</f>
        <v>#N/A</v>
      </c>
      <c r="D585" s="202" t="e">
        <f>INDEX(A!$B$2:$B$1001,MATCH(EF!C585,A!$A$2:$A$1001,0))</f>
        <v>#N/A</v>
      </c>
      <c r="E585" s="202" t="e">
        <f>INDEX(A!$C$2:$C$1001,MATCH(EF!C585,A!$A$2:$A$1001,0))</f>
        <v>#N/A</v>
      </c>
      <c r="F585" s="202" t="e">
        <f>INDEX(A!$D$2:$D$1001,MATCH(EF!C585,A!$A$2:$A$1001,0))</f>
        <v>#N/A</v>
      </c>
      <c r="G585" s="202" t="e">
        <f>INDEX(A!$E$2:$E$1001,MATCH(EF!C585,A!$A$2:$A$1001,0))</f>
        <v>#N/A</v>
      </c>
      <c r="H585" s="202" t="e">
        <f>INDEX(A!$F$2:$F$1001,MATCH(EF!C585,A!$A$2:$A$1001,0))</f>
        <v>#N/A</v>
      </c>
      <c r="I585" s="202" t="e">
        <f>INDEX(A!$G$2:$G$1001,MATCH(EF!C585,A!$A$2:$A$1001,0))</f>
        <v>#N/A</v>
      </c>
      <c r="J585" s="202" t="e">
        <f>INDEX(A!$H$2:$H$1001,MATCH(EF!C585,A!$A$2:$A$1001,0))</f>
        <v>#N/A</v>
      </c>
      <c r="K585" s="202" t="e">
        <f>INDEX(A!$I$2:$I$1001,MATCH(EF!C585,A!$A$2:$A$1001,0))</f>
        <v>#N/A</v>
      </c>
      <c r="L585" s="202" t="e">
        <f>INDEX(A!$J$2:$J$1001,MATCH(EF!C585,A!$A$2:$A$1001,0))</f>
        <v>#N/A</v>
      </c>
      <c r="M585" s="202" t="e">
        <f>INDEX(A!$K$2:$K$1001,MATCH(EF!C585,A!$A$2:$A$1001,0))</f>
        <v>#N/A</v>
      </c>
      <c r="N585" s="202" t="e">
        <f>INDEX(A!$L$2:$L$1001,MATCH(EF!C585,A!$A$2:$A$1001,0))</f>
        <v>#N/A</v>
      </c>
      <c r="O585" s="203" t="e">
        <f t="shared" si="18"/>
        <v>#N/A</v>
      </c>
      <c r="P585" s="203" t="e">
        <f t="shared" si="19"/>
        <v>#N/A</v>
      </c>
      <c r="Q585" s="203" t="e">
        <f>IF(O585="7",IF(P585="000","Sin región al ser un intermunicipal",INDEX(B!$C$2:$C$126,MATCH(EF!P585,B!$A$2:$A$126,0))),"Sin región al ser un ente Estatal")</f>
        <v>#N/A</v>
      </c>
      <c r="R585" s="204" t="e">
        <f>IF(O585="7",IF(P585="000","N/A",INDEX(B!$D$2:$D$126,MATCH(EF!P585,B!$A$2:$A$126,0))),B!$D$127)</f>
        <v>#N/A</v>
      </c>
      <c r="S585" s="204" t="e">
        <f>IF(O585="7",IF(P585="000","N/A",INDEX(B!$E$2:$E$126,MATCH(EF!P585,B!$A$2:$A$126,0))),B!$E$127)</f>
        <v>#N/A</v>
      </c>
    </row>
    <row r="586" spans="1:19" x14ac:dyDescent="0.3">
      <c r="A586" s="195">
        <f>COUNTIF(A!$A$2:$A$1001,"&lt;="&amp;A!A586)</f>
        <v>0</v>
      </c>
      <c r="B586" s="196">
        <v>585</v>
      </c>
      <c r="C586" s="202" t="e">
        <f>INDEX(A!$A$2:$A$1001,MATCH(EF!B586,EF!$A$2:$A$1001,0))</f>
        <v>#N/A</v>
      </c>
      <c r="D586" s="202" t="e">
        <f>INDEX(A!$B$2:$B$1001,MATCH(EF!C586,A!$A$2:$A$1001,0))</f>
        <v>#N/A</v>
      </c>
      <c r="E586" s="202" t="e">
        <f>INDEX(A!$C$2:$C$1001,MATCH(EF!C586,A!$A$2:$A$1001,0))</f>
        <v>#N/A</v>
      </c>
      <c r="F586" s="202" t="e">
        <f>INDEX(A!$D$2:$D$1001,MATCH(EF!C586,A!$A$2:$A$1001,0))</f>
        <v>#N/A</v>
      </c>
      <c r="G586" s="202" t="e">
        <f>INDEX(A!$E$2:$E$1001,MATCH(EF!C586,A!$A$2:$A$1001,0))</f>
        <v>#N/A</v>
      </c>
      <c r="H586" s="202" t="e">
        <f>INDEX(A!$F$2:$F$1001,MATCH(EF!C586,A!$A$2:$A$1001,0))</f>
        <v>#N/A</v>
      </c>
      <c r="I586" s="202" t="e">
        <f>INDEX(A!$G$2:$G$1001,MATCH(EF!C586,A!$A$2:$A$1001,0))</f>
        <v>#N/A</v>
      </c>
      <c r="J586" s="202" t="e">
        <f>INDEX(A!$H$2:$H$1001,MATCH(EF!C586,A!$A$2:$A$1001,0))</f>
        <v>#N/A</v>
      </c>
      <c r="K586" s="202" t="e">
        <f>INDEX(A!$I$2:$I$1001,MATCH(EF!C586,A!$A$2:$A$1001,0))</f>
        <v>#N/A</v>
      </c>
      <c r="L586" s="202" t="e">
        <f>INDEX(A!$J$2:$J$1001,MATCH(EF!C586,A!$A$2:$A$1001,0))</f>
        <v>#N/A</v>
      </c>
      <c r="M586" s="202" t="e">
        <f>INDEX(A!$K$2:$K$1001,MATCH(EF!C586,A!$A$2:$A$1001,0))</f>
        <v>#N/A</v>
      </c>
      <c r="N586" s="202" t="e">
        <f>INDEX(A!$L$2:$L$1001,MATCH(EF!C586,A!$A$2:$A$1001,0))</f>
        <v>#N/A</v>
      </c>
      <c r="O586" s="203" t="e">
        <f t="shared" si="18"/>
        <v>#N/A</v>
      </c>
      <c r="P586" s="203" t="e">
        <f t="shared" si="19"/>
        <v>#N/A</v>
      </c>
      <c r="Q586" s="203" t="e">
        <f>IF(O586="7",IF(P586="000","Sin región al ser un intermunicipal",INDEX(B!$C$2:$C$126,MATCH(EF!P586,B!$A$2:$A$126,0))),"Sin región al ser un ente Estatal")</f>
        <v>#N/A</v>
      </c>
      <c r="R586" s="204" t="e">
        <f>IF(O586="7",IF(P586="000","N/A",INDEX(B!$D$2:$D$126,MATCH(EF!P586,B!$A$2:$A$126,0))),B!$D$127)</f>
        <v>#N/A</v>
      </c>
      <c r="S586" s="204" t="e">
        <f>IF(O586="7",IF(P586="000","N/A",INDEX(B!$E$2:$E$126,MATCH(EF!P586,B!$A$2:$A$126,0))),B!$E$127)</f>
        <v>#N/A</v>
      </c>
    </row>
    <row r="587" spans="1:19" x14ac:dyDescent="0.3">
      <c r="A587" s="195">
        <f>COUNTIF(A!$A$2:$A$1001,"&lt;="&amp;A!A587)</f>
        <v>0</v>
      </c>
      <c r="B587" s="196">
        <v>586</v>
      </c>
      <c r="C587" s="202" t="e">
        <f>INDEX(A!$A$2:$A$1001,MATCH(EF!B587,EF!$A$2:$A$1001,0))</f>
        <v>#N/A</v>
      </c>
      <c r="D587" s="202" t="e">
        <f>INDEX(A!$B$2:$B$1001,MATCH(EF!C587,A!$A$2:$A$1001,0))</f>
        <v>#N/A</v>
      </c>
      <c r="E587" s="202" t="e">
        <f>INDEX(A!$C$2:$C$1001,MATCH(EF!C587,A!$A$2:$A$1001,0))</f>
        <v>#N/A</v>
      </c>
      <c r="F587" s="202" t="e">
        <f>INDEX(A!$D$2:$D$1001,MATCH(EF!C587,A!$A$2:$A$1001,0))</f>
        <v>#N/A</v>
      </c>
      <c r="G587" s="202" t="e">
        <f>INDEX(A!$E$2:$E$1001,MATCH(EF!C587,A!$A$2:$A$1001,0))</f>
        <v>#N/A</v>
      </c>
      <c r="H587" s="202" t="e">
        <f>INDEX(A!$F$2:$F$1001,MATCH(EF!C587,A!$A$2:$A$1001,0))</f>
        <v>#N/A</v>
      </c>
      <c r="I587" s="202" t="e">
        <f>INDEX(A!$G$2:$G$1001,MATCH(EF!C587,A!$A$2:$A$1001,0))</f>
        <v>#N/A</v>
      </c>
      <c r="J587" s="202" t="e">
        <f>INDEX(A!$H$2:$H$1001,MATCH(EF!C587,A!$A$2:$A$1001,0))</f>
        <v>#N/A</v>
      </c>
      <c r="K587" s="202" t="e">
        <f>INDEX(A!$I$2:$I$1001,MATCH(EF!C587,A!$A$2:$A$1001,0))</f>
        <v>#N/A</v>
      </c>
      <c r="L587" s="202" t="e">
        <f>INDEX(A!$J$2:$J$1001,MATCH(EF!C587,A!$A$2:$A$1001,0))</f>
        <v>#N/A</v>
      </c>
      <c r="M587" s="202" t="e">
        <f>INDEX(A!$K$2:$K$1001,MATCH(EF!C587,A!$A$2:$A$1001,0))</f>
        <v>#N/A</v>
      </c>
      <c r="N587" s="202" t="e">
        <f>INDEX(A!$L$2:$L$1001,MATCH(EF!C587,A!$A$2:$A$1001,0))</f>
        <v>#N/A</v>
      </c>
      <c r="O587" s="203" t="e">
        <f t="shared" si="18"/>
        <v>#N/A</v>
      </c>
      <c r="P587" s="203" t="e">
        <f t="shared" si="19"/>
        <v>#N/A</v>
      </c>
      <c r="Q587" s="203" t="e">
        <f>IF(O587="7",IF(P587="000","Sin región al ser un intermunicipal",INDEX(B!$C$2:$C$126,MATCH(EF!P587,B!$A$2:$A$126,0))),"Sin región al ser un ente Estatal")</f>
        <v>#N/A</v>
      </c>
      <c r="R587" s="204" t="e">
        <f>IF(O587="7",IF(P587="000","N/A",INDEX(B!$D$2:$D$126,MATCH(EF!P587,B!$A$2:$A$126,0))),B!$D$127)</f>
        <v>#N/A</v>
      </c>
      <c r="S587" s="204" t="e">
        <f>IF(O587="7",IF(P587="000","N/A",INDEX(B!$E$2:$E$126,MATCH(EF!P587,B!$A$2:$A$126,0))),B!$E$127)</f>
        <v>#N/A</v>
      </c>
    </row>
    <row r="588" spans="1:19" x14ac:dyDescent="0.3">
      <c r="A588" s="195">
        <f>COUNTIF(A!$A$2:$A$1001,"&lt;="&amp;A!A588)</f>
        <v>0</v>
      </c>
      <c r="B588" s="196">
        <v>587</v>
      </c>
      <c r="C588" s="202" t="e">
        <f>INDEX(A!$A$2:$A$1001,MATCH(EF!B588,EF!$A$2:$A$1001,0))</f>
        <v>#N/A</v>
      </c>
      <c r="D588" s="202" t="e">
        <f>INDEX(A!$B$2:$B$1001,MATCH(EF!C588,A!$A$2:$A$1001,0))</f>
        <v>#N/A</v>
      </c>
      <c r="E588" s="202" t="e">
        <f>INDEX(A!$C$2:$C$1001,MATCH(EF!C588,A!$A$2:$A$1001,0))</f>
        <v>#N/A</v>
      </c>
      <c r="F588" s="202" t="e">
        <f>INDEX(A!$D$2:$D$1001,MATCH(EF!C588,A!$A$2:$A$1001,0))</f>
        <v>#N/A</v>
      </c>
      <c r="G588" s="202" t="e">
        <f>INDEX(A!$E$2:$E$1001,MATCH(EF!C588,A!$A$2:$A$1001,0))</f>
        <v>#N/A</v>
      </c>
      <c r="H588" s="202" t="e">
        <f>INDEX(A!$F$2:$F$1001,MATCH(EF!C588,A!$A$2:$A$1001,0))</f>
        <v>#N/A</v>
      </c>
      <c r="I588" s="202" t="e">
        <f>INDEX(A!$G$2:$G$1001,MATCH(EF!C588,A!$A$2:$A$1001,0))</f>
        <v>#N/A</v>
      </c>
      <c r="J588" s="202" t="e">
        <f>INDEX(A!$H$2:$H$1001,MATCH(EF!C588,A!$A$2:$A$1001,0))</f>
        <v>#N/A</v>
      </c>
      <c r="K588" s="202" t="e">
        <f>INDEX(A!$I$2:$I$1001,MATCH(EF!C588,A!$A$2:$A$1001,0))</f>
        <v>#N/A</v>
      </c>
      <c r="L588" s="202" t="e">
        <f>INDEX(A!$J$2:$J$1001,MATCH(EF!C588,A!$A$2:$A$1001,0))</f>
        <v>#N/A</v>
      </c>
      <c r="M588" s="202" t="e">
        <f>INDEX(A!$K$2:$K$1001,MATCH(EF!C588,A!$A$2:$A$1001,0))</f>
        <v>#N/A</v>
      </c>
      <c r="N588" s="202" t="e">
        <f>INDEX(A!$L$2:$L$1001,MATCH(EF!C588,A!$A$2:$A$1001,0))</f>
        <v>#N/A</v>
      </c>
      <c r="O588" s="203" t="e">
        <f t="shared" si="18"/>
        <v>#N/A</v>
      </c>
      <c r="P588" s="203" t="e">
        <f t="shared" si="19"/>
        <v>#N/A</v>
      </c>
      <c r="Q588" s="203" t="e">
        <f>IF(O588="7",IF(P588="000","Sin región al ser un intermunicipal",INDEX(B!$C$2:$C$126,MATCH(EF!P588,B!$A$2:$A$126,0))),"Sin región al ser un ente Estatal")</f>
        <v>#N/A</v>
      </c>
      <c r="R588" s="204" t="e">
        <f>IF(O588="7",IF(P588="000","N/A",INDEX(B!$D$2:$D$126,MATCH(EF!P588,B!$A$2:$A$126,0))),B!$D$127)</f>
        <v>#N/A</v>
      </c>
      <c r="S588" s="204" t="e">
        <f>IF(O588="7",IF(P588="000","N/A",INDEX(B!$E$2:$E$126,MATCH(EF!P588,B!$A$2:$A$126,0))),B!$E$127)</f>
        <v>#N/A</v>
      </c>
    </row>
    <row r="589" spans="1:19" x14ac:dyDescent="0.3">
      <c r="A589" s="195">
        <f>COUNTIF(A!$A$2:$A$1001,"&lt;="&amp;A!A589)</f>
        <v>0</v>
      </c>
      <c r="B589" s="196">
        <v>588</v>
      </c>
      <c r="C589" s="202" t="e">
        <f>INDEX(A!$A$2:$A$1001,MATCH(EF!B589,EF!$A$2:$A$1001,0))</f>
        <v>#N/A</v>
      </c>
      <c r="D589" s="202" t="e">
        <f>INDEX(A!$B$2:$B$1001,MATCH(EF!C589,A!$A$2:$A$1001,0))</f>
        <v>#N/A</v>
      </c>
      <c r="E589" s="202" t="e">
        <f>INDEX(A!$C$2:$C$1001,MATCH(EF!C589,A!$A$2:$A$1001,0))</f>
        <v>#N/A</v>
      </c>
      <c r="F589" s="202" t="e">
        <f>INDEX(A!$D$2:$D$1001,MATCH(EF!C589,A!$A$2:$A$1001,0))</f>
        <v>#N/A</v>
      </c>
      <c r="G589" s="202" t="e">
        <f>INDEX(A!$E$2:$E$1001,MATCH(EF!C589,A!$A$2:$A$1001,0))</f>
        <v>#N/A</v>
      </c>
      <c r="H589" s="202" t="e">
        <f>INDEX(A!$F$2:$F$1001,MATCH(EF!C589,A!$A$2:$A$1001,0))</f>
        <v>#N/A</v>
      </c>
      <c r="I589" s="202" t="e">
        <f>INDEX(A!$G$2:$G$1001,MATCH(EF!C589,A!$A$2:$A$1001,0))</f>
        <v>#N/A</v>
      </c>
      <c r="J589" s="202" t="e">
        <f>INDEX(A!$H$2:$H$1001,MATCH(EF!C589,A!$A$2:$A$1001,0))</f>
        <v>#N/A</v>
      </c>
      <c r="K589" s="202" t="e">
        <f>INDEX(A!$I$2:$I$1001,MATCH(EF!C589,A!$A$2:$A$1001,0))</f>
        <v>#N/A</v>
      </c>
      <c r="L589" s="202" t="e">
        <f>INDEX(A!$J$2:$J$1001,MATCH(EF!C589,A!$A$2:$A$1001,0))</f>
        <v>#N/A</v>
      </c>
      <c r="M589" s="202" t="e">
        <f>INDEX(A!$K$2:$K$1001,MATCH(EF!C589,A!$A$2:$A$1001,0))</f>
        <v>#N/A</v>
      </c>
      <c r="N589" s="202" t="e">
        <f>INDEX(A!$L$2:$L$1001,MATCH(EF!C589,A!$A$2:$A$1001,0))</f>
        <v>#N/A</v>
      </c>
      <c r="O589" s="203" t="e">
        <f t="shared" si="18"/>
        <v>#N/A</v>
      </c>
      <c r="P589" s="203" t="e">
        <f t="shared" si="19"/>
        <v>#N/A</v>
      </c>
      <c r="Q589" s="203" t="e">
        <f>IF(O589="7",IF(P589="000","Sin región al ser un intermunicipal",INDEX(B!$C$2:$C$126,MATCH(EF!P589,B!$A$2:$A$126,0))),"Sin región al ser un ente Estatal")</f>
        <v>#N/A</v>
      </c>
      <c r="R589" s="204" t="e">
        <f>IF(O589="7",IF(P589="000","N/A",INDEX(B!$D$2:$D$126,MATCH(EF!P589,B!$A$2:$A$126,0))),B!$D$127)</f>
        <v>#N/A</v>
      </c>
      <c r="S589" s="204" t="e">
        <f>IF(O589="7",IF(P589="000","N/A",INDEX(B!$E$2:$E$126,MATCH(EF!P589,B!$A$2:$A$126,0))),B!$E$127)</f>
        <v>#N/A</v>
      </c>
    </row>
    <row r="590" spans="1:19" x14ac:dyDescent="0.3">
      <c r="A590" s="195">
        <f>COUNTIF(A!$A$2:$A$1001,"&lt;="&amp;A!A590)</f>
        <v>0</v>
      </c>
      <c r="B590" s="196">
        <v>589</v>
      </c>
      <c r="C590" s="202" t="e">
        <f>INDEX(A!$A$2:$A$1001,MATCH(EF!B590,EF!$A$2:$A$1001,0))</f>
        <v>#N/A</v>
      </c>
      <c r="D590" s="202" t="e">
        <f>INDEX(A!$B$2:$B$1001,MATCH(EF!C590,A!$A$2:$A$1001,0))</f>
        <v>#N/A</v>
      </c>
      <c r="E590" s="202" t="e">
        <f>INDEX(A!$C$2:$C$1001,MATCH(EF!C590,A!$A$2:$A$1001,0))</f>
        <v>#N/A</v>
      </c>
      <c r="F590" s="202" t="e">
        <f>INDEX(A!$D$2:$D$1001,MATCH(EF!C590,A!$A$2:$A$1001,0))</f>
        <v>#N/A</v>
      </c>
      <c r="G590" s="202" t="e">
        <f>INDEX(A!$E$2:$E$1001,MATCH(EF!C590,A!$A$2:$A$1001,0))</f>
        <v>#N/A</v>
      </c>
      <c r="H590" s="202" t="e">
        <f>INDEX(A!$F$2:$F$1001,MATCH(EF!C590,A!$A$2:$A$1001,0))</f>
        <v>#N/A</v>
      </c>
      <c r="I590" s="202" t="e">
        <f>INDEX(A!$G$2:$G$1001,MATCH(EF!C590,A!$A$2:$A$1001,0))</f>
        <v>#N/A</v>
      </c>
      <c r="J590" s="202" t="e">
        <f>INDEX(A!$H$2:$H$1001,MATCH(EF!C590,A!$A$2:$A$1001,0))</f>
        <v>#N/A</v>
      </c>
      <c r="K590" s="202" t="e">
        <f>INDEX(A!$I$2:$I$1001,MATCH(EF!C590,A!$A$2:$A$1001,0))</f>
        <v>#N/A</v>
      </c>
      <c r="L590" s="202" t="e">
        <f>INDEX(A!$J$2:$J$1001,MATCH(EF!C590,A!$A$2:$A$1001,0))</f>
        <v>#N/A</v>
      </c>
      <c r="M590" s="202" t="e">
        <f>INDEX(A!$K$2:$K$1001,MATCH(EF!C590,A!$A$2:$A$1001,0))</f>
        <v>#N/A</v>
      </c>
      <c r="N590" s="202" t="e">
        <f>INDEX(A!$L$2:$L$1001,MATCH(EF!C590,A!$A$2:$A$1001,0))</f>
        <v>#N/A</v>
      </c>
      <c r="O590" s="203" t="e">
        <f t="shared" si="18"/>
        <v>#N/A</v>
      </c>
      <c r="P590" s="203" t="e">
        <f t="shared" si="19"/>
        <v>#N/A</v>
      </c>
      <c r="Q590" s="203" t="e">
        <f>IF(O590="7",IF(P590="000","Sin región al ser un intermunicipal",INDEX(B!$C$2:$C$126,MATCH(EF!P590,B!$A$2:$A$126,0))),"Sin región al ser un ente Estatal")</f>
        <v>#N/A</v>
      </c>
      <c r="R590" s="204" t="e">
        <f>IF(O590="7",IF(P590="000","N/A",INDEX(B!$D$2:$D$126,MATCH(EF!P590,B!$A$2:$A$126,0))),B!$D$127)</f>
        <v>#N/A</v>
      </c>
      <c r="S590" s="204" t="e">
        <f>IF(O590="7",IF(P590="000","N/A",INDEX(B!$E$2:$E$126,MATCH(EF!P590,B!$A$2:$A$126,0))),B!$E$127)</f>
        <v>#N/A</v>
      </c>
    </row>
    <row r="591" spans="1:19" x14ac:dyDescent="0.3">
      <c r="A591" s="195">
        <f>COUNTIF(A!$A$2:$A$1001,"&lt;="&amp;A!A591)</f>
        <v>0</v>
      </c>
      <c r="B591" s="196">
        <v>590</v>
      </c>
      <c r="C591" s="202" t="e">
        <f>INDEX(A!$A$2:$A$1001,MATCH(EF!B591,EF!$A$2:$A$1001,0))</f>
        <v>#N/A</v>
      </c>
      <c r="D591" s="202" t="e">
        <f>INDEX(A!$B$2:$B$1001,MATCH(EF!C591,A!$A$2:$A$1001,0))</f>
        <v>#N/A</v>
      </c>
      <c r="E591" s="202" t="e">
        <f>INDEX(A!$C$2:$C$1001,MATCH(EF!C591,A!$A$2:$A$1001,0))</f>
        <v>#N/A</v>
      </c>
      <c r="F591" s="202" t="e">
        <f>INDEX(A!$D$2:$D$1001,MATCH(EF!C591,A!$A$2:$A$1001,0))</f>
        <v>#N/A</v>
      </c>
      <c r="G591" s="202" t="e">
        <f>INDEX(A!$E$2:$E$1001,MATCH(EF!C591,A!$A$2:$A$1001,0))</f>
        <v>#N/A</v>
      </c>
      <c r="H591" s="202" t="e">
        <f>INDEX(A!$F$2:$F$1001,MATCH(EF!C591,A!$A$2:$A$1001,0))</f>
        <v>#N/A</v>
      </c>
      <c r="I591" s="202" t="e">
        <f>INDEX(A!$G$2:$G$1001,MATCH(EF!C591,A!$A$2:$A$1001,0))</f>
        <v>#N/A</v>
      </c>
      <c r="J591" s="202" t="e">
        <f>INDEX(A!$H$2:$H$1001,MATCH(EF!C591,A!$A$2:$A$1001,0))</f>
        <v>#N/A</v>
      </c>
      <c r="K591" s="202" t="e">
        <f>INDEX(A!$I$2:$I$1001,MATCH(EF!C591,A!$A$2:$A$1001,0))</f>
        <v>#N/A</v>
      </c>
      <c r="L591" s="202" t="e">
        <f>INDEX(A!$J$2:$J$1001,MATCH(EF!C591,A!$A$2:$A$1001,0))</f>
        <v>#N/A</v>
      </c>
      <c r="M591" s="202" t="e">
        <f>INDEX(A!$K$2:$K$1001,MATCH(EF!C591,A!$A$2:$A$1001,0))</f>
        <v>#N/A</v>
      </c>
      <c r="N591" s="202" t="e">
        <f>INDEX(A!$L$2:$L$1001,MATCH(EF!C591,A!$A$2:$A$1001,0))</f>
        <v>#N/A</v>
      </c>
      <c r="O591" s="203" t="e">
        <f t="shared" si="18"/>
        <v>#N/A</v>
      </c>
      <c r="P591" s="203" t="e">
        <f t="shared" si="19"/>
        <v>#N/A</v>
      </c>
      <c r="Q591" s="203" t="e">
        <f>IF(O591="7",IF(P591="000","Sin región al ser un intermunicipal",INDEX(B!$C$2:$C$126,MATCH(EF!P591,B!$A$2:$A$126,0))),"Sin región al ser un ente Estatal")</f>
        <v>#N/A</v>
      </c>
      <c r="R591" s="204" t="e">
        <f>IF(O591="7",IF(P591="000","N/A",INDEX(B!$D$2:$D$126,MATCH(EF!P591,B!$A$2:$A$126,0))),B!$D$127)</f>
        <v>#N/A</v>
      </c>
      <c r="S591" s="204" t="e">
        <f>IF(O591="7",IF(P591="000","N/A",INDEX(B!$E$2:$E$126,MATCH(EF!P591,B!$A$2:$A$126,0))),B!$E$127)</f>
        <v>#N/A</v>
      </c>
    </row>
    <row r="592" spans="1:19" x14ac:dyDescent="0.3">
      <c r="A592" s="195">
        <f>COUNTIF(A!$A$2:$A$1001,"&lt;="&amp;A!A592)</f>
        <v>0</v>
      </c>
      <c r="B592" s="196">
        <v>591</v>
      </c>
      <c r="C592" s="202" t="e">
        <f>INDEX(A!$A$2:$A$1001,MATCH(EF!B592,EF!$A$2:$A$1001,0))</f>
        <v>#N/A</v>
      </c>
      <c r="D592" s="202" t="e">
        <f>INDEX(A!$B$2:$B$1001,MATCH(EF!C592,A!$A$2:$A$1001,0))</f>
        <v>#N/A</v>
      </c>
      <c r="E592" s="202" t="e">
        <f>INDEX(A!$C$2:$C$1001,MATCH(EF!C592,A!$A$2:$A$1001,0))</f>
        <v>#N/A</v>
      </c>
      <c r="F592" s="202" t="e">
        <f>INDEX(A!$D$2:$D$1001,MATCH(EF!C592,A!$A$2:$A$1001,0))</f>
        <v>#N/A</v>
      </c>
      <c r="G592" s="202" t="e">
        <f>INDEX(A!$E$2:$E$1001,MATCH(EF!C592,A!$A$2:$A$1001,0))</f>
        <v>#N/A</v>
      </c>
      <c r="H592" s="202" t="e">
        <f>INDEX(A!$F$2:$F$1001,MATCH(EF!C592,A!$A$2:$A$1001,0))</f>
        <v>#N/A</v>
      </c>
      <c r="I592" s="202" t="e">
        <f>INDEX(A!$G$2:$G$1001,MATCH(EF!C592,A!$A$2:$A$1001,0))</f>
        <v>#N/A</v>
      </c>
      <c r="J592" s="202" t="e">
        <f>INDEX(A!$H$2:$H$1001,MATCH(EF!C592,A!$A$2:$A$1001,0))</f>
        <v>#N/A</v>
      </c>
      <c r="K592" s="202" t="e">
        <f>INDEX(A!$I$2:$I$1001,MATCH(EF!C592,A!$A$2:$A$1001,0))</f>
        <v>#N/A</v>
      </c>
      <c r="L592" s="202" t="e">
        <f>INDEX(A!$J$2:$J$1001,MATCH(EF!C592,A!$A$2:$A$1001,0))</f>
        <v>#N/A</v>
      </c>
      <c r="M592" s="202" t="e">
        <f>INDEX(A!$K$2:$K$1001,MATCH(EF!C592,A!$A$2:$A$1001,0))</f>
        <v>#N/A</v>
      </c>
      <c r="N592" s="202" t="e">
        <f>INDEX(A!$L$2:$L$1001,MATCH(EF!C592,A!$A$2:$A$1001,0))</f>
        <v>#N/A</v>
      </c>
      <c r="O592" s="203" t="e">
        <f t="shared" si="18"/>
        <v>#N/A</v>
      </c>
      <c r="P592" s="203" t="e">
        <f t="shared" si="19"/>
        <v>#N/A</v>
      </c>
      <c r="Q592" s="203" t="e">
        <f>IF(O592="7",IF(P592="000","Sin región al ser un intermunicipal",INDEX(B!$C$2:$C$126,MATCH(EF!P592,B!$A$2:$A$126,0))),"Sin región al ser un ente Estatal")</f>
        <v>#N/A</v>
      </c>
      <c r="R592" s="204" t="e">
        <f>IF(O592="7",IF(P592="000","N/A",INDEX(B!$D$2:$D$126,MATCH(EF!P592,B!$A$2:$A$126,0))),B!$D$127)</f>
        <v>#N/A</v>
      </c>
      <c r="S592" s="204" t="e">
        <f>IF(O592="7",IF(P592="000","N/A",INDEX(B!$E$2:$E$126,MATCH(EF!P592,B!$A$2:$A$126,0))),B!$E$127)</f>
        <v>#N/A</v>
      </c>
    </row>
    <row r="593" spans="1:19" x14ac:dyDescent="0.3">
      <c r="A593" s="195">
        <f>COUNTIF(A!$A$2:$A$1001,"&lt;="&amp;A!A593)</f>
        <v>0</v>
      </c>
      <c r="B593" s="196">
        <v>592</v>
      </c>
      <c r="C593" s="202" t="e">
        <f>INDEX(A!$A$2:$A$1001,MATCH(EF!B593,EF!$A$2:$A$1001,0))</f>
        <v>#N/A</v>
      </c>
      <c r="D593" s="202" t="e">
        <f>INDEX(A!$B$2:$B$1001,MATCH(EF!C593,A!$A$2:$A$1001,0))</f>
        <v>#N/A</v>
      </c>
      <c r="E593" s="202" t="e">
        <f>INDEX(A!$C$2:$C$1001,MATCH(EF!C593,A!$A$2:$A$1001,0))</f>
        <v>#N/A</v>
      </c>
      <c r="F593" s="202" t="e">
        <f>INDEX(A!$D$2:$D$1001,MATCH(EF!C593,A!$A$2:$A$1001,0))</f>
        <v>#N/A</v>
      </c>
      <c r="G593" s="202" t="e">
        <f>INDEX(A!$E$2:$E$1001,MATCH(EF!C593,A!$A$2:$A$1001,0))</f>
        <v>#N/A</v>
      </c>
      <c r="H593" s="202" t="e">
        <f>INDEX(A!$F$2:$F$1001,MATCH(EF!C593,A!$A$2:$A$1001,0))</f>
        <v>#N/A</v>
      </c>
      <c r="I593" s="202" t="e">
        <f>INDEX(A!$G$2:$G$1001,MATCH(EF!C593,A!$A$2:$A$1001,0))</f>
        <v>#N/A</v>
      </c>
      <c r="J593" s="202" t="e">
        <f>INDEX(A!$H$2:$H$1001,MATCH(EF!C593,A!$A$2:$A$1001,0))</f>
        <v>#N/A</v>
      </c>
      <c r="K593" s="202" t="e">
        <f>INDEX(A!$I$2:$I$1001,MATCH(EF!C593,A!$A$2:$A$1001,0))</f>
        <v>#N/A</v>
      </c>
      <c r="L593" s="202" t="e">
        <f>INDEX(A!$J$2:$J$1001,MATCH(EF!C593,A!$A$2:$A$1001,0))</f>
        <v>#N/A</v>
      </c>
      <c r="M593" s="202" t="e">
        <f>INDEX(A!$K$2:$K$1001,MATCH(EF!C593,A!$A$2:$A$1001,0))</f>
        <v>#N/A</v>
      </c>
      <c r="N593" s="202" t="e">
        <f>INDEX(A!$L$2:$L$1001,MATCH(EF!C593,A!$A$2:$A$1001,0))</f>
        <v>#N/A</v>
      </c>
      <c r="O593" s="203" t="e">
        <f t="shared" si="18"/>
        <v>#N/A</v>
      </c>
      <c r="P593" s="203" t="e">
        <f t="shared" si="19"/>
        <v>#N/A</v>
      </c>
      <c r="Q593" s="203" t="e">
        <f>IF(O593="7",IF(P593="000","Sin región al ser un intermunicipal",INDEX(B!$C$2:$C$126,MATCH(EF!P593,B!$A$2:$A$126,0))),"Sin región al ser un ente Estatal")</f>
        <v>#N/A</v>
      </c>
      <c r="R593" s="204" t="e">
        <f>IF(O593="7",IF(P593="000","N/A",INDEX(B!$D$2:$D$126,MATCH(EF!P593,B!$A$2:$A$126,0))),B!$D$127)</f>
        <v>#N/A</v>
      </c>
      <c r="S593" s="204" t="e">
        <f>IF(O593="7",IF(P593="000","N/A",INDEX(B!$E$2:$E$126,MATCH(EF!P593,B!$A$2:$A$126,0))),B!$E$127)</f>
        <v>#N/A</v>
      </c>
    </row>
    <row r="594" spans="1:19" x14ac:dyDescent="0.3">
      <c r="A594" s="195">
        <f>COUNTIF(A!$A$2:$A$1001,"&lt;="&amp;A!A594)</f>
        <v>0</v>
      </c>
      <c r="B594" s="196">
        <v>593</v>
      </c>
      <c r="C594" s="202" t="e">
        <f>INDEX(A!$A$2:$A$1001,MATCH(EF!B594,EF!$A$2:$A$1001,0))</f>
        <v>#N/A</v>
      </c>
      <c r="D594" s="202" t="e">
        <f>INDEX(A!$B$2:$B$1001,MATCH(EF!C594,A!$A$2:$A$1001,0))</f>
        <v>#N/A</v>
      </c>
      <c r="E594" s="202" t="e">
        <f>INDEX(A!$C$2:$C$1001,MATCH(EF!C594,A!$A$2:$A$1001,0))</f>
        <v>#N/A</v>
      </c>
      <c r="F594" s="202" t="e">
        <f>INDEX(A!$D$2:$D$1001,MATCH(EF!C594,A!$A$2:$A$1001,0))</f>
        <v>#N/A</v>
      </c>
      <c r="G594" s="202" t="e">
        <f>INDEX(A!$E$2:$E$1001,MATCH(EF!C594,A!$A$2:$A$1001,0))</f>
        <v>#N/A</v>
      </c>
      <c r="H594" s="202" t="e">
        <f>INDEX(A!$F$2:$F$1001,MATCH(EF!C594,A!$A$2:$A$1001,0))</f>
        <v>#N/A</v>
      </c>
      <c r="I594" s="202" t="e">
        <f>INDEX(A!$G$2:$G$1001,MATCH(EF!C594,A!$A$2:$A$1001,0))</f>
        <v>#N/A</v>
      </c>
      <c r="J594" s="202" t="e">
        <f>INDEX(A!$H$2:$H$1001,MATCH(EF!C594,A!$A$2:$A$1001,0))</f>
        <v>#N/A</v>
      </c>
      <c r="K594" s="202" t="e">
        <f>INDEX(A!$I$2:$I$1001,MATCH(EF!C594,A!$A$2:$A$1001,0))</f>
        <v>#N/A</v>
      </c>
      <c r="L594" s="202" t="e">
        <f>INDEX(A!$J$2:$J$1001,MATCH(EF!C594,A!$A$2:$A$1001,0))</f>
        <v>#N/A</v>
      </c>
      <c r="M594" s="202" t="e">
        <f>INDEX(A!$K$2:$K$1001,MATCH(EF!C594,A!$A$2:$A$1001,0))</f>
        <v>#N/A</v>
      </c>
      <c r="N594" s="202" t="e">
        <f>INDEX(A!$L$2:$L$1001,MATCH(EF!C594,A!$A$2:$A$1001,0))</f>
        <v>#N/A</v>
      </c>
      <c r="O594" s="203" t="e">
        <f t="shared" si="18"/>
        <v>#N/A</v>
      </c>
      <c r="P594" s="203" t="e">
        <f t="shared" si="19"/>
        <v>#N/A</v>
      </c>
      <c r="Q594" s="203" t="e">
        <f>IF(O594="7",IF(P594="000","Sin región al ser un intermunicipal",INDEX(B!$C$2:$C$126,MATCH(EF!P594,B!$A$2:$A$126,0))),"Sin región al ser un ente Estatal")</f>
        <v>#N/A</v>
      </c>
      <c r="R594" s="204" t="e">
        <f>IF(O594="7",IF(P594="000","N/A",INDEX(B!$D$2:$D$126,MATCH(EF!P594,B!$A$2:$A$126,0))),B!$D$127)</f>
        <v>#N/A</v>
      </c>
      <c r="S594" s="204" t="e">
        <f>IF(O594="7",IF(P594="000","N/A",INDEX(B!$E$2:$E$126,MATCH(EF!P594,B!$A$2:$A$126,0))),B!$E$127)</f>
        <v>#N/A</v>
      </c>
    </row>
    <row r="595" spans="1:19" x14ac:dyDescent="0.3">
      <c r="A595" s="195">
        <f>COUNTIF(A!$A$2:$A$1001,"&lt;="&amp;A!A595)</f>
        <v>0</v>
      </c>
      <c r="B595" s="196">
        <v>594</v>
      </c>
      <c r="C595" s="202" t="e">
        <f>INDEX(A!$A$2:$A$1001,MATCH(EF!B595,EF!$A$2:$A$1001,0))</f>
        <v>#N/A</v>
      </c>
      <c r="D595" s="202" t="e">
        <f>INDEX(A!$B$2:$B$1001,MATCH(EF!C595,A!$A$2:$A$1001,0))</f>
        <v>#N/A</v>
      </c>
      <c r="E595" s="202" t="e">
        <f>INDEX(A!$C$2:$C$1001,MATCH(EF!C595,A!$A$2:$A$1001,0))</f>
        <v>#N/A</v>
      </c>
      <c r="F595" s="202" t="e">
        <f>INDEX(A!$D$2:$D$1001,MATCH(EF!C595,A!$A$2:$A$1001,0))</f>
        <v>#N/A</v>
      </c>
      <c r="G595" s="202" t="e">
        <f>INDEX(A!$E$2:$E$1001,MATCH(EF!C595,A!$A$2:$A$1001,0))</f>
        <v>#N/A</v>
      </c>
      <c r="H595" s="202" t="e">
        <f>INDEX(A!$F$2:$F$1001,MATCH(EF!C595,A!$A$2:$A$1001,0))</f>
        <v>#N/A</v>
      </c>
      <c r="I595" s="202" t="e">
        <f>INDEX(A!$G$2:$G$1001,MATCH(EF!C595,A!$A$2:$A$1001,0))</f>
        <v>#N/A</v>
      </c>
      <c r="J595" s="202" t="e">
        <f>INDEX(A!$H$2:$H$1001,MATCH(EF!C595,A!$A$2:$A$1001,0))</f>
        <v>#N/A</v>
      </c>
      <c r="K595" s="202" t="e">
        <f>INDEX(A!$I$2:$I$1001,MATCH(EF!C595,A!$A$2:$A$1001,0))</f>
        <v>#N/A</v>
      </c>
      <c r="L595" s="202" t="e">
        <f>INDEX(A!$J$2:$J$1001,MATCH(EF!C595,A!$A$2:$A$1001,0))</f>
        <v>#N/A</v>
      </c>
      <c r="M595" s="202" t="e">
        <f>INDEX(A!$K$2:$K$1001,MATCH(EF!C595,A!$A$2:$A$1001,0))</f>
        <v>#N/A</v>
      </c>
      <c r="N595" s="202" t="e">
        <f>INDEX(A!$L$2:$L$1001,MATCH(EF!C595,A!$A$2:$A$1001,0))</f>
        <v>#N/A</v>
      </c>
      <c r="O595" s="203" t="e">
        <f t="shared" si="18"/>
        <v>#N/A</v>
      </c>
      <c r="P595" s="203" t="e">
        <f t="shared" si="19"/>
        <v>#N/A</v>
      </c>
      <c r="Q595" s="203" t="e">
        <f>IF(O595="7",IF(P595="000","Sin región al ser un intermunicipal",INDEX(B!$C$2:$C$126,MATCH(EF!P595,B!$A$2:$A$126,0))),"Sin región al ser un ente Estatal")</f>
        <v>#N/A</v>
      </c>
      <c r="R595" s="204" t="e">
        <f>IF(O595="7",IF(P595="000","N/A",INDEX(B!$D$2:$D$126,MATCH(EF!P595,B!$A$2:$A$126,0))),B!$D$127)</f>
        <v>#N/A</v>
      </c>
      <c r="S595" s="204" t="e">
        <f>IF(O595="7",IF(P595="000","N/A",INDEX(B!$E$2:$E$126,MATCH(EF!P595,B!$A$2:$A$126,0))),B!$E$127)</f>
        <v>#N/A</v>
      </c>
    </row>
    <row r="596" spans="1:19" x14ac:dyDescent="0.3">
      <c r="A596" s="195">
        <f>COUNTIF(A!$A$2:$A$1001,"&lt;="&amp;A!A596)</f>
        <v>0</v>
      </c>
      <c r="B596" s="196">
        <v>595</v>
      </c>
      <c r="C596" s="202" t="e">
        <f>INDEX(A!$A$2:$A$1001,MATCH(EF!B596,EF!$A$2:$A$1001,0))</f>
        <v>#N/A</v>
      </c>
      <c r="D596" s="202" t="e">
        <f>INDEX(A!$B$2:$B$1001,MATCH(EF!C596,A!$A$2:$A$1001,0))</f>
        <v>#N/A</v>
      </c>
      <c r="E596" s="202" t="e">
        <f>INDEX(A!$C$2:$C$1001,MATCH(EF!C596,A!$A$2:$A$1001,0))</f>
        <v>#N/A</v>
      </c>
      <c r="F596" s="202" t="e">
        <f>INDEX(A!$D$2:$D$1001,MATCH(EF!C596,A!$A$2:$A$1001,0))</f>
        <v>#N/A</v>
      </c>
      <c r="G596" s="202" t="e">
        <f>INDEX(A!$E$2:$E$1001,MATCH(EF!C596,A!$A$2:$A$1001,0))</f>
        <v>#N/A</v>
      </c>
      <c r="H596" s="202" t="e">
        <f>INDEX(A!$F$2:$F$1001,MATCH(EF!C596,A!$A$2:$A$1001,0))</f>
        <v>#N/A</v>
      </c>
      <c r="I596" s="202" t="e">
        <f>INDEX(A!$G$2:$G$1001,MATCH(EF!C596,A!$A$2:$A$1001,0))</f>
        <v>#N/A</v>
      </c>
      <c r="J596" s="202" t="e">
        <f>INDEX(A!$H$2:$H$1001,MATCH(EF!C596,A!$A$2:$A$1001,0))</f>
        <v>#N/A</v>
      </c>
      <c r="K596" s="202" t="e">
        <f>INDEX(A!$I$2:$I$1001,MATCH(EF!C596,A!$A$2:$A$1001,0))</f>
        <v>#N/A</v>
      </c>
      <c r="L596" s="202" t="e">
        <f>INDEX(A!$J$2:$J$1001,MATCH(EF!C596,A!$A$2:$A$1001,0))</f>
        <v>#N/A</v>
      </c>
      <c r="M596" s="202" t="e">
        <f>INDEX(A!$K$2:$K$1001,MATCH(EF!C596,A!$A$2:$A$1001,0))</f>
        <v>#N/A</v>
      </c>
      <c r="N596" s="202" t="e">
        <f>INDEX(A!$L$2:$L$1001,MATCH(EF!C596,A!$A$2:$A$1001,0))</f>
        <v>#N/A</v>
      </c>
      <c r="O596" s="203" t="e">
        <f t="shared" si="18"/>
        <v>#N/A</v>
      </c>
      <c r="P596" s="203" t="e">
        <f t="shared" si="19"/>
        <v>#N/A</v>
      </c>
      <c r="Q596" s="203" t="e">
        <f>IF(O596="7",IF(P596="000","Sin región al ser un intermunicipal",INDEX(B!$C$2:$C$126,MATCH(EF!P596,B!$A$2:$A$126,0))),"Sin región al ser un ente Estatal")</f>
        <v>#N/A</v>
      </c>
      <c r="R596" s="204" t="e">
        <f>IF(O596="7",IF(P596="000","N/A",INDEX(B!$D$2:$D$126,MATCH(EF!P596,B!$A$2:$A$126,0))),B!$D$127)</f>
        <v>#N/A</v>
      </c>
      <c r="S596" s="204" t="e">
        <f>IF(O596="7",IF(P596="000","N/A",INDEX(B!$E$2:$E$126,MATCH(EF!P596,B!$A$2:$A$126,0))),B!$E$127)</f>
        <v>#N/A</v>
      </c>
    </row>
    <row r="597" spans="1:19" x14ac:dyDescent="0.3">
      <c r="A597" s="195">
        <f>COUNTIF(A!$A$2:$A$1001,"&lt;="&amp;A!A597)</f>
        <v>0</v>
      </c>
      <c r="B597" s="196">
        <v>596</v>
      </c>
      <c r="C597" s="202" t="e">
        <f>INDEX(A!$A$2:$A$1001,MATCH(EF!B597,EF!$A$2:$A$1001,0))</f>
        <v>#N/A</v>
      </c>
      <c r="D597" s="202" t="e">
        <f>INDEX(A!$B$2:$B$1001,MATCH(EF!C597,A!$A$2:$A$1001,0))</f>
        <v>#N/A</v>
      </c>
      <c r="E597" s="202" t="e">
        <f>INDEX(A!$C$2:$C$1001,MATCH(EF!C597,A!$A$2:$A$1001,0))</f>
        <v>#N/A</v>
      </c>
      <c r="F597" s="202" t="e">
        <f>INDEX(A!$D$2:$D$1001,MATCH(EF!C597,A!$A$2:$A$1001,0))</f>
        <v>#N/A</v>
      </c>
      <c r="G597" s="202" t="e">
        <f>INDEX(A!$E$2:$E$1001,MATCH(EF!C597,A!$A$2:$A$1001,0))</f>
        <v>#N/A</v>
      </c>
      <c r="H597" s="202" t="e">
        <f>INDEX(A!$F$2:$F$1001,MATCH(EF!C597,A!$A$2:$A$1001,0))</f>
        <v>#N/A</v>
      </c>
      <c r="I597" s="202" t="e">
        <f>INDEX(A!$G$2:$G$1001,MATCH(EF!C597,A!$A$2:$A$1001,0))</f>
        <v>#N/A</v>
      </c>
      <c r="J597" s="202" t="e">
        <f>INDEX(A!$H$2:$H$1001,MATCH(EF!C597,A!$A$2:$A$1001,0))</f>
        <v>#N/A</v>
      </c>
      <c r="K597" s="202" t="e">
        <f>INDEX(A!$I$2:$I$1001,MATCH(EF!C597,A!$A$2:$A$1001,0))</f>
        <v>#N/A</v>
      </c>
      <c r="L597" s="202" t="e">
        <f>INDEX(A!$J$2:$J$1001,MATCH(EF!C597,A!$A$2:$A$1001,0))</f>
        <v>#N/A</v>
      </c>
      <c r="M597" s="202" t="e">
        <f>INDEX(A!$K$2:$K$1001,MATCH(EF!C597,A!$A$2:$A$1001,0))</f>
        <v>#N/A</v>
      </c>
      <c r="N597" s="202" t="e">
        <f>INDEX(A!$L$2:$L$1001,MATCH(EF!C597,A!$A$2:$A$1001,0))</f>
        <v>#N/A</v>
      </c>
      <c r="O597" s="203" t="e">
        <f t="shared" si="18"/>
        <v>#N/A</v>
      </c>
      <c r="P597" s="203" t="e">
        <f t="shared" si="19"/>
        <v>#N/A</v>
      </c>
      <c r="Q597" s="203" t="e">
        <f>IF(O597="7",IF(P597="000","Sin región al ser un intermunicipal",INDEX(B!$C$2:$C$126,MATCH(EF!P597,B!$A$2:$A$126,0))),"Sin región al ser un ente Estatal")</f>
        <v>#N/A</v>
      </c>
      <c r="R597" s="204" t="e">
        <f>IF(O597="7",IF(P597="000","N/A",INDEX(B!$D$2:$D$126,MATCH(EF!P597,B!$A$2:$A$126,0))),B!$D$127)</f>
        <v>#N/A</v>
      </c>
      <c r="S597" s="204" t="e">
        <f>IF(O597="7",IF(P597="000","N/A",INDEX(B!$E$2:$E$126,MATCH(EF!P597,B!$A$2:$A$126,0))),B!$E$127)</f>
        <v>#N/A</v>
      </c>
    </row>
    <row r="598" spans="1:19" x14ac:dyDescent="0.3">
      <c r="A598" s="195">
        <f>COUNTIF(A!$A$2:$A$1001,"&lt;="&amp;A!A598)</f>
        <v>0</v>
      </c>
      <c r="B598" s="196">
        <v>597</v>
      </c>
      <c r="C598" s="202" t="e">
        <f>INDEX(A!$A$2:$A$1001,MATCH(EF!B598,EF!$A$2:$A$1001,0))</f>
        <v>#N/A</v>
      </c>
      <c r="D598" s="202" t="e">
        <f>INDEX(A!$B$2:$B$1001,MATCH(EF!C598,A!$A$2:$A$1001,0))</f>
        <v>#N/A</v>
      </c>
      <c r="E598" s="202" t="e">
        <f>INDEX(A!$C$2:$C$1001,MATCH(EF!C598,A!$A$2:$A$1001,0))</f>
        <v>#N/A</v>
      </c>
      <c r="F598" s="202" t="e">
        <f>INDEX(A!$D$2:$D$1001,MATCH(EF!C598,A!$A$2:$A$1001,0))</f>
        <v>#N/A</v>
      </c>
      <c r="G598" s="202" t="e">
        <f>INDEX(A!$E$2:$E$1001,MATCH(EF!C598,A!$A$2:$A$1001,0))</f>
        <v>#N/A</v>
      </c>
      <c r="H598" s="202" t="e">
        <f>INDEX(A!$F$2:$F$1001,MATCH(EF!C598,A!$A$2:$A$1001,0))</f>
        <v>#N/A</v>
      </c>
      <c r="I598" s="202" t="e">
        <f>INDEX(A!$G$2:$G$1001,MATCH(EF!C598,A!$A$2:$A$1001,0))</f>
        <v>#N/A</v>
      </c>
      <c r="J598" s="202" t="e">
        <f>INDEX(A!$H$2:$H$1001,MATCH(EF!C598,A!$A$2:$A$1001,0))</f>
        <v>#N/A</v>
      </c>
      <c r="K598" s="202" t="e">
        <f>INDEX(A!$I$2:$I$1001,MATCH(EF!C598,A!$A$2:$A$1001,0))</f>
        <v>#N/A</v>
      </c>
      <c r="L598" s="202" t="e">
        <f>INDEX(A!$J$2:$J$1001,MATCH(EF!C598,A!$A$2:$A$1001,0))</f>
        <v>#N/A</v>
      </c>
      <c r="M598" s="202" t="e">
        <f>INDEX(A!$K$2:$K$1001,MATCH(EF!C598,A!$A$2:$A$1001,0))</f>
        <v>#N/A</v>
      </c>
      <c r="N598" s="202" t="e">
        <f>INDEX(A!$L$2:$L$1001,MATCH(EF!C598,A!$A$2:$A$1001,0))</f>
        <v>#N/A</v>
      </c>
      <c r="O598" s="203" t="e">
        <f t="shared" si="18"/>
        <v>#N/A</v>
      </c>
      <c r="P598" s="203" t="e">
        <f t="shared" si="19"/>
        <v>#N/A</v>
      </c>
      <c r="Q598" s="203" t="e">
        <f>IF(O598="7",IF(P598="000","Sin región al ser un intermunicipal",INDEX(B!$C$2:$C$126,MATCH(EF!P598,B!$A$2:$A$126,0))),"Sin región al ser un ente Estatal")</f>
        <v>#N/A</v>
      </c>
      <c r="R598" s="204" t="e">
        <f>IF(O598="7",IF(P598="000","N/A",INDEX(B!$D$2:$D$126,MATCH(EF!P598,B!$A$2:$A$126,0))),B!$D$127)</f>
        <v>#N/A</v>
      </c>
      <c r="S598" s="204" t="e">
        <f>IF(O598="7",IF(P598="000","N/A",INDEX(B!$E$2:$E$126,MATCH(EF!P598,B!$A$2:$A$126,0))),B!$E$127)</f>
        <v>#N/A</v>
      </c>
    </row>
    <row r="599" spans="1:19" x14ac:dyDescent="0.3">
      <c r="A599" s="195">
        <f>COUNTIF(A!$A$2:$A$1001,"&lt;="&amp;A!A599)</f>
        <v>0</v>
      </c>
      <c r="B599" s="196">
        <v>598</v>
      </c>
      <c r="C599" s="202" t="e">
        <f>INDEX(A!$A$2:$A$1001,MATCH(EF!B599,EF!$A$2:$A$1001,0))</f>
        <v>#N/A</v>
      </c>
      <c r="D599" s="202" t="e">
        <f>INDEX(A!$B$2:$B$1001,MATCH(EF!C599,A!$A$2:$A$1001,0))</f>
        <v>#N/A</v>
      </c>
      <c r="E599" s="202" t="e">
        <f>INDEX(A!$C$2:$C$1001,MATCH(EF!C599,A!$A$2:$A$1001,0))</f>
        <v>#N/A</v>
      </c>
      <c r="F599" s="202" t="e">
        <f>INDEX(A!$D$2:$D$1001,MATCH(EF!C599,A!$A$2:$A$1001,0))</f>
        <v>#N/A</v>
      </c>
      <c r="G599" s="202" t="e">
        <f>INDEX(A!$E$2:$E$1001,MATCH(EF!C599,A!$A$2:$A$1001,0))</f>
        <v>#N/A</v>
      </c>
      <c r="H599" s="202" t="e">
        <f>INDEX(A!$F$2:$F$1001,MATCH(EF!C599,A!$A$2:$A$1001,0))</f>
        <v>#N/A</v>
      </c>
      <c r="I599" s="202" t="e">
        <f>INDEX(A!$G$2:$G$1001,MATCH(EF!C599,A!$A$2:$A$1001,0))</f>
        <v>#N/A</v>
      </c>
      <c r="J599" s="202" t="e">
        <f>INDEX(A!$H$2:$H$1001,MATCH(EF!C599,A!$A$2:$A$1001,0))</f>
        <v>#N/A</v>
      </c>
      <c r="K599" s="202" t="e">
        <f>INDEX(A!$I$2:$I$1001,MATCH(EF!C599,A!$A$2:$A$1001,0))</f>
        <v>#N/A</v>
      </c>
      <c r="L599" s="202" t="e">
        <f>INDEX(A!$J$2:$J$1001,MATCH(EF!C599,A!$A$2:$A$1001,0))</f>
        <v>#N/A</v>
      </c>
      <c r="M599" s="202" t="e">
        <f>INDEX(A!$K$2:$K$1001,MATCH(EF!C599,A!$A$2:$A$1001,0))</f>
        <v>#N/A</v>
      </c>
      <c r="N599" s="202" t="e">
        <f>INDEX(A!$L$2:$L$1001,MATCH(EF!C599,A!$A$2:$A$1001,0))</f>
        <v>#N/A</v>
      </c>
      <c r="O599" s="203" t="e">
        <f t="shared" si="18"/>
        <v>#N/A</v>
      </c>
      <c r="P599" s="203" t="e">
        <f t="shared" si="19"/>
        <v>#N/A</v>
      </c>
      <c r="Q599" s="203" t="e">
        <f>IF(O599="7",IF(P599="000","Sin región al ser un intermunicipal",INDEX(B!$C$2:$C$126,MATCH(EF!P599,B!$A$2:$A$126,0))),"Sin región al ser un ente Estatal")</f>
        <v>#N/A</v>
      </c>
      <c r="R599" s="204" t="e">
        <f>IF(O599="7",IF(P599="000","N/A",INDEX(B!$D$2:$D$126,MATCH(EF!P599,B!$A$2:$A$126,0))),B!$D$127)</f>
        <v>#N/A</v>
      </c>
      <c r="S599" s="204" t="e">
        <f>IF(O599="7",IF(P599="000","N/A",INDEX(B!$E$2:$E$126,MATCH(EF!P599,B!$A$2:$A$126,0))),B!$E$127)</f>
        <v>#N/A</v>
      </c>
    </row>
    <row r="600" spans="1:19" x14ac:dyDescent="0.3">
      <c r="A600" s="195">
        <f>COUNTIF(A!$A$2:$A$1001,"&lt;="&amp;A!A600)</f>
        <v>0</v>
      </c>
      <c r="B600" s="196">
        <v>599</v>
      </c>
      <c r="C600" s="202" t="e">
        <f>INDEX(A!$A$2:$A$1001,MATCH(EF!B600,EF!$A$2:$A$1001,0))</f>
        <v>#N/A</v>
      </c>
      <c r="D600" s="202" t="e">
        <f>INDEX(A!$B$2:$B$1001,MATCH(EF!C600,A!$A$2:$A$1001,0))</f>
        <v>#N/A</v>
      </c>
      <c r="E600" s="202" t="e">
        <f>INDEX(A!$C$2:$C$1001,MATCH(EF!C600,A!$A$2:$A$1001,0))</f>
        <v>#N/A</v>
      </c>
      <c r="F600" s="202" t="e">
        <f>INDEX(A!$D$2:$D$1001,MATCH(EF!C600,A!$A$2:$A$1001,0))</f>
        <v>#N/A</v>
      </c>
      <c r="G600" s="202" t="e">
        <f>INDEX(A!$E$2:$E$1001,MATCH(EF!C600,A!$A$2:$A$1001,0))</f>
        <v>#N/A</v>
      </c>
      <c r="H600" s="202" t="e">
        <f>INDEX(A!$F$2:$F$1001,MATCH(EF!C600,A!$A$2:$A$1001,0))</f>
        <v>#N/A</v>
      </c>
      <c r="I600" s="202" t="e">
        <f>INDEX(A!$G$2:$G$1001,MATCH(EF!C600,A!$A$2:$A$1001,0))</f>
        <v>#N/A</v>
      </c>
      <c r="J600" s="202" t="e">
        <f>INDEX(A!$H$2:$H$1001,MATCH(EF!C600,A!$A$2:$A$1001,0))</f>
        <v>#N/A</v>
      </c>
      <c r="K600" s="202" t="e">
        <f>INDEX(A!$I$2:$I$1001,MATCH(EF!C600,A!$A$2:$A$1001,0))</f>
        <v>#N/A</v>
      </c>
      <c r="L600" s="202" t="e">
        <f>INDEX(A!$J$2:$J$1001,MATCH(EF!C600,A!$A$2:$A$1001,0))</f>
        <v>#N/A</v>
      </c>
      <c r="M600" s="202" t="e">
        <f>INDEX(A!$K$2:$K$1001,MATCH(EF!C600,A!$A$2:$A$1001,0))</f>
        <v>#N/A</v>
      </c>
      <c r="N600" s="202" t="e">
        <f>INDEX(A!$L$2:$L$1001,MATCH(EF!C600,A!$A$2:$A$1001,0))</f>
        <v>#N/A</v>
      </c>
      <c r="O600" s="203" t="e">
        <f t="shared" si="18"/>
        <v>#N/A</v>
      </c>
      <c r="P600" s="203" t="e">
        <f t="shared" si="19"/>
        <v>#N/A</v>
      </c>
      <c r="Q600" s="203" t="e">
        <f>IF(O600="7",IF(P600="000","Sin región al ser un intermunicipal",INDEX(B!$C$2:$C$126,MATCH(EF!P600,B!$A$2:$A$126,0))),"Sin región al ser un ente Estatal")</f>
        <v>#N/A</v>
      </c>
      <c r="R600" s="204" t="e">
        <f>IF(O600="7",IF(P600="000","N/A",INDEX(B!$D$2:$D$126,MATCH(EF!P600,B!$A$2:$A$126,0))),B!$D$127)</f>
        <v>#N/A</v>
      </c>
      <c r="S600" s="204" t="e">
        <f>IF(O600="7",IF(P600="000","N/A",INDEX(B!$E$2:$E$126,MATCH(EF!P600,B!$A$2:$A$126,0))),B!$E$127)</f>
        <v>#N/A</v>
      </c>
    </row>
    <row r="601" spans="1:19" x14ac:dyDescent="0.3">
      <c r="A601" s="195">
        <f>COUNTIF(A!$A$2:$A$1001,"&lt;="&amp;A!A601)</f>
        <v>0</v>
      </c>
      <c r="B601" s="196">
        <v>600</v>
      </c>
      <c r="C601" s="202" t="e">
        <f>INDEX(A!$A$2:$A$1001,MATCH(EF!B601,EF!$A$2:$A$1001,0))</f>
        <v>#N/A</v>
      </c>
      <c r="D601" s="202" t="e">
        <f>INDEX(A!$B$2:$B$1001,MATCH(EF!C601,A!$A$2:$A$1001,0))</f>
        <v>#N/A</v>
      </c>
      <c r="E601" s="202" t="e">
        <f>INDEX(A!$C$2:$C$1001,MATCH(EF!C601,A!$A$2:$A$1001,0))</f>
        <v>#N/A</v>
      </c>
      <c r="F601" s="202" t="e">
        <f>INDEX(A!$D$2:$D$1001,MATCH(EF!C601,A!$A$2:$A$1001,0))</f>
        <v>#N/A</v>
      </c>
      <c r="G601" s="202" t="e">
        <f>INDEX(A!$E$2:$E$1001,MATCH(EF!C601,A!$A$2:$A$1001,0))</f>
        <v>#N/A</v>
      </c>
      <c r="H601" s="202" t="e">
        <f>INDEX(A!$F$2:$F$1001,MATCH(EF!C601,A!$A$2:$A$1001,0))</f>
        <v>#N/A</v>
      </c>
      <c r="I601" s="202" t="e">
        <f>INDEX(A!$G$2:$G$1001,MATCH(EF!C601,A!$A$2:$A$1001,0))</f>
        <v>#N/A</v>
      </c>
      <c r="J601" s="202" t="e">
        <f>INDEX(A!$H$2:$H$1001,MATCH(EF!C601,A!$A$2:$A$1001,0))</f>
        <v>#N/A</v>
      </c>
      <c r="K601" s="202" t="e">
        <f>INDEX(A!$I$2:$I$1001,MATCH(EF!C601,A!$A$2:$A$1001,0))</f>
        <v>#N/A</v>
      </c>
      <c r="L601" s="202" t="e">
        <f>INDEX(A!$J$2:$J$1001,MATCH(EF!C601,A!$A$2:$A$1001,0))</f>
        <v>#N/A</v>
      </c>
      <c r="M601" s="202" t="e">
        <f>INDEX(A!$K$2:$K$1001,MATCH(EF!C601,A!$A$2:$A$1001,0))</f>
        <v>#N/A</v>
      </c>
      <c r="N601" s="202" t="e">
        <f>INDEX(A!$L$2:$L$1001,MATCH(EF!C601,A!$A$2:$A$1001,0))</f>
        <v>#N/A</v>
      </c>
      <c r="O601" s="203" t="e">
        <f t="shared" si="18"/>
        <v>#N/A</v>
      </c>
      <c r="P601" s="203" t="e">
        <f t="shared" si="19"/>
        <v>#N/A</v>
      </c>
      <c r="Q601" s="203" t="e">
        <f>IF(O601="7",IF(P601="000","Sin región al ser un intermunicipal",INDEX(B!$C$2:$C$126,MATCH(EF!P601,B!$A$2:$A$126,0))),"Sin región al ser un ente Estatal")</f>
        <v>#N/A</v>
      </c>
      <c r="R601" s="204" t="e">
        <f>IF(O601="7",IF(P601="000","N/A",INDEX(B!$D$2:$D$126,MATCH(EF!P601,B!$A$2:$A$126,0))),B!$D$127)</f>
        <v>#N/A</v>
      </c>
      <c r="S601" s="204" t="e">
        <f>IF(O601="7",IF(P601="000","N/A",INDEX(B!$E$2:$E$126,MATCH(EF!P601,B!$A$2:$A$126,0))),B!$E$127)</f>
        <v>#N/A</v>
      </c>
    </row>
    <row r="602" spans="1:19" x14ac:dyDescent="0.3">
      <c r="A602" s="195">
        <f>COUNTIF(A!$A$2:$A$1001,"&lt;="&amp;A!A602)</f>
        <v>0</v>
      </c>
      <c r="B602" s="196">
        <v>601</v>
      </c>
      <c r="C602" s="202" t="e">
        <f>INDEX(A!$A$2:$A$1001,MATCH(EF!B602,EF!$A$2:$A$1001,0))</f>
        <v>#N/A</v>
      </c>
      <c r="D602" s="202" t="e">
        <f>INDEX(A!$B$2:$B$1001,MATCH(EF!C602,A!$A$2:$A$1001,0))</f>
        <v>#N/A</v>
      </c>
      <c r="E602" s="202" t="e">
        <f>INDEX(A!$C$2:$C$1001,MATCH(EF!C602,A!$A$2:$A$1001,0))</f>
        <v>#N/A</v>
      </c>
      <c r="F602" s="202" t="e">
        <f>INDEX(A!$D$2:$D$1001,MATCH(EF!C602,A!$A$2:$A$1001,0))</f>
        <v>#N/A</v>
      </c>
      <c r="G602" s="202" t="e">
        <f>INDEX(A!$E$2:$E$1001,MATCH(EF!C602,A!$A$2:$A$1001,0))</f>
        <v>#N/A</v>
      </c>
      <c r="H602" s="202" t="e">
        <f>INDEX(A!$F$2:$F$1001,MATCH(EF!C602,A!$A$2:$A$1001,0))</f>
        <v>#N/A</v>
      </c>
      <c r="I602" s="202" t="e">
        <f>INDEX(A!$G$2:$G$1001,MATCH(EF!C602,A!$A$2:$A$1001,0))</f>
        <v>#N/A</v>
      </c>
      <c r="J602" s="202" t="e">
        <f>INDEX(A!$H$2:$H$1001,MATCH(EF!C602,A!$A$2:$A$1001,0))</f>
        <v>#N/A</v>
      </c>
      <c r="K602" s="202" t="e">
        <f>INDEX(A!$I$2:$I$1001,MATCH(EF!C602,A!$A$2:$A$1001,0))</f>
        <v>#N/A</v>
      </c>
      <c r="L602" s="202" t="e">
        <f>INDEX(A!$J$2:$J$1001,MATCH(EF!C602,A!$A$2:$A$1001,0))</f>
        <v>#N/A</v>
      </c>
      <c r="M602" s="202" t="e">
        <f>INDEX(A!$K$2:$K$1001,MATCH(EF!C602,A!$A$2:$A$1001,0))</f>
        <v>#N/A</v>
      </c>
      <c r="N602" s="202" t="e">
        <f>INDEX(A!$L$2:$L$1001,MATCH(EF!C602,A!$A$2:$A$1001,0))</f>
        <v>#N/A</v>
      </c>
      <c r="O602" s="203" t="e">
        <f t="shared" si="18"/>
        <v>#N/A</v>
      </c>
      <c r="P602" s="203" t="e">
        <f t="shared" si="19"/>
        <v>#N/A</v>
      </c>
      <c r="Q602" s="203" t="e">
        <f>IF(O602="7",IF(P602="000","Sin región al ser un intermunicipal",INDEX(B!$C$2:$C$126,MATCH(EF!P602,B!$A$2:$A$126,0))),"Sin región al ser un ente Estatal")</f>
        <v>#N/A</v>
      </c>
      <c r="R602" s="204" t="e">
        <f>IF(O602="7",IF(P602="000","N/A",INDEX(B!$D$2:$D$126,MATCH(EF!P602,B!$A$2:$A$126,0))),B!$D$127)</f>
        <v>#N/A</v>
      </c>
      <c r="S602" s="204" t="e">
        <f>IF(O602="7",IF(P602="000","N/A",INDEX(B!$E$2:$E$126,MATCH(EF!P602,B!$A$2:$A$126,0))),B!$E$127)</f>
        <v>#N/A</v>
      </c>
    </row>
    <row r="603" spans="1:19" x14ac:dyDescent="0.3">
      <c r="A603" s="195">
        <f>COUNTIF(A!$A$2:$A$1001,"&lt;="&amp;A!A603)</f>
        <v>0</v>
      </c>
      <c r="B603" s="196">
        <v>602</v>
      </c>
      <c r="C603" s="202" t="e">
        <f>INDEX(A!$A$2:$A$1001,MATCH(EF!B603,EF!$A$2:$A$1001,0))</f>
        <v>#N/A</v>
      </c>
      <c r="D603" s="202" t="e">
        <f>INDEX(A!$B$2:$B$1001,MATCH(EF!C603,A!$A$2:$A$1001,0))</f>
        <v>#N/A</v>
      </c>
      <c r="E603" s="202" t="e">
        <f>INDEX(A!$C$2:$C$1001,MATCH(EF!C603,A!$A$2:$A$1001,0))</f>
        <v>#N/A</v>
      </c>
      <c r="F603" s="202" t="e">
        <f>INDEX(A!$D$2:$D$1001,MATCH(EF!C603,A!$A$2:$A$1001,0))</f>
        <v>#N/A</v>
      </c>
      <c r="G603" s="202" t="e">
        <f>INDEX(A!$E$2:$E$1001,MATCH(EF!C603,A!$A$2:$A$1001,0))</f>
        <v>#N/A</v>
      </c>
      <c r="H603" s="202" t="e">
        <f>INDEX(A!$F$2:$F$1001,MATCH(EF!C603,A!$A$2:$A$1001,0))</f>
        <v>#N/A</v>
      </c>
      <c r="I603" s="202" t="e">
        <f>INDEX(A!$G$2:$G$1001,MATCH(EF!C603,A!$A$2:$A$1001,0))</f>
        <v>#N/A</v>
      </c>
      <c r="J603" s="202" t="e">
        <f>INDEX(A!$H$2:$H$1001,MATCH(EF!C603,A!$A$2:$A$1001,0))</f>
        <v>#N/A</v>
      </c>
      <c r="K603" s="202" t="e">
        <f>INDEX(A!$I$2:$I$1001,MATCH(EF!C603,A!$A$2:$A$1001,0))</f>
        <v>#N/A</v>
      </c>
      <c r="L603" s="202" t="e">
        <f>INDEX(A!$J$2:$J$1001,MATCH(EF!C603,A!$A$2:$A$1001,0))</f>
        <v>#N/A</v>
      </c>
      <c r="M603" s="202" t="e">
        <f>INDEX(A!$K$2:$K$1001,MATCH(EF!C603,A!$A$2:$A$1001,0))</f>
        <v>#N/A</v>
      </c>
      <c r="N603" s="202" t="e">
        <f>INDEX(A!$L$2:$L$1001,MATCH(EF!C603,A!$A$2:$A$1001,0))</f>
        <v>#N/A</v>
      </c>
      <c r="O603" s="203" t="e">
        <f t="shared" si="18"/>
        <v>#N/A</v>
      </c>
      <c r="P603" s="203" t="e">
        <f t="shared" si="19"/>
        <v>#N/A</v>
      </c>
      <c r="Q603" s="203" t="e">
        <f>IF(O603="7",IF(P603="000","Sin región al ser un intermunicipal",INDEX(B!$C$2:$C$126,MATCH(EF!P603,B!$A$2:$A$126,0))),"Sin región al ser un ente Estatal")</f>
        <v>#N/A</v>
      </c>
      <c r="R603" s="204" t="e">
        <f>IF(O603="7",IF(P603="000","N/A",INDEX(B!$D$2:$D$126,MATCH(EF!P603,B!$A$2:$A$126,0))),B!$D$127)</f>
        <v>#N/A</v>
      </c>
      <c r="S603" s="204" t="e">
        <f>IF(O603="7",IF(P603="000","N/A",INDEX(B!$E$2:$E$126,MATCH(EF!P603,B!$A$2:$A$126,0))),B!$E$127)</f>
        <v>#N/A</v>
      </c>
    </row>
    <row r="604" spans="1:19" x14ac:dyDescent="0.3">
      <c r="A604" s="195">
        <f>COUNTIF(A!$A$2:$A$1001,"&lt;="&amp;A!A604)</f>
        <v>0</v>
      </c>
      <c r="B604" s="196">
        <v>603</v>
      </c>
      <c r="C604" s="202" t="e">
        <f>INDEX(A!$A$2:$A$1001,MATCH(EF!B604,EF!$A$2:$A$1001,0))</f>
        <v>#N/A</v>
      </c>
      <c r="D604" s="202" t="e">
        <f>INDEX(A!$B$2:$B$1001,MATCH(EF!C604,A!$A$2:$A$1001,0))</f>
        <v>#N/A</v>
      </c>
      <c r="E604" s="202" t="e">
        <f>INDEX(A!$C$2:$C$1001,MATCH(EF!C604,A!$A$2:$A$1001,0))</f>
        <v>#N/A</v>
      </c>
      <c r="F604" s="202" t="e">
        <f>INDEX(A!$D$2:$D$1001,MATCH(EF!C604,A!$A$2:$A$1001,0))</f>
        <v>#N/A</v>
      </c>
      <c r="G604" s="202" t="e">
        <f>INDEX(A!$E$2:$E$1001,MATCH(EF!C604,A!$A$2:$A$1001,0))</f>
        <v>#N/A</v>
      </c>
      <c r="H604" s="202" t="e">
        <f>INDEX(A!$F$2:$F$1001,MATCH(EF!C604,A!$A$2:$A$1001,0))</f>
        <v>#N/A</v>
      </c>
      <c r="I604" s="202" t="e">
        <f>INDEX(A!$G$2:$G$1001,MATCH(EF!C604,A!$A$2:$A$1001,0))</f>
        <v>#N/A</v>
      </c>
      <c r="J604" s="202" t="e">
        <f>INDEX(A!$H$2:$H$1001,MATCH(EF!C604,A!$A$2:$A$1001,0))</f>
        <v>#N/A</v>
      </c>
      <c r="K604" s="202" t="e">
        <f>INDEX(A!$I$2:$I$1001,MATCH(EF!C604,A!$A$2:$A$1001,0))</f>
        <v>#N/A</v>
      </c>
      <c r="L604" s="202" t="e">
        <f>INDEX(A!$J$2:$J$1001,MATCH(EF!C604,A!$A$2:$A$1001,0))</f>
        <v>#N/A</v>
      </c>
      <c r="M604" s="202" t="e">
        <f>INDEX(A!$K$2:$K$1001,MATCH(EF!C604,A!$A$2:$A$1001,0))</f>
        <v>#N/A</v>
      </c>
      <c r="N604" s="202" t="e">
        <f>INDEX(A!$L$2:$L$1001,MATCH(EF!C604,A!$A$2:$A$1001,0))</f>
        <v>#N/A</v>
      </c>
      <c r="O604" s="203" t="e">
        <f t="shared" si="18"/>
        <v>#N/A</v>
      </c>
      <c r="P604" s="203" t="e">
        <f t="shared" si="19"/>
        <v>#N/A</v>
      </c>
      <c r="Q604" s="203" t="e">
        <f>IF(O604="7",IF(P604="000","Sin región al ser un intermunicipal",INDEX(B!$C$2:$C$126,MATCH(EF!P604,B!$A$2:$A$126,0))),"Sin región al ser un ente Estatal")</f>
        <v>#N/A</v>
      </c>
      <c r="R604" s="204" t="e">
        <f>IF(O604="7",IF(P604="000","N/A",INDEX(B!$D$2:$D$126,MATCH(EF!P604,B!$A$2:$A$126,0))),B!$D$127)</f>
        <v>#N/A</v>
      </c>
      <c r="S604" s="204" t="e">
        <f>IF(O604="7",IF(P604="000","N/A",INDEX(B!$E$2:$E$126,MATCH(EF!P604,B!$A$2:$A$126,0))),B!$E$127)</f>
        <v>#N/A</v>
      </c>
    </row>
    <row r="605" spans="1:19" x14ac:dyDescent="0.3">
      <c r="A605" s="195">
        <f>COUNTIF(A!$A$2:$A$1001,"&lt;="&amp;A!A605)</f>
        <v>0</v>
      </c>
      <c r="B605" s="196">
        <v>604</v>
      </c>
      <c r="C605" s="202" t="e">
        <f>INDEX(A!$A$2:$A$1001,MATCH(EF!B605,EF!$A$2:$A$1001,0))</f>
        <v>#N/A</v>
      </c>
      <c r="D605" s="202" t="e">
        <f>INDEX(A!$B$2:$B$1001,MATCH(EF!C605,A!$A$2:$A$1001,0))</f>
        <v>#N/A</v>
      </c>
      <c r="E605" s="202" t="e">
        <f>INDEX(A!$C$2:$C$1001,MATCH(EF!C605,A!$A$2:$A$1001,0))</f>
        <v>#N/A</v>
      </c>
      <c r="F605" s="202" t="e">
        <f>INDEX(A!$D$2:$D$1001,MATCH(EF!C605,A!$A$2:$A$1001,0))</f>
        <v>#N/A</v>
      </c>
      <c r="G605" s="202" t="e">
        <f>INDEX(A!$E$2:$E$1001,MATCH(EF!C605,A!$A$2:$A$1001,0))</f>
        <v>#N/A</v>
      </c>
      <c r="H605" s="202" t="e">
        <f>INDEX(A!$F$2:$F$1001,MATCH(EF!C605,A!$A$2:$A$1001,0))</f>
        <v>#N/A</v>
      </c>
      <c r="I605" s="202" t="e">
        <f>INDEX(A!$G$2:$G$1001,MATCH(EF!C605,A!$A$2:$A$1001,0))</f>
        <v>#N/A</v>
      </c>
      <c r="J605" s="202" t="e">
        <f>INDEX(A!$H$2:$H$1001,MATCH(EF!C605,A!$A$2:$A$1001,0))</f>
        <v>#N/A</v>
      </c>
      <c r="K605" s="202" t="e">
        <f>INDEX(A!$I$2:$I$1001,MATCH(EF!C605,A!$A$2:$A$1001,0))</f>
        <v>#N/A</v>
      </c>
      <c r="L605" s="202" t="e">
        <f>INDEX(A!$J$2:$J$1001,MATCH(EF!C605,A!$A$2:$A$1001,0))</f>
        <v>#N/A</v>
      </c>
      <c r="M605" s="202" t="e">
        <f>INDEX(A!$K$2:$K$1001,MATCH(EF!C605,A!$A$2:$A$1001,0))</f>
        <v>#N/A</v>
      </c>
      <c r="N605" s="202" t="e">
        <f>INDEX(A!$L$2:$L$1001,MATCH(EF!C605,A!$A$2:$A$1001,0))</f>
        <v>#N/A</v>
      </c>
      <c r="O605" s="203" t="e">
        <f t="shared" si="18"/>
        <v>#N/A</v>
      </c>
      <c r="P605" s="203" t="e">
        <f t="shared" si="19"/>
        <v>#N/A</v>
      </c>
      <c r="Q605" s="203" t="e">
        <f>IF(O605="7",IF(P605="000","Sin región al ser un intermunicipal",INDEX(B!$C$2:$C$126,MATCH(EF!P605,B!$A$2:$A$126,0))),"Sin región al ser un ente Estatal")</f>
        <v>#N/A</v>
      </c>
      <c r="R605" s="204" t="e">
        <f>IF(O605="7",IF(P605="000","N/A",INDEX(B!$D$2:$D$126,MATCH(EF!P605,B!$A$2:$A$126,0))),B!$D$127)</f>
        <v>#N/A</v>
      </c>
      <c r="S605" s="204" t="e">
        <f>IF(O605="7",IF(P605="000","N/A",INDEX(B!$E$2:$E$126,MATCH(EF!P605,B!$A$2:$A$126,0))),B!$E$127)</f>
        <v>#N/A</v>
      </c>
    </row>
    <row r="606" spans="1:19" x14ac:dyDescent="0.3">
      <c r="A606" s="195">
        <f>COUNTIF(A!$A$2:$A$1001,"&lt;="&amp;A!A606)</f>
        <v>0</v>
      </c>
      <c r="B606" s="196">
        <v>605</v>
      </c>
      <c r="C606" s="202" t="e">
        <f>INDEX(A!$A$2:$A$1001,MATCH(EF!B606,EF!$A$2:$A$1001,0))</f>
        <v>#N/A</v>
      </c>
      <c r="D606" s="202" t="e">
        <f>INDEX(A!$B$2:$B$1001,MATCH(EF!C606,A!$A$2:$A$1001,0))</f>
        <v>#N/A</v>
      </c>
      <c r="E606" s="202" t="e">
        <f>INDEX(A!$C$2:$C$1001,MATCH(EF!C606,A!$A$2:$A$1001,0))</f>
        <v>#N/A</v>
      </c>
      <c r="F606" s="202" t="e">
        <f>INDEX(A!$D$2:$D$1001,MATCH(EF!C606,A!$A$2:$A$1001,0))</f>
        <v>#N/A</v>
      </c>
      <c r="G606" s="202" t="e">
        <f>INDEX(A!$E$2:$E$1001,MATCH(EF!C606,A!$A$2:$A$1001,0))</f>
        <v>#N/A</v>
      </c>
      <c r="H606" s="202" t="e">
        <f>INDEX(A!$F$2:$F$1001,MATCH(EF!C606,A!$A$2:$A$1001,0))</f>
        <v>#N/A</v>
      </c>
      <c r="I606" s="202" t="e">
        <f>INDEX(A!$G$2:$G$1001,MATCH(EF!C606,A!$A$2:$A$1001,0))</f>
        <v>#N/A</v>
      </c>
      <c r="J606" s="202" t="e">
        <f>INDEX(A!$H$2:$H$1001,MATCH(EF!C606,A!$A$2:$A$1001,0))</f>
        <v>#N/A</v>
      </c>
      <c r="K606" s="202" t="e">
        <f>INDEX(A!$I$2:$I$1001,MATCH(EF!C606,A!$A$2:$A$1001,0))</f>
        <v>#N/A</v>
      </c>
      <c r="L606" s="202" t="e">
        <f>INDEX(A!$J$2:$J$1001,MATCH(EF!C606,A!$A$2:$A$1001,0))</f>
        <v>#N/A</v>
      </c>
      <c r="M606" s="202" t="e">
        <f>INDEX(A!$K$2:$K$1001,MATCH(EF!C606,A!$A$2:$A$1001,0))</f>
        <v>#N/A</v>
      </c>
      <c r="N606" s="202" t="e">
        <f>INDEX(A!$L$2:$L$1001,MATCH(EF!C606,A!$A$2:$A$1001,0))</f>
        <v>#N/A</v>
      </c>
      <c r="O606" s="203" t="e">
        <f t="shared" si="18"/>
        <v>#N/A</v>
      </c>
      <c r="P606" s="203" t="e">
        <f t="shared" si="19"/>
        <v>#N/A</v>
      </c>
      <c r="Q606" s="203" t="e">
        <f>IF(O606="7",IF(P606="000","Sin región al ser un intermunicipal",INDEX(B!$C$2:$C$126,MATCH(EF!P606,B!$A$2:$A$126,0))),"Sin región al ser un ente Estatal")</f>
        <v>#N/A</v>
      </c>
      <c r="R606" s="204" t="e">
        <f>IF(O606="7",IF(P606="000","N/A",INDEX(B!$D$2:$D$126,MATCH(EF!P606,B!$A$2:$A$126,0))),B!$D$127)</f>
        <v>#N/A</v>
      </c>
      <c r="S606" s="204" t="e">
        <f>IF(O606="7",IF(P606="000","N/A",INDEX(B!$E$2:$E$126,MATCH(EF!P606,B!$A$2:$A$126,0))),B!$E$127)</f>
        <v>#N/A</v>
      </c>
    </row>
    <row r="607" spans="1:19" x14ac:dyDescent="0.3">
      <c r="A607" s="195">
        <f>COUNTIF(A!$A$2:$A$1001,"&lt;="&amp;A!A607)</f>
        <v>0</v>
      </c>
      <c r="B607" s="196">
        <v>606</v>
      </c>
      <c r="C607" s="202" t="e">
        <f>INDEX(A!$A$2:$A$1001,MATCH(EF!B607,EF!$A$2:$A$1001,0))</f>
        <v>#N/A</v>
      </c>
      <c r="D607" s="202" t="e">
        <f>INDEX(A!$B$2:$B$1001,MATCH(EF!C607,A!$A$2:$A$1001,0))</f>
        <v>#N/A</v>
      </c>
      <c r="E607" s="202" t="e">
        <f>INDEX(A!$C$2:$C$1001,MATCH(EF!C607,A!$A$2:$A$1001,0))</f>
        <v>#N/A</v>
      </c>
      <c r="F607" s="202" t="e">
        <f>INDEX(A!$D$2:$D$1001,MATCH(EF!C607,A!$A$2:$A$1001,0))</f>
        <v>#N/A</v>
      </c>
      <c r="G607" s="202" t="e">
        <f>INDEX(A!$E$2:$E$1001,MATCH(EF!C607,A!$A$2:$A$1001,0))</f>
        <v>#N/A</v>
      </c>
      <c r="H607" s="202" t="e">
        <f>INDEX(A!$F$2:$F$1001,MATCH(EF!C607,A!$A$2:$A$1001,0))</f>
        <v>#N/A</v>
      </c>
      <c r="I607" s="202" t="e">
        <f>INDEX(A!$G$2:$G$1001,MATCH(EF!C607,A!$A$2:$A$1001,0))</f>
        <v>#N/A</v>
      </c>
      <c r="J607" s="202" t="e">
        <f>INDEX(A!$H$2:$H$1001,MATCH(EF!C607,A!$A$2:$A$1001,0))</f>
        <v>#N/A</v>
      </c>
      <c r="K607" s="202" t="e">
        <f>INDEX(A!$I$2:$I$1001,MATCH(EF!C607,A!$A$2:$A$1001,0))</f>
        <v>#N/A</v>
      </c>
      <c r="L607" s="202" t="e">
        <f>INDEX(A!$J$2:$J$1001,MATCH(EF!C607,A!$A$2:$A$1001,0))</f>
        <v>#N/A</v>
      </c>
      <c r="M607" s="202" t="e">
        <f>INDEX(A!$K$2:$K$1001,MATCH(EF!C607,A!$A$2:$A$1001,0))</f>
        <v>#N/A</v>
      </c>
      <c r="N607" s="202" t="e">
        <f>INDEX(A!$L$2:$L$1001,MATCH(EF!C607,A!$A$2:$A$1001,0))</f>
        <v>#N/A</v>
      </c>
      <c r="O607" s="203" t="e">
        <f t="shared" si="18"/>
        <v>#N/A</v>
      </c>
      <c r="P607" s="203" t="e">
        <f t="shared" si="19"/>
        <v>#N/A</v>
      </c>
      <c r="Q607" s="203" t="e">
        <f>IF(O607="7",IF(P607="000","Sin región al ser un intermunicipal",INDEX(B!$C$2:$C$126,MATCH(EF!P607,B!$A$2:$A$126,0))),"Sin región al ser un ente Estatal")</f>
        <v>#N/A</v>
      </c>
      <c r="R607" s="204" t="e">
        <f>IF(O607="7",IF(P607="000","N/A",INDEX(B!$D$2:$D$126,MATCH(EF!P607,B!$A$2:$A$126,0))),B!$D$127)</f>
        <v>#N/A</v>
      </c>
      <c r="S607" s="204" t="e">
        <f>IF(O607="7",IF(P607="000","N/A",INDEX(B!$E$2:$E$126,MATCH(EF!P607,B!$A$2:$A$126,0))),B!$E$127)</f>
        <v>#N/A</v>
      </c>
    </row>
    <row r="608" spans="1:19" x14ac:dyDescent="0.3">
      <c r="A608" s="195">
        <f>COUNTIF(A!$A$2:$A$1001,"&lt;="&amp;A!A608)</f>
        <v>0</v>
      </c>
      <c r="B608" s="196">
        <v>607</v>
      </c>
      <c r="C608" s="202" t="e">
        <f>INDEX(A!$A$2:$A$1001,MATCH(EF!B608,EF!$A$2:$A$1001,0))</f>
        <v>#N/A</v>
      </c>
      <c r="D608" s="202" t="e">
        <f>INDEX(A!$B$2:$B$1001,MATCH(EF!C608,A!$A$2:$A$1001,0))</f>
        <v>#N/A</v>
      </c>
      <c r="E608" s="202" t="e">
        <f>INDEX(A!$C$2:$C$1001,MATCH(EF!C608,A!$A$2:$A$1001,0))</f>
        <v>#N/A</v>
      </c>
      <c r="F608" s="202" t="e">
        <f>INDEX(A!$D$2:$D$1001,MATCH(EF!C608,A!$A$2:$A$1001,0))</f>
        <v>#N/A</v>
      </c>
      <c r="G608" s="202" t="e">
        <f>INDEX(A!$E$2:$E$1001,MATCH(EF!C608,A!$A$2:$A$1001,0))</f>
        <v>#N/A</v>
      </c>
      <c r="H608" s="202" t="e">
        <f>INDEX(A!$F$2:$F$1001,MATCH(EF!C608,A!$A$2:$A$1001,0))</f>
        <v>#N/A</v>
      </c>
      <c r="I608" s="202" t="e">
        <f>INDEX(A!$G$2:$G$1001,MATCH(EF!C608,A!$A$2:$A$1001,0))</f>
        <v>#N/A</v>
      </c>
      <c r="J608" s="202" t="e">
        <f>INDEX(A!$H$2:$H$1001,MATCH(EF!C608,A!$A$2:$A$1001,0))</f>
        <v>#N/A</v>
      </c>
      <c r="K608" s="202" t="e">
        <f>INDEX(A!$I$2:$I$1001,MATCH(EF!C608,A!$A$2:$A$1001,0))</f>
        <v>#N/A</v>
      </c>
      <c r="L608" s="202" t="e">
        <f>INDEX(A!$J$2:$J$1001,MATCH(EF!C608,A!$A$2:$A$1001,0))</f>
        <v>#N/A</v>
      </c>
      <c r="M608" s="202" t="e">
        <f>INDEX(A!$K$2:$K$1001,MATCH(EF!C608,A!$A$2:$A$1001,0))</f>
        <v>#N/A</v>
      </c>
      <c r="N608" s="202" t="e">
        <f>INDEX(A!$L$2:$L$1001,MATCH(EF!C608,A!$A$2:$A$1001,0))</f>
        <v>#N/A</v>
      </c>
      <c r="O608" s="203" t="e">
        <f t="shared" si="18"/>
        <v>#N/A</v>
      </c>
      <c r="P608" s="203" t="e">
        <f t="shared" si="19"/>
        <v>#N/A</v>
      </c>
      <c r="Q608" s="203" t="e">
        <f>IF(O608="7",IF(P608="000","Sin región al ser un intermunicipal",INDEX(B!$C$2:$C$126,MATCH(EF!P608,B!$A$2:$A$126,0))),"Sin región al ser un ente Estatal")</f>
        <v>#N/A</v>
      </c>
      <c r="R608" s="204" t="e">
        <f>IF(O608="7",IF(P608="000","N/A",INDEX(B!$D$2:$D$126,MATCH(EF!P608,B!$A$2:$A$126,0))),B!$D$127)</f>
        <v>#N/A</v>
      </c>
      <c r="S608" s="204" t="e">
        <f>IF(O608="7",IF(P608="000","N/A",INDEX(B!$E$2:$E$126,MATCH(EF!P608,B!$A$2:$A$126,0))),B!$E$127)</f>
        <v>#N/A</v>
      </c>
    </row>
    <row r="609" spans="1:19" x14ac:dyDescent="0.3">
      <c r="A609" s="195">
        <f>COUNTIF(A!$A$2:$A$1001,"&lt;="&amp;A!A609)</f>
        <v>0</v>
      </c>
      <c r="B609" s="196">
        <v>608</v>
      </c>
      <c r="C609" s="202" t="e">
        <f>INDEX(A!$A$2:$A$1001,MATCH(EF!B609,EF!$A$2:$A$1001,0))</f>
        <v>#N/A</v>
      </c>
      <c r="D609" s="202" t="e">
        <f>INDEX(A!$B$2:$B$1001,MATCH(EF!C609,A!$A$2:$A$1001,0))</f>
        <v>#N/A</v>
      </c>
      <c r="E609" s="202" t="e">
        <f>INDEX(A!$C$2:$C$1001,MATCH(EF!C609,A!$A$2:$A$1001,0))</f>
        <v>#N/A</v>
      </c>
      <c r="F609" s="202" t="e">
        <f>INDEX(A!$D$2:$D$1001,MATCH(EF!C609,A!$A$2:$A$1001,0))</f>
        <v>#N/A</v>
      </c>
      <c r="G609" s="202" t="e">
        <f>INDEX(A!$E$2:$E$1001,MATCH(EF!C609,A!$A$2:$A$1001,0))</f>
        <v>#N/A</v>
      </c>
      <c r="H609" s="202" t="e">
        <f>INDEX(A!$F$2:$F$1001,MATCH(EF!C609,A!$A$2:$A$1001,0))</f>
        <v>#N/A</v>
      </c>
      <c r="I609" s="202" t="e">
        <f>INDEX(A!$G$2:$G$1001,MATCH(EF!C609,A!$A$2:$A$1001,0))</f>
        <v>#N/A</v>
      </c>
      <c r="J609" s="202" t="e">
        <f>INDEX(A!$H$2:$H$1001,MATCH(EF!C609,A!$A$2:$A$1001,0))</f>
        <v>#N/A</v>
      </c>
      <c r="K609" s="202" t="e">
        <f>INDEX(A!$I$2:$I$1001,MATCH(EF!C609,A!$A$2:$A$1001,0))</f>
        <v>#N/A</v>
      </c>
      <c r="L609" s="202" t="e">
        <f>INDEX(A!$J$2:$J$1001,MATCH(EF!C609,A!$A$2:$A$1001,0))</f>
        <v>#N/A</v>
      </c>
      <c r="M609" s="202" t="e">
        <f>INDEX(A!$K$2:$K$1001,MATCH(EF!C609,A!$A$2:$A$1001,0))</f>
        <v>#N/A</v>
      </c>
      <c r="N609" s="202" t="e">
        <f>INDEX(A!$L$2:$L$1001,MATCH(EF!C609,A!$A$2:$A$1001,0))</f>
        <v>#N/A</v>
      </c>
      <c r="O609" s="203" t="e">
        <f t="shared" si="18"/>
        <v>#N/A</v>
      </c>
      <c r="P609" s="203" t="e">
        <f t="shared" si="19"/>
        <v>#N/A</v>
      </c>
      <c r="Q609" s="203" t="e">
        <f>IF(O609="7",IF(P609="000","Sin región al ser un intermunicipal",INDEX(B!$C$2:$C$126,MATCH(EF!P609,B!$A$2:$A$126,0))),"Sin región al ser un ente Estatal")</f>
        <v>#N/A</v>
      </c>
      <c r="R609" s="204" t="e">
        <f>IF(O609="7",IF(P609="000","N/A",INDEX(B!$D$2:$D$126,MATCH(EF!P609,B!$A$2:$A$126,0))),B!$D$127)</f>
        <v>#N/A</v>
      </c>
      <c r="S609" s="204" t="e">
        <f>IF(O609="7",IF(P609="000","N/A",INDEX(B!$E$2:$E$126,MATCH(EF!P609,B!$A$2:$A$126,0))),B!$E$127)</f>
        <v>#N/A</v>
      </c>
    </row>
    <row r="610" spans="1:19" x14ac:dyDescent="0.3">
      <c r="A610" s="195">
        <f>COUNTIF(A!$A$2:$A$1001,"&lt;="&amp;A!A610)</f>
        <v>0</v>
      </c>
      <c r="B610" s="196">
        <v>609</v>
      </c>
      <c r="C610" s="202" t="e">
        <f>INDEX(A!$A$2:$A$1001,MATCH(EF!B610,EF!$A$2:$A$1001,0))</f>
        <v>#N/A</v>
      </c>
      <c r="D610" s="202" t="e">
        <f>INDEX(A!$B$2:$B$1001,MATCH(EF!C610,A!$A$2:$A$1001,0))</f>
        <v>#N/A</v>
      </c>
      <c r="E610" s="202" t="e">
        <f>INDEX(A!$C$2:$C$1001,MATCH(EF!C610,A!$A$2:$A$1001,0))</f>
        <v>#N/A</v>
      </c>
      <c r="F610" s="202" t="e">
        <f>INDEX(A!$D$2:$D$1001,MATCH(EF!C610,A!$A$2:$A$1001,0))</f>
        <v>#N/A</v>
      </c>
      <c r="G610" s="202" t="e">
        <f>INDEX(A!$E$2:$E$1001,MATCH(EF!C610,A!$A$2:$A$1001,0))</f>
        <v>#N/A</v>
      </c>
      <c r="H610" s="202" t="e">
        <f>INDEX(A!$F$2:$F$1001,MATCH(EF!C610,A!$A$2:$A$1001,0))</f>
        <v>#N/A</v>
      </c>
      <c r="I610" s="202" t="e">
        <f>INDEX(A!$G$2:$G$1001,MATCH(EF!C610,A!$A$2:$A$1001,0))</f>
        <v>#N/A</v>
      </c>
      <c r="J610" s="202" t="e">
        <f>INDEX(A!$H$2:$H$1001,MATCH(EF!C610,A!$A$2:$A$1001,0))</f>
        <v>#N/A</v>
      </c>
      <c r="K610" s="202" t="e">
        <f>INDEX(A!$I$2:$I$1001,MATCH(EF!C610,A!$A$2:$A$1001,0))</f>
        <v>#N/A</v>
      </c>
      <c r="L610" s="202" t="e">
        <f>INDEX(A!$J$2:$J$1001,MATCH(EF!C610,A!$A$2:$A$1001,0))</f>
        <v>#N/A</v>
      </c>
      <c r="M610" s="202" t="e">
        <f>INDEX(A!$K$2:$K$1001,MATCH(EF!C610,A!$A$2:$A$1001,0))</f>
        <v>#N/A</v>
      </c>
      <c r="N610" s="202" t="e">
        <f>INDEX(A!$L$2:$L$1001,MATCH(EF!C610,A!$A$2:$A$1001,0))</f>
        <v>#N/A</v>
      </c>
      <c r="O610" s="203" t="e">
        <f t="shared" si="18"/>
        <v>#N/A</v>
      </c>
      <c r="P610" s="203" t="e">
        <f t="shared" si="19"/>
        <v>#N/A</v>
      </c>
      <c r="Q610" s="203" t="e">
        <f>IF(O610="7",IF(P610="000","Sin región al ser un intermunicipal",INDEX(B!$C$2:$C$126,MATCH(EF!P610,B!$A$2:$A$126,0))),"Sin región al ser un ente Estatal")</f>
        <v>#N/A</v>
      </c>
      <c r="R610" s="204" t="e">
        <f>IF(O610="7",IF(P610="000","N/A",INDEX(B!$D$2:$D$126,MATCH(EF!P610,B!$A$2:$A$126,0))),B!$D$127)</f>
        <v>#N/A</v>
      </c>
      <c r="S610" s="204" t="e">
        <f>IF(O610="7",IF(P610="000","N/A",INDEX(B!$E$2:$E$126,MATCH(EF!P610,B!$A$2:$A$126,0))),B!$E$127)</f>
        <v>#N/A</v>
      </c>
    </row>
    <row r="611" spans="1:19" x14ac:dyDescent="0.3">
      <c r="A611" s="195">
        <f>COUNTIF(A!$A$2:$A$1001,"&lt;="&amp;A!A611)</f>
        <v>0</v>
      </c>
      <c r="B611" s="196">
        <v>610</v>
      </c>
      <c r="C611" s="202" t="e">
        <f>INDEX(A!$A$2:$A$1001,MATCH(EF!B611,EF!$A$2:$A$1001,0))</f>
        <v>#N/A</v>
      </c>
      <c r="D611" s="202" t="e">
        <f>INDEX(A!$B$2:$B$1001,MATCH(EF!C611,A!$A$2:$A$1001,0))</f>
        <v>#N/A</v>
      </c>
      <c r="E611" s="202" t="e">
        <f>INDEX(A!$C$2:$C$1001,MATCH(EF!C611,A!$A$2:$A$1001,0))</f>
        <v>#N/A</v>
      </c>
      <c r="F611" s="202" t="e">
        <f>INDEX(A!$D$2:$D$1001,MATCH(EF!C611,A!$A$2:$A$1001,0))</f>
        <v>#N/A</v>
      </c>
      <c r="G611" s="202" t="e">
        <f>INDEX(A!$E$2:$E$1001,MATCH(EF!C611,A!$A$2:$A$1001,0))</f>
        <v>#N/A</v>
      </c>
      <c r="H611" s="202" t="e">
        <f>INDEX(A!$F$2:$F$1001,MATCH(EF!C611,A!$A$2:$A$1001,0))</f>
        <v>#N/A</v>
      </c>
      <c r="I611" s="202" t="e">
        <f>INDEX(A!$G$2:$G$1001,MATCH(EF!C611,A!$A$2:$A$1001,0))</f>
        <v>#N/A</v>
      </c>
      <c r="J611" s="202" t="e">
        <f>INDEX(A!$H$2:$H$1001,MATCH(EF!C611,A!$A$2:$A$1001,0))</f>
        <v>#N/A</v>
      </c>
      <c r="K611" s="202" t="e">
        <f>INDEX(A!$I$2:$I$1001,MATCH(EF!C611,A!$A$2:$A$1001,0))</f>
        <v>#N/A</v>
      </c>
      <c r="L611" s="202" t="e">
        <f>INDEX(A!$J$2:$J$1001,MATCH(EF!C611,A!$A$2:$A$1001,0))</f>
        <v>#N/A</v>
      </c>
      <c r="M611" s="202" t="e">
        <f>INDEX(A!$K$2:$K$1001,MATCH(EF!C611,A!$A$2:$A$1001,0))</f>
        <v>#N/A</v>
      </c>
      <c r="N611" s="202" t="e">
        <f>INDEX(A!$L$2:$L$1001,MATCH(EF!C611,A!$A$2:$A$1001,0))</f>
        <v>#N/A</v>
      </c>
      <c r="O611" s="203" t="e">
        <f t="shared" si="18"/>
        <v>#N/A</v>
      </c>
      <c r="P611" s="203" t="e">
        <f t="shared" si="19"/>
        <v>#N/A</v>
      </c>
      <c r="Q611" s="203" t="e">
        <f>IF(O611="7",IF(P611="000","Sin región al ser un intermunicipal",INDEX(B!$C$2:$C$126,MATCH(EF!P611,B!$A$2:$A$126,0))),"Sin región al ser un ente Estatal")</f>
        <v>#N/A</v>
      </c>
      <c r="R611" s="204" t="e">
        <f>IF(O611="7",IF(P611="000","N/A",INDEX(B!$D$2:$D$126,MATCH(EF!P611,B!$A$2:$A$126,0))),B!$D$127)</f>
        <v>#N/A</v>
      </c>
      <c r="S611" s="204" t="e">
        <f>IF(O611="7",IF(P611="000","N/A",INDEX(B!$E$2:$E$126,MATCH(EF!P611,B!$A$2:$A$126,0))),B!$E$127)</f>
        <v>#N/A</v>
      </c>
    </row>
    <row r="612" spans="1:19" x14ac:dyDescent="0.3">
      <c r="A612" s="195">
        <f>COUNTIF(A!$A$2:$A$1001,"&lt;="&amp;A!A612)</f>
        <v>0</v>
      </c>
      <c r="B612" s="196">
        <v>611</v>
      </c>
      <c r="C612" s="202" t="e">
        <f>INDEX(A!$A$2:$A$1001,MATCH(EF!B612,EF!$A$2:$A$1001,0))</f>
        <v>#N/A</v>
      </c>
      <c r="D612" s="202" t="e">
        <f>INDEX(A!$B$2:$B$1001,MATCH(EF!C612,A!$A$2:$A$1001,0))</f>
        <v>#N/A</v>
      </c>
      <c r="E612" s="202" t="e">
        <f>INDEX(A!$C$2:$C$1001,MATCH(EF!C612,A!$A$2:$A$1001,0))</f>
        <v>#N/A</v>
      </c>
      <c r="F612" s="202" t="e">
        <f>INDEX(A!$D$2:$D$1001,MATCH(EF!C612,A!$A$2:$A$1001,0))</f>
        <v>#N/A</v>
      </c>
      <c r="G612" s="202" t="e">
        <f>INDEX(A!$E$2:$E$1001,MATCH(EF!C612,A!$A$2:$A$1001,0))</f>
        <v>#N/A</v>
      </c>
      <c r="H612" s="202" t="e">
        <f>INDEX(A!$F$2:$F$1001,MATCH(EF!C612,A!$A$2:$A$1001,0))</f>
        <v>#N/A</v>
      </c>
      <c r="I612" s="202" t="e">
        <f>INDEX(A!$G$2:$G$1001,MATCH(EF!C612,A!$A$2:$A$1001,0))</f>
        <v>#N/A</v>
      </c>
      <c r="J612" s="202" t="e">
        <f>INDEX(A!$H$2:$H$1001,MATCH(EF!C612,A!$A$2:$A$1001,0))</f>
        <v>#N/A</v>
      </c>
      <c r="K612" s="202" t="e">
        <f>INDEX(A!$I$2:$I$1001,MATCH(EF!C612,A!$A$2:$A$1001,0))</f>
        <v>#N/A</v>
      </c>
      <c r="L612" s="202" t="e">
        <f>INDEX(A!$J$2:$J$1001,MATCH(EF!C612,A!$A$2:$A$1001,0))</f>
        <v>#N/A</v>
      </c>
      <c r="M612" s="202" t="e">
        <f>INDEX(A!$K$2:$K$1001,MATCH(EF!C612,A!$A$2:$A$1001,0))</f>
        <v>#N/A</v>
      </c>
      <c r="N612" s="202" t="e">
        <f>INDEX(A!$L$2:$L$1001,MATCH(EF!C612,A!$A$2:$A$1001,0))</f>
        <v>#N/A</v>
      </c>
      <c r="O612" s="203" t="e">
        <f t="shared" si="18"/>
        <v>#N/A</v>
      </c>
      <c r="P612" s="203" t="e">
        <f t="shared" si="19"/>
        <v>#N/A</v>
      </c>
      <c r="Q612" s="203" t="e">
        <f>IF(O612="7",IF(P612="000","Sin región al ser un intermunicipal",INDEX(B!$C$2:$C$126,MATCH(EF!P612,B!$A$2:$A$126,0))),"Sin región al ser un ente Estatal")</f>
        <v>#N/A</v>
      </c>
      <c r="R612" s="204" t="e">
        <f>IF(O612="7",IF(P612="000","N/A",INDEX(B!$D$2:$D$126,MATCH(EF!P612,B!$A$2:$A$126,0))),B!$D$127)</f>
        <v>#N/A</v>
      </c>
      <c r="S612" s="204" t="e">
        <f>IF(O612="7",IF(P612="000","N/A",INDEX(B!$E$2:$E$126,MATCH(EF!P612,B!$A$2:$A$126,0))),B!$E$127)</f>
        <v>#N/A</v>
      </c>
    </row>
    <row r="613" spans="1:19" x14ac:dyDescent="0.3">
      <c r="A613" s="195">
        <f>COUNTIF(A!$A$2:$A$1001,"&lt;="&amp;A!A613)</f>
        <v>0</v>
      </c>
      <c r="B613" s="196">
        <v>612</v>
      </c>
      <c r="C613" s="202" t="e">
        <f>INDEX(A!$A$2:$A$1001,MATCH(EF!B613,EF!$A$2:$A$1001,0))</f>
        <v>#N/A</v>
      </c>
      <c r="D613" s="202" t="e">
        <f>INDEX(A!$B$2:$B$1001,MATCH(EF!C613,A!$A$2:$A$1001,0))</f>
        <v>#N/A</v>
      </c>
      <c r="E613" s="202" t="e">
        <f>INDEX(A!$C$2:$C$1001,MATCH(EF!C613,A!$A$2:$A$1001,0))</f>
        <v>#N/A</v>
      </c>
      <c r="F613" s="202" t="e">
        <f>INDEX(A!$D$2:$D$1001,MATCH(EF!C613,A!$A$2:$A$1001,0))</f>
        <v>#N/A</v>
      </c>
      <c r="G613" s="202" t="e">
        <f>INDEX(A!$E$2:$E$1001,MATCH(EF!C613,A!$A$2:$A$1001,0))</f>
        <v>#N/A</v>
      </c>
      <c r="H613" s="202" t="e">
        <f>INDEX(A!$F$2:$F$1001,MATCH(EF!C613,A!$A$2:$A$1001,0))</f>
        <v>#N/A</v>
      </c>
      <c r="I613" s="202" t="e">
        <f>INDEX(A!$G$2:$G$1001,MATCH(EF!C613,A!$A$2:$A$1001,0))</f>
        <v>#N/A</v>
      </c>
      <c r="J613" s="202" t="e">
        <f>INDEX(A!$H$2:$H$1001,MATCH(EF!C613,A!$A$2:$A$1001,0))</f>
        <v>#N/A</v>
      </c>
      <c r="K613" s="202" t="e">
        <f>INDEX(A!$I$2:$I$1001,MATCH(EF!C613,A!$A$2:$A$1001,0))</f>
        <v>#N/A</v>
      </c>
      <c r="L613" s="202" t="e">
        <f>INDEX(A!$J$2:$J$1001,MATCH(EF!C613,A!$A$2:$A$1001,0))</f>
        <v>#N/A</v>
      </c>
      <c r="M613" s="202" t="e">
        <f>INDEX(A!$K$2:$K$1001,MATCH(EF!C613,A!$A$2:$A$1001,0))</f>
        <v>#N/A</v>
      </c>
      <c r="N613" s="202" t="e">
        <f>INDEX(A!$L$2:$L$1001,MATCH(EF!C613,A!$A$2:$A$1001,0))</f>
        <v>#N/A</v>
      </c>
      <c r="O613" s="203" t="e">
        <f t="shared" si="18"/>
        <v>#N/A</v>
      </c>
      <c r="P613" s="203" t="e">
        <f t="shared" si="19"/>
        <v>#N/A</v>
      </c>
      <c r="Q613" s="203" t="e">
        <f>IF(O613="7",IF(P613="000","Sin región al ser un intermunicipal",INDEX(B!$C$2:$C$126,MATCH(EF!P613,B!$A$2:$A$126,0))),"Sin región al ser un ente Estatal")</f>
        <v>#N/A</v>
      </c>
      <c r="R613" s="204" t="e">
        <f>IF(O613="7",IF(P613="000","N/A",INDEX(B!$D$2:$D$126,MATCH(EF!P613,B!$A$2:$A$126,0))),B!$D$127)</f>
        <v>#N/A</v>
      </c>
      <c r="S613" s="204" t="e">
        <f>IF(O613="7",IF(P613="000","N/A",INDEX(B!$E$2:$E$126,MATCH(EF!P613,B!$A$2:$A$126,0))),B!$E$127)</f>
        <v>#N/A</v>
      </c>
    </row>
    <row r="614" spans="1:19" x14ac:dyDescent="0.3">
      <c r="A614" s="195">
        <f>COUNTIF(A!$A$2:$A$1001,"&lt;="&amp;A!A614)</f>
        <v>0</v>
      </c>
      <c r="B614" s="196">
        <v>613</v>
      </c>
      <c r="C614" s="202" t="e">
        <f>INDEX(A!$A$2:$A$1001,MATCH(EF!B614,EF!$A$2:$A$1001,0))</f>
        <v>#N/A</v>
      </c>
      <c r="D614" s="202" t="e">
        <f>INDEX(A!$B$2:$B$1001,MATCH(EF!C614,A!$A$2:$A$1001,0))</f>
        <v>#N/A</v>
      </c>
      <c r="E614" s="202" t="e">
        <f>INDEX(A!$C$2:$C$1001,MATCH(EF!C614,A!$A$2:$A$1001,0))</f>
        <v>#N/A</v>
      </c>
      <c r="F614" s="202" t="e">
        <f>INDEX(A!$D$2:$D$1001,MATCH(EF!C614,A!$A$2:$A$1001,0))</f>
        <v>#N/A</v>
      </c>
      <c r="G614" s="202" t="e">
        <f>INDEX(A!$E$2:$E$1001,MATCH(EF!C614,A!$A$2:$A$1001,0))</f>
        <v>#N/A</v>
      </c>
      <c r="H614" s="202" t="e">
        <f>INDEX(A!$F$2:$F$1001,MATCH(EF!C614,A!$A$2:$A$1001,0))</f>
        <v>#N/A</v>
      </c>
      <c r="I614" s="202" t="e">
        <f>INDEX(A!$G$2:$G$1001,MATCH(EF!C614,A!$A$2:$A$1001,0))</f>
        <v>#N/A</v>
      </c>
      <c r="J614" s="202" t="e">
        <f>INDEX(A!$H$2:$H$1001,MATCH(EF!C614,A!$A$2:$A$1001,0))</f>
        <v>#N/A</v>
      </c>
      <c r="K614" s="202" t="e">
        <f>INDEX(A!$I$2:$I$1001,MATCH(EF!C614,A!$A$2:$A$1001,0))</f>
        <v>#N/A</v>
      </c>
      <c r="L614" s="202" t="e">
        <f>INDEX(A!$J$2:$J$1001,MATCH(EF!C614,A!$A$2:$A$1001,0))</f>
        <v>#N/A</v>
      </c>
      <c r="M614" s="202" t="e">
        <f>INDEX(A!$K$2:$K$1001,MATCH(EF!C614,A!$A$2:$A$1001,0))</f>
        <v>#N/A</v>
      </c>
      <c r="N614" s="202" t="e">
        <f>INDEX(A!$L$2:$L$1001,MATCH(EF!C614,A!$A$2:$A$1001,0))</f>
        <v>#N/A</v>
      </c>
      <c r="O614" s="203" t="e">
        <f t="shared" si="18"/>
        <v>#N/A</v>
      </c>
      <c r="P614" s="203" t="e">
        <f t="shared" si="19"/>
        <v>#N/A</v>
      </c>
      <c r="Q614" s="203" t="e">
        <f>IF(O614="7",IF(P614="000","Sin región al ser un intermunicipal",INDEX(B!$C$2:$C$126,MATCH(EF!P614,B!$A$2:$A$126,0))),"Sin región al ser un ente Estatal")</f>
        <v>#N/A</v>
      </c>
      <c r="R614" s="204" t="e">
        <f>IF(O614="7",IF(P614="000","N/A",INDEX(B!$D$2:$D$126,MATCH(EF!P614,B!$A$2:$A$126,0))),B!$D$127)</f>
        <v>#N/A</v>
      </c>
      <c r="S614" s="204" t="e">
        <f>IF(O614="7",IF(P614="000","N/A",INDEX(B!$E$2:$E$126,MATCH(EF!P614,B!$A$2:$A$126,0))),B!$E$127)</f>
        <v>#N/A</v>
      </c>
    </row>
    <row r="615" spans="1:19" x14ac:dyDescent="0.3">
      <c r="A615" s="195">
        <f>COUNTIF(A!$A$2:$A$1001,"&lt;="&amp;A!A615)</f>
        <v>0</v>
      </c>
      <c r="B615" s="196">
        <v>614</v>
      </c>
      <c r="C615" s="202" t="e">
        <f>INDEX(A!$A$2:$A$1001,MATCH(EF!B615,EF!$A$2:$A$1001,0))</f>
        <v>#N/A</v>
      </c>
      <c r="D615" s="202" t="e">
        <f>INDEX(A!$B$2:$B$1001,MATCH(EF!C615,A!$A$2:$A$1001,0))</f>
        <v>#N/A</v>
      </c>
      <c r="E615" s="202" t="e">
        <f>INDEX(A!$C$2:$C$1001,MATCH(EF!C615,A!$A$2:$A$1001,0))</f>
        <v>#N/A</v>
      </c>
      <c r="F615" s="202" t="e">
        <f>INDEX(A!$D$2:$D$1001,MATCH(EF!C615,A!$A$2:$A$1001,0))</f>
        <v>#N/A</v>
      </c>
      <c r="G615" s="202" t="e">
        <f>INDEX(A!$E$2:$E$1001,MATCH(EF!C615,A!$A$2:$A$1001,0))</f>
        <v>#N/A</v>
      </c>
      <c r="H615" s="202" t="e">
        <f>INDEX(A!$F$2:$F$1001,MATCH(EF!C615,A!$A$2:$A$1001,0))</f>
        <v>#N/A</v>
      </c>
      <c r="I615" s="202" t="e">
        <f>INDEX(A!$G$2:$G$1001,MATCH(EF!C615,A!$A$2:$A$1001,0))</f>
        <v>#N/A</v>
      </c>
      <c r="J615" s="202" t="e">
        <f>INDEX(A!$H$2:$H$1001,MATCH(EF!C615,A!$A$2:$A$1001,0))</f>
        <v>#N/A</v>
      </c>
      <c r="K615" s="202" t="e">
        <f>INDEX(A!$I$2:$I$1001,MATCH(EF!C615,A!$A$2:$A$1001,0))</f>
        <v>#N/A</v>
      </c>
      <c r="L615" s="202" t="e">
        <f>INDEX(A!$J$2:$J$1001,MATCH(EF!C615,A!$A$2:$A$1001,0))</f>
        <v>#N/A</v>
      </c>
      <c r="M615" s="202" t="e">
        <f>INDEX(A!$K$2:$K$1001,MATCH(EF!C615,A!$A$2:$A$1001,0))</f>
        <v>#N/A</v>
      </c>
      <c r="N615" s="202" t="e">
        <f>INDEX(A!$L$2:$L$1001,MATCH(EF!C615,A!$A$2:$A$1001,0))</f>
        <v>#N/A</v>
      </c>
      <c r="O615" s="203" t="e">
        <f t="shared" si="18"/>
        <v>#N/A</v>
      </c>
      <c r="P615" s="203" t="e">
        <f t="shared" si="19"/>
        <v>#N/A</v>
      </c>
      <c r="Q615" s="203" t="e">
        <f>IF(O615="7",IF(P615="000","Sin región al ser un intermunicipal",INDEX(B!$C$2:$C$126,MATCH(EF!P615,B!$A$2:$A$126,0))),"Sin región al ser un ente Estatal")</f>
        <v>#N/A</v>
      </c>
      <c r="R615" s="204" t="e">
        <f>IF(O615="7",IF(P615="000","N/A",INDEX(B!$D$2:$D$126,MATCH(EF!P615,B!$A$2:$A$126,0))),B!$D$127)</f>
        <v>#N/A</v>
      </c>
      <c r="S615" s="204" t="e">
        <f>IF(O615="7",IF(P615="000","N/A",INDEX(B!$E$2:$E$126,MATCH(EF!P615,B!$A$2:$A$126,0))),B!$E$127)</f>
        <v>#N/A</v>
      </c>
    </row>
    <row r="616" spans="1:19" x14ac:dyDescent="0.3">
      <c r="A616" s="195">
        <f>COUNTIF(A!$A$2:$A$1001,"&lt;="&amp;A!A616)</f>
        <v>0</v>
      </c>
      <c r="B616" s="196">
        <v>615</v>
      </c>
      <c r="C616" s="202" t="e">
        <f>INDEX(A!$A$2:$A$1001,MATCH(EF!B616,EF!$A$2:$A$1001,0))</f>
        <v>#N/A</v>
      </c>
      <c r="D616" s="202" t="e">
        <f>INDEX(A!$B$2:$B$1001,MATCH(EF!C616,A!$A$2:$A$1001,0))</f>
        <v>#N/A</v>
      </c>
      <c r="E616" s="202" t="e">
        <f>INDEX(A!$C$2:$C$1001,MATCH(EF!C616,A!$A$2:$A$1001,0))</f>
        <v>#N/A</v>
      </c>
      <c r="F616" s="202" t="e">
        <f>INDEX(A!$D$2:$D$1001,MATCH(EF!C616,A!$A$2:$A$1001,0))</f>
        <v>#N/A</v>
      </c>
      <c r="G616" s="202" t="e">
        <f>INDEX(A!$E$2:$E$1001,MATCH(EF!C616,A!$A$2:$A$1001,0))</f>
        <v>#N/A</v>
      </c>
      <c r="H616" s="202" t="e">
        <f>INDEX(A!$F$2:$F$1001,MATCH(EF!C616,A!$A$2:$A$1001,0))</f>
        <v>#N/A</v>
      </c>
      <c r="I616" s="202" t="e">
        <f>INDEX(A!$G$2:$G$1001,MATCH(EF!C616,A!$A$2:$A$1001,0))</f>
        <v>#N/A</v>
      </c>
      <c r="J616" s="202" t="e">
        <f>INDEX(A!$H$2:$H$1001,MATCH(EF!C616,A!$A$2:$A$1001,0))</f>
        <v>#N/A</v>
      </c>
      <c r="K616" s="202" t="e">
        <f>INDEX(A!$I$2:$I$1001,MATCH(EF!C616,A!$A$2:$A$1001,0))</f>
        <v>#N/A</v>
      </c>
      <c r="L616" s="202" t="e">
        <f>INDEX(A!$J$2:$J$1001,MATCH(EF!C616,A!$A$2:$A$1001,0))</f>
        <v>#N/A</v>
      </c>
      <c r="M616" s="202" t="e">
        <f>INDEX(A!$K$2:$K$1001,MATCH(EF!C616,A!$A$2:$A$1001,0))</f>
        <v>#N/A</v>
      </c>
      <c r="N616" s="202" t="e">
        <f>INDEX(A!$L$2:$L$1001,MATCH(EF!C616,A!$A$2:$A$1001,0))</f>
        <v>#N/A</v>
      </c>
      <c r="O616" s="203" t="e">
        <f t="shared" si="18"/>
        <v>#N/A</v>
      </c>
      <c r="P616" s="203" t="e">
        <f t="shared" si="19"/>
        <v>#N/A</v>
      </c>
      <c r="Q616" s="203" t="e">
        <f>IF(O616="7",IF(P616="000","Sin región al ser un intermunicipal",INDEX(B!$C$2:$C$126,MATCH(EF!P616,B!$A$2:$A$126,0))),"Sin región al ser un ente Estatal")</f>
        <v>#N/A</v>
      </c>
      <c r="R616" s="204" t="e">
        <f>IF(O616="7",IF(P616="000","N/A",INDEX(B!$D$2:$D$126,MATCH(EF!P616,B!$A$2:$A$126,0))),B!$D$127)</f>
        <v>#N/A</v>
      </c>
      <c r="S616" s="204" t="e">
        <f>IF(O616="7",IF(P616="000","N/A",INDEX(B!$E$2:$E$126,MATCH(EF!P616,B!$A$2:$A$126,0))),B!$E$127)</f>
        <v>#N/A</v>
      </c>
    </row>
    <row r="617" spans="1:19" x14ac:dyDescent="0.3">
      <c r="A617" s="195">
        <f>COUNTIF(A!$A$2:$A$1001,"&lt;="&amp;A!A617)</f>
        <v>0</v>
      </c>
      <c r="B617" s="196">
        <v>616</v>
      </c>
      <c r="C617" s="202" t="e">
        <f>INDEX(A!$A$2:$A$1001,MATCH(EF!B617,EF!$A$2:$A$1001,0))</f>
        <v>#N/A</v>
      </c>
      <c r="D617" s="202" t="e">
        <f>INDEX(A!$B$2:$B$1001,MATCH(EF!C617,A!$A$2:$A$1001,0))</f>
        <v>#N/A</v>
      </c>
      <c r="E617" s="202" t="e">
        <f>INDEX(A!$C$2:$C$1001,MATCH(EF!C617,A!$A$2:$A$1001,0))</f>
        <v>#N/A</v>
      </c>
      <c r="F617" s="202" t="e">
        <f>INDEX(A!$D$2:$D$1001,MATCH(EF!C617,A!$A$2:$A$1001,0))</f>
        <v>#N/A</v>
      </c>
      <c r="G617" s="202" t="e">
        <f>INDEX(A!$E$2:$E$1001,MATCH(EF!C617,A!$A$2:$A$1001,0))</f>
        <v>#N/A</v>
      </c>
      <c r="H617" s="202" t="e">
        <f>INDEX(A!$F$2:$F$1001,MATCH(EF!C617,A!$A$2:$A$1001,0))</f>
        <v>#N/A</v>
      </c>
      <c r="I617" s="202" t="e">
        <f>INDEX(A!$G$2:$G$1001,MATCH(EF!C617,A!$A$2:$A$1001,0))</f>
        <v>#N/A</v>
      </c>
      <c r="J617" s="202" t="e">
        <f>INDEX(A!$H$2:$H$1001,MATCH(EF!C617,A!$A$2:$A$1001,0))</f>
        <v>#N/A</v>
      </c>
      <c r="K617" s="202" t="e">
        <f>INDEX(A!$I$2:$I$1001,MATCH(EF!C617,A!$A$2:$A$1001,0))</f>
        <v>#N/A</v>
      </c>
      <c r="L617" s="202" t="e">
        <f>INDEX(A!$J$2:$J$1001,MATCH(EF!C617,A!$A$2:$A$1001,0))</f>
        <v>#N/A</v>
      </c>
      <c r="M617" s="202" t="e">
        <f>INDEX(A!$K$2:$K$1001,MATCH(EF!C617,A!$A$2:$A$1001,0))</f>
        <v>#N/A</v>
      </c>
      <c r="N617" s="202" t="e">
        <f>INDEX(A!$L$2:$L$1001,MATCH(EF!C617,A!$A$2:$A$1001,0))</f>
        <v>#N/A</v>
      </c>
      <c r="O617" s="203" t="e">
        <f t="shared" si="18"/>
        <v>#N/A</v>
      </c>
      <c r="P617" s="203" t="e">
        <f t="shared" si="19"/>
        <v>#N/A</v>
      </c>
      <c r="Q617" s="203" t="e">
        <f>IF(O617="7",IF(P617="000","Sin región al ser un intermunicipal",INDEX(B!$C$2:$C$126,MATCH(EF!P617,B!$A$2:$A$126,0))),"Sin región al ser un ente Estatal")</f>
        <v>#N/A</v>
      </c>
      <c r="R617" s="204" t="e">
        <f>IF(O617="7",IF(P617="000","N/A",INDEX(B!$D$2:$D$126,MATCH(EF!P617,B!$A$2:$A$126,0))),B!$D$127)</f>
        <v>#N/A</v>
      </c>
      <c r="S617" s="204" t="e">
        <f>IF(O617="7",IF(P617="000","N/A",INDEX(B!$E$2:$E$126,MATCH(EF!P617,B!$A$2:$A$126,0))),B!$E$127)</f>
        <v>#N/A</v>
      </c>
    </row>
    <row r="618" spans="1:19" x14ac:dyDescent="0.3">
      <c r="A618" s="195">
        <f>COUNTIF(A!$A$2:$A$1001,"&lt;="&amp;A!A618)</f>
        <v>0</v>
      </c>
      <c r="B618" s="196">
        <v>617</v>
      </c>
      <c r="C618" s="202" t="e">
        <f>INDEX(A!$A$2:$A$1001,MATCH(EF!B618,EF!$A$2:$A$1001,0))</f>
        <v>#N/A</v>
      </c>
      <c r="D618" s="202" t="e">
        <f>INDEX(A!$B$2:$B$1001,MATCH(EF!C618,A!$A$2:$A$1001,0))</f>
        <v>#N/A</v>
      </c>
      <c r="E618" s="202" t="e">
        <f>INDEX(A!$C$2:$C$1001,MATCH(EF!C618,A!$A$2:$A$1001,0))</f>
        <v>#N/A</v>
      </c>
      <c r="F618" s="202" t="e">
        <f>INDEX(A!$D$2:$D$1001,MATCH(EF!C618,A!$A$2:$A$1001,0))</f>
        <v>#N/A</v>
      </c>
      <c r="G618" s="202" t="e">
        <f>INDEX(A!$E$2:$E$1001,MATCH(EF!C618,A!$A$2:$A$1001,0))</f>
        <v>#N/A</v>
      </c>
      <c r="H618" s="202" t="e">
        <f>INDEX(A!$F$2:$F$1001,MATCH(EF!C618,A!$A$2:$A$1001,0))</f>
        <v>#N/A</v>
      </c>
      <c r="I618" s="202" t="e">
        <f>INDEX(A!$G$2:$G$1001,MATCH(EF!C618,A!$A$2:$A$1001,0))</f>
        <v>#N/A</v>
      </c>
      <c r="J618" s="202" t="e">
        <f>INDEX(A!$H$2:$H$1001,MATCH(EF!C618,A!$A$2:$A$1001,0))</f>
        <v>#N/A</v>
      </c>
      <c r="K618" s="202" t="e">
        <f>INDEX(A!$I$2:$I$1001,MATCH(EF!C618,A!$A$2:$A$1001,0))</f>
        <v>#N/A</v>
      </c>
      <c r="L618" s="202" t="e">
        <f>INDEX(A!$J$2:$J$1001,MATCH(EF!C618,A!$A$2:$A$1001,0))</f>
        <v>#N/A</v>
      </c>
      <c r="M618" s="202" t="e">
        <f>INDEX(A!$K$2:$K$1001,MATCH(EF!C618,A!$A$2:$A$1001,0))</f>
        <v>#N/A</v>
      </c>
      <c r="N618" s="202" t="e">
        <f>INDEX(A!$L$2:$L$1001,MATCH(EF!C618,A!$A$2:$A$1001,0))</f>
        <v>#N/A</v>
      </c>
      <c r="O618" s="203" t="e">
        <f t="shared" si="18"/>
        <v>#N/A</v>
      </c>
      <c r="P618" s="203" t="e">
        <f t="shared" si="19"/>
        <v>#N/A</v>
      </c>
      <c r="Q618" s="203" t="e">
        <f>IF(O618="7",IF(P618="000","Sin región al ser un intermunicipal",INDEX(B!$C$2:$C$126,MATCH(EF!P618,B!$A$2:$A$126,0))),"Sin región al ser un ente Estatal")</f>
        <v>#N/A</v>
      </c>
      <c r="R618" s="204" t="e">
        <f>IF(O618="7",IF(P618="000","N/A",INDEX(B!$D$2:$D$126,MATCH(EF!P618,B!$A$2:$A$126,0))),B!$D$127)</f>
        <v>#N/A</v>
      </c>
      <c r="S618" s="204" t="e">
        <f>IF(O618="7",IF(P618="000","N/A",INDEX(B!$E$2:$E$126,MATCH(EF!P618,B!$A$2:$A$126,0))),B!$E$127)</f>
        <v>#N/A</v>
      </c>
    </row>
    <row r="619" spans="1:19" x14ac:dyDescent="0.3">
      <c r="A619" s="195">
        <f>COUNTIF(A!$A$2:$A$1001,"&lt;="&amp;A!A619)</f>
        <v>0</v>
      </c>
      <c r="B619" s="196">
        <v>618</v>
      </c>
      <c r="C619" s="202" t="e">
        <f>INDEX(A!$A$2:$A$1001,MATCH(EF!B619,EF!$A$2:$A$1001,0))</f>
        <v>#N/A</v>
      </c>
      <c r="D619" s="202" t="e">
        <f>INDEX(A!$B$2:$B$1001,MATCH(EF!C619,A!$A$2:$A$1001,0))</f>
        <v>#N/A</v>
      </c>
      <c r="E619" s="202" t="e">
        <f>INDEX(A!$C$2:$C$1001,MATCH(EF!C619,A!$A$2:$A$1001,0))</f>
        <v>#N/A</v>
      </c>
      <c r="F619" s="202" t="e">
        <f>INDEX(A!$D$2:$D$1001,MATCH(EF!C619,A!$A$2:$A$1001,0))</f>
        <v>#N/A</v>
      </c>
      <c r="G619" s="202" t="e">
        <f>INDEX(A!$E$2:$E$1001,MATCH(EF!C619,A!$A$2:$A$1001,0))</f>
        <v>#N/A</v>
      </c>
      <c r="H619" s="202" t="e">
        <f>INDEX(A!$F$2:$F$1001,MATCH(EF!C619,A!$A$2:$A$1001,0))</f>
        <v>#N/A</v>
      </c>
      <c r="I619" s="202" t="e">
        <f>INDEX(A!$G$2:$G$1001,MATCH(EF!C619,A!$A$2:$A$1001,0))</f>
        <v>#N/A</v>
      </c>
      <c r="J619" s="202" t="e">
        <f>INDEX(A!$H$2:$H$1001,MATCH(EF!C619,A!$A$2:$A$1001,0))</f>
        <v>#N/A</v>
      </c>
      <c r="K619" s="202" t="e">
        <f>INDEX(A!$I$2:$I$1001,MATCH(EF!C619,A!$A$2:$A$1001,0))</f>
        <v>#N/A</v>
      </c>
      <c r="L619" s="202" t="e">
        <f>INDEX(A!$J$2:$J$1001,MATCH(EF!C619,A!$A$2:$A$1001,0))</f>
        <v>#N/A</v>
      </c>
      <c r="M619" s="202" t="e">
        <f>INDEX(A!$K$2:$K$1001,MATCH(EF!C619,A!$A$2:$A$1001,0))</f>
        <v>#N/A</v>
      </c>
      <c r="N619" s="202" t="e">
        <f>INDEX(A!$L$2:$L$1001,MATCH(EF!C619,A!$A$2:$A$1001,0))</f>
        <v>#N/A</v>
      </c>
      <c r="O619" s="203" t="e">
        <f t="shared" si="18"/>
        <v>#N/A</v>
      </c>
      <c r="P619" s="203" t="e">
        <f t="shared" si="19"/>
        <v>#N/A</v>
      </c>
      <c r="Q619" s="203" t="e">
        <f>IF(O619="7",IF(P619="000","Sin región al ser un intermunicipal",INDEX(B!$C$2:$C$126,MATCH(EF!P619,B!$A$2:$A$126,0))),"Sin región al ser un ente Estatal")</f>
        <v>#N/A</v>
      </c>
      <c r="R619" s="204" t="e">
        <f>IF(O619="7",IF(P619="000","N/A",INDEX(B!$D$2:$D$126,MATCH(EF!P619,B!$A$2:$A$126,0))),B!$D$127)</f>
        <v>#N/A</v>
      </c>
      <c r="S619" s="204" t="e">
        <f>IF(O619="7",IF(P619="000","N/A",INDEX(B!$E$2:$E$126,MATCH(EF!P619,B!$A$2:$A$126,0))),B!$E$127)</f>
        <v>#N/A</v>
      </c>
    </row>
    <row r="620" spans="1:19" x14ac:dyDescent="0.3">
      <c r="A620" s="195">
        <f>COUNTIF(A!$A$2:$A$1001,"&lt;="&amp;A!A620)</f>
        <v>0</v>
      </c>
      <c r="B620" s="196">
        <v>619</v>
      </c>
      <c r="C620" s="202" t="e">
        <f>INDEX(A!$A$2:$A$1001,MATCH(EF!B620,EF!$A$2:$A$1001,0))</f>
        <v>#N/A</v>
      </c>
      <c r="D620" s="202" t="e">
        <f>INDEX(A!$B$2:$B$1001,MATCH(EF!C620,A!$A$2:$A$1001,0))</f>
        <v>#N/A</v>
      </c>
      <c r="E620" s="202" t="e">
        <f>INDEX(A!$C$2:$C$1001,MATCH(EF!C620,A!$A$2:$A$1001,0))</f>
        <v>#N/A</v>
      </c>
      <c r="F620" s="202" t="e">
        <f>INDEX(A!$D$2:$D$1001,MATCH(EF!C620,A!$A$2:$A$1001,0))</f>
        <v>#N/A</v>
      </c>
      <c r="G620" s="202" t="e">
        <f>INDEX(A!$E$2:$E$1001,MATCH(EF!C620,A!$A$2:$A$1001,0))</f>
        <v>#N/A</v>
      </c>
      <c r="H620" s="202" t="e">
        <f>INDEX(A!$F$2:$F$1001,MATCH(EF!C620,A!$A$2:$A$1001,0))</f>
        <v>#N/A</v>
      </c>
      <c r="I620" s="202" t="e">
        <f>INDEX(A!$G$2:$G$1001,MATCH(EF!C620,A!$A$2:$A$1001,0))</f>
        <v>#N/A</v>
      </c>
      <c r="J620" s="202" t="e">
        <f>INDEX(A!$H$2:$H$1001,MATCH(EF!C620,A!$A$2:$A$1001,0))</f>
        <v>#N/A</v>
      </c>
      <c r="K620" s="202" t="e">
        <f>INDEX(A!$I$2:$I$1001,MATCH(EF!C620,A!$A$2:$A$1001,0))</f>
        <v>#N/A</v>
      </c>
      <c r="L620" s="202" t="e">
        <f>INDEX(A!$J$2:$J$1001,MATCH(EF!C620,A!$A$2:$A$1001,0))</f>
        <v>#N/A</v>
      </c>
      <c r="M620" s="202" t="e">
        <f>INDEX(A!$K$2:$K$1001,MATCH(EF!C620,A!$A$2:$A$1001,0))</f>
        <v>#N/A</v>
      </c>
      <c r="N620" s="202" t="e">
        <f>INDEX(A!$L$2:$L$1001,MATCH(EF!C620,A!$A$2:$A$1001,0))</f>
        <v>#N/A</v>
      </c>
      <c r="O620" s="203" t="e">
        <f t="shared" si="18"/>
        <v>#N/A</v>
      </c>
      <c r="P620" s="203" t="e">
        <f t="shared" si="19"/>
        <v>#N/A</v>
      </c>
      <c r="Q620" s="203" t="e">
        <f>IF(O620="7",IF(P620="000","Sin región al ser un intermunicipal",INDEX(B!$C$2:$C$126,MATCH(EF!P620,B!$A$2:$A$126,0))),"Sin región al ser un ente Estatal")</f>
        <v>#N/A</v>
      </c>
      <c r="R620" s="204" t="e">
        <f>IF(O620="7",IF(P620="000","N/A",INDEX(B!$D$2:$D$126,MATCH(EF!P620,B!$A$2:$A$126,0))),B!$D$127)</f>
        <v>#N/A</v>
      </c>
      <c r="S620" s="204" t="e">
        <f>IF(O620="7",IF(P620="000","N/A",INDEX(B!$E$2:$E$126,MATCH(EF!P620,B!$A$2:$A$126,0))),B!$E$127)</f>
        <v>#N/A</v>
      </c>
    </row>
    <row r="621" spans="1:19" x14ac:dyDescent="0.3">
      <c r="A621" s="195">
        <f>COUNTIF(A!$A$2:$A$1001,"&lt;="&amp;A!A621)</f>
        <v>0</v>
      </c>
      <c r="B621" s="196">
        <v>620</v>
      </c>
      <c r="C621" s="202" t="e">
        <f>INDEX(A!$A$2:$A$1001,MATCH(EF!B621,EF!$A$2:$A$1001,0))</f>
        <v>#N/A</v>
      </c>
      <c r="D621" s="202" t="e">
        <f>INDEX(A!$B$2:$B$1001,MATCH(EF!C621,A!$A$2:$A$1001,0))</f>
        <v>#N/A</v>
      </c>
      <c r="E621" s="202" t="e">
        <f>INDEX(A!$C$2:$C$1001,MATCH(EF!C621,A!$A$2:$A$1001,0))</f>
        <v>#N/A</v>
      </c>
      <c r="F621" s="202" t="e">
        <f>INDEX(A!$D$2:$D$1001,MATCH(EF!C621,A!$A$2:$A$1001,0))</f>
        <v>#N/A</v>
      </c>
      <c r="G621" s="202" t="e">
        <f>INDEX(A!$E$2:$E$1001,MATCH(EF!C621,A!$A$2:$A$1001,0))</f>
        <v>#N/A</v>
      </c>
      <c r="H621" s="202" t="e">
        <f>INDEX(A!$F$2:$F$1001,MATCH(EF!C621,A!$A$2:$A$1001,0))</f>
        <v>#N/A</v>
      </c>
      <c r="I621" s="202" t="e">
        <f>INDEX(A!$G$2:$G$1001,MATCH(EF!C621,A!$A$2:$A$1001,0))</f>
        <v>#N/A</v>
      </c>
      <c r="J621" s="202" t="e">
        <f>INDEX(A!$H$2:$H$1001,MATCH(EF!C621,A!$A$2:$A$1001,0))</f>
        <v>#N/A</v>
      </c>
      <c r="K621" s="202" t="e">
        <f>INDEX(A!$I$2:$I$1001,MATCH(EF!C621,A!$A$2:$A$1001,0))</f>
        <v>#N/A</v>
      </c>
      <c r="L621" s="202" t="e">
        <f>INDEX(A!$J$2:$J$1001,MATCH(EF!C621,A!$A$2:$A$1001,0))</f>
        <v>#N/A</v>
      </c>
      <c r="M621" s="202" t="e">
        <f>INDEX(A!$K$2:$K$1001,MATCH(EF!C621,A!$A$2:$A$1001,0))</f>
        <v>#N/A</v>
      </c>
      <c r="N621" s="202" t="e">
        <f>INDEX(A!$L$2:$L$1001,MATCH(EF!C621,A!$A$2:$A$1001,0))</f>
        <v>#N/A</v>
      </c>
      <c r="O621" s="203" t="e">
        <f t="shared" si="18"/>
        <v>#N/A</v>
      </c>
      <c r="P621" s="203" t="e">
        <f t="shared" si="19"/>
        <v>#N/A</v>
      </c>
      <c r="Q621" s="203" t="e">
        <f>IF(O621="7",IF(P621="000","Sin región al ser un intermunicipal",INDEX(B!$C$2:$C$126,MATCH(EF!P621,B!$A$2:$A$126,0))),"Sin región al ser un ente Estatal")</f>
        <v>#N/A</v>
      </c>
      <c r="R621" s="204" t="e">
        <f>IF(O621="7",IF(P621="000","N/A",INDEX(B!$D$2:$D$126,MATCH(EF!P621,B!$A$2:$A$126,0))),B!$D$127)</f>
        <v>#N/A</v>
      </c>
      <c r="S621" s="204" t="e">
        <f>IF(O621="7",IF(P621="000","N/A",INDEX(B!$E$2:$E$126,MATCH(EF!P621,B!$A$2:$A$126,0))),B!$E$127)</f>
        <v>#N/A</v>
      </c>
    </row>
    <row r="622" spans="1:19" x14ac:dyDescent="0.3">
      <c r="A622" s="195">
        <f>COUNTIF(A!$A$2:$A$1001,"&lt;="&amp;A!A622)</f>
        <v>0</v>
      </c>
      <c r="B622" s="196">
        <v>621</v>
      </c>
      <c r="C622" s="202" t="e">
        <f>INDEX(A!$A$2:$A$1001,MATCH(EF!B622,EF!$A$2:$A$1001,0))</f>
        <v>#N/A</v>
      </c>
      <c r="D622" s="202" t="e">
        <f>INDEX(A!$B$2:$B$1001,MATCH(EF!C622,A!$A$2:$A$1001,0))</f>
        <v>#N/A</v>
      </c>
      <c r="E622" s="202" t="e">
        <f>INDEX(A!$C$2:$C$1001,MATCH(EF!C622,A!$A$2:$A$1001,0))</f>
        <v>#N/A</v>
      </c>
      <c r="F622" s="202" t="e">
        <f>INDEX(A!$D$2:$D$1001,MATCH(EF!C622,A!$A$2:$A$1001,0))</f>
        <v>#N/A</v>
      </c>
      <c r="G622" s="202" t="e">
        <f>INDEX(A!$E$2:$E$1001,MATCH(EF!C622,A!$A$2:$A$1001,0))</f>
        <v>#N/A</v>
      </c>
      <c r="H622" s="202" t="e">
        <f>INDEX(A!$F$2:$F$1001,MATCH(EF!C622,A!$A$2:$A$1001,0))</f>
        <v>#N/A</v>
      </c>
      <c r="I622" s="202" t="e">
        <f>INDEX(A!$G$2:$G$1001,MATCH(EF!C622,A!$A$2:$A$1001,0))</f>
        <v>#N/A</v>
      </c>
      <c r="J622" s="202" t="e">
        <f>INDEX(A!$H$2:$H$1001,MATCH(EF!C622,A!$A$2:$A$1001,0))</f>
        <v>#N/A</v>
      </c>
      <c r="K622" s="202" t="e">
        <f>INDEX(A!$I$2:$I$1001,MATCH(EF!C622,A!$A$2:$A$1001,0))</f>
        <v>#N/A</v>
      </c>
      <c r="L622" s="202" t="e">
        <f>INDEX(A!$J$2:$J$1001,MATCH(EF!C622,A!$A$2:$A$1001,0))</f>
        <v>#N/A</v>
      </c>
      <c r="M622" s="202" t="e">
        <f>INDEX(A!$K$2:$K$1001,MATCH(EF!C622,A!$A$2:$A$1001,0))</f>
        <v>#N/A</v>
      </c>
      <c r="N622" s="202" t="e">
        <f>INDEX(A!$L$2:$L$1001,MATCH(EF!C622,A!$A$2:$A$1001,0))</f>
        <v>#N/A</v>
      </c>
      <c r="O622" s="203" t="e">
        <f t="shared" si="18"/>
        <v>#N/A</v>
      </c>
      <c r="P622" s="203" t="e">
        <f t="shared" si="19"/>
        <v>#N/A</v>
      </c>
      <c r="Q622" s="203" t="e">
        <f>IF(O622="7",IF(P622="000","Sin región al ser un intermunicipal",INDEX(B!$C$2:$C$126,MATCH(EF!P622,B!$A$2:$A$126,0))),"Sin región al ser un ente Estatal")</f>
        <v>#N/A</v>
      </c>
      <c r="R622" s="204" t="e">
        <f>IF(O622="7",IF(P622="000","N/A",INDEX(B!$D$2:$D$126,MATCH(EF!P622,B!$A$2:$A$126,0))),B!$D$127)</f>
        <v>#N/A</v>
      </c>
      <c r="S622" s="204" t="e">
        <f>IF(O622="7",IF(P622="000","N/A",INDEX(B!$E$2:$E$126,MATCH(EF!P622,B!$A$2:$A$126,0))),B!$E$127)</f>
        <v>#N/A</v>
      </c>
    </row>
    <row r="623" spans="1:19" x14ac:dyDescent="0.3">
      <c r="A623" s="195">
        <f>COUNTIF(A!$A$2:$A$1001,"&lt;="&amp;A!A623)</f>
        <v>0</v>
      </c>
      <c r="B623" s="196">
        <v>622</v>
      </c>
      <c r="C623" s="202" t="e">
        <f>INDEX(A!$A$2:$A$1001,MATCH(EF!B623,EF!$A$2:$A$1001,0))</f>
        <v>#N/A</v>
      </c>
      <c r="D623" s="202" t="e">
        <f>INDEX(A!$B$2:$B$1001,MATCH(EF!C623,A!$A$2:$A$1001,0))</f>
        <v>#N/A</v>
      </c>
      <c r="E623" s="202" t="e">
        <f>INDEX(A!$C$2:$C$1001,MATCH(EF!C623,A!$A$2:$A$1001,0))</f>
        <v>#N/A</v>
      </c>
      <c r="F623" s="202" t="e">
        <f>INDEX(A!$D$2:$D$1001,MATCH(EF!C623,A!$A$2:$A$1001,0))</f>
        <v>#N/A</v>
      </c>
      <c r="G623" s="202" t="e">
        <f>INDEX(A!$E$2:$E$1001,MATCH(EF!C623,A!$A$2:$A$1001,0))</f>
        <v>#N/A</v>
      </c>
      <c r="H623" s="202" t="e">
        <f>INDEX(A!$F$2:$F$1001,MATCH(EF!C623,A!$A$2:$A$1001,0))</f>
        <v>#N/A</v>
      </c>
      <c r="I623" s="202" t="e">
        <f>INDEX(A!$G$2:$G$1001,MATCH(EF!C623,A!$A$2:$A$1001,0))</f>
        <v>#N/A</v>
      </c>
      <c r="J623" s="202" t="e">
        <f>INDEX(A!$H$2:$H$1001,MATCH(EF!C623,A!$A$2:$A$1001,0))</f>
        <v>#N/A</v>
      </c>
      <c r="K623" s="202" t="e">
        <f>INDEX(A!$I$2:$I$1001,MATCH(EF!C623,A!$A$2:$A$1001,0))</f>
        <v>#N/A</v>
      </c>
      <c r="L623" s="202" t="e">
        <f>INDEX(A!$J$2:$J$1001,MATCH(EF!C623,A!$A$2:$A$1001,0))</f>
        <v>#N/A</v>
      </c>
      <c r="M623" s="202" t="e">
        <f>INDEX(A!$K$2:$K$1001,MATCH(EF!C623,A!$A$2:$A$1001,0))</f>
        <v>#N/A</v>
      </c>
      <c r="N623" s="202" t="e">
        <f>INDEX(A!$L$2:$L$1001,MATCH(EF!C623,A!$A$2:$A$1001,0))</f>
        <v>#N/A</v>
      </c>
      <c r="O623" s="203" t="e">
        <f t="shared" si="18"/>
        <v>#N/A</v>
      </c>
      <c r="P623" s="203" t="e">
        <f t="shared" si="19"/>
        <v>#N/A</v>
      </c>
      <c r="Q623" s="203" t="e">
        <f>IF(O623="7",IF(P623="000","Sin región al ser un intermunicipal",INDEX(B!$C$2:$C$126,MATCH(EF!P623,B!$A$2:$A$126,0))),"Sin región al ser un ente Estatal")</f>
        <v>#N/A</v>
      </c>
      <c r="R623" s="204" t="e">
        <f>IF(O623="7",IF(P623="000","N/A",INDEX(B!$D$2:$D$126,MATCH(EF!P623,B!$A$2:$A$126,0))),B!$D$127)</f>
        <v>#N/A</v>
      </c>
      <c r="S623" s="204" t="e">
        <f>IF(O623="7",IF(P623="000","N/A",INDEX(B!$E$2:$E$126,MATCH(EF!P623,B!$A$2:$A$126,0))),B!$E$127)</f>
        <v>#N/A</v>
      </c>
    </row>
    <row r="624" spans="1:19" x14ac:dyDescent="0.3">
      <c r="A624" s="195">
        <f>COUNTIF(A!$A$2:$A$1001,"&lt;="&amp;A!A624)</f>
        <v>0</v>
      </c>
      <c r="B624" s="196">
        <v>623</v>
      </c>
      <c r="C624" s="202" t="e">
        <f>INDEX(A!$A$2:$A$1001,MATCH(EF!B624,EF!$A$2:$A$1001,0))</f>
        <v>#N/A</v>
      </c>
      <c r="D624" s="202" t="e">
        <f>INDEX(A!$B$2:$B$1001,MATCH(EF!C624,A!$A$2:$A$1001,0))</f>
        <v>#N/A</v>
      </c>
      <c r="E624" s="202" t="e">
        <f>INDEX(A!$C$2:$C$1001,MATCH(EF!C624,A!$A$2:$A$1001,0))</f>
        <v>#N/A</v>
      </c>
      <c r="F624" s="202" t="e">
        <f>INDEX(A!$D$2:$D$1001,MATCH(EF!C624,A!$A$2:$A$1001,0))</f>
        <v>#N/A</v>
      </c>
      <c r="G624" s="202" t="e">
        <f>INDEX(A!$E$2:$E$1001,MATCH(EF!C624,A!$A$2:$A$1001,0))</f>
        <v>#N/A</v>
      </c>
      <c r="H624" s="202" t="e">
        <f>INDEX(A!$F$2:$F$1001,MATCH(EF!C624,A!$A$2:$A$1001,0))</f>
        <v>#N/A</v>
      </c>
      <c r="I624" s="202" t="e">
        <f>INDEX(A!$G$2:$G$1001,MATCH(EF!C624,A!$A$2:$A$1001,0))</f>
        <v>#N/A</v>
      </c>
      <c r="J624" s="202" t="e">
        <f>INDEX(A!$H$2:$H$1001,MATCH(EF!C624,A!$A$2:$A$1001,0))</f>
        <v>#N/A</v>
      </c>
      <c r="K624" s="202" t="e">
        <f>INDEX(A!$I$2:$I$1001,MATCH(EF!C624,A!$A$2:$A$1001,0))</f>
        <v>#N/A</v>
      </c>
      <c r="L624" s="202" t="e">
        <f>INDEX(A!$J$2:$J$1001,MATCH(EF!C624,A!$A$2:$A$1001,0))</f>
        <v>#N/A</v>
      </c>
      <c r="M624" s="202" t="e">
        <f>INDEX(A!$K$2:$K$1001,MATCH(EF!C624,A!$A$2:$A$1001,0))</f>
        <v>#N/A</v>
      </c>
      <c r="N624" s="202" t="e">
        <f>INDEX(A!$L$2:$L$1001,MATCH(EF!C624,A!$A$2:$A$1001,0))</f>
        <v>#N/A</v>
      </c>
      <c r="O624" s="203" t="e">
        <f t="shared" si="18"/>
        <v>#N/A</v>
      </c>
      <c r="P624" s="203" t="e">
        <f t="shared" si="19"/>
        <v>#N/A</v>
      </c>
      <c r="Q624" s="203" t="e">
        <f>IF(O624="7",IF(P624="000","Sin región al ser un intermunicipal",INDEX(B!$C$2:$C$126,MATCH(EF!P624,B!$A$2:$A$126,0))),"Sin región al ser un ente Estatal")</f>
        <v>#N/A</v>
      </c>
      <c r="R624" s="204" t="e">
        <f>IF(O624="7",IF(P624="000","N/A",INDEX(B!$D$2:$D$126,MATCH(EF!P624,B!$A$2:$A$126,0))),B!$D$127)</f>
        <v>#N/A</v>
      </c>
      <c r="S624" s="204" t="e">
        <f>IF(O624="7",IF(P624="000","N/A",INDEX(B!$E$2:$E$126,MATCH(EF!P624,B!$A$2:$A$126,0))),B!$E$127)</f>
        <v>#N/A</v>
      </c>
    </row>
    <row r="625" spans="1:19" x14ac:dyDescent="0.3">
      <c r="A625" s="195">
        <f>COUNTIF(A!$A$2:$A$1001,"&lt;="&amp;A!A625)</f>
        <v>0</v>
      </c>
      <c r="B625" s="196">
        <v>624</v>
      </c>
      <c r="C625" s="202" t="e">
        <f>INDEX(A!$A$2:$A$1001,MATCH(EF!B625,EF!$A$2:$A$1001,0))</f>
        <v>#N/A</v>
      </c>
      <c r="D625" s="202" t="e">
        <f>INDEX(A!$B$2:$B$1001,MATCH(EF!C625,A!$A$2:$A$1001,0))</f>
        <v>#N/A</v>
      </c>
      <c r="E625" s="202" t="e">
        <f>INDEX(A!$C$2:$C$1001,MATCH(EF!C625,A!$A$2:$A$1001,0))</f>
        <v>#N/A</v>
      </c>
      <c r="F625" s="202" t="e">
        <f>INDEX(A!$D$2:$D$1001,MATCH(EF!C625,A!$A$2:$A$1001,0))</f>
        <v>#N/A</v>
      </c>
      <c r="G625" s="202" t="e">
        <f>INDEX(A!$E$2:$E$1001,MATCH(EF!C625,A!$A$2:$A$1001,0))</f>
        <v>#N/A</v>
      </c>
      <c r="H625" s="202" t="e">
        <f>INDEX(A!$F$2:$F$1001,MATCH(EF!C625,A!$A$2:$A$1001,0))</f>
        <v>#N/A</v>
      </c>
      <c r="I625" s="202" t="e">
        <f>INDEX(A!$G$2:$G$1001,MATCH(EF!C625,A!$A$2:$A$1001,0))</f>
        <v>#N/A</v>
      </c>
      <c r="J625" s="202" t="e">
        <f>INDEX(A!$H$2:$H$1001,MATCH(EF!C625,A!$A$2:$A$1001,0))</f>
        <v>#N/A</v>
      </c>
      <c r="K625" s="202" t="e">
        <f>INDEX(A!$I$2:$I$1001,MATCH(EF!C625,A!$A$2:$A$1001,0))</f>
        <v>#N/A</v>
      </c>
      <c r="L625" s="202" t="e">
        <f>INDEX(A!$J$2:$J$1001,MATCH(EF!C625,A!$A$2:$A$1001,0))</f>
        <v>#N/A</v>
      </c>
      <c r="M625" s="202" t="e">
        <f>INDEX(A!$K$2:$K$1001,MATCH(EF!C625,A!$A$2:$A$1001,0))</f>
        <v>#N/A</v>
      </c>
      <c r="N625" s="202" t="e">
        <f>INDEX(A!$L$2:$L$1001,MATCH(EF!C625,A!$A$2:$A$1001,0))</f>
        <v>#N/A</v>
      </c>
      <c r="O625" s="203" t="e">
        <f t="shared" si="18"/>
        <v>#N/A</v>
      </c>
      <c r="P625" s="203" t="e">
        <f t="shared" si="19"/>
        <v>#N/A</v>
      </c>
      <c r="Q625" s="203" t="e">
        <f>IF(O625="7",IF(P625="000","Sin región al ser un intermunicipal",INDEX(B!$C$2:$C$126,MATCH(EF!P625,B!$A$2:$A$126,0))),"Sin región al ser un ente Estatal")</f>
        <v>#N/A</v>
      </c>
      <c r="R625" s="204" t="e">
        <f>IF(O625="7",IF(P625="000","N/A",INDEX(B!$D$2:$D$126,MATCH(EF!P625,B!$A$2:$A$126,0))),B!$D$127)</f>
        <v>#N/A</v>
      </c>
      <c r="S625" s="204" t="e">
        <f>IF(O625="7",IF(P625="000","N/A",INDEX(B!$E$2:$E$126,MATCH(EF!P625,B!$A$2:$A$126,0))),B!$E$127)</f>
        <v>#N/A</v>
      </c>
    </row>
    <row r="626" spans="1:19" x14ac:dyDescent="0.3">
      <c r="A626" s="195">
        <f>COUNTIF(A!$A$2:$A$1001,"&lt;="&amp;A!A626)</f>
        <v>0</v>
      </c>
      <c r="B626" s="196">
        <v>625</v>
      </c>
      <c r="C626" s="202" t="e">
        <f>INDEX(A!$A$2:$A$1001,MATCH(EF!B626,EF!$A$2:$A$1001,0))</f>
        <v>#N/A</v>
      </c>
      <c r="D626" s="202" t="e">
        <f>INDEX(A!$B$2:$B$1001,MATCH(EF!C626,A!$A$2:$A$1001,0))</f>
        <v>#N/A</v>
      </c>
      <c r="E626" s="202" t="e">
        <f>INDEX(A!$C$2:$C$1001,MATCH(EF!C626,A!$A$2:$A$1001,0))</f>
        <v>#N/A</v>
      </c>
      <c r="F626" s="202" t="e">
        <f>INDEX(A!$D$2:$D$1001,MATCH(EF!C626,A!$A$2:$A$1001,0))</f>
        <v>#N/A</v>
      </c>
      <c r="G626" s="202" t="e">
        <f>INDEX(A!$E$2:$E$1001,MATCH(EF!C626,A!$A$2:$A$1001,0))</f>
        <v>#N/A</v>
      </c>
      <c r="H626" s="202" t="e">
        <f>INDEX(A!$F$2:$F$1001,MATCH(EF!C626,A!$A$2:$A$1001,0))</f>
        <v>#N/A</v>
      </c>
      <c r="I626" s="202" t="e">
        <f>INDEX(A!$G$2:$G$1001,MATCH(EF!C626,A!$A$2:$A$1001,0))</f>
        <v>#N/A</v>
      </c>
      <c r="J626" s="202" t="e">
        <f>INDEX(A!$H$2:$H$1001,MATCH(EF!C626,A!$A$2:$A$1001,0))</f>
        <v>#N/A</v>
      </c>
      <c r="K626" s="202" t="e">
        <f>INDEX(A!$I$2:$I$1001,MATCH(EF!C626,A!$A$2:$A$1001,0))</f>
        <v>#N/A</v>
      </c>
      <c r="L626" s="202" t="e">
        <f>INDEX(A!$J$2:$J$1001,MATCH(EF!C626,A!$A$2:$A$1001,0))</f>
        <v>#N/A</v>
      </c>
      <c r="M626" s="202" t="e">
        <f>INDEX(A!$K$2:$K$1001,MATCH(EF!C626,A!$A$2:$A$1001,0))</f>
        <v>#N/A</v>
      </c>
      <c r="N626" s="202" t="e">
        <f>INDEX(A!$L$2:$L$1001,MATCH(EF!C626,A!$A$2:$A$1001,0))</f>
        <v>#N/A</v>
      </c>
      <c r="O626" s="203" t="e">
        <f t="shared" si="18"/>
        <v>#N/A</v>
      </c>
      <c r="P626" s="203" t="e">
        <f t="shared" si="19"/>
        <v>#N/A</v>
      </c>
      <c r="Q626" s="203" t="e">
        <f>IF(O626="7",IF(P626="000","Sin región al ser un intermunicipal",INDEX(B!$C$2:$C$126,MATCH(EF!P626,B!$A$2:$A$126,0))),"Sin región al ser un ente Estatal")</f>
        <v>#N/A</v>
      </c>
      <c r="R626" s="204" t="e">
        <f>IF(O626="7",IF(P626="000","N/A",INDEX(B!$D$2:$D$126,MATCH(EF!P626,B!$A$2:$A$126,0))),B!$D$127)</f>
        <v>#N/A</v>
      </c>
      <c r="S626" s="204" t="e">
        <f>IF(O626="7",IF(P626="000","N/A",INDEX(B!$E$2:$E$126,MATCH(EF!P626,B!$A$2:$A$126,0))),B!$E$127)</f>
        <v>#N/A</v>
      </c>
    </row>
    <row r="627" spans="1:19" x14ac:dyDescent="0.3">
      <c r="A627" s="195">
        <f>COUNTIF(A!$A$2:$A$1001,"&lt;="&amp;A!A627)</f>
        <v>0</v>
      </c>
      <c r="B627" s="196">
        <v>626</v>
      </c>
      <c r="C627" s="202" t="e">
        <f>INDEX(A!$A$2:$A$1001,MATCH(EF!B627,EF!$A$2:$A$1001,0))</f>
        <v>#N/A</v>
      </c>
      <c r="D627" s="202" t="e">
        <f>INDEX(A!$B$2:$B$1001,MATCH(EF!C627,A!$A$2:$A$1001,0))</f>
        <v>#N/A</v>
      </c>
      <c r="E627" s="202" t="e">
        <f>INDEX(A!$C$2:$C$1001,MATCH(EF!C627,A!$A$2:$A$1001,0))</f>
        <v>#N/A</v>
      </c>
      <c r="F627" s="202" t="e">
        <f>INDEX(A!$D$2:$D$1001,MATCH(EF!C627,A!$A$2:$A$1001,0))</f>
        <v>#N/A</v>
      </c>
      <c r="G627" s="202" t="e">
        <f>INDEX(A!$E$2:$E$1001,MATCH(EF!C627,A!$A$2:$A$1001,0))</f>
        <v>#N/A</v>
      </c>
      <c r="H627" s="202" t="e">
        <f>INDEX(A!$F$2:$F$1001,MATCH(EF!C627,A!$A$2:$A$1001,0))</f>
        <v>#N/A</v>
      </c>
      <c r="I627" s="202" t="e">
        <f>INDEX(A!$G$2:$G$1001,MATCH(EF!C627,A!$A$2:$A$1001,0))</f>
        <v>#N/A</v>
      </c>
      <c r="J627" s="202" t="e">
        <f>INDEX(A!$H$2:$H$1001,MATCH(EF!C627,A!$A$2:$A$1001,0))</f>
        <v>#N/A</v>
      </c>
      <c r="K627" s="202" t="e">
        <f>INDEX(A!$I$2:$I$1001,MATCH(EF!C627,A!$A$2:$A$1001,0))</f>
        <v>#N/A</v>
      </c>
      <c r="L627" s="202" t="e">
        <f>INDEX(A!$J$2:$J$1001,MATCH(EF!C627,A!$A$2:$A$1001,0))</f>
        <v>#N/A</v>
      </c>
      <c r="M627" s="202" t="e">
        <f>INDEX(A!$K$2:$K$1001,MATCH(EF!C627,A!$A$2:$A$1001,0))</f>
        <v>#N/A</v>
      </c>
      <c r="N627" s="202" t="e">
        <f>INDEX(A!$L$2:$L$1001,MATCH(EF!C627,A!$A$2:$A$1001,0))</f>
        <v>#N/A</v>
      </c>
      <c r="O627" s="203" t="e">
        <f t="shared" si="18"/>
        <v>#N/A</v>
      </c>
      <c r="P627" s="203" t="e">
        <f t="shared" si="19"/>
        <v>#N/A</v>
      </c>
      <c r="Q627" s="203" t="e">
        <f>IF(O627="7",IF(P627="000","Sin región al ser un intermunicipal",INDEX(B!$C$2:$C$126,MATCH(EF!P627,B!$A$2:$A$126,0))),"Sin región al ser un ente Estatal")</f>
        <v>#N/A</v>
      </c>
      <c r="R627" s="204" t="e">
        <f>IF(O627="7",IF(P627="000","N/A",INDEX(B!$D$2:$D$126,MATCH(EF!P627,B!$A$2:$A$126,0))),B!$D$127)</f>
        <v>#N/A</v>
      </c>
      <c r="S627" s="204" t="e">
        <f>IF(O627="7",IF(P627="000","N/A",INDEX(B!$E$2:$E$126,MATCH(EF!P627,B!$A$2:$A$126,0))),B!$E$127)</f>
        <v>#N/A</v>
      </c>
    </row>
    <row r="628" spans="1:19" x14ac:dyDescent="0.3">
      <c r="A628" s="195">
        <f>COUNTIF(A!$A$2:$A$1001,"&lt;="&amp;A!A628)</f>
        <v>0</v>
      </c>
      <c r="B628" s="196">
        <v>627</v>
      </c>
      <c r="C628" s="202" t="e">
        <f>INDEX(A!$A$2:$A$1001,MATCH(EF!B628,EF!$A$2:$A$1001,0))</f>
        <v>#N/A</v>
      </c>
      <c r="D628" s="202" t="e">
        <f>INDEX(A!$B$2:$B$1001,MATCH(EF!C628,A!$A$2:$A$1001,0))</f>
        <v>#N/A</v>
      </c>
      <c r="E628" s="202" t="e">
        <f>INDEX(A!$C$2:$C$1001,MATCH(EF!C628,A!$A$2:$A$1001,0))</f>
        <v>#N/A</v>
      </c>
      <c r="F628" s="202" t="e">
        <f>INDEX(A!$D$2:$D$1001,MATCH(EF!C628,A!$A$2:$A$1001,0))</f>
        <v>#N/A</v>
      </c>
      <c r="G628" s="202" t="e">
        <f>INDEX(A!$E$2:$E$1001,MATCH(EF!C628,A!$A$2:$A$1001,0))</f>
        <v>#N/A</v>
      </c>
      <c r="H628" s="202" t="e">
        <f>INDEX(A!$F$2:$F$1001,MATCH(EF!C628,A!$A$2:$A$1001,0))</f>
        <v>#N/A</v>
      </c>
      <c r="I628" s="202" t="e">
        <f>INDEX(A!$G$2:$G$1001,MATCH(EF!C628,A!$A$2:$A$1001,0))</f>
        <v>#N/A</v>
      </c>
      <c r="J628" s="202" t="e">
        <f>INDEX(A!$H$2:$H$1001,MATCH(EF!C628,A!$A$2:$A$1001,0))</f>
        <v>#N/A</v>
      </c>
      <c r="K628" s="202" t="e">
        <f>INDEX(A!$I$2:$I$1001,MATCH(EF!C628,A!$A$2:$A$1001,0))</f>
        <v>#N/A</v>
      </c>
      <c r="L628" s="202" t="e">
        <f>INDEX(A!$J$2:$J$1001,MATCH(EF!C628,A!$A$2:$A$1001,0))</f>
        <v>#N/A</v>
      </c>
      <c r="M628" s="202" t="e">
        <f>INDEX(A!$K$2:$K$1001,MATCH(EF!C628,A!$A$2:$A$1001,0))</f>
        <v>#N/A</v>
      </c>
      <c r="N628" s="202" t="e">
        <f>INDEX(A!$L$2:$L$1001,MATCH(EF!C628,A!$A$2:$A$1001,0))</f>
        <v>#N/A</v>
      </c>
      <c r="O628" s="203" t="e">
        <f t="shared" si="18"/>
        <v>#N/A</v>
      </c>
      <c r="P628" s="203" t="e">
        <f t="shared" si="19"/>
        <v>#N/A</v>
      </c>
      <c r="Q628" s="203" t="e">
        <f>IF(O628="7",IF(P628="000","Sin región al ser un intermunicipal",INDEX(B!$C$2:$C$126,MATCH(EF!P628,B!$A$2:$A$126,0))),"Sin región al ser un ente Estatal")</f>
        <v>#N/A</v>
      </c>
      <c r="R628" s="204" t="e">
        <f>IF(O628="7",IF(P628="000","N/A",INDEX(B!$D$2:$D$126,MATCH(EF!P628,B!$A$2:$A$126,0))),B!$D$127)</f>
        <v>#N/A</v>
      </c>
      <c r="S628" s="204" t="e">
        <f>IF(O628="7",IF(P628="000","N/A",INDEX(B!$E$2:$E$126,MATCH(EF!P628,B!$A$2:$A$126,0))),B!$E$127)</f>
        <v>#N/A</v>
      </c>
    </row>
    <row r="629" spans="1:19" x14ac:dyDescent="0.3">
      <c r="A629" s="195">
        <f>COUNTIF(A!$A$2:$A$1001,"&lt;="&amp;A!A629)</f>
        <v>0</v>
      </c>
      <c r="B629" s="196">
        <v>628</v>
      </c>
      <c r="C629" s="202" t="e">
        <f>INDEX(A!$A$2:$A$1001,MATCH(EF!B629,EF!$A$2:$A$1001,0))</f>
        <v>#N/A</v>
      </c>
      <c r="D629" s="202" t="e">
        <f>INDEX(A!$B$2:$B$1001,MATCH(EF!C629,A!$A$2:$A$1001,0))</f>
        <v>#N/A</v>
      </c>
      <c r="E629" s="202" t="e">
        <f>INDEX(A!$C$2:$C$1001,MATCH(EF!C629,A!$A$2:$A$1001,0))</f>
        <v>#N/A</v>
      </c>
      <c r="F629" s="202" t="e">
        <f>INDEX(A!$D$2:$D$1001,MATCH(EF!C629,A!$A$2:$A$1001,0))</f>
        <v>#N/A</v>
      </c>
      <c r="G629" s="202" t="e">
        <f>INDEX(A!$E$2:$E$1001,MATCH(EF!C629,A!$A$2:$A$1001,0))</f>
        <v>#N/A</v>
      </c>
      <c r="H629" s="202" t="e">
        <f>INDEX(A!$F$2:$F$1001,MATCH(EF!C629,A!$A$2:$A$1001,0))</f>
        <v>#N/A</v>
      </c>
      <c r="I629" s="202" t="e">
        <f>INDEX(A!$G$2:$G$1001,MATCH(EF!C629,A!$A$2:$A$1001,0))</f>
        <v>#N/A</v>
      </c>
      <c r="J629" s="202" t="e">
        <f>INDEX(A!$H$2:$H$1001,MATCH(EF!C629,A!$A$2:$A$1001,0))</f>
        <v>#N/A</v>
      </c>
      <c r="K629" s="202" t="e">
        <f>INDEX(A!$I$2:$I$1001,MATCH(EF!C629,A!$A$2:$A$1001,0))</f>
        <v>#N/A</v>
      </c>
      <c r="L629" s="202" t="e">
        <f>INDEX(A!$J$2:$J$1001,MATCH(EF!C629,A!$A$2:$A$1001,0))</f>
        <v>#N/A</v>
      </c>
      <c r="M629" s="202" t="e">
        <f>INDEX(A!$K$2:$K$1001,MATCH(EF!C629,A!$A$2:$A$1001,0))</f>
        <v>#N/A</v>
      </c>
      <c r="N629" s="202" t="e">
        <f>INDEX(A!$L$2:$L$1001,MATCH(EF!C629,A!$A$2:$A$1001,0))</f>
        <v>#N/A</v>
      </c>
      <c r="O629" s="203" t="e">
        <f t="shared" si="18"/>
        <v>#N/A</v>
      </c>
      <c r="P629" s="203" t="e">
        <f t="shared" si="19"/>
        <v>#N/A</v>
      </c>
      <c r="Q629" s="203" t="e">
        <f>IF(O629="7",IF(P629="000","Sin región al ser un intermunicipal",INDEX(B!$C$2:$C$126,MATCH(EF!P629,B!$A$2:$A$126,0))),"Sin región al ser un ente Estatal")</f>
        <v>#N/A</v>
      </c>
      <c r="R629" s="204" t="e">
        <f>IF(O629="7",IF(P629="000","N/A",INDEX(B!$D$2:$D$126,MATCH(EF!P629,B!$A$2:$A$126,0))),B!$D$127)</f>
        <v>#N/A</v>
      </c>
      <c r="S629" s="204" t="e">
        <f>IF(O629="7",IF(P629="000","N/A",INDEX(B!$E$2:$E$126,MATCH(EF!P629,B!$A$2:$A$126,0))),B!$E$127)</f>
        <v>#N/A</v>
      </c>
    </row>
    <row r="630" spans="1:19" x14ac:dyDescent="0.3">
      <c r="A630" s="195">
        <f>COUNTIF(A!$A$2:$A$1001,"&lt;="&amp;A!A630)</f>
        <v>0</v>
      </c>
      <c r="B630" s="196">
        <v>629</v>
      </c>
      <c r="C630" s="202" t="e">
        <f>INDEX(A!$A$2:$A$1001,MATCH(EF!B630,EF!$A$2:$A$1001,0))</f>
        <v>#N/A</v>
      </c>
      <c r="D630" s="202" t="e">
        <f>INDEX(A!$B$2:$B$1001,MATCH(EF!C630,A!$A$2:$A$1001,0))</f>
        <v>#N/A</v>
      </c>
      <c r="E630" s="202" t="e">
        <f>INDEX(A!$C$2:$C$1001,MATCH(EF!C630,A!$A$2:$A$1001,0))</f>
        <v>#N/A</v>
      </c>
      <c r="F630" s="202" t="e">
        <f>INDEX(A!$D$2:$D$1001,MATCH(EF!C630,A!$A$2:$A$1001,0))</f>
        <v>#N/A</v>
      </c>
      <c r="G630" s="202" t="e">
        <f>INDEX(A!$E$2:$E$1001,MATCH(EF!C630,A!$A$2:$A$1001,0))</f>
        <v>#N/A</v>
      </c>
      <c r="H630" s="202" t="e">
        <f>INDEX(A!$F$2:$F$1001,MATCH(EF!C630,A!$A$2:$A$1001,0))</f>
        <v>#N/A</v>
      </c>
      <c r="I630" s="202" t="e">
        <f>INDEX(A!$G$2:$G$1001,MATCH(EF!C630,A!$A$2:$A$1001,0))</f>
        <v>#N/A</v>
      </c>
      <c r="J630" s="202" t="e">
        <f>INDEX(A!$H$2:$H$1001,MATCH(EF!C630,A!$A$2:$A$1001,0))</f>
        <v>#N/A</v>
      </c>
      <c r="K630" s="202" t="e">
        <f>INDEX(A!$I$2:$I$1001,MATCH(EF!C630,A!$A$2:$A$1001,0))</f>
        <v>#N/A</v>
      </c>
      <c r="L630" s="202" t="e">
        <f>INDEX(A!$J$2:$J$1001,MATCH(EF!C630,A!$A$2:$A$1001,0))</f>
        <v>#N/A</v>
      </c>
      <c r="M630" s="202" t="e">
        <f>INDEX(A!$K$2:$K$1001,MATCH(EF!C630,A!$A$2:$A$1001,0))</f>
        <v>#N/A</v>
      </c>
      <c r="N630" s="202" t="e">
        <f>INDEX(A!$L$2:$L$1001,MATCH(EF!C630,A!$A$2:$A$1001,0))</f>
        <v>#N/A</v>
      </c>
      <c r="O630" s="203" t="e">
        <f t="shared" si="18"/>
        <v>#N/A</v>
      </c>
      <c r="P630" s="203" t="e">
        <f t="shared" si="19"/>
        <v>#N/A</v>
      </c>
      <c r="Q630" s="203" t="e">
        <f>IF(O630="7",IF(P630="000","Sin región al ser un intermunicipal",INDEX(B!$C$2:$C$126,MATCH(EF!P630,B!$A$2:$A$126,0))),"Sin región al ser un ente Estatal")</f>
        <v>#N/A</v>
      </c>
      <c r="R630" s="204" t="e">
        <f>IF(O630="7",IF(P630="000","N/A",INDEX(B!$D$2:$D$126,MATCH(EF!P630,B!$A$2:$A$126,0))),B!$D$127)</f>
        <v>#N/A</v>
      </c>
      <c r="S630" s="204" t="e">
        <f>IF(O630="7",IF(P630="000","N/A",INDEX(B!$E$2:$E$126,MATCH(EF!P630,B!$A$2:$A$126,0))),B!$E$127)</f>
        <v>#N/A</v>
      </c>
    </row>
    <row r="631" spans="1:19" x14ac:dyDescent="0.3">
      <c r="A631" s="195">
        <f>COUNTIF(A!$A$2:$A$1001,"&lt;="&amp;A!A631)</f>
        <v>0</v>
      </c>
      <c r="B631" s="196">
        <v>630</v>
      </c>
      <c r="C631" s="202" t="e">
        <f>INDEX(A!$A$2:$A$1001,MATCH(EF!B631,EF!$A$2:$A$1001,0))</f>
        <v>#N/A</v>
      </c>
      <c r="D631" s="202" t="e">
        <f>INDEX(A!$B$2:$B$1001,MATCH(EF!C631,A!$A$2:$A$1001,0))</f>
        <v>#N/A</v>
      </c>
      <c r="E631" s="202" t="e">
        <f>INDEX(A!$C$2:$C$1001,MATCH(EF!C631,A!$A$2:$A$1001,0))</f>
        <v>#N/A</v>
      </c>
      <c r="F631" s="202" t="e">
        <f>INDEX(A!$D$2:$D$1001,MATCH(EF!C631,A!$A$2:$A$1001,0))</f>
        <v>#N/A</v>
      </c>
      <c r="G631" s="202" t="e">
        <f>INDEX(A!$E$2:$E$1001,MATCH(EF!C631,A!$A$2:$A$1001,0))</f>
        <v>#N/A</v>
      </c>
      <c r="H631" s="202" t="e">
        <f>INDEX(A!$F$2:$F$1001,MATCH(EF!C631,A!$A$2:$A$1001,0))</f>
        <v>#N/A</v>
      </c>
      <c r="I631" s="202" t="e">
        <f>INDEX(A!$G$2:$G$1001,MATCH(EF!C631,A!$A$2:$A$1001,0))</f>
        <v>#N/A</v>
      </c>
      <c r="J631" s="202" t="e">
        <f>INDEX(A!$H$2:$H$1001,MATCH(EF!C631,A!$A$2:$A$1001,0))</f>
        <v>#N/A</v>
      </c>
      <c r="K631" s="202" t="e">
        <f>INDEX(A!$I$2:$I$1001,MATCH(EF!C631,A!$A$2:$A$1001,0))</f>
        <v>#N/A</v>
      </c>
      <c r="L631" s="202" t="e">
        <f>INDEX(A!$J$2:$J$1001,MATCH(EF!C631,A!$A$2:$A$1001,0))</f>
        <v>#N/A</v>
      </c>
      <c r="M631" s="202" t="e">
        <f>INDEX(A!$K$2:$K$1001,MATCH(EF!C631,A!$A$2:$A$1001,0))</f>
        <v>#N/A</v>
      </c>
      <c r="N631" s="202" t="e">
        <f>INDEX(A!$L$2:$L$1001,MATCH(EF!C631,A!$A$2:$A$1001,0))</f>
        <v>#N/A</v>
      </c>
      <c r="O631" s="203" t="e">
        <f t="shared" si="18"/>
        <v>#N/A</v>
      </c>
      <c r="P631" s="203" t="e">
        <f t="shared" si="19"/>
        <v>#N/A</v>
      </c>
      <c r="Q631" s="203" t="e">
        <f>IF(O631="7",IF(P631="000","Sin región al ser un intermunicipal",INDEX(B!$C$2:$C$126,MATCH(EF!P631,B!$A$2:$A$126,0))),"Sin región al ser un ente Estatal")</f>
        <v>#N/A</v>
      </c>
      <c r="R631" s="204" t="e">
        <f>IF(O631="7",IF(P631="000","N/A",INDEX(B!$D$2:$D$126,MATCH(EF!P631,B!$A$2:$A$126,0))),B!$D$127)</f>
        <v>#N/A</v>
      </c>
      <c r="S631" s="204" t="e">
        <f>IF(O631="7",IF(P631="000","N/A",INDEX(B!$E$2:$E$126,MATCH(EF!P631,B!$A$2:$A$126,0))),B!$E$127)</f>
        <v>#N/A</v>
      </c>
    </row>
    <row r="632" spans="1:19" x14ac:dyDescent="0.3">
      <c r="A632" s="195">
        <f>COUNTIF(A!$A$2:$A$1001,"&lt;="&amp;A!A632)</f>
        <v>0</v>
      </c>
      <c r="B632" s="196">
        <v>631</v>
      </c>
      <c r="C632" s="202" t="e">
        <f>INDEX(A!$A$2:$A$1001,MATCH(EF!B632,EF!$A$2:$A$1001,0))</f>
        <v>#N/A</v>
      </c>
      <c r="D632" s="202" t="e">
        <f>INDEX(A!$B$2:$B$1001,MATCH(EF!C632,A!$A$2:$A$1001,0))</f>
        <v>#N/A</v>
      </c>
      <c r="E632" s="202" t="e">
        <f>INDEX(A!$C$2:$C$1001,MATCH(EF!C632,A!$A$2:$A$1001,0))</f>
        <v>#N/A</v>
      </c>
      <c r="F632" s="202" t="e">
        <f>INDEX(A!$D$2:$D$1001,MATCH(EF!C632,A!$A$2:$A$1001,0))</f>
        <v>#N/A</v>
      </c>
      <c r="G632" s="202" t="e">
        <f>INDEX(A!$E$2:$E$1001,MATCH(EF!C632,A!$A$2:$A$1001,0))</f>
        <v>#N/A</v>
      </c>
      <c r="H632" s="202" t="e">
        <f>INDEX(A!$F$2:$F$1001,MATCH(EF!C632,A!$A$2:$A$1001,0))</f>
        <v>#N/A</v>
      </c>
      <c r="I632" s="202" t="e">
        <f>INDEX(A!$G$2:$G$1001,MATCH(EF!C632,A!$A$2:$A$1001,0))</f>
        <v>#N/A</v>
      </c>
      <c r="J632" s="202" t="e">
        <f>INDEX(A!$H$2:$H$1001,MATCH(EF!C632,A!$A$2:$A$1001,0))</f>
        <v>#N/A</v>
      </c>
      <c r="K632" s="202" t="e">
        <f>INDEX(A!$I$2:$I$1001,MATCH(EF!C632,A!$A$2:$A$1001,0))</f>
        <v>#N/A</v>
      </c>
      <c r="L632" s="202" t="e">
        <f>INDEX(A!$J$2:$J$1001,MATCH(EF!C632,A!$A$2:$A$1001,0))</f>
        <v>#N/A</v>
      </c>
      <c r="M632" s="202" t="e">
        <f>INDEX(A!$K$2:$K$1001,MATCH(EF!C632,A!$A$2:$A$1001,0))</f>
        <v>#N/A</v>
      </c>
      <c r="N632" s="202" t="e">
        <f>INDEX(A!$L$2:$L$1001,MATCH(EF!C632,A!$A$2:$A$1001,0))</f>
        <v>#N/A</v>
      </c>
      <c r="O632" s="203" t="e">
        <f t="shared" si="18"/>
        <v>#N/A</v>
      </c>
      <c r="P632" s="203" t="e">
        <f t="shared" si="19"/>
        <v>#N/A</v>
      </c>
      <c r="Q632" s="203" t="e">
        <f>IF(O632="7",IF(P632="000","Sin región al ser un intermunicipal",INDEX(B!$C$2:$C$126,MATCH(EF!P632,B!$A$2:$A$126,0))),"Sin región al ser un ente Estatal")</f>
        <v>#N/A</v>
      </c>
      <c r="R632" s="204" t="e">
        <f>IF(O632="7",IF(P632="000","N/A",INDEX(B!$D$2:$D$126,MATCH(EF!P632,B!$A$2:$A$126,0))),B!$D$127)</f>
        <v>#N/A</v>
      </c>
      <c r="S632" s="204" t="e">
        <f>IF(O632="7",IF(P632="000","N/A",INDEX(B!$E$2:$E$126,MATCH(EF!P632,B!$A$2:$A$126,0))),B!$E$127)</f>
        <v>#N/A</v>
      </c>
    </row>
    <row r="633" spans="1:19" x14ac:dyDescent="0.3">
      <c r="A633" s="195">
        <f>COUNTIF(A!$A$2:$A$1001,"&lt;="&amp;A!A633)</f>
        <v>0</v>
      </c>
      <c r="B633" s="196">
        <v>632</v>
      </c>
      <c r="C633" s="202" t="e">
        <f>INDEX(A!$A$2:$A$1001,MATCH(EF!B633,EF!$A$2:$A$1001,0))</f>
        <v>#N/A</v>
      </c>
      <c r="D633" s="202" t="e">
        <f>INDEX(A!$B$2:$B$1001,MATCH(EF!C633,A!$A$2:$A$1001,0))</f>
        <v>#N/A</v>
      </c>
      <c r="E633" s="202" t="e">
        <f>INDEX(A!$C$2:$C$1001,MATCH(EF!C633,A!$A$2:$A$1001,0))</f>
        <v>#N/A</v>
      </c>
      <c r="F633" s="202" t="e">
        <f>INDEX(A!$D$2:$D$1001,MATCH(EF!C633,A!$A$2:$A$1001,0))</f>
        <v>#N/A</v>
      </c>
      <c r="G633" s="202" t="e">
        <f>INDEX(A!$E$2:$E$1001,MATCH(EF!C633,A!$A$2:$A$1001,0))</f>
        <v>#N/A</v>
      </c>
      <c r="H633" s="202" t="e">
        <f>INDEX(A!$F$2:$F$1001,MATCH(EF!C633,A!$A$2:$A$1001,0))</f>
        <v>#N/A</v>
      </c>
      <c r="I633" s="202" t="e">
        <f>INDEX(A!$G$2:$G$1001,MATCH(EF!C633,A!$A$2:$A$1001,0))</f>
        <v>#N/A</v>
      </c>
      <c r="J633" s="202" t="e">
        <f>INDEX(A!$H$2:$H$1001,MATCH(EF!C633,A!$A$2:$A$1001,0))</f>
        <v>#N/A</v>
      </c>
      <c r="K633" s="202" t="e">
        <f>INDEX(A!$I$2:$I$1001,MATCH(EF!C633,A!$A$2:$A$1001,0))</f>
        <v>#N/A</v>
      </c>
      <c r="L633" s="202" t="e">
        <f>INDEX(A!$J$2:$J$1001,MATCH(EF!C633,A!$A$2:$A$1001,0))</f>
        <v>#N/A</v>
      </c>
      <c r="M633" s="202" t="e">
        <f>INDEX(A!$K$2:$K$1001,MATCH(EF!C633,A!$A$2:$A$1001,0))</f>
        <v>#N/A</v>
      </c>
      <c r="N633" s="202" t="e">
        <f>INDEX(A!$L$2:$L$1001,MATCH(EF!C633,A!$A$2:$A$1001,0))</f>
        <v>#N/A</v>
      </c>
      <c r="O633" s="203" t="e">
        <f t="shared" si="18"/>
        <v>#N/A</v>
      </c>
      <c r="P633" s="203" t="e">
        <f t="shared" si="19"/>
        <v>#N/A</v>
      </c>
      <c r="Q633" s="203" t="e">
        <f>IF(O633="7",IF(P633="000","Sin región al ser un intermunicipal",INDEX(B!$C$2:$C$126,MATCH(EF!P633,B!$A$2:$A$126,0))),"Sin región al ser un ente Estatal")</f>
        <v>#N/A</v>
      </c>
      <c r="R633" s="204" t="e">
        <f>IF(O633="7",IF(P633="000","N/A",INDEX(B!$D$2:$D$126,MATCH(EF!P633,B!$A$2:$A$126,0))),B!$D$127)</f>
        <v>#N/A</v>
      </c>
      <c r="S633" s="204" t="e">
        <f>IF(O633="7",IF(P633="000","N/A",INDEX(B!$E$2:$E$126,MATCH(EF!P633,B!$A$2:$A$126,0))),B!$E$127)</f>
        <v>#N/A</v>
      </c>
    </row>
    <row r="634" spans="1:19" x14ac:dyDescent="0.3">
      <c r="A634" s="195">
        <f>COUNTIF(A!$A$2:$A$1001,"&lt;="&amp;A!A634)</f>
        <v>0</v>
      </c>
      <c r="B634" s="196">
        <v>633</v>
      </c>
      <c r="C634" s="202" t="e">
        <f>INDEX(A!$A$2:$A$1001,MATCH(EF!B634,EF!$A$2:$A$1001,0))</f>
        <v>#N/A</v>
      </c>
      <c r="D634" s="202" t="e">
        <f>INDEX(A!$B$2:$B$1001,MATCH(EF!C634,A!$A$2:$A$1001,0))</f>
        <v>#N/A</v>
      </c>
      <c r="E634" s="202" t="e">
        <f>INDEX(A!$C$2:$C$1001,MATCH(EF!C634,A!$A$2:$A$1001,0))</f>
        <v>#N/A</v>
      </c>
      <c r="F634" s="202" t="e">
        <f>INDEX(A!$D$2:$D$1001,MATCH(EF!C634,A!$A$2:$A$1001,0))</f>
        <v>#N/A</v>
      </c>
      <c r="G634" s="202" t="e">
        <f>INDEX(A!$E$2:$E$1001,MATCH(EF!C634,A!$A$2:$A$1001,0))</f>
        <v>#N/A</v>
      </c>
      <c r="H634" s="202" t="e">
        <f>INDEX(A!$F$2:$F$1001,MATCH(EF!C634,A!$A$2:$A$1001,0))</f>
        <v>#N/A</v>
      </c>
      <c r="I634" s="202" t="e">
        <f>INDEX(A!$G$2:$G$1001,MATCH(EF!C634,A!$A$2:$A$1001,0))</f>
        <v>#N/A</v>
      </c>
      <c r="J634" s="202" t="e">
        <f>INDEX(A!$H$2:$H$1001,MATCH(EF!C634,A!$A$2:$A$1001,0))</f>
        <v>#N/A</v>
      </c>
      <c r="K634" s="202" t="e">
        <f>INDEX(A!$I$2:$I$1001,MATCH(EF!C634,A!$A$2:$A$1001,0))</f>
        <v>#N/A</v>
      </c>
      <c r="L634" s="202" t="e">
        <f>INDEX(A!$J$2:$J$1001,MATCH(EF!C634,A!$A$2:$A$1001,0))</f>
        <v>#N/A</v>
      </c>
      <c r="M634" s="202" t="e">
        <f>INDEX(A!$K$2:$K$1001,MATCH(EF!C634,A!$A$2:$A$1001,0))</f>
        <v>#N/A</v>
      </c>
      <c r="N634" s="202" t="e">
        <f>INDEX(A!$L$2:$L$1001,MATCH(EF!C634,A!$A$2:$A$1001,0))</f>
        <v>#N/A</v>
      </c>
      <c r="O634" s="203" t="e">
        <f t="shared" si="18"/>
        <v>#N/A</v>
      </c>
      <c r="P634" s="203" t="e">
        <f t="shared" si="19"/>
        <v>#N/A</v>
      </c>
      <c r="Q634" s="203" t="e">
        <f>IF(O634="7",IF(P634="000","Sin región al ser un intermunicipal",INDEX(B!$C$2:$C$126,MATCH(EF!P634,B!$A$2:$A$126,0))),"Sin región al ser un ente Estatal")</f>
        <v>#N/A</v>
      </c>
      <c r="R634" s="204" t="e">
        <f>IF(O634="7",IF(P634="000","N/A",INDEX(B!$D$2:$D$126,MATCH(EF!P634,B!$A$2:$A$126,0))),B!$D$127)</f>
        <v>#N/A</v>
      </c>
      <c r="S634" s="204" t="e">
        <f>IF(O634="7",IF(P634="000","N/A",INDEX(B!$E$2:$E$126,MATCH(EF!P634,B!$A$2:$A$126,0))),B!$E$127)</f>
        <v>#N/A</v>
      </c>
    </row>
    <row r="635" spans="1:19" x14ac:dyDescent="0.3">
      <c r="A635" s="195">
        <f>COUNTIF(A!$A$2:$A$1001,"&lt;="&amp;A!A635)</f>
        <v>0</v>
      </c>
      <c r="B635" s="196">
        <v>634</v>
      </c>
      <c r="C635" s="202" t="e">
        <f>INDEX(A!$A$2:$A$1001,MATCH(EF!B635,EF!$A$2:$A$1001,0))</f>
        <v>#N/A</v>
      </c>
      <c r="D635" s="202" t="e">
        <f>INDEX(A!$B$2:$B$1001,MATCH(EF!C635,A!$A$2:$A$1001,0))</f>
        <v>#N/A</v>
      </c>
      <c r="E635" s="202" t="e">
        <f>INDEX(A!$C$2:$C$1001,MATCH(EF!C635,A!$A$2:$A$1001,0))</f>
        <v>#N/A</v>
      </c>
      <c r="F635" s="202" t="e">
        <f>INDEX(A!$D$2:$D$1001,MATCH(EF!C635,A!$A$2:$A$1001,0))</f>
        <v>#N/A</v>
      </c>
      <c r="G635" s="202" t="e">
        <f>INDEX(A!$E$2:$E$1001,MATCH(EF!C635,A!$A$2:$A$1001,0))</f>
        <v>#N/A</v>
      </c>
      <c r="H635" s="202" t="e">
        <f>INDEX(A!$F$2:$F$1001,MATCH(EF!C635,A!$A$2:$A$1001,0))</f>
        <v>#N/A</v>
      </c>
      <c r="I635" s="202" t="e">
        <f>INDEX(A!$G$2:$G$1001,MATCH(EF!C635,A!$A$2:$A$1001,0))</f>
        <v>#N/A</v>
      </c>
      <c r="J635" s="202" t="e">
        <f>INDEX(A!$H$2:$H$1001,MATCH(EF!C635,A!$A$2:$A$1001,0))</f>
        <v>#N/A</v>
      </c>
      <c r="K635" s="202" t="e">
        <f>INDEX(A!$I$2:$I$1001,MATCH(EF!C635,A!$A$2:$A$1001,0))</f>
        <v>#N/A</v>
      </c>
      <c r="L635" s="202" t="e">
        <f>INDEX(A!$J$2:$J$1001,MATCH(EF!C635,A!$A$2:$A$1001,0))</f>
        <v>#N/A</v>
      </c>
      <c r="M635" s="202" t="e">
        <f>INDEX(A!$K$2:$K$1001,MATCH(EF!C635,A!$A$2:$A$1001,0))</f>
        <v>#N/A</v>
      </c>
      <c r="N635" s="202" t="e">
        <f>INDEX(A!$L$2:$L$1001,MATCH(EF!C635,A!$A$2:$A$1001,0))</f>
        <v>#N/A</v>
      </c>
      <c r="O635" s="203" t="e">
        <f t="shared" si="18"/>
        <v>#N/A</v>
      </c>
      <c r="P635" s="203" t="e">
        <f t="shared" si="19"/>
        <v>#N/A</v>
      </c>
      <c r="Q635" s="203" t="e">
        <f>IF(O635="7",IF(P635="000","Sin región al ser un intermunicipal",INDEX(B!$C$2:$C$126,MATCH(EF!P635,B!$A$2:$A$126,0))),"Sin región al ser un ente Estatal")</f>
        <v>#N/A</v>
      </c>
      <c r="R635" s="204" t="e">
        <f>IF(O635="7",IF(P635="000","N/A",INDEX(B!$D$2:$D$126,MATCH(EF!P635,B!$A$2:$A$126,0))),B!$D$127)</f>
        <v>#N/A</v>
      </c>
      <c r="S635" s="204" t="e">
        <f>IF(O635="7",IF(P635="000","N/A",INDEX(B!$E$2:$E$126,MATCH(EF!P635,B!$A$2:$A$126,0))),B!$E$127)</f>
        <v>#N/A</v>
      </c>
    </row>
    <row r="636" spans="1:19" x14ac:dyDescent="0.3">
      <c r="A636" s="195">
        <f>COUNTIF(A!$A$2:$A$1001,"&lt;="&amp;A!A636)</f>
        <v>0</v>
      </c>
      <c r="B636" s="196">
        <v>635</v>
      </c>
      <c r="C636" s="202" t="e">
        <f>INDEX(A!$A$2:$A$1001,MATCH(EF!B636,EF!$A$2:$A$1001,0))</f>
        <v>#N/A</v>
      </c>
      <c r="D636" s="202" t="e">
        <f>INDEX(A!$B$2:$B$1001,MATCH(EF!C636,A!$A$2:$A$1001,0))</f>
        <v>#N/A</v>
      </c>
      <c r="E636" s="202" t="e">
        <f>INDEX(A!$C$2:$C$1001,MATCH(EF!C636,A!$A$2:$A$1001,0))</f>
        <v>#N/A</v>
      </c>
      <c r="F636" s="202" t="e">
        <f>INDEX(A!$D$2:$D$1001,MATCH(EF!C636,A!$A$2:$A$1001,0))</f>
        <v>#N/A</v>
      </c>
      <c r="G636" s="202" t="e">
        <f>INDEX(A!$E$2:$E$1001,MATCH(EF!C636,A!$A$2:$A$1001,0))</f>
        <v>#N/A</v>
      </c>
      <c r="H636" s="202" t="e">
        <f>INDEX(A!$F$2:$F$1001,MATCH(EF!C636,A!$A$2:$A$1001,0))</f>
        <v>#N/A</v>
      </c>
      <c r="I636" s="202" t="e">
        <f>INDEX(A!$G$2:$G$1001,MATCH(EF!C636,A!$A$2:$A$1001,0))</f>
        <v>#N/A</v>
      </c>
      <c r="J636" s="202" t="e">
        <f>INDEX(A!$H$2:$H$1001,MATCH(EF!C636,A!$A$2:$A$1001,0))</f>
        <v>#N/A</v>
      </c>
      <c r="K636" s="202" t="e">
        <f>INDEX(A!$I$2:$I$1001,MATCH(EF!C636,A!$A$2:$A$1001,0))</f>
        <v>#N/A</v>
      </c>
      <c r="L636" s="202" t="e">
        <f>INDEX(A!$J$2:$J$1001,MATCH(EF!C636,A!$A$2:$A$1001,0))</f>
        <v>#N/A</v>
      </c>
      <c r="M636" s="202" t="e">
        <f>INDEX(A!$K$2:$K$1001,MATCH(EF!C636,A!$A$2:$A$1001,0))</f>
        <v>#N/A</v>
      </c>
      <c r="N636" s="202" t="e">
        <f>INDEX(A!$L$2:$L$1001,MATCH(EF!C636,A!$A$2:$A$1001,0))</f>
        <v>#N/A</v>
      </c>
      <c r="O636" s="203" t="e">
        <f t="shared" si="18"/>
        <v>#N/A</v>
      </c>
      <c r="P636" s="203" t="e">
        <f t="shared" si="19"/>
        <v>#N/A</v>
      </c>
      <c r="Q636" s="203" t="e">
        <f>IF(O636="7",IF(P636="000","Sin región al ser un intermunicipal",INDEX(B!$C$2:$C$126,MATCH(EF!P636,B!$A$2:$A$126,0))),"Sin región al ser un ente Estatal")</f>
        <v>#N/A</v>
      </c>
      <c r="R636" s="204" t="e">
        <f>IF(O636="7",IF(P636="000","N/A",INDEX(B!$D$2:$D$126,MATCH(EF!P636,B!$A$2:$A$126,0))),B!$D$127)</f>
        <v>#N/A</v>
      </c>
      <c r="S636" s="204" t="e">
        <f>IF(O636="7",IF(P636="000","N/A",INDEX(B!$E$2:$E$126,MATCH(EF!P636,B!$A$2:$A$126,0))),B!$E$127)</f>
        <v>#N/A</v>
      </c>
    </row>
    <row r="637" spans="1:19" x14ac:dyDescent="0.3">
      <c r="A637" s="195">
        <f>COUNTIF(A!$A$2:$A$1001,"&lt;="&amp;A!A637)</f>
        <v>0</v>
      </c>
      <c r="B637" s="196">
        <v>636</v>
      </c>
      <c r="C637" s="202" t="e">
        <f>INDEX(A!$A$2:$A$1001,MATCH(EF!B637,EF!$A$2:$A$1001,0))</f>
        <v>#N/A</v>
      </c>
      <c r="D637" s="202" t="e">
        <f>INDEX(A!$B$2:$B$1001,MATCH(EF!C637,A!$A$2:$A$1001,0))</f>
        <v>#N/A</v>
      </c>
      <c r="E637" s="202" t="e">
        <f>INDEX(A!$C$2:$C$1001,MATCH(EF!C637,A!$A$2:$A$1001,0))</f>
        <v>#N/A</v>
      </c>
      <c r="F637" s="202" t="e">
        <f>INDEX(A!$D$2:$D$1001,MATCH(EF!C637,A!$A$2:$A$1001,0))</f>
        <v>#N/A</v>
      </c>
      <c r="G637" s="202" t="e">
        <f>INDEX(A!$E$2:$E$1001,MATCH(EF!C637,A!$A$2:$A$1001,0))</f>
        <v>#N/A</v>
      </c>
      <c r="H637" s="202" t="e">
        <f>INDEX(A!$F$2:$F$1001,MATCH(EF!C637,A!$A$2:$A$1001,0))</f>
        <v>#N/A</v>
      </c>
      <c r="I637" s="202" t="e">
        <f>INDEX(A!$G$2:$G$1001,MATCH(EF!C637,A!$A$2:$A$1001,0))</f>
        <v>#N/A</v>
      </c>
      <c r="J637" s="202" t="e">
        <f>INDEX(A!$H$2:$H$1001,MATCH(EF!C637,A!$A$2:$A$1001,0))</f>
        <v>#N/A</v>
      </c>
      <c r="K637" s="202" t="e">
        <f>INDEX(A!$I$2:$I$1001,MATCH(EF!C637,A!$A$2:$A$1001,0))</f>
        <v>#N/A</v>
      </c>
      <c r="L637" s="202" t="e">
        <f>INDEX(A!$J$2:$J$1001,MATCH(EF!C637,A!$A$2:$A$1001,0))</f>
        <v>#N/A</v>
      </c>
      <c r="M637" s="202" t="e">
        <f>INDEX(A!$K$2:$K$1001,MATCH(EF!C637,A!$A$2:$A$1001,0))</f>
        <v>#N/A</v>
      </c>
      <c r="N637" s="202" t="e">
        <f>INDEX(A!$L$2:$L$1001,MATCH(EF!C637,A!$A$2:$A$1001,0))</f>
        <v>#N/A</v>
      </c>
      <c r="O637" s="203" t="e">
        <f t="shared" si="18"/>
        <v>#N/A</v>
      </c>
      <c r="P637" s="203" t="e">
        <f t="shared" si="19"/>
        <v>#N/A</v>
      </c>
      <c r="Q637" s="203" t="e">
        <f>IF(O637="7",IF(P637="000","Sin región al ser un intermunicipal",INDEX(B!$C$2:$C$126,MATCH(EF!P637,B!$A$2:$A$126,0))),"Sin región al ser un ente Estatal")</f>
        <v>#N/A</v>
      </c>
      <c r="R637" s="204" t="e">
        <f>IF(O637="7",IF(P637="000","N/A",INDEX(B!$D$2:$D$126,MATCH(EF!P637,B!$A$2:$A$126,0))),B!$D$127)</f>
        <v>#N/A</v>
      </c>
      <c r="S637" s="204" t="e">
        <f>IF(O637="7",IF(P637="000","N/A",INDEX(B!$E$2:$E$126,MATCH(EF!P637,B!$A$2:$A$126,0))),B!$E$127)</f>
        <v>#N/A</v>
      </c>
    </row>
    <row r="638" spans="1:19" x14ac:dyDescent="0.3">
      <c r="A638" s="195">
        <f>COUNTIF(A!$A$2:$A$1001,"&lt;="&amp;A!A638)</f>
        <v>0</v>
      </c>
      <c r="B638" s="196">
        <v>637</v>
      </c>
      <c r="C638" s="202" t="e">
        <f>INDEX(A!$A$2:$A$1001,MATCH(EF!B638,EF!$A$2:$A$1001,0))</f>
        <v>#N/A</v>
      </c>
      <c r="D638" s="202" t="e">
        <f>INDEX(A!$B$2:$B$1001,MATCH(EF!C638,A!$A$2:$A$1001,0))</f>
        <v>#N/A</v>
      </c>
      <c r="E638" s="202" t="e">
        <f>INDEX(A!$C$2:$C$1001,MATCH(EF!C638,A!$A$2:$A$1001,0))</f>
        <v>#N/A</v>
      </c>
      <c r="F638" s="202" t="e">
        <f>INDEX(A!$D$2:$D$1001,MATCH(EF!C638,A!$A$2:$A$1001,0))</f>
        <v>#N/A</v>
      </c>
      <c r="G638" s="202" t="e">
        <f>INDEX(A!$E$2:$E$1001,MATCH(EF!C638,A!$A$2:$A$1001,0))</f>
        <v>#N/A</v>
      </c>
      <c r="H638" s="202" t="e">
        <f>INDEX(A!$F$2:$F$1001,MATCH(EF!C638,A!$A$2:$A$1001,0))</f>
        <v>#N/A</v>
      </c>
      <c r="I638" s="202" t="e">
        <f>INDEX(A!$G$2:$G$1001,MATCH(EF!C638,A!$A$2:$A$1001,0))</f>
        <v>#N/A</v>
      </c>
      <c r="J638" s="202" t="e">
        <f>INDEX(A!$H$2:$H$1001,MATCH(EF!C638,A!$A$2:$A$1001,0))</f>
        <v>#N/A</v>
      </c>
      <c r="K638" s="202" t="e">
        <f>INDEX(A!$I$2:$I$1001,MATCH(EF!C638,A!$A$2:$A$1001,0))</f>
        <v>#N/A</v>
      </c>
      <c r="L638" s="202" t="e">
        <f>INDEX(A!$J$2:$J$1001,MATCH(EF!C638,A!$A$2:$A$1001,0))</f>
        <v>#N/A</v>
      </c>
      <c r="M638" s="202" t="e">
        <f>INDEX(A!$K$2:$K$1001,MATCH(EF!C638,A!$A$2:$A$1001,0))</f>
        <v>#N/A</v>
      </c>
      <c r="N638" s="202" t="e">
        <f>INDEX(A!$L$2:$L$1001,MATCH(EF!C638,A!$A$2:$A$1001,0))</f>
        <v>#N/A</v>
      </c>
      <c r="O638" s="203" t="e">
        <f t="shared" si="18"/>
        <v>#N/A</v>
      </c>
      <c r="P638" s="203" t="e">
        <f t="shared" si="19"/>
        <v>#N/A</v>
      </c>
      <c r="Q638" s="203" t="e">
        <f>IF(O638="7",IF(P638="000","Sin región al ser un intermunicipal",INDEX(B!$C$2:$C$126,MATCH(EF!P638,B!$A$2:$A$126,0))),"Sin región al ser un ente Estatal")</f>
        <v>#N/A</v>
      </c>
      <c r="R638" s="204" t="e">
        <f>IF(O638="7",IF(P638="000","N/A",INDEX(B!$D$2:$D$126,MATCH(EF!P638,B!$A$2:$A$126,0))),B!$D$127)</f>
        <v>#N/A</v>
      </c>
      <c r="S638" s="204" t="e">
        <f>IF(O638="7",IF(P638="000","N/A",INDEX(B!$E$2:$E$126,MATCH(EF!P638,B!$A$2:$A$126,0))),B!$E$127)</f>
        <v>#N/A</v>
      </c>
    </row>
    <row r="639" spans="1:19" x14ac:dyDescent="0.3">
      <c r="A639" s="195">
        <f>COUNTIF(A!$A$2:$A$1001,"&lt;="&amp;A!A639)</f>
        <v>0</v>
      </c>
      <c r="B639" s="196">
        <v>638</v>
      </c>
      <c r="C639" s="202" t="e">
        <f>INDEX(A!$A$2:$A$1001,MATCH(EF!B639,EF!$A$2:$A$1001,0))</f>
        <v>#N/A</v>
      </c>
      <c r="D639" s="202" t="e">
        <f>INDEX(A!$B$2:$B$1001,MATCH(EF!C639,A!$A$2:$A$1001,0))</f>
        <v>#N/A</v>
      </c>
      <c r="E639" s="202" t="e">
        <f>INDEX(A!$C$2:$C$1001,MATCH(EF!C639,A!$A$2:$A$1001,0))</f>
        <v>#N/A</v>
      </c>
      <c r="F639" s="202" t="e">
        <f>INDEX(A!$D$2:$D$1001,MATCH(EF!C639,A!$A$2:$A$1001,0))</f>
        <v>#N/A</v>
      </c>
      <c r="G639" s="202" t="e">
        <f>INDEX(A!$E$2:$E$1001,MATCH(EF!C639,A!$A$2:$A$1001,0))</f>
        <v>#N/A</v>
      </c>
      <c r="H639" s="202" t="e">
        <f>INDEX(A!$F$2:$F$1001,MATCH(EF!C639,A!$A$2:$A$1001,0))</f>
        <v>#N/A</v>
      </c>
      <c r="I639" s="202" t="e">
        <f>INDEX(A!$G$2:$G$1001,MATCH(EF!C639,A!$A$2:$A$1001,0))</f>
        <v>#N/A</v>
      </c>
      <c r="J639" s="202" t="e">
        <f>INDEX(A!$H$2:$H$1001,MATCH(EF!C639,A!$A$2:$A$1001,0))</f>
        <v>#N/A</v>
      </c>
      <c r="K639" s="202" t="e">
        <f>INDEX(A!$I$2:$I$1001,MATCH(EF!C639,A!$A$2:$A$1001,0))</f>
        <v>#N/A</v>
      </c>
      <c r="L639" s="202" t="e">
        <f>INDEX(A!$J$2:$J$1001,MATCH(EF!C639,A!$A$2:$A$1001,0))</f>
        <v>#N/A</v>
      </c>
      <c r="M639" s="202" t="e">
        <f>INDEX(A!$K$2:$K$1001,MATCH(EF!C639,A!$A$2:$A$1001,0))</f>
        <v>#N/A</v>
      </c>
      <c r="N639" s="202" t="e">
        <f>INDEX(A!$L$2:$L$1001,MATCH(EF!C639,A!$A$2:$A$1001,0))</f>
        <v>#N/A</v>
      </c>
      <c r="O639" s="203" t="e">
        <f t="shared" si="18"/>
        <v>#N/A</v>
      </c>
      <c r="P639" s="203" t="e">
        <f t="shared" si="19"/>
        <v>#N/A</v>
      </c>
      <c r="Q639" s="203" t="e">
        <f>IF(O639="7",IF(P639="000","Sin región al ser un intermunicipal",INDEX(B!$C$2:$C$126,MATCH(EF!P639,B!$A$2:$A$126,0))),"Sin región al ser un ente Estatal")</f>
        <v>#N/A</v>
      </c>
      <c r="R639" s="204" t="e">
        <f>IF(O639="7",IF(P639="000","N/A",INDEX(B!$D$2:$D$126,MATCH(EF!P639,B!$A$2:$A$126,0))),B!$D$127)</f>
        <v>#N/A</v>
      </c>
      <c r="S639" s="204" t="e">
        <f>IF(O639="7",IF(P639="000","N/A",INDEX(B!$E$2:$E$126,MATCH(EF!P639,B!$A$2:$A$126,0))),B!$E$127)</f>
        <v>#N/A</v>
      </c>
    </row>
    <row r="640" spans="1:19" x14ac:dyDescent="0.3">
      <c r="A640" s="195">
        <f>COUNTIF(A!$A$2:$A$1001,"&lt;="&amp;A!A640)</f>
        <v>0</v>
      </c>
      <c r="B640" s="196">
        <v>639</v>
      </c>
      <c r="C640" s="202" t="e">
        <f>INDEX(A!$A$2:$A$1001,MATCH(EF!B640,EF!$A$2:$A$1001,0))</f>
        <v>#N/A</v>
      </c>
      <c r="D640" s="202" t="e">
        <f>INDEX(A!$B$2:$B$1001,MATCH(EF!C640,A!$A$2:$A$1001,0))</f>
        <v>#N/A</v>
      </c>
      <c r="E640" s="202" t="e">
        <f>INDEX(A!$C$2:$C$1001,MATCH(EF!C640,A!$A$2:$A$1001,0))</f>
        <v>#N/A</v>
      </c>
      <c r="F640" s="202" t="e">
        <f>INDEX(A!$D$2:$D$1001,MATCH(EF!C640,A!$A$2:$A$1001,0))</f>
        <v>#N/A</v>
      </c>
      <c r="G640" s="202" t="e">
        <f>INDEX(A!$E$2:$E$1001,MATCH(EF!C640,A!$A$2:$A$1001,0))</f>
        <v>#N/A</v>
      </c>
      <c r="H640" s="202" t="e">
        <f>INDEX(A!$F$2:$F$1001,MATCH(EF!C640,A!$A$2:$A$1001,0))</f>
        <v>#N/A</v>
      </c>
      <c r="I640" s="202" t="e">
        <f>INDEX(A!$G$2:$G$1001,MATCH(EF!C640,A!$A$2:$A$1001,0))</f>
        <v>#N/A</v>
      </c>
      <c r="J640" s="202" t="e">
        <f>INDEX(A!$H$2:$H$1001,MATCH(EF!C640,A!$A$2:$A$1001,0))</f>
        <v>#N/A</v>
      </c>
      <c r="K640" s="202" t="e">
        <f>INDEX(A!$I$2:$I$1001,MATCH(EF!C640,A!$A$2:$A$1001,0))</f>
        <v>#N/A</v>
      </c>
      <c r="L640" s="202" t="e">
        <f>INDEX(A!$J$2:$J$1001,MATCH(EF!C640,A!$A$2:$A$1001,0))</f>
        <v>#N/A</v>
      </c>
      <c r="M640" s="202" t="e">
        <f>INDEX(A!$K$2:$K$1001,MATCH(EF!C640,A!$A$2:$A$1001,0))</f>
        <v>#N/A</v>
      </c>
      <c r="N640" s="202" t="e">
        <f>INDEX(A!$L$2:$L$1001,MATCH(EF!C640,A!$A$2:$A$1001,0))</f>
        <v>#N/A</v>
      </c>
      <c r="O640" s="203" t="e">
        <f t="shared" si="18"/>
        <v>#N/A</v>
      </c>
      <c r="P640" s="203" t="e">
        <f t="shared" si="19"/>
        <v>#N/A</v>
      </c>
      <c r="Q640" s="203" t="e">
        <f>IF(O640="7",IF(P640="000","Sin región al ser un intermunicipal",INDEX(B!$C$2:$C$126,MATCH(EF!P640,B!$A$2:$A$126,0))),"Sin región al ser un ente Estatal")</f>
        <v>#N/A</v>
      </c>
      <c r="R640" s="204" t="e">
        <f>IF(O640="7",IF(P640="000","N/A",INDEX(B!$D$2:$D$126,MATCH(EF!P640,B!$A$2:$A$126,0))),B!$D$127)</f>
        <v>#N/A</v>
      </c>
      <c r="S640" s="204" t="e">
        <f>IF(O640="7",IF(P640="000","N/A",INDEX(B!$E$2:$E$126,MATCH(EF!P640,B!$A$2:$A$126,0))),B!$E$127)</f>
        <v>#N/A</v>
      </c>
    </row>
    <row r="641" spans="1:19" x14ac:dyDescent="0.3">
      <c r="A641" s="195">
        <f>COUNTIF(A!$A$2:$A$1001,"&lt;="&amp;A!A641)</f>
        <v>0</v>
      </c>
      <c r="B641" s="196">
        <v>640</v>
      </c>
      <c r="C641" s="202" t="e">
        <f>INDEX(A!$A$2:$A$1001,MATCH(EF!B641,EF!$A$2:$A$1001,0))</f>
        <v>#N/A</v>
      </c>
      <c r="D641" s="202" t="e">
        <f>INDEX(A!$B$2:$B$1001,MATCH(EF!C641,A!$A$2:$A$1001,0))</f>
        <v>#N/A</v>
      </c>
      <c r="E641" s="202" t="e">
        <f>INDEX(A!$C$2:$C$1001,MATCH(EF!C641,A!$A$2:$A$1001,0))</f>
        <v>#N/A</v>
      </c>
      <c r="F641" s="202" t="e">
        <f>INDEX(A!$D$2:$D$1001,MATCH(EF!C641,A!$A$2:$A$1001,0))</f>
        <v>#N/A</v>
      </c>
      <c r="G641" s="202" t="e">
        <f>INDEX(A!$E$2:$E$1001,MATCH(EF!C641,A!$A$2:$A$1001,0))</f>
        <v>#N/A</v>
      </c>
      <c r="H641" s="202" t="e">
        <f>INDEX(A!$F$2:$F$1001,MATCH(EF!C641,A!$A$2:$A$1001,0))</f>
        <v>#N/A</v>
      </c>
      <c r="I641" s="202" t="e">
        <f>INDEX(A!$G$2:$G$1001,MATCH(EF!C641,A!$A$2:$A$1001,0))</f>
        <v>#N/A</v>
      </c>
      <c r="J641" s="202" t="e">
        <f>INDEX(A!$H$2:$H$1001,MATCH(EF!C641,A!$A$2:$A$1001,0))</f>
        <v>#N/A</v>
      </c>
      <c r="K641" s="202" t="e">
        <f>INDEX(A!$I$2:$I$1001,MATCH(EF!C641,A!$A$2:$A$1001,0))</f>
        <v>#N/A</v>
      </c>
      <c r="L641" s="202" t="e">
        <f>INDEX(A!$J$2:$J$1001,MATCH(EF!C641,A!$A$2:$A$1001,0))</f>
        <v>#N/A</v>
      </c>
      <c r="M641" s="202" t="e">
        <f>INDEX(A!$K$2:$K$1001,MATCH(EF!C641,A!$A$2:$A$1001,0))</f>
        <v>#N/A</v>
      </c>
      <c r="N641" s="202" t="e">
        <f>INDEX(A!$L$2:$L$1001,MATCH(EF!C641,A!$A$2:$A$1001,0))</f>
        <v>#N/A</v>
      </c>
      <c r="O641" s="203" t="e">
        <f t="shared" si="18"/>
        <v>#N/A</v>
      </c>
      <c r="P641" s="203" t="e">
        <f t="shared" si="19"/>
        <v>#N/A</v>
      </c>
      <c r="Q641" s="203" t="e">
        <f>IF(O641="7",IF(P641="000","Sin región al ser un intermunicipal",INDEX(B!$C$2:$C$126,MATCH(EF!P641,B!$A$2:$A$126,0))),"Sin región al ser un ente Estatal")</f>
        <v>#N/A</v>
      </c>
      <c r="R641" s="204" t="e">
        <f>IF(O641="7",IF(P641="000","N/A",INDEX(B!$D$2:$D$126,MATCH(EF!P641,B!$A$2:$A$126,0))),B!$D$127)</f>
        <v>#N/A</v>
      </c>
      <c r="S641" s="204" t="e">
        <f>IF(O641="7",IF(P641="000","N/A",INDEX(B!$E$2:$E$126,MATCH(EF!P641,B!$A$2:$A$126,0))),B!$E$127)</f>
        <v>#N/A</v>
      </c>
    </row>
    <row r="642" spans="1:19" x14ac:dyDescent="0.3">
      <c r="A642" s="195">
        <f>COUNTIF(A!$A$2:$A$1001,"&lt;="&amp;A!A642)</f>
        <v>0</v>
      </c>
      <c r="B642" s="196">
        <v>641</v>
      </c>
      <c r="C642" s="202" t="e">
        <f>INDEX(A!$A$2:$A$1001,MATCH(EF!B642,EF!$A$2:$A$1001,0))</f>
        <v>#N/A</v>
      </c>
      <c r="D642" s="202" t="e">
        <f>INDEX(A!$B$2:$B$1001,MATCH(EF!C642,A!$A$2:$A$1001,0))</f>
        <v>#N/A</v>
      </c>
      <c r="E642" s="202" t="e">
        <f>INDEX(A!$C$2:$C$1001,MATCH(EF!C642,A!$A$2:$A$1001,0))</f>
        <v>#N/A</v>
      </c>
      <c r="F642" s="202" t="e">
        <f>INDEX(A!$D$2:$D$1001,MATCH(EF!C642,A!$A$2:$A$1001,0))</f>
        <v>#N/A</v>
      </c>
      <c r="G642" s="202" t="e">
        <f>INDEX(A!$E$2:$E$1001,MATCH(EF!C642,A!$A$2:$A$1001,0))</f>
        <v>#N/A</v>
      </c>
      <c r="H642" s="202" t="e">
        <f>INDEX(A!$F$2:$F$1001,MATCH(EF!C642,A!$A$2:$A$1001,0))</f>
        <v>#N/A</v>
      </c>
      <c r="I642" s="202" t="e">
        <f>INDEX(A!$G$2:$G$1001,MATCH(EF!C642,A!$A$2:$A$1001,0))</f>
        <v>#N/A</v>
      </c>
      <c r="J642" s="202" t="e">
        <f>INDEX(A!$H$2:$H$1001,MATCH(EF!C642,A!$A$2:$A$1001,0))</f>
        <v>#N/A</v>
      </c>
      <c r="K642" s="202" t="e">
        <f>INDEX(A!$I$2:$I$1001,MATCH(EF!C642,A!$A$2:$A$1001,0))</f>
        <v>#N/A</v>
      </c>
      <c r="L642" s="202" t="e">
        <f>INDEX(A!$J$2:$J$1001,MATCH(EF!C642,A!$A$2:$A$1001,0))</f>
        <v>#N/A</v>
      </c>
      <c r="M642" s="202" t="e">
        <f>INDEX(A!$K$2:$K$1001,MATCH(EF!C642,A!$A$2:$A$1001,0))</f>
        <v>#N/A</v>
      </c>
      <c r="N642" s="202" t="e">
        <f>INDEX(A!$L$2:$L$1001,MATCH(EF!C642,A!$A$2:$A$1001,0))</f>
        <v>#N/A</v>
      </c>
      <c r="O642" s="203" t="e">
        <f t="shared" si="18"/>
        <v>#N/A</v>
      </c>
      <c r="P642" s="203" t="e">
        <f t="shared" si="19"/>
        <v>#N/A</v>
      </c>
      <c r="Q642" s="203" t="e">
        <f>IF(O642="7",IF(P642="000","Sin región al ser un intermunicipal",INDEX(B!$C$2:$C$126,MATCH(EF!P642,B!$A$2:$A$126,0))),"Sin región al ser un ente Estatal")</f>
        <v>#N/A</v>
      </c>
      <c r="R642" s="204" t="e">
        <f>IF(O642="7",IF(P642="000","N/A",INDEX(B!$D$2:$D$126,MATCH(EF!P642,B!$A$2:$A$126,0))),B!$D$127)</f>
        <v>#N/A</v>
      </c>
      <c r="S642" s="204" t="e">
        <f>IF(O642="7",IF(P642="000","N/A",INDEX(B!$E$2:$E$126,MATCH(EF!P642,B!$A$2:$A$126,0))),B!$E$127)</f>
        <v>#N/A</v>
      </c>
    </row>
    <row r="643" spans="1:19" x14ac:dyDescent="0.3">
      <c r="A643" s="195">
        <f>COUNTIF(A!$A$2:$A$1001,"&lt;="&amp;A!A643)</f>
        <v>0</v>
      </c>
      <c r="B643" s="196">
        <v>642</v>
      </c>
      <c r="C643" s="202" t="e">
        <f>INDEX(A!$A$2:$A$1001,MATCH(EF!B643,EF!$A$2:$A$1001,0))</f>
        <v>#N/A</v>
      </c>
      <c r="D643" s="202" t="e">
        <f>INDEX(A!$B$2:$B$1001,MATCH(EF!C643,A!$A$2:$A$1001,0))</f>
        <v>#N/A</v>
      </c>
      <c r="E643" s="202" t="e">
        <f>INDEX(A!$C$2:$C$1001,MATCH(EF!C643,A!$A$2:$A$1001,0))</f>
        <v>#N/A</v>
      </c>
      <c r="F643" s="202" t="e">
        <f>INDEX(A!$D$2:$D$1001,MATCH(EF!C643,A!$A$2:$A$1001,0))</f>
        <v>#N/A</v>
      </c>
      <c r="G643" s="202" t="e">
        <f>INDEX(A!$E$2:$E$1001,MATCH(EF!C643,A!$A$2:$A$1001,0))</f>
        <v>#N/A</v>
      </c>
      <c r="H643" s="202" t="e">
        <f>INDEX(A!$F$2:$F$1001,MATCH(EF!C643,A!$A$2:$A$1001,0))</f>
        <v>#N/A</v>
      </c>
      <c r="I643" s="202" t="e">
        <f>INDEX(A!$G$2:$G$1001,MATCH(EF!C643,A!$A$2:$A$1001,0))</f>
        <v>#N/A</v>
      </c>
      <c r="J643" s="202" t="e">
        <f>INDEX(A!$H$2:$H$1001,MATCH(EF!C643,A!$A$2:$A$1001,0))</f>
        <v>#N/A</v>
      </c>
      <c r="K643" s="202" t="e">
        <f>INDEX(A!$I$2:$I$1001,MATCH(EF!C643,A!$A$2:$A$1001,0))</f>
        <v>#N/A</v>
      </c>
      <c r="L643" s="202" t="e">
        <f>INDEX(A!$J$2:$J$1001,MATCH(EF!C643,A!$A$2:$A$1001,0))</f>
        <v>#N/A</v>
      </c>
      <c r="M643" s="202" t="e">
        <f>INDEX(A!$K$2:$K$1001,MATCH(EF!C643,A!$A$2:$A$1001,0))</f>
        <v>#N/A</v>
      </c>
      <c r="N643" s="202" t="e">
        <f>INDEX(A!$L$2:$L$1001,MATCH(EF!C643,A!$A$2:$A$1001,0))</f>
        <v>#N/A</v>
      </c>
      <c r="O643" s="203" t="e">
        <f t="shared" ref="O643:O706" si="20">MID(M643,1,1)</f>
        <v>#N/A</v>
      </c>
      <c r="P643" s="203" t="e">
        <f t="shared" ref="P643:P706" si="21">MID(M643,2,3)</f>
        <v>#N/A</v>
      </c>
      <c r="Q643" s="203" t="e">
        <f>IF(O643="7",IF(P643="000","Sin región al ser un intermunicipal",INDEX(B!$C$2:$C$126,MATCH(EF!P643,B!$A$2:$A$126,0))),"Sin región al ser un ente Estatal")</f>
        <v>#N/A</v>
      </c>
      <c r="R643" s="204" t="e">
        <f>IF(O643="7",IF(P643="000","N/A",INDEX(B!$D$2:$D$126,MATCH(EF!P643,B!$A$2:$A$126,0))),B!$D$127)</f>
        <v>#N/A</v>
      </c>
      <c r="S643" s="204" t="e">
        <f>IF(O643="7",IF(P643="000","N/A",INDEX(B!$E$2:$E$126,MATCH(EF!P643,B!$A$2:$A$126,0))),B!$E$127)</f>
        <v>#N/A</v>
      </c>
    </row>
    <row r="644" spans="1:19" x14ac:dyDescent="0.3">
      <c r="A644" s="195">
        <f>COUNTIF(A!$A$2:$A$1001,"&lt;="&amp;A!A644)</f>
        <v>0</v>
      </c>
      <c r="B644" s="196">
        <v>643</v>
      </c>
      <c r="C644" s="202" t="e">
        <f>INDEX(A!$A$2:$A$1001,MATCH(EF!B644,EF!$A$2:$A$1001,0))</f>
        <v>#N/A</v>
      </c>
      <c r="D644" s="202" t="e">
        <f>INDEX(A!$B$2:$B$1001,MATCH(EF!C644,A!$A$2:$A$1001,0))</f>
        <v>#N/A</v>
      </c>
      <c r="E644" s="202" t="e">
        <f>INDEX(A!$C$2:$C$1001,MATCH(EF!C644,A!$A$2:$A$1001,0))</f>
        <v>#N/A</v>
      </c>
      <c r="F644" s="202" t="e">
        <f>INDEX(A!$D$2:$D$1001,MATCH(EF!C644,A!$A$2:$A$1001,0))</f>
        <v>#N/A</v>
      </c>
      <c r="G644" s="202" t="e">
        <f>INDEX(A!$E$2:$E$1001,MATCH(EF!C644,A!$A$2:$A$1001,0))</f>
        <v>#N/A</v>
      </c>
      <c r="H644" s="202" t="e">
        <f>INDEX(A!$F$2:$F$1001,MATCH(EF!C644,A!$A$2:$A$1001,0))</f>
        <v>#N/A</v>
      </c>
      <c r="I644" s="202" t="e">
        <f>INDEX(A!$G$2:$G$1001,MATCH(EF!C644,A!$A$2:$A$1001,0))</f>
        <v>#N/A</v>
      </c>
      <c r="J644" s="202" t="e">
        <f>INDEX(A!$H$2:$H$1001,MATCH(EF!C644,A!$A$2:$A$1001,0))</f>
        <v>#N/A</v>
      </c>
      <c r="K644" s="202" t="e">
        <f>INDEX(A!$I$2:$I$1001,MATCH(EF!C644,A!$A$2:$A$1001,0))</f>
        <v>#N/A</v>
      </c>
      <c r="L644" s="202" t="e">
        <f>INDEX(A!$J$2:$J$1001,MATCH(EF!C644,A!$A$2:$A$1001,0))</f>
        <v>#N/A</v>
      </c>
      <c r="M644" s="202" t="e">
        <f>INDEX(A!$K$2:$K$1001,MATCH(EF!C644,A!$A$2:$A$1001,0))</f>
        <v>#N/A</v>
      </c>
      <c r="N644" s="202" t="e">
        <f>INDEX(A!$L$2:$L$1001,MATCH(EF!C644,A!$A$2:$A$1001,0))</f>
        <v>#N/A</v>
      </c>
      <c r="O644" s="203" t="e">
        <f t="shared" si="20"/>
        <v>#N/A</v>
      </c>
      <c r="P644" s="203" t="e">
        <f t="shared" si="21"/>
        <v>#N/A</v>
      </c>
      <c r="Q644" s="203" t="e">
        <f>IF(O644="7",IF(P644="000","Sin región al ser un intermunicipal",INDEX(B!$C$2:$C$126,MATCH(EF!P644,B!$A$2:$A$126,0))),"Sin región al ser un ente Estatal")</f>
        <v>#N/A</v>
      </c>
      <c r="R644" s="204" t="e">
        <f>IF(O644="7",IF(P644="000","N/A",INDEX(B!$D$2:$D$126,MATCH(EF!P644,B!$A$2:$A$126,0))),B!$D$127)</f>
        <v>#N/A</v>
      </c>
      <c r="S644" s="204" t="e">
        <f>IF(O644="7",IF(P644="000","N/A",INDEX(B!$E$2:$E$126,MATCH(EF!P644,B!$A$2:$A$126,0))),B!$E$127)</f>
        <v>#N/A</v>
      </c>
    </row>
    <row r="645" spans="1:19" x14ac:dyDescent="0.3">
      <c r="A645" s="195">
        <f>COUNTIF(A!$A$2:$A$1001,"&lt;="&amp;A!A645)</f>
        <v>0</v>
      </c>
      <c r="B645" s="196">
        <v>644</v>
      </c>
      <c r="C645" s="202" t="e">
        <f>INDEX(A!$A$2:$A$1001,MATCH(EF!B645,EF!$A$2:$A$1001,0))</f>
        <v>#N/A</v>
      </c>
      <c r="D645" s="202" t="e">
        <f>INDEX(A!$B$2:$B$1001,MATCH(EF!C645,A!$A$2:$A$1001,0))</f>
        <v>#N/A</v>
      </c>
      <c r="E645" s="202" t="e">
        <f>INDEX(A!$C$2:$C$1001,MATCH(EF!C645,A!$A$2:$A$1001,0))</f>
        <v>#N/A</v>
      </c>
      <c r="F645" s="202" t="e">
        <f>INDEX(A!$D$2:$D$1001,MATCH(EF!C645,A!$A$2:$A$1001,0))</f>
        <v>#N/A</v>
      </c>
      <c r="G645" s="202" t="e">
        <f>INDEX(A!$E$2:$E$1001,MATCH(EF!C645,A!$A$2:$A$1001,0))</f>
        <v>#N/A</v>
      </c>
      <c r="H645" s="202" t="e">
        <f>INDEX(A!$F$2:$F$1001,MATCH(EF!C645,A!$A$2:$A$1001,0))</f>
        <v>#N/A</v>
      </c>
      <c r="I645" s="202" t="e">
        <f>INDEX(A!$G$2:$G$1001,MATCH(EF!C645,A!$A$2:$A$1001,0))</f>
        <v>#N/A</v>
      </c>
      <c r="J645" s="202" t="e">
        <f>INDEX(A!$H$2:$H$1001,MATCH(EF!C645,A!$A$2:$A$1001,0))</f>
        <v>#N/A</v>
      </c>
      <c r="K645" s="202" t="e">
        <f>INDEX(A!$I$2:$I$1001,MATCH(EF!C645,A!$A$2:$A$1001,0))</f>
        <v>#N/A</v>
      </c>
      <c r="L645" s="202" t="e">
        <f>INDEX(A!$J$2:$J$1001,MATCH(EF!C645,A!$A$2:$A$1001,0))</f>
        <v>#N/A</v>
      </c>
      <c r="M645" s="202" t="e">
        <f>INDEX(A!$K$2:$K$1001,MATCH(EF!C645,A!$A$2:$A$1001,0))</f>
        <v>#N/A</v>
      </c>
      <c r="N645" s="202" t="e">
        <f>INDEX(A!$L$2:$L$1001,MATCH(EF!C645,A!$A$2:$A$1001,0))</f>
        <v>#N/A</v>
      </c>
      <c r="O645" s="203" t="e">
        <f t="shared" si="20"/>
        <v>#N/A</v>
      </c>
      <c r="P645" s="203" t="e">
        <f t="shared" si="21"/>
        <v>#N/A</v>
      </c>
      <c r="Q645" s="203" t="e">
        <f>IF(O645="7",IF(P645="000","Sin región al ser un intermunicipal",INDEX(B!$C$2:$C$126,MATCH(EF!P645,B!$A$2:$A$126,0))),"Sin región al ser un ente Estatal")</f>
        <v>#N/A</v>
      </c>
      <c r="R645" s="204" t="e">
        <f>IF(O645="7",IF(P645="000","N/A",INDEX(B!$D$2:$D$126,MATCH(EF!P645,B!$A$2:$A$126,0))),B!$D$127)</f>
        <v>#N/A</v>
      </c>
      <c r="S645" s="204" t="e">
        <f>IF(O645="7",IF(P645="000","N/A",INDEX(B!$E$2:$E$126,MATCH(EF!P645,B!$A$2:$A$126,0))),B!$E$127)</f>
        <v>#N/A</v>
      </c>
    </row>
    <row r="646" spans="1:19" x14ac:dyDescent="0.3">
      <c r="A646" s="195">
        <f>COUNTIF(A!$A$2:$A$1001,"&lt;="&amp;A!A646)</f>
        <v>0</v>
      </c>
      <c r="B646" s="196">
        <v>645</v>
      </c>
      <c r="C646" s="202" t="e">
        <f>INDEX(A!$A$2:$A$1001,MATCH(EF!B646,EF!$A$2:$A$1001,0))</f>
        <v>#N/A</v>
      </c>
      <c r="D646" s="202" t="e">
        <f>INDEX(A!$B$2:$B$1001,MATCH(EF!C646,A!$A$2:$A$1001,0))</f>
        <v>#N/A</v>
      </c>
      <c r="E646" s="202" t="e">
        <f>INDEX(A!$C$2:$C$1001,MATCH(EF!C646,A!$A$2:$A$1001,0))</f>
        <v>#N/A</v>
      </c>
      <c r="F646" s="202" t="e">
        <f>INDEX(A!$D$2:$D$1001,MATCH(EF!C646,A!$A$2:$A$1001,0))</f>
        <v>#N/A</v>
      </c>
      <c r="G646" s="202" t="e">
        <f>INDEX(A!$E$2:$E$1001,MATCH(EF!C646,A!$A$2:$A$1001,0))</f>
        <v>#N/A</v>
      </c>
      <c r="H646" s="202" t="e">
        <f>INDEX(A!$F$2:$F$1001,MATCH(EF!C646,A!$A$2:$A$1001,0))</f>
        <v>#N/A</v>
      </c>
      <c r="I646" s="202" t="e">
        <f>INDEX(A!$G$2:$G$1001,MATCH(EF!C646,A!$A$2:$A$1001,0))</f>
        <v>#N/A</v>
      </c>
      <c r="J646" s="202" t="e">
        <f>INDEX(A!$H$2:$H$1001,MATCH(EF!C646,A!$A$2:$A$1001,0))</f>
        <v>#N/A</v>
      </c>
      <c r="K646" s="202" t="e">
        <f>INDEX(A!$I$2:$I$1001,MATCH(EF!C646,A!$A$2:$A$1001,0))</f>
        <v>#N/A</v>
      </c>
      <c r="L646" s="202" t="e">
        <f>INDEX(A!$J$2:$J$1001,MATCH(EF!C646,A!$A$2:$A$1001,0))</f>
        <v>#N/A</v>
      </c>
      <c r="M646" s="202" t="e">
        <f>INDEX(A!$K$2:$K$1001,MATCH(EF!C646,A!$A$2:$A$1001,0))</f>
        <v>#N/A</v>
      </c>
      <c r="N646" s="202" t="e">
        <f>INDEX(A!$L$2:$L$1001,MATCH(EF!C646,A!$A$2:$A$1001,0))</f>
        <v>#N/A</v>
      </c>
      <c r="O646" s="203" t="e">
        <f t="shared" si="20"/>
        <v>#N/A</v>
      </c>
      <c r="P646" s="203" t="e">
        <f t="shared" si="21"/>
        <v>#N/A</v>
      </c>
      <c r="Q646" s="203" t="e">
        <f>IF(O646="7",IF(P646="000","Sin región al ser un intermunicipal",INDEX(B!$C$2:$C$126,MATCH(EF!P646,B!$A$2:$A$126,0))),"Sin región al ser un ente Estatal")</f>
        <v>#N/A</v>
      </c>
      <c r="R646" s="204" t="e">
        <f>IF(O646="7",IF(P646="000","N/A",INDEX(B!$D$2:$D$126,MATCH(EF!P646,B!$A$2:$A$126,0))),B!$D$127)</f>
        <v>#N/A</v>
      </c>
      <c r="S646" s="204" t="e">
        <f>IF(O646="7",IF(P646="000","N/A",INDEX(B!$E$2:$E$126,MATCH(EF!P646,B!$A$2:$A$126,0))),B!$E$127)</f>
        <v>#N/A</v>
      </c>
    </row>
    <row r="647" spans="1:19" x14ac:dyDescent="0.3">
      <c r="A647" s="195">
        <f>COUNTIF(A!$A$2:$A$1001,"&lt;="&amp;A!A647)</f>
        <v>0</v>
      </c>
      <c r="B647" s="196">
        <v>646</v>
      </c>
      <c r="C647" s="202" t="e">
        <f>INDEX(A!$A$2:$A$1001,MATCH(EF!B647,EF!$A$2:$A$1001,0))</f>
        <v>#N/A</v>
      </c>
      <c r="D647" s="202" t="e">
        <f>INDEX(A!$B$2:$B$1001,MATCH(EF!C647,A!$A$2:$A$1001,0))</f>
        <v>#N/A</v>
      </c>
      <c r="E647" s="202" t="e">
        <f>INDEX(A!$C$2:$C$1001,MATCH(EF!C647,A!$A$2:$A$1001,0))</f>
        <v>#N/A</v>
      </c>
      <c r="F647" s="202" t="e">
        <f>INDEX(A!$D$2:$D$1001,MATCH(EF!C647,A!$A$2:$A$1001,0))</f>
        <v>#N/A</v>
      </c>
      <c r="G647" s="202" t="e">
        <f>INDEX(A!$E$2:$E$1001,MATCH(EF!C647,A!$A$2:$A$1001,0))</f>
        <v>#N/A</v>
      </c>
      <c r="H647" s="202" t="e">
        <f>INDEX(A!$F$2:$F$1001,MATCH(EF!C647,A!$A$2:$A$1001,0))</f>
        <v>#N/A</v>
      </c>
      <c r="I647" s="202" t="e">
        <f>INDEX(A!$G$2:$G$1001,MATCH(EF!C647,A!$A$2:$A$1001,0))</f>
        <v>#N/A</v>
      </c>
      <c r="J647" s="202" t="e">
        <f>INDEX(A!$H$2:$H$1001,MATCH(EF!C647,A!$A$2:$A$1001,0))</f>
        <v>#N/A</v>
      </c>
      <c r="K647" s="202" t="e">
        <f>INDEX(A!$I$2:$I$1001,MATCH(EF!C647,A!$A$2:$A$1001,0))</f>
        <v>#N/A</v>
      </c>
      <c r="L647" s="202" t="e">
        <f>INDEX(A!$J$2:$J$1001,MATCH(EF!C647,A!$A$2:$A$1001,0))</f>
        <v>#N/A</v>
      </c>
      <c r="M647" s="202" t="e">
        <f>INDEX(A!$K$2:$K$1001,MATCH(EF!C647,A!$A$2:$A$1001,0))</f>
        <v>#N/A</v>
      </c>
      <c r="N647" s="202" t="e">
        <f>INDEX(A!$L$2:$L$1001,MATCH(EF!C647,A!$A$2:$A$1001,0))</f>
        <v>#N/A</v>
      </c>
      <c r="O647" s="203" t="e">
        <f t="shared" si="20"/>
        <v>#N/A</v>
      </c>
      <c r="P647" s="203" t="e">
        <f t="shared" si="21"/>
        <v>#N/A</v>
      </c>
      <c r="Q647" s="203" t="e">
        <f>IF(O647="7",IF(P647="000","Sin región al ser un intermunicipal",INDEX(B!$C$2:$C$126,MATCH(EF!P647,B!$A$2:$A$126,0))),"Sin región al ser un ente Estatal")</f>
        <v>#N/A</v>
      </c>
      <c r="R647" s="204" t="e">
        <f>IF(O647="7",IF(P647="000","N/A",INDEX(B!$D$2:$D$126,MATCH(EF!P647,B!$A$2:$A$126,0))),B!$D$127)</f>
        <v>#N/A</v>
      </c>
      <c r="S647" s="204" t="e">
        <f>IF(O647="7",IF(P647="000","N/A",INDEX(B!$E$2:$E$126,MATCH(EF!P647,B!$A$2:$A$126,0))),B!$E$127)</f>
        <v>#N/A</v>
      </c>
    </row>
    <row r="648" spans="1:19" x14ac:dyDescent="0.3">
      <c r="A648" s="195">
        <f>COUNTIF(A!$A$2:$A$1001,"&lt;="&amp;A!A648)</f>
        <v>0</v>
      </c>
      <c r="B648" s="196">
        <v>647</v>
      </c>
      <c r="C648" s="202" t="e">
        <f>INDEX(A!$A$2:$A$1001,MATCH(EF!B648,EF!$A$2:$A$1001,0))</f>
        <v>#N/A</v>
      </c>
      <c r="D648" s="202" t="e">
        <f>INDEX(A!$B$2:$B$1001,MATCH(EF!C648,A!$A$2:$A$1001,0))</f>
        <v>#N/A</v>
      </c>
      <c r="E648" s="202" t="e">
        <f>INDEX(A!$C$2:$C$1001,MATCH(EF!C648,A!$A$2:$A$1001,0))</f>
        <v>#N/A</v>
      </c>
      <c r="F648" s="202" t="e">
        <f>INDEX(A!$D$2:$D$1001,MATCH(EF!C648,A!$A$2:$A$1001,0))</f>
        <v>#N/A</v>
      </c>
      <c r="G648" s="202" t="e">
        <f>INDEX(A!$E$2:$E$1001,MATCH(EF!C648,A!$A$2:$A$1001,0))</f>
        <v>#N/A</v>
      </c>
      <c r="H648" s="202" t="e">
        <f>INDEX(A!$F$2:$F$1001,MATCH(EF!C648,A!$A$2:$A$1001,0))</f>
        <v>#N/A</v>
      </c>
      <c r="I648" s="202" t="e">
        <f>INDEX(A!$G$2:$G$1001,MATCH(EF!C648,A!$A$2:$A$1001,0))</f>
        <v>#N/A</v>
      </c>
      <c r="J648" s="202" t="e">
        <f>INDEX(A!$H$2:$H$1001,MATCH(EF!C648,A!$A$2:$A$1001,0))</f>
        <v>#N/A</v>
      </c>
      <c r="K648" s="202" t="e">
        <f>INDEX(A!$I$2:$I$1001,MATCH(EF!C648,A!$A$2:$A$1001,0))</f>
        <v>#N/A</v>
      </c>
      <c r="L648" s="202" t="e">
        <f>INDEX(A!$J$2:$J$1001,MATCH(EF!C648,A!$A$2:$A$1001,0))</f>
        <v>#N/A</v>
      </c>
      <c r="M648" s="202" t="e">
        <f>INDEX(A!$K$2:$K$1001,MATCH(EF!C648,A!$A$2:$A$1001,0))</f>
        <v>#N/A</v>
      </c>
      <c r="N648" s="202" t="e">
        <f>INDEX(A!$L$2:$L$1001,MATCH(EF!C648,A!$A$2:$A$1001,0))</f>
        <v>#N/A</v>
      </c>
      <c r="O648" s="203" t="e">
        <f t="shared" si="20"/>
        <v>#N/A</v>
      </c>
      <c r="P648" s="203" t="e">
        <f t="shared" si="21"/>
        <v>#N/A</v>
      </c>
      <c r="Q648" s="203" t="e">
        <f>IF(O648="7",IF(P648="000","Sin región al ser un intermunicipal",INDEX(B!$C$2:$C$126,MATCH(EF!P648,B!$A$2:$A$126,0))),"Sin región al ser un ente Estatal")</f>
        <v>#N/A</v>
      </c>
      <c r="R648" s="204" t="e">
        <f>IF(O648="7",IF(P648="000","N/A",INDEX(B!$D$2:$D$126,MATCH(EF!P648,B!$A$2:$A$126,0))),B!$D$127)</f>
        <v>#N/A</v>
      </c>
      <c r="S648" s="204" t="e">
        <f>IF(O648="7",IF(P648="000","N/A",INDEX(B!$E$2:$E$126,MATCH(EF!P648,B!$A$2:$A$126,0))),B!$E$127)</f>
        <v>#N/A</v>
      </c>
    </row>
    <row r="649" spans="1:19" x14ac:dyDescent="0.3">
      <c r="A649" s="195">
        <f>COUNTIF(A!$A$2:$A$1001,"&lt;="&amp;A!A649)</f>
        <v>0</v>
      </c>
      <c r="B649" s="196">
        <v>648</v>
      </c>
      <c r="C649" s="202" t="e">
        <f>INDEX(A!$A$2:$A$1001,MATCH(EF!B649,EF!$A$2:$A$1001,0))</f>
        <v>#N/A</v>
      </c>
      <c r="D649" s="202" t="e">
        <f>INDEX(A!$B$2:$B$1001,MATCH(EF!C649,A!$A$2:$A$1001,0))</f>
        <v>#N/A</v>
      </c>
      <c r="E649" s="202" t="e">
        <f>INDEX(A!$C$2:$C$1001,MATCH(EF!C649,A!$A$2:$A$1001,0))</f>
        <v>#N/A</v>
      </c>
      <c r="F649" s="202" t="e">
        <f>INDEX(A!$D$2:$D$1001,MATCH(EF!C649,A!$A$2:$A$1001,0))</f>
        <v>#N/A</v>
      </c>
      <c r="G649" s="202" t="e">
        <f>INDEX(A!$E$2:$E$1001,MATCH(EF!C649,A!$A$2:$A$1001,0))</f>
        <v>#N/A</v>
      </c>
      <c r="H649" s="202" t="e">
        <f>INDEX(A!$F$2:$F$1001,MATCH(EF!C649,A!$A$2:$A$1001,0))</f>
        <v>#N/A</v>
      </c>
      <c r="I649" s="202" t="e">
        <f>INDEX(A!$G$2:$G$1001,MATCH(EF!C649,A!$A$2:$A$1001,0))</f>
        <v>#N/A</v>
      </c>
      <c r="J649" s="202" t="e">
        <f>INDEX(A!$H$2:$H$1001,MATCH(EF!C649,A!$A$2:$A$1001,0))</f>
        <v>#N/A</v>
      </c>
      <c r="K649" s="202" t="e">
        <f>INDEX(A!$I$2:$I$1001,MATCH(EF!C649,A!$A$2:$A$1001,0))</f>
        <v>#N/A</v>
      </c>
      <c r="L649" s="202" t="e">
        <f>INDEX(A!$J$2:$J$1001,MATCH(EF!C649,A!$A$2:$A$1001,0))</f>
        <v>#N/A</v>
      </c>
      <c r="M649" s="202" t="e">
        <f>INDEX(A!$K$2:$K$1001,MATCH(EF!C649,A!$A$2:$A$1001,0))</f>
        <v>#N/A</v>
      </c>
      <c r="N649" s="202" t="e">
        <f>INDEX(A!$L$2:$L$1001,MATCH(EF!C649,A!$A$2:$A$1001,0))</f>
        <v>#N/A</v>
      </c>
      <c r="O649" s="203" t="e">
        <f t="shared" si="20"/>
        <v>#N/A</v>
      </c>
      <c r="P649" s="203" t="e">
        <f t="shared" si="21"/>
        <v>#N/A</v>
      </c>
      <c r="Q649" s="203" t="e">
        <f>IF(O649="7",IF(P649="000","Sin región al ser un intermunicipal",INDEX(B!$C$2:$C$126,MATCH(EF!P649,B!$A$2:$A$126,0))),"Sin región al ser un ente Estatal")</f>
        <v>#N/A</v>
      </c>
      <c r="R649" s="204" t="e">
        <f>IF(O649="7",IF(P649="000","N/A",INDEX(B!$D$2:$D$126,MATCH(EF!P649,B!$A$2:$A$126,0))),B!$D$127)</f>
        <v>#N/A</v>
      </c>
      <c r="S649" s="204" t="e">
        <f>IF(O649="7",IF(P649="000","N/A",INDEX(B!$E$2:$E$126,MATCH(EF!P649,B!$A$2:$A$126,0))),B!$E$127)</f>
        <v>#N/A</v>
      </c>
    </row>
    <row r="650" spans="1:19" x14ac:dyDescent="0.3">
      <c r="A650" s="195">
        <f>COUNTIF(A!$A$2:$A$1001,"&lt;="&amp;A!A650)</f>
        <v>0</v>
      </c>
      <c r="B650" s="196">
        <v>649</v>
      </c>
      <c r="C650" s="202" t="e">
        <f>INDEX(A!$A$2:$A$1001,MATCH(EF!B650,EF!$A$2:$A$1001,0))</f>
        <v>#N/A</v>
      </c>
      <c r="D650" s="202" t="e">
        <f>INDEX(A!$B$2:$B$1001,MATCH(EF!C650,A!$A$2:$A$1001,0))</f>
        <v>#N/A</v>
      </c>
      <c r="E650" s="202" t="e">
        <f>INDEX(A!$C$2:$C$1001,MATCH(EF!C650,A!$A$2:$A$1001,0))</f>
        <v>#N/A</v>
      </c>
      <c r="F650" s="202" t="e">
        <f>INDEX(A!$D$2:$D$1001,MATCH(EF!C650,A!$A$2:$A$1001,0))</f>
        <v>#N/A</v>
      </c>
      <c r="G650" s="202" t="e">
        <f>INDEX(A!$E$2:$E$1001,MATCH(EF!C650,A!$A$2:$A$1001,0))</f>
        <v>#N/A</v>
      </c>
      <c r="H650" s="202" t="e">
        <f>INDEX(A!$F$2:$F$1001,MATCH(EF!C650,A!$A$2:$A$1001,0))</f>
        <v>#N/A</v>
      </c>
      <c r="I650" s="202" t="e">
        <f>INDEX(A!$G$2:$G$1001,MATCH(EF!C650,A!$A$2:$A$1001,0))</f>
        <v>#N/A</v>
      </c>
      <c r="J650" s="202" t="e">
        <f>INDEX(A!$H$2:$H$1001,MATCH(EF!C650,A!$A$2:$A$1001,0))</f>
        <v>#N/A</v>
      </c>
      <c r="K650" s="202" t="e">
        <f>INDEX(A!$I$2:$I$1001,MATCH(EF!C650,A!$A$2:$A$1001,0))</f>
        <v>#N/A</v>
      </c>
      <c r="L650" s="202" t="e">
        <f>INDEX(A!$J$2:$J$1001,MATCH(EF!C650,A!$A$2:$A$1001,0))</f>
        <v>#N/A</v>
      </c>
      <c r="M650" s="202" t="e">
        <f>INDEX(A!$K$2:$K$1001,MATCH(EF!C650,A!$A$2:$A$1001,0))</f>
        <v>#N/A</v>
      </c>
      <c r="N650" s="202" t="e">
        <f>INDEX(A!$L$2:$L$1001,MATCH(EF!C650,A!$A$2:$A$1001,0))</f>
        <v>#N/A</v>
      </c>
      <c r="O650" s="203" t="e">
        <f t="shared" si="20"/>
        <v>#N/A</v>
      </c>
      <c r="P650" s="203" t="e">
        <f t="shared" si="21"/>
        <v>#N/A</v>
      </c>
      <c r="Q650" s="203" t="e">
        <f>IF(O650="7",IF(P650="000","Sin región al ser un intermunicipal",INDEX(B!$C$2:$C$126,MATCH(EF!P650,B!$A$2:$A$126,0))),"Sin región al ser un ente Estatal")</f>
        <v>#N/A</v>
      </c>
      <c r="R650" s="204" t="e">
        <f>IF(O650="7",IF(P650="000","N/A",INDEX(B!$D$2:$D$126,MATCH(EF!P650,B!$A$2:$A$126,0))),B!$D$127)</f>
        <v>#N/A</v>
      </c>
      <c r="S650" s="204" t="e">
        <f>IF(O650="7",IF(P650="000","N/A",INDEX(B!$E$2:$E$126,MATCH(EF!P650,B!$A$2:$A$126,0))),B!$E$127)</f>
        <v>#N/A</v>
      </c>
    </row>
    <row r="651" spans="1:19" x14ac:dyDescent="0.3">
      <c r="A651" s="195">
        <f>COUNTIF(A!$A$2:$A$1001,"&lt;="&amp;A!A651)</f>
        <v>0</v>
      </c>
      <c r="B651" s="196">
        <v>650</v>
      </c>
      <c r="C651" s="202" t="e">
        <f>INDEX(A!$A$2:$A$1001,MATCH(EF!B651,EF!$A$2:$A$1001,0))</f>
        <v>#N/A</v>
      </c>
      <c r="D651" s="202" t="e">
        <f>INDEX(A!$B$2:$B$1001,MATCH(EF!C651,A!$A$2:$A$1001,0))</f>
        <v>#N/A</v>
      </c>
      <c r="E651" s="202" t="e">
        <f>INDEX(A!$C$2:$C$1001,MATCH(EF!C651,A!$A$2:$A$1001,0))</f>
        <v>#N/A</v>
      </c>
      <c r="F651" s="202" t="e">
        <f>INDEX(A!$D$2:$D$1001,MATCH(EF!C651,A!$A$2:$A$1001,0))</f>
        <v>#N/A</v>
      </c>
      <c r="G651" s="202" t="e">
        <f>INDEX(A!$E$2:$E$1001,MATCH(EF!C651,A!$A$2:$A$1001,0))</f>
        <v>#N/A</v>
      </c>
      <c r="H651" s="202" t="e">
        <f>INDEX(A!$F$2:$F$1001,MATCH(EF!C651,A!$A$2:$A$1001,0))</f>
        <v>#N/A</v>
      </c>
      <c r="I651" s="202" t="e">
        <f>INDEX(A!$G$2:$G$1001,MATCH(EF!C651,A!$A$2:$A$1001,0))</f>
        <v>#N/A</v>
      </c>
      <c r="J651" s="202" t="e">
        <f>INDEX(A!$H$2:$H$1001,MATCH(EF!C651,A!$A$2:$A$1001,0))</f>
        <v>#N/A</v>
      </c>
      <c r="K651" s="202" t="e">
        <f>INDEX(A!$I$2:$I$1001,MATCH(EF!C651,A!$A$2:$A$1001,0))</f>
        <v>#N/A</v>
      </c>
      <c r="L651" s="202" t="e">
        <f>INDEX(A!$J$2:$J$1001,MATCH(EF!C651,A!$A$2:$A$1001,0))</f>
        <v>#N/A</v>
      </c>
      <c r="M651" s="202" t="e">
        <f>INDEX(A!$K$2:$K$1001,MATCH(EF!C651,A!$A$2:$A$1001,0))</f>
        <v>#N/A</v>
      </c>
      <c r="N651" s="202" t="e">
        <f>INDEX(A!$L$2:$L$1001,MATCH(EF!C651,A!$A$2:$A$1001,0))</f>
        <v>#N/A</v>
      </c>
      <c r="O651" s="203" t="e">
        <f t="shared" si="20"/>
        <v>#N/A</v>
      </c>
      <c r="P651" s="203" t="e">
        <f t="shared" si="21"/>
        <v>#N/A</v>
      </c>
      <c r="Q651" s="203" t="e">
        <f>IF(O651="7",IF(P651="000","Sin región al ser un intermunicipal",INDEX(B!$C$2:$C$126,MATCH(EF!P651,B!$A$2:$A$126,0))),"Sin región al ser un ente Estatal")</f>
        <v>#N/A</v>
      </c>
      <c r="R651" s="204" t="e">
        <f>IF(O651="7",IF(P651="000","N/A",INDEX(B!$D$2:$D$126,MATCH(EF!P651,B!$A$2:$A$126,0))),B!$D$127)</f>
        <v>#N/A</v>
      </c>
      <c r="S651" s="204" t="e">
        <f>IF(O651="7",IF(P651="000","N/A",INDEX(B!$E$2:$E$126,MATCH(EF!P651,B!$A$2:$A$126,0))),B!$E$127)</f>
        <v>#N/A</v>
      </c>
    </row>
    <row r="652" spans="1:19" x14ac:dyDescent="0.3">
      <c r="A652" s="195">
        <f>COUNTIF(A!$A$2:$A$1001,"&lt;="&amp;A!A652)</f>
        <v>0</v>
      </c>
      <c r="B652" s="196">
        <v>651</v>
      </c>
      <c r="C652" s="202" t="e">
        <f>INDEX(A!$A$2:$A$1001,MATCH(EF!B652,EF!$A$2:$A$1001,0))</f>
        <v>#N/A</v>
      </c>
      <c r="D652" s="202" t="e">
        <f>INDEX(A!$B$2:$B$1001,MATCH(EF!C652,A!$A$2:$A$1001,0))</f>
        <v>#N/A</v>
      </c>
      <c r="E652" s="202" t="e">
        <f>INDEX(A!$C$2:$C$1001,MATCH(EF!C652,A!$A$2:$A$1001,0))</f>
        <v>#N/A</v>
      </c>
      <c r="F652" s="202" t="e">
        <f>INDEX(A!$D$2:$D$1001,MATCH(EF!C652,A!$A$2:$A$1001,0))</f>
        <v>#N/A</v>
      </c>
      <c r="G652" s="202" t="e">
        <f>INDEX(A!$E$2:$E$1001,MATCH(EF!C652,A!$A$2:$A$1001,0))</f>
        <v>#N/A</v>
      </c>
      <c r="H652" s="202" t="e">
        <f>INDEX(A!$F$2:$F$1001,MATCH(EF!C652,A!$A$2:$A$1001,0))</f>
        <v>#N/A</v>
      </c>
      <c r="I652" s="202" t="e">
        <f>INDEX(A!$G$2:$G$1001,MATCH(EF!C652,A!$A$2:$A$1001,0))</f>
        <v>#N/A</v>
      </c>
      <c r="J652" s="202" t="e">
        <f>INDEX(A!$H$2:$H$1001,MATCH(EF!C652,A!$A$2:$A$1001,0))</f>
        <v>#N/A</v>
      </c>
      <c r="K652" s="202" t="e">
        <f>INDEX(A!$I$2:$I$1001,MATCH(EF!C652,A!$A$2:$A$1001,0))</f>
        <v>#N/A</v>
      </c>
      <c r="L652" s="202" t="e">
        <f>INDEX(A!$J$2:$J$1001,MATCH(EF!C652,A!$A$2:$A$1001,0))</f>
        <v>#N/A</v>
      </c>
      <c r="M652" s="202" t="e">
        <f>INDEX(A!$K$2:$K$1001,MATCH(EF!C652,A!$A$2:$A$1001,0))</f>
        <v>#N/A</v>
      </c>
      <c r="N652" s="202" t="e">
        <f>INDEX(A!$L$2:$L$1001,MATCH(EF!C652,A!$A$2:$A$1001,0))</f>
        <v>#N/A</v>
      </c>
      <c r="O652" s="203" t="e">
        <f t="shared" si="20"/>
        <v>#N/A</v>
      </c>
      <c r="P652" s="203" t="e">
        <f t="shared" si="21"/>
        <v>#N/A</v>
      </c>
      <c r="Q652" s="203" t="e">
        <f>IF(O652="7",IF(P652="000","Sin región al ser un intermunicipal",INDEX(B!$C$2:$C$126,MATCH(EF!P652,B!$A$2:$A$126,0))),"Sin región al ser un ente Estatal")</f>
        <v>#N/A</v>
      </c>
      <c r="R652" s="204" t="e">
        <f>IF(O652="7",IF(P652="000","N/A",INDEX(B!$D$2:$D$126,MATCH(EF!P652,B!$A$2:$A$126,0))),B!$D$127)</f>
        <v>#N/A</v>
      </c>
      <c r="S652" s="204" t="e">
        <f>IF(O652="7",IF(P652="000","N/A",INDEX(B!$E$2:$E$126,MATCH(EF!P652,B!$A$2:$A$126,0))),B!$E$127)</f>
        <v>#N/A</v>
      </c>
    </row>
    <row r="653" spans="1:19" x14ac:dyDescent="0.3">
      <c r="A653" s="195">
        <f>COUNTIF(A!$A$2:$A$1001,"&lt;="&amp;A!A653)</f>
        <v>0</v>
      </c>
      <c r="B653" s="196">
        <v>652</v>
      </c>
      <c r="C653" s="202" t="e">
        <f>INDEX(A!$A$2:$A$1001,MATCH(EF!B653,EF!$A$2:$A$1001,0))</f>
        <v>#N/A</v>
      </c>
      <c r="D653" s="202" t="e">
        <f>INDEX(A!$B$2:$B$1001,MATCH(EF!C653,A!$A$2:$A$1001,0))</f>
        <v>#N/A</v>
      </c>
      <c r="E653" s="202" t="e">
        <f>INDEX(A!$C$2:$C$1001,MATCH(EF!C653,A!$A$2:$A$1001,0))</f>
        <v>#N/A</v>
      </c>
      <c r="F653" s="202" t="e">
        <f>INDEX(A!$D$2:$D$1001,MATCH(EF!C653,A!$A$2:$A$1001,0))</f>
        <v>#N/A</v>
      </c>
      <c r="G653" s="202" t="e">
        <f>INDEX(A!$E$2:$E$1001,MATCH(EF!C653,A!$A$2:$A$1001,0))</f>
        <v>#N/A</v>
      </c>
      <c r="H653" s="202" t="e">
        <f>INDEX(A!$F$2:$F$1001,MATCH(EF!C653,A!$A$2:$A$1001,0))</f>
        <v>#N/A</v>
      </c>
      <c r="I653" s="202" t="e">
        <f>INDEX(A!$G$2:$G$1001,MATCH(EF!C653,A!$A$2:$A$1001,0))</f>
        <v>#N/A</v>
      </c>
      <c r="J653" s="202" t="e">
        <f>INDEX(A!$H$2:$H$1001,MATCH(EF!C653,A!$A$2:$A$1001,0))</f>
        <v>#N/A</v>
      </c>
      <c r="K653" s="202" t="e">
        <f>INDEX(A!$I$2:$I$1001,MATCH(EF!C653,A!$A$2:$A$1001,0))</f>
        <v>#N/A</v>
      </c>
      <c r="L653" s="202" t="e">
        <f>INDEX(A!$J$2:$J$1001,MATCH(EF!C653,A!$A$2:$A$1001,0))</f>
        <v>#N/A</v>
      </c>
      <c r="M653" s="202" t="e">
        <f>INDEX(A!$K$2:$K$1001,MATCH(EF!C653,A!$A$2:$A$1001,0))</f>
        <v>#N/A</v>
      </c>
      <c r="N653" s="202" t="e">
        <f>INDEX(A!$L$2:$L$1001,MATCH(EF!C653,A!$A$2:$A$1001,0))</f>
        <v>#N/A</v>
      </c>
      <c r="O653" s="203" t="e">
        <f t="shared" si="20"/>
        <v>#N/A</v>
      </c>
      <c r="P653" s="203" t="e">
        <f t="shared" si="21"/>
        <v>#N/A</v>
      </c>
      <c r="Q653" s="203" t="e">
        <f>IF(O653="7",IF(P653="000","Sin región al ser un intermunicipal",INDEX(B!$C$2:$C$126,MATCH(EF!P653,B!$A$2:$A$126,0))),"Sin región al ser un ente Estatal")</f>
        <v>#N/A</v>
      </c>
      <c r="R653" s="204" t="e">
        <f>IF(O653="7",IF(P653="000","N/A",INDEX(B!$D$2:$D$126,MATCH(EF!P653,B!$A$2:$A$126,0))),B!$D$127)</f>
        <v>#N/A</v>
      </c>
      <c r="S653" s="204" t="e">
        <f>IF(O653="7",IF(P653="000","N/A",INDEX(B!$E$2:$E$126,MATCH(EF!P653,B!$A$2:$A$126,0))),B!$E$127)</f>
        <v>#N/A</v>
      </c>
    </row>
    <row r="654" spans="1:19" x14ac:dyDescent="0.3">
      <c r="A654" s="195">
        <f>COUNTIF(A!$A$2:$A$1001,"&lt;="&amp;A!A654)</f>
        <v>0</v>
      </c>
      <c r="B654" s="196">
        <v>653</v>
      </c>
      <c r="C654" s="202" t="e">
        <f>INDEX(A!$A$2:$A$1001,MATCH(EF!B654,EF!$A$2:$A$1001,0))</f>
        <v>#N/A</v>
      </c>
      <c r="D654" s="202" t="e">
        <f>INDEX(A!$B$2:$B$1001,MATCH(EF!C654,A!$A$2:$A$1001,0))</f>
        <v>#N/A</v>
      </c>
      <c r="E654" s="202" t="e">
        <f>INDEX(A!$C$2:$C$1001,MATCH(EF!C654,A!$A$2:$A$1001,0))</f>
        <v>#N/A</v>
      </c>
      <c r="F654" s="202" t="e">
        <f>INDEX(A!$D$2:$D$1001,MATCH(EF!C654,A!$A$2:$A$1001,0))</f>
        <v>#N/A</v>
      </c>
      <c r="G654" s="202" t="e">
        <f>INDEX(A!$E$2:$E$1001,MATCH(EF!C654,A!$A$2:$A$1001,0))</f>
        <v>#N/A</v>
      </c>
      <c r="H654" s="202" t="e">
        <f>INDEX(A!$F$2:$F$1001,MATCH(EF!C654,A!$A$2:$A$1001,0))</f>
        <v>#N/A</v>
      </c>
      <c r="I654" s="202" t="e">
        <f>INDEX(A!$G$2:$G$1001,MATCH(EF!C654,A!$A$2:$A$1001,0))</f>
        <v>#N/A</v>
      </c>
      <c r="J654" s="202" t="e">
        <f>INDEX(A!$H$2:$H$1001,MATCH(EF!C654,A!$A$2:$A$1001,0))</f>
        <v>#N/A</v>
      </c>
      <c r="K654" s="202" t="e">
        <f>INDEX(A!$I$2:$I$1001,MATCH(EF!C654,A!$A$2:$A$1001,0))</f>
        <v>#N/A</v>
      </c>
      <c r="L654" s="202" t="e">
        <f>INDEX(A!$J$2:$J$1001,MATCH(EF!C654,A!$A$2:$A$1001,0))</f>
        <v>#N/A</v>
      </c>
      <c r="M654" s="202" t="e">
        <f>INDEX(A!$K$2:$K$1001,MATCH(EF!C654,A!$A$2:$A$1001,0))</f>
        <v>#N/A</v>
      </c>
      <c r="N654" s="202" t="e">
        <f>INDEX(A!$L$2:$L$1001,MATCH(EF!C654,A!$A$2:$A$1001,0))</f>
        <v>#N/A</v>
      </c>
      <c r="O654" s="203" t="e">
        <f t="shared" si="20"/>
        <v>#N/A</v>
      </c>
      <c r="P654" s="203" t="e">
        <f t="shared" si="21"/>
        <v>#N/A</v>
      </c>
      <c r="Q654" s="203" t="e">
        <f>IF(O654="7",IF(P654="000","Sin región al ser un intermunicipal",INDEX(B!$C$2:$C$126,MATCH(EF!P654,B!$A$2:$A$126,0))),"Sin región al ser un ente Estatal")</f>
        <v>#N/A</v>
      </c>
      <c r="R654" s="204" t="e">
        <f>IF(O654="7",IF(P654="000","N/A",INDEX(B!$D$2:$D$126,MATCH(EF!P654,B!$A$2:$A$126,0))),B!$D$127)</f>
        <v>#N/A</v>
      </c>
      <c r="S654" s="204" t="e">
        <f>IF(O654="7",IF(P654="000","N/A",INDEX(B!$E$2:$E$126,MATCH(EF!P654,B!$A$2:$A$126,0))),B!$E$127)</f>
        <v>#N/A</v>
      </c>
    </row>
    <row r="655" spans="1:19" x14ac:dyDescent="0.3">
      <c r="A655" s="195">
        <f>COUNTIF(A!$A$2:$A$1001,"&lt;="&amp;A!A655)</f>
        <v>0</v>
      </c>
      <c r="B655" s="196">
        <v>654</v>
      </c>
      <c r="C655" s="202" t="e">
        <f>INDEX(A!$A$2:$A$1001,MATCH(EF!B655,EF!$A$2:$A$1001,0))</f>
        <v>#N/A</v>
      </c>
      <c r="D655" s="202" t="e">
        <f>INDEX(A!$B$2:$B$1001,MATCH(EF!C655,A!$A$2:$A$1001,0))</f>
        <v>#N/A</v>
      </c>
      <c r="E655" s="202" t="e">
        <f>INDEX(A!$C$2:$C$1001,MATCH(EF!C655,A!$A$2:$A$1001,0))</f>
        <v>#N/A</v>
      </c>
      <c r="F655" s="202" t="e">
        <f>INDEX(A!$D$2:$D$1001,MATCH(EF!C655,A!$A$2:$A$1001,0))</f>
        <v>#N/A</v>
      </c>
      <c r="G655" s="202" t="e">
        <f>INDEX(A!$E$2:$E$1001,MATCH(EF!C655,A!$A$2:$A$1001,0))</f>
        <v>#N/A</v>
      </c>
      <c r="H655" s="202" t="e">
        <f>INDEX(A!$F$2:$F$1001,MATCH(EF!C655,A!$A$2:$A$1001,0))</f>
        <v>#N/A</v>
      </c>
      <c r="I655" s="202" t="e">
        <f>INDEX(A!$G$2:$G$1001,MATCH(EF!C655,A!$A$2:$A$1001,0))</f>
        <v>#N/A</v>
      </c>
      <c r="J655" s="202" t="e">
        <f>INDEX(A!$H$2:$H$1001,MATCH(EF!C655,A!$A$2:$A$1001,0))</f>
        <v>#N/A</v>
      </c>
      <c r="K655" s="202" t="e">
        <f>INDEX(A!$I$2:$I$1001,MATCH(EF!C655,A!$A$2:$A$1001,0))</f>
        <v>#N/A</v>
      </c>
      <c r="L655" s="202" t="e">
        <f>INDEX(A!$J$2:$J$1001,MATCH(EF!C655,A!$A$2:$A$1001,0))</f>
        <v>#N/A</v>
      </c>
      <c r="M655" s="202" t="e">
        <f>INDEX(A!$K$2:$K$1001,MATCH(EF!C655,A!$A$2:$A$1001,0))</f>
        <v>#N/A</v>
      </c>
      <c r="N655" s="202" t="e">
        <f>INDEX(A!$L$2:$L$1001,MATCH(EF!C655,A!$A$2:$A$1001,0))</f>
        <v>#N/A</v>
      </c>
      <c r="O655" s="203" t="e">
        <f t="shared" si="20"/>
        <v>#N/A</v>
      </c>
      <c r="P655" s="203" t="e">
        <f t="shared" si="21"/>
        <v>#N/A</v>
      </c>
      <c r="Q655" s="203" t="e">
        <f>IF(O655="7",IF(P655="000","Sin región al ser un intermunicipal",INDEX(B!$C$2:$C$126,MATCH(EF!P655,B!$A$2:$A$126,0))),"Sin región al ser un ente Estatal")</f>
        <v>#N/A</v>
      </c>
      <c r="R655" s="204" t="e">
        <f>IF(O655="7",IF(P655="000","N/A",INDEX(B!$D$2:$D$126,MATCH(EF!P655,B!$A$2:$A$126,0))),B!$D$127)</f>
        <v>#N/A</v>
      </c>
      <c r="S655" s="204" t="e">
        <f>IF(O655="7",IF(P655="000","N/A",INDEX(B!$E$2:$E$126,MATCH(EF!P655,B!$A$2:$A$126,0))),B!$E$127)</f>
        <v>#N/A</v>
      </c>
    </row>
    <row r="656" spans="1:19" x14ac:dyDescent="0.3">
      <c r="A656" s="195">
        <f>COUNTIF(A!$A$2:$A$1001,"&lt;="&amp;A!A656)</f>
        <v>0</v>
      </c>
      <c r="B656" s="196">
        <v>655</v>
      </c>
      <c r="C656" s="202" t="e">
        <f>INDEX(A!$A$2:$A$1001,MATCH(EF!B656,EF!$A$2:$A$1001,0))</f>
        <v>#N/A</v>
      </c>
      <c r="D656" s="202" t="e">
        <f>INDEX(A!$B$2:$B$1001,MATCH(EF!C656,A!$A$2:$A$1001,0))</f>
        <v>#N/A</v>
      </c>
      <c r="E656" s="202" t="e">
        <f>INDEX(A!$C$2:$C$1001,MATCH(EF!C656,A!$A$2:$A$1001,0))</f>
        <v>#N/A</v>
      </c>
      <c r="F656" s="202" t="e">
        <f>INDEX(A!$D$2:$D$1001,MATCH(EF!C656,A!$A$2:$A$1001,0))</f>
        <v>#N/A</v>
      </c>
      <c r="G656" s="202" t="e">
        <f>INDEX(A!$E$2:$E$1001,MATCH(EF!C656,A!$A$2:$A$1001,0))</f>
        <v>#N/A</v>
      </c>
      <c r="H656" s="202" t="e">
        <f>INDEX(A!$F$2:$F$1001,MATCH(EF!C656,A!$A$2:$A$1001,0))</f>
        <v>#N/A</v>
      </c>
      <c r="I656" s="202" t="e">
        <f>INDEX(A!$G$2:$G$1001,MATCH(EF!C656,A!$A$2:$A$1001,0))</f>
        <v>#N/A</v>
      </c>
      <c r="J656" s="202" t="e">
        <f>INDEX(A!$H$2:$H$1001,MATCH(EF!C656,A!$A$2:$A$1001,0))</f>
        <v>#N/A</v>
      </c>
      <c r="K656" s="202" t="e">
        <f>INDEX(A!$I$2:$I$1001,MATCH(EF!C656,A!$A$2:$A$1001,0))</f>
        <v>#N/A</v>
      </c>
      <c r="L656" s="202" t="e">
        <f>INDEX(A!$J$2:$J$1001,MATCH(EF!C656,A!$A$2:$A$1001,0))</f>
        <v>#N/A</v>
      </c>
      <c r="M656" s="202" t="e">
        <f>INDEX(A!$K$2:$K$1001,MATCH(EF!C656,A!$A$2:$A$1001,0))</f>
        <v>#N/A</v>
      </c>
      <c r="N656" s="202" t="e">
        <f>INDEX(A!$L$2:$L$1001,MATCH(EF!C656,A!$A$2:$A$1001,0))</f>
        <v>#N/A</v>
      </c>
      <c r="O656" s="203" t="e">
        <f t="shared" si="20"/>
        <v>#N/A</v>
      </c>
      <c r="P656" s="203" t="e">
        <f t="shared" si="21"/>
        <v>#N/A</v>
      </c>
      <c r="Q656" s="203" t="e">
        <f>IF(O656="7",IF(P656="000","Sin región al ser un intermunicipal",INDEX(B!$C$2:$C$126,MATCH(EF!P656,B!$A$2:$A$126,0))),"Sin región al ser un ente Estatal")</f>
        <v>#N/A</v>
      </c>
      <c r="R656" s="204" t="e">
        <f>IF(O656="7",IF(P656="000","N/A",INDEX(B!$D$2:$D$126,MATCH(EF!P656,B!$A$2:$A$126,0))),B!$D$127)</f>
        <v>#N/A</v>
      </c>
      <c r="S656" s="204" t="e">
        <f>IF(O656="7",IF(P656="000","N/A",INDEX(B!$E$2:$E$126,MATCH(EF!P656,B!$A$2:$A$126,0))),B!$E$127)</f>
        <v>#N/A</v>
      </c>
    </row>
    <row r="657" spans="1:19" x14ac:dyDescent="0.3">
      <c r="A657" s="195">
        <f>COUNTIF(A!$A$2:$A$1001,"&lt;="&amp;A!A657)</f>
        <v>0</v>
      </c>
      <c r="B657" s="196">
        <v>656</v>
      </c>
      <c r="C657" s="202" t="e">
        <f>INDEX(A!$A$2:$A$1001,MATCH(EF!B657,EF!$A$2:$A$1001,0))</f>
        <v>#N/A</v>
      </c>
      <c r="D657" s="202" t="e">
        <f>INDEX(A!$B$2:$B$1001,MATCH(EF!C657,A!$A$2:$A$1001,0))</f>
        <v>#N/A</v>
      </c>
      <c r="E657" s="202" t="e">
        <f>INDEX(A!$C$2:$C$1001,MATCH(EF!C657,A!$A$2:$A$1001,0))</f>
        <v>#N/A</v>
      </c>
      <c r="F657" s="202" t="e">
        <f>INDEX(A!$D$2:$D$1001,MATCH(EF!C657,A!$A$2:$A$1001,0))</f>
        <v>#N/A</v>
      </c>
      <c r="G657" s="202" t="e">
        <f>INDEX(A!$E$2:$E$1001,MATCH(EF!C657,A!$A$2:$A$1001,0))</f>
        <v>#N/A</v>
      </c>
      <c r="H657" s="202" t="e">
        <f>INDEX(A!$F$2:$F$1001,MATCH(EF!C657,A!$A$2:$A$1001,0))</f>
        <v>#N/A</v>
      </c>
      <c r="I657" s="202" t="e">
        <f>INDEX(A!$G$2:$G$1001,MATCH(EF!C657,A!$A$2:$A$1001,0))</f>
        <v>#N/A</v>
      </c>
      <c r="J657" s="202" t="e">
        <f>INDEX(A!$H$2:$H$1001,MATCH(EF!C657,A!$A$2:$A$1001,0))</f>
        <v>#N/A</v>
      </c>
      <c r="K657" s="202" t="e">
        <f>INDEX(A!$I$2:$I$1001,MATCH(EF!C657,A!$A$2:$A$1001,0))</f>
        <v>#N/A</v>
      </c>
      <c r="L657" s="202" t="e">
        <f>INDEX(A!$J$2:$J$1001,MATCH(EF!C657,A!$A$2:$A$1001,0))</f>
        <v>#N/A</v>
      </c>
      <c r="M657" s="202" t="e">
        <f>INDEX(A!$K$2:$K$1001,MATCH(EF!C657,A!$A$2:$A$1001,0))</f>
        <v>#N/A</v>
      </c>
      <c r="N657" s="202" t="e">
        <f>INDEX(A!$L$2:$L$1001,MATCH(EF!C657,A!$A$2:$A$1001,0))</f>
        <v>#N/A</v>
      </c>
      <c r="O657" s="203" t="e">
        <f t="shared" si="20"/>
        <v>#N/A</v>
      </c>
      <c r="P657" s="203" t="e">
        <f t="shared" si="21"/>
        <v>#N/A</v>
      </c>
      <c r="Q657" s="203" t="e">
        <f>IF(O657="7",IF(P657="000","Sin región al ser un intermunicipal",INDEX(B!$C$2:$C$126,MATCH(EF!P657,B!$A$2:$A$126,0))),"Sin región al ser un ente Estatal")</f>
        <v>#N/A</v>
      </c>
      <c r="R657" s="204" t="e">
        <f>IF(O657="7",IF(P657="000","N/A",INDEX(B!$D$2:$D$126,MATCH(EF!P657,B!$A$2:$A$126,0))),B!$D$127)</f>
        <v>#N/A</v>
      </c>
      <c r="S657" s="204" t="e">
        <f>IF(O657="7",IF(P657="000","N/A",INDEX(B!$E$2:$E$126,MATCH(EF!P657,B!$A$2:$A$126,0))),B!$E$127)</f>
        <v>#N/A</v>
      </c>
    </row>
    <row r="658" spans="1:19" x14ac:dyDescent="0.3">
      <c r="A658" s="195">
        <f>COUNTIF(A!$A$2:$A$1001,"&lt;="&amp;A!A658)</f>
        <v>0</v>
      </c>
      <c r="B658" s="196">
        <v>657</v>
      </c>
      <c r="C658" s="202" t="e">
        <f>INDEX(A!$A$2:$A$1001,MATCH(EF!B658,EF!$A$2:$A$1001,0))</f>
        <v>#N/A</v>
      </c>
      <c r="D658" s="202" t="e">
        <f>INDEX(A!$B$2:$B$1001,MATCH(EF!C658,A!$A$2:$A$1001,0))</f>
        <v>#N/A</v>
      </c>
      <c r="E658" s="202" t="e">
        <f>INDEX(A!$C$2:$C$1001,MATCH(EF!C658,A!$A$2:$A$1001,0))</f>
        <v>#N/A</v>
      </c>
      <c r="F658" s="202" t="e">
        <f>INDEX(A!$D$2:$D$1001,MATCH(EF!C658,A!$A$2:$A$1001,0))</f>
        <v>#N/A</v>
      </c>
      <c r="G658" s="202" t="e">
        <f>INDEX(A!$E$2:$E$1001,MATCH(EF!C658,A!$A$2:$A$1001,0))</f>
        <v>#N/A</v>
      </c>
      <c r="H658" s="202" t="e">
        <f>INDEX(A!$F$2:$F$1001,MATCH(EF!C658,A!$A$2:$A$1001,0))</f>
        <v>#N/A</v>
      </c>
      <c r="I658" s="202" t="e">
        <f>INDEX(A!$G$2:$G$1001,MATCH(EF!C658,A!$A$2:$A$1001,0))</f>
        <v>#N/A</v>
      </c>
      <c r="J658" s="202" t="e">
        <f>INDEX(A!$H$2:$H$1001,MATCH(EF!C658,A!$A$2:$A$1001,0))</f>
        <v>#N/A</v>
      </c>
      <c r="K658" s="202" t="e">
        <f>INDEX(A!$I$2:$I$1001,MATCH(EF!C658,A!$A$2:$A$1001,0))</f>
        <v>#N/A</v>
      </c>
      <c r="L658" s="202" t="e">
        <f>INDEX(A!$J$2:$J$1001,MATCH(EF!C658,A!$A$2:$A$1001,0))</f>
        <v>#N/A</v>
      </c>
      <c r="M658" s="202" t="e">
        <f>INDEX(A!$K$2:$K$1001,MATCH(EF!C658,A!$A$2:$A$1001,0))</f>
        <v>#N/A</v>
      </c>
      <c r="N658" s="202" t="e">
        <f>INDEX(A!$L$2:$L$1001,MATCH(EF!C658,A!$A$2:$A$1001,0))</f>
        <v>#N/A</v>
      </c>
      <c r="O658" s="203" t="e">
        <f t="shared" si="20"/>
        <v>#N/A</v>
      </c>
      <c r="P658" s="203" t="e">
        <f t="shared" si="21"/>
        <v>#N/A</v>
      </c>
      <c r="Q658" s="203" t="e">
        <f>IF(O658="7",IF(P658="000","Sin región al ser un intermunicipal",INDEX(B!$C$2:$C$126,MATCH(EF!P658,B!$A$2:$A$126,0))),"Sin región al ser un ente Estatal")</f>
        <v>#N/A</v>
      </c>
      <c r="R658" s="204" t="e">
        <f>IF(O658="7",IF(P658="000","N/A",INDEX(B!$D$2:$D$126,MATCH(EF!P658,B!$A$2:$A$126,0))),B!$D$127)</f>
        <v>#N/A</v>
      </c>
      <c r="S658" s="204" t="e">
        <f>IF(O658="7",IF(P658="000","N/A",INDEX(B!$E$2:$E$126,MATCH(EF!P658,B!$A$2:$A$126,0))),B!$E$127)</f>
        <v>#N/A</v>
      </c>
    </row>
    <row r="659" spans="1:19" x14ac:dyDescent="0.3">
      <c r="A659" s="195">
        <f>COUNTIF(A!$A$2:$A$1001,"&lt;="&amp;A!A659)</f>
        <v>0</v>
      </c>
      <c r="B659" s="196">
        <v>658</v>
      </c>
      <c r="C659" s="202" t="e">
        <f>INDEX(A!$A$2:$A$1001,MATCH(EF!B659,EF!$A$2:$A$1001,0))</f>
        <v>#N/A</v>
      </c>
      <c r="D659" s="202" t="e">
        <f>INDEX(A!$B$2:$B$1001,MATCH(EF!C659,A!$A$2:$A$1001,0))</f>
        <v>#N/A</v>
      </c>
      <c r="E659" s="202" t="e">
        <f>INDEX(A!$C$2:$C$1001,MATCH(EF!C659,A!$A$2:$A$1001,0))</f>
        <v>#N/A</v>
      </c>
      <c r="F659" s="202" t="e">
        <f>INDEX(A!$D$2:$D$1001,MATCH(EF!C659,A!$A$2:$A$1001,0))</f>
        <v>#N/A</v>
      </c>
      <c r="G659" s="202" t="e">
        <f>INDEX(A!$E$2:$E$1001,MATCH(EF!C659,A!$A$2:$A$1001,0))</f>
        <v>#N/A</v>
      </c>
      <c r="H659" s="202" t="e">
        <f>INDEX(A!$F$2:$F$1001,MATCH(EF!C659,A!$A$2:$A$1001,0))</f>
        <v>#N/A</v>
      </c>
      <c r="I659" s="202" t="e">
        <f>INDEX(A!$G$2:$G$1001,MATCH(EF!C659,A!$A$2:$A$1001,0))</f>
        <v>#N/A</v>
      </c>
      <c r="J659" s="202" t="e">
        <f>INDEX(A!$H$2:$H$1001,MATCH(EF!C659,A!$A$2:$A$1001,0))</f>
        <v>#N/A</v>
      </c>
      <c r="K659" s="202" t="e">
        <f>INDEX(A!$I$2:$I$1001,MATCH(EF!C659,A!$A$2:$A$1001,0))</f>
        <v>#N/A</v>
      </c>
      <c r="L659" s="202" t="e">
        <f>INDEX(A!$J$2:$J$1001,MATCH(EF!C659,A!$A$2:$A$1001,0))</f>
        <v>#N/A</v>
      </c>
      <c r="M659" s="202" t="e">
        <f>INDEX(A!$K$2:$K$1001,MATCH(EF!C659,A!$A$2:$A$1001,0))</f>
        <v>#N/A</v>
      </c>
      <c r="N659" s="202" t="e">
        <f>INDEX(A!$L$2:$L$1001,MATCH(EF!C659,A!$A$2:$A$1001,0))</f>
        <v>#N/A</v>
      </c>
      <c r="O659" s="203" t="e">
        <f t="shared" si="20"/>
        <v>#N/A</v>
      </c>
      <c r="P659" s="203" t="e">
        <f t="shared" si="21"/>
        <v>#N/A</v>
      </c>
      <c r="Q659" s="203" t="e">
        <f>IF(O659="7",IF(P659="000","Sin región al ser un intermunicipal",INDEX(B!$C$2:$C$126,MATCH(EF!P659,B!$A$2:$A$126,0))),"Sin región al ser un ente Estatal")</f>
        <v>#N/A</v>
      </c>
      <c r="R659" s="204" t="e">
        <f>IF(O659="7",IF(P659="000","N/A",INDEX(B!$D$2:$D$126,MATCH(EF!P659,B!$A$2:$A$126,0))),B!$D$127)</f>
        <v>#N/A</v>
      </c>
      <c r="S659" s="204" t="e">
        <f>IF(O659="7",IF(P659="000","N/A",INDEX(B!$E$2:$E$126,MATCH(EF!P659,B!$A$2:$A$126,0))),B!$E$127)</f>
        <v>#N/A</v>
      </c>
    </row>
    <row r="660" spans="1:19" x14ac:dyDescent="0.3">
      <c r="A660" s="195">
        <f>COUNTIF(A!$A$2:$A$1001,"&lt;="&amp;A!A660)</f>
        <v>0</v>
      </c>
      <c r="B660" s="196">
        <v>659</v>
      </c>
      <c r="C660" s="202" t="e">
        <f>INDEX(A!$A$2:$A$1001,MATCH(EF!B660,EF!$A$2:$A$1001,0))</f>
        <v>#N/A</v>
      </c>
      <c r="D660" s="202" t="e">
        <f>INDEX(A!$B$2:$B$1001,MATCH(EF!C660,A!$A$2:$A$1001,0))</f>
        <v>#N/A</v>
      </c>
      <c r="E660" s="202" t="e">
        <f>INDEX(A!$C$2:$C$1001,MATCH(EF!C660,A!$A$2:$A$1001,0))</f>
        <v>#N/A</v>
      </c>
      <c r="F660" s="202" t="e">
        <f>INDEX(A!$D$2:$D$1001,MATCH(EF!C660,A!$A$2:$A$1001,0))</f>
        <v>#N/A</v>
      </c>
      <c r="G660" s="202" t="e">
        <f>INDEX(A!$E$2:$E$1001,MATCH(EF!C660,A!$A$2:$A$1001,0))</f>
        <v>#N/A</v>
      </c>
      <c r="H660" s="202" t="e">
        <f>INDEX(A!$F$2:$F$1001,MATCH(EF!C660,A!$A$2:$A$1001,0))</f>
        <v>#N/A</v>
      </c>
      <c r="I660" s="202" t="e">
        <f>INDEX(A!$G$2:$G$1001,MATCH(EF!C660,A!$A$2:$A$1001,0))</f>
        <v>#N/A</v>
      </c>
      <c r="J660" s="202" t="e">
        <f>INDEX(A!$H$2:$H$1001,MATCH(EF!C660,A!$A$2:$A$1001,0))</f>
        <v>#N/A</v>
      </c>
      <c r="K660" s="202" t="e">
        <f>INDEX(A!$I$2:$I$1001,MATCH(EF!C660,A!$A$2:$A$1001,0))</f>
        <v>#N/A</v>
      </c>
      <c r="L660" s="202" t="e">
        <f>INDEX(A!$J$2:$J$1001,MATCH(EF!C660,A!$A$2:$A$1001,0))</f>
        <v>#N/A</v>
      </c>
      <c r="M660" s="202" t="e">
        <f>INDEX(A!$K$2:$K$1001,MATCH(EF!C660,A!$A$2:$A$1001,0))</f>
        <v>#N/A</v>
      </c>
      <c r="N660" s="202" t="e">
        <f>INDEX(A!$L$2:$L$1001,MATCH(EF!C660,A!$A$2:$A$1001,0))</f>
        <v>#N/A</v>
      </c>
      <c r="O660" s="203" t="e">
        <f t="shared" si="20"/>
        <v>#N/A</v>
      </c>
      <c r="P660" s="203" t="e">
        <f t="shared" si="21"/>
        <v>#N/A</v>
      </c>
      <c r="Q660" s="203" t="e">
        <f>IF(O660="7",IF(P660="000","Sin región al ser un intermunicipal",INDEX(B!$C$2:$C$126,MATCH(EF!P660,B!$A$2:$A$126,0))),"Sin región al ser un ente Estatal")</f>
        <v>#N/A</v>
      </c>
      <c r="R660" s="204" t="e">
        <f>IF(O660="7",IF(P660="000","N/A",INDEX(B!$D$2:$D$126,MATCH(EF!P660,B!$A$2:$A$126,0))),B!$D$127)</f>
        <v>#N/A</v>
      </c>
      <c r="S660" s="204" t="e">
        <f>IF(O660="7",IF(P660="000","N/A",INDEX(B!$E$2:$E$126,MATCH(EF!P660,B!$A$2:$A$126,0))),B!$E$127)</f>
        <v>#N/A</v>
      </c>
    </row>
    <row r="661" spans="1:19" x14ac:dyDescent="0.3">
      <c r="A661" s="195">
        <f>COUNTIF(A!$A$2:$A$1001,"&lt;="&amp;A!A661)</f>
        <v>0</v>
      </c>
      <c r="B661" s="196">
        <v>660</v>
      </c>
      <c r="C661" s="202" t="e">
        <f>INDEX(A!$A$2:$A$1001,MATCH(EF!B661,EF!$A$2:$A$1001,0))</f>
        <v>#N/A</v>
      </c>
      <c r="D661" s="202" t="e">
        <f>INDEX(A!$B$2:$B$1001,MATCH(EF!C661,A!$A$2:$A$1001,0))</f>
        <v>#N/A</v>
      </c>
      <c r="E661" s="202" t="e">
        <f>INDEX(A!$C$2:$C$1001,MATCH(EF!C661,A!$A$2:$A$1001,0))</f>
        <v>#N/A</v>
      </c>
      <c r="F661" s="202" t="e">
        <f>INDEX(A!$D$2:$D$1001,MATCH(EF!C661,A!$A$2:$A$1001,0))</f>
        <v>#N/A</v>
      </c>
      <c r="G661" s="202" t="e">
        <f>INDEX(A!$E$2:$E$1001,MATCH(EF!C661,A!$A$2:$A$1001,0))</f>
        <v>#N/A</v>
      </c>
      <c r="H661" s="202" t="e">
        <f>INDEX(A!$F$2:$F$1001,MATCH(EF!C661,A!$A$2:$A$1001,0))</f>
        <v>#N/A</v>
      </c>
      <c r="I661" s="202" t="e">
        <f>INDEX(A!$G$2:$G$1001,MATCH(EF!C661,A!$A$2:$A$1001,0))</f>
        <v>#N/A</v>
      </c>
      <c r="J661" s="202" t="e">
        <f>INDEX(A!$H$2:$H$1001,MATCH(EF!C661,A!$A$2:$A$1001,0))</f>
        <v>#N/A</v>
      </c>
      <c r="K661" s="202" t="e">
        <f>INDEX(A!$I$2:$I$1001,MATCH(EF!C661,A!$A$2:$A$1001,0))</f>
        <v>#N/A</v>
      </c>
      <c r="L661" s="202" t="e">
        <f>INDEX(A!$J$2:$J$1001,MATCH(EF!C661,A!$A$2:$A$1001,0))</f>
        <v>#N/A</v>
      </c>
      <c r="M661" s="202" t="e">
        <f>INDEX(A!$K$2:$K$1001,MATCH(EF!C661,A!$A$2:$A$1001,0))</f>
        <v>#N/A</v>
      </c>
      <c r="N661" s="202" t="e">
        <f>INDEX(A!$L$2:$L$1001,MATCH(EF!C661,A!$A$2:$A$1001,0))</f>
        <v>#N/A</v>
      </c>
      <c r="O661" s="203" t="e">
        <f t="shared" si="20"/>
        <v>#N/A</v>
      </c>
      <c r="P661" s="203" t="e">
        <f t="shared" si="21"/>
        <v>#N/A</v>
      </c>
      <c r="Q661" s="203" t="e">
        <f>IF(O661="7",IF(P661="000","Sin región al ser un intermunicipal",INDEX(B!$C$2:$C$126,MATCH(EF!P661,B!$A$2:$A$126,0))),"Sin región al ser un ente Estatal")</f>
        <v>#N/A</v>
      </c>
      <c r="R661" s="204" t="e">
        <f>IF(O661="7",IF(P661="000","N/A",INDEX(B!$D$2:$D$126,MATCH(EF!P661,B!$A$2:$A$126,0))),B!$D$127)</f>
        <v>#N/A</v>
      </c>
      <c r="S661" s="204" t="e">
        <f>IF(O661="7",IF(P661="000","N/A",INDEX(B!$E$2:$E$126,MATCH(EF!P661,B!$A$2:$A$126,0))),B!$E$127)</f>
        <v>#N/A</v>
      </c>
    </row>
    <row r="662" spans="1:19" x14ac:dyDescent="0.3">
      <c r="A662" s="195">
        <f>COUNTIF(A!$A$2:$A$1001,"&lt;="&amp;A!A662)</f>
        <v>0</v>
      </c>
      <c r="B662" s="196">
        <v>661</v>
      </c>
      <c r="C662" s="202" t="e">
        <f>INDEX(A!$A$2:$A$1001,MATCH(EF!B662,EF!$A$2:$A$1001,0))</f>
        <v>#N/A</v>
      </c>
      <c r="D662" s="202" t="e">
        <f>INDEX(A!$B$2:$B$1001,MATCH(EF!C662,A!$A$2:$A$1001,0))</f>
        <v>#N/A</v>
      </c>
      <c r="E662" s="202" t="e">
        <f>INDEX(A!$C$2:$C$1001,MATCH(EF!C662,A!$A$2:$A$1001,0))</f>
        <v>#N/A</v>
      </c>
      <c r="F662" s="202" t="e">
        <f>INDEX(A!$D$2:$D$1001,MATCH(EF!C662,A!$A$2:$A$1001,0))</f>
        <v>#N/A</v>
      </c>
      <c r="G662" s="202" t="e">
        <f>INDEX(A!$E$2:$E$1001,MATCH(EF!C662,A!$A$2:$A$1001,0))</f>
        <v>#N/A</v>
      </c>
      <c r="H662" s="202" t="e">
        <f>INDEX(A!$F$2:$F$1001,MATCH(EF!C662,A!$A$2:$A$1001,0))</f>
        <v>#N/A</v>
      </c>
      <c r="I662" s="202" t="e">
        <f>INDEX(A!$G$2:$G$1001,MATCH(EF!C662,A!$A$2:$A$1001,0))</f>
        <v>#N/A</v>
      </c>
      <c r="J662" s="202" t="e">
        <f>INDEX(A!$H$2:$H$1001,MATCH(EF!C662,A!$A$2:$A$1001,0))</f>
        <v>#N/A</v>
      </c>
      <c r="K662" s="202" t="e">
        <f>INDEX(A!$I$2:$I$1001,MATCH(EF!C662,A!$A$2:$A$1001,0))</f>
        <v>#N/A</v>
      </c>
      <c r="L662" s="202" t="e">
        <f>INDEX(A!$J$2:$J$1001,MATCH(EF!C662,A!$A$2:$A$1001,0))</f>
        <v>#N/A</v>
      </c>
      <c r="M662" s="202" t="e">
        <f>INDEX(A!$K$2:$K$1001,MATCH(EF!C662,A!$A$2:$A$1001,0))</f>
        <v>#N/A</v>
      </c>
      <c r="N662" s="202" t="e">
        <f>INDEX(A!$L$2:$L$1001,MATCH(EF!C662,A!$A$2:$A$1001,0))</f>
        <v>#N/A</v>
      </c>
      <c r="O662" s="203" t="e">
        <f t="shared" si="20"/>
        <v>#N/A</v>
      </c>
      <c r="P662" s="203" t="e">
        <f t="shared" si="21"/>
        <v>#N/A</v>
      </c>
      <c r="Q662" s="203" t="e">
        <f>IF(O662="7",IF(P662="000","Sin región al ser un intermunicipal",INDEX(B!$C$2:$C$126,MATCH(EF!P662,B!$A$2:$A$126,0))),"Sin región al ser un ente Estatal")</f>
        <v>#N/A</v>
      </c>
      <c r="R662" s="204" t="e">
        <f>IF(O662="7",IF(P662="000","N/A",INDEX(B!$D$2:$D$126,MATCH(EF!P662,B!$A$2:$A$126,0))),B!$D$127)</f>
        <v>#N/A</v>
      </c>
      <c r="S662" s="204" t="e">
        <f>IF(O662="7",IF(P662="000","N/A",INDEX(B!$E$2:$E$126,MATCH(EF!P662,B!$A$2:$A$126,0))),B!$E$127)</f>
        <v>#N/A</v>
      </c>
    </row>
    <row r="663" spans="1:19" x14ac:dyDescent="0.3">
      <c r="A663" s="195">
        <f>COUNTIF(A!$A$2:$A$1001,"&lt;="&amp;A!A663)</f>
        <v>0</v>
      </c>
      <c r="B663" s="196">
        <v>662</v>
      </c>
      <c r="C663" s="202" t="e">
        <f>INDEX(A!$A$2:$A$1001,MATCH(EF!B663,EF!$A$2:$A$1001,0))</f>
        <v>#N/A</v>
      </c>
      <c r="D663" s="202" t="e">
        <f>INDEX(A!$B$2:$B$1001,MATCH(EF!C663,A!$A$2:$A$1001,0))</f>
        <v>#N/A</v>
      </c>
      <c r="E663" s="202" t="e">
        <f>INDEX(A!$C$2:$C$1001,MATCH(EF!C663,A!$A$2:$A$1001,0))</f>
        <v>#N/A</v>
      </c>
      <c r="F663" s="202" t="e">
        <f>INDEX(A!$D$2:$D$1001,MATCH(EF!C663,A!$A$2:$A$1001,0))</f>
        <v>#N/A</v>
      </c>
      <c r="G663" s="202" t="e">
        <f>INDEX(A!$E$2:$E$1001,MATCH(EF!C663,A!$A$2:$A$1001,0))</f>
        <v>#N/A</v>
      </c>
      <c r="H663" s="202" t="e">
        <f>INDEX(A!$F$2:$F$1001,MATCH(EF!C663,A!$A$2:$A$1001,0))</f>
        <v>#N/A</v>
      </c>
      <c r="I663" s="202" t="e">
        <f>INDEX(A!$G$2:$G$1001,MATCH(EF!C663,A!$A$2:$A$1001,0))</f>
        <v>#N/A</v>
      </c>
      <c r="J663" s="202" t="e">
        <f>INDEX(A!$H$2:$H$1001,MATCH(EF!C663,A!$A$2:$A$1001,0))</f>
        <v>#N/A</v>
      </c>
      <c r="K663" s="202" t="e">
        <f>INDEX(A!$I$2:$I$1001,MATCH(EF!C663,A!$A$2:$A$1001,0))</f>
        <v>#N/A</v>
      </c>
      <c r="L663" s="202" t="e">
        <f>INDEX(A!$J$2:$J$1001,MATCH(EF!C663,A!$A$2:$A$1001,0))</f>
        <v>#N/A</v>
      </c>
      <c r="M663" s="202" t="e">
        <f>INDEX(A!$K$2:$K$1001,MATCH(EF!C663,A!$A$2:$A$1001,0))</f>
        <v>#N/A</v>
      </c>
      <c r="N663" s="202" t="e">
        <f>INDEX(A!$L$2:$L$1001,MATCH(EF!C663,A!$A$2:$A$1001,0))</f>
        <v>#N/A</v>
      </c>
      <c r="O663" s="203" t="e">
        <f t="shared" si="20"/>
        <v>#N/A</v>
      </c>
      <c r="P663" s="203" t="e">
        <f t="shared" si="21"/>
        <v>#N/A</v>
      </c>
      <c r="Q663" s="203" t="e">
        <f>IF(O663="7",IF(P663="000","Sin región al ser un intermunicipal",INDEX(B!$C$2:$C$126,MATCH(EF!P663,B!$A$2:$A$126,0))),"Sin región al ser un ente Estatal")</f>
        <v>#N/A</v>
      </c>
      <c r="R663" s="204" t="e">
        <f>IF(O663="7",IF(P663="000","N/A",INDEX(B!$D$2:$D$126,MATCH(EF!P663,B!$A$2:$A$126,0))),B!$D$127)</f>
        <v>#N/A</v>
      </c>
      <c r="S663" s="204" t="e">
        <f>IF(O663="7",IF(P663="000","N/A",INDEX(B!$E$2:$E$126,MATCH(EF!P663,B!$A$2:$A$126,0))),B!$E$127)</f>
        <v>#N/A</v>
      </c>
    </row>
    <row r="664" spans="1:19" x14ac:dyDescent="0.3">
      <c r="A664" s="195">
        <f>COUNTIF(A!$A$2:$A$1001,"&lt;="&amp;A!A664)</f>
        <v>0</v>
      </c>
      <c r="B664" s="196">
        <v>663</v>
      </c>
      <c r="C664" s="202" t="e">
        <f>INDEX(A!$A$2:$A$1001,MATCH(EF!B664,EF!$A$2:$A$1001,0))</f>
        <v>#N/A</v>
      </c>
      <c r="D664" s="202" t="e">
        <f>INDEX(A!$B$2:$B$1001,MATCH(EF!C664,A!$A$2:$A$1001,0))</f>
        <v>#N/A</v>
      </c>
      <c r="E664" s="202" t="e">
        <f>INDEX(A!$C$2:$C$1001,MATCH(EF!C664,A!$A$2:$A$1001,0))</f>
        <v>#N/A</v>
      </c>
      <c r="F664" s="202" t="e">
        <f>INDEX(A!$D$2:$D$1001,MATCH(EF!C664,A!$A$2:$A$1001,0))</f>
        <v>#N/A</v>
      </c>
      <c r="G664" s="202" t="e">
        <f>INDEX(A!$E$2:$E$1001,MATCH(EF!C664,A!$A$2:$A$1001,0))</f>
        <v>#N/A</v>
      </c>
      <c r="H664" s="202" t="e">
        <f>INDEX(A!$F$2:$F$1001,MATCH(EF!C664,A!$A$2:$A$1001,0))</f>
        <v>#N/A</v>
      </c>
      <c r="I664" s="202" t="e">
        <f>INDEX(A!$G$2:$G$1001,MATCH(EF!C664,A!$A$2:$A$1001,0))</f>
        <v>#N/A</v>
      </c>
      <c r="J664" s="202" t="e">
        <f>INDEX(A!$H$2:$H$1001,MATCH(EF!C664,A!$A$2:$A$1001,0))</f>
        <v>#N/A</v>
      </c>
      <c r="K664" s="202" t="e">
        <f>INDEX(A!$I$2:$I$1001,MATCH(EF!C664,A!$A$2:$A$1001,0))</f>
        <v>#N/A</v>
      </c>
      <c r="L664" s="202" t="e">
        <f>INDEX(A!$J$2:$J$1001,MATCH(EF!C664,A!$A$2:$A$1001,0))</f>
        <v>#N/A</v>
      </c>
      <c r="M664" s="202" t="e">
        <f>INDEX(A!$K$2:$K$1001,MATCH(EF!C664,A!$A$2:$A$1001,0))</f>
        <v>#N/A</v>
      </c>
      <c r="N664" s="202" t="e">
        <f>INDEX(A!$L$2:$L$1001,MATCH(EF!C664,A!$A$2:$A$1001,0))</f>
        <v>#N/A</v>
      </c>
      <c r="O664" s="203" t="e">
        <f t="shared" si="20"/>
        <v>#N/A</v>
      </c>
      <c r="P664" s="203" t="e">
        <f t="shared" si="21"/>
        <v>#N/A</v>
      </c>
      <c r="Q664" s="203" t="e">
        <f>IF(O664="7",IF(P664="000","Sin región al ser un intermunicipal",INDEX(B!$C$2:$C$126,MATCH(EF!P664,B!$A$2:$A$126,0))),"Sin región al ser un ente Estatal")</f>
        <v>#N/A</v>
      </c>
      <c r="R664" s="204" t="e">
        <f>IF(O664="7",IF(P664="000","N/A",INDEX(B!$D$2:$D$126,MATCH(EF!P664,B!$A$2:$A$126,0))),B!$D$127)</f>
        <v>#N/A</v>
      </c>
      <c r="S664" s="204" t="e">
        <f>IF(O664="7",IF(P664="000","N/A",INDEX(B!$E$2:$E$126,MATCH(EF!P664,B!$A$2:$A$126,0))),B!$E$127)</f>
        <v>#N/A</v>
      </c>
    </row>
    <row r="665" spans="1:19" x14ac:dyDescent="0.3">
      <c r="A665" s="195">
        <f>COUNTIF(A!$A$2:$A$1001,"&lt;="&amp;A!A665)</f>
        <v>0</v>
      </c>
      <c r="B665" s="196">
        <v>664</v>
      </c>
      <c r="C665" s="202" t="e">
        <f>INDEX(A!$A$2:$A$1001,MATCH(EF!B665,EF!$A$2:$A$1001,0))</f>
        <v>#N/A</v>
      </c>
      <c r="D665" s="202" t="e">
        <f>INDEX(A!$B$2:$B$1001,MATCH(EF!C665,A!$A$2:$A$1001,0))</f>
        <v>#N/A</v>
      </c>
      <c r="E665" s="202" t="e">
        <f>INDEX(A!$C$2:$C$1001,MATCH(EF!C665,A!$A$2:$A$1001,0))</f>
        <v>#N/A</v>
      </c>
      <c r="F665" s="202" t="e">
        <f>INDEX(A!$D$2:$D$1001,MATCH(EF!C665,A!$A$2:$A$1001,0))</f>
        <v>#N/A</v>
      </c>
      <c r="G665" s="202" t="e">
        <f>INDEX(A!$E$2:$E$1001,MATCH(EF!C665,A!$A$2:$A$1001,0))</f>
        <v>#N/A</v>
      </c>
      <c r="H665" s="202" t="e">
        <f>INDEX(A!$F$2:$F$1001,MATCH(EF!C665,A!$A$2:$A$1001,0))</f>
        <v>#N/A</v>
      </c>
      <c r="I665" s="202" t="e">
        <f>INDEX(A!$G$2:$G$1001,MATCH(EF!C665,A!$A$2:$A$1001,0))</f>
        <v>#N/A</v>
      </c>
      <c r="J665" s="202" t="e">
        <f>INDEX(A!$H$2:$H$1001,MATCH(EF!C665,A!$A$2:$A$1001,0))</f>
        <v>#N/A</v>
      </c>
      <c r="K665" s="202" t="e">
        <f>INDEX(A!$I$2:$I$1001,MATCH(EF!C665,A!$A$2:$A$1001,0))</f>
        <v>#N/A</v>
      </c>
      <c r="L665" s="202" t="e">
        <f>INDEX(A!$J$2:$J$1001,MATCH(EF!C665,A!$A$2:$A$1001,0))</f>
        <v>#N/A</v>
      </c>
      <c r="M665" s="202" t="e">
        <f>INDEX(A!$K$2:$K$1001,MATCH(EF!C665,A!$A$2:$A$1001,0))</f>
        <v>#N/A</v>
      </c>
      <c r="N665" s="202" t="e">
        <f>INDEX(A!$L$2:$L$1001,MATCH(EF!C665,A!$A$2:$A$1001,0))</f>
        <v>#N/A</v>
      </c>
      <c r="O665" s="203" t="e">
        <f t="shared" si="20"/>
        <v>#N/A</v>
      </c>
      <c r="P665" s="203" t="e">
        <f t="shared" si="21"/>
        <v>#N/A</v>
      </c>
      <c r="Q665" s="203" t="e">
        <f>IF(O665="7",IF(P665="000","Sin región al ser un intermunicipal",INDEX(B!$C$2:$C$126,MATCH(EF!P665,B!$A$2:$A$126,0))),"Sin región al ser un ente Estatal")</f>
        <v>#N/A</v>
      </c>
      <c r="R665" s="204" t="e">
        <f>IF(O665="7",IF(P665="000","N/A",INDEX(B!$D$2:$D$126,MATCH(EF!P665,B!$A$2:$A$126,0))),B!$D$127)</f>
        <v>#N/A</v>
      </c>
      <c r="S665" s="204" t="e">
        <f>IF(O665="7",IF(P665="000","N/A",INDEX(B!$E$2:$E$126,MATCH(EF!P665,B!$A$2:$A$126,0))),B!$E$127)</f>
        <v>#N/A</v>
      </c>
    </row>
    <row r="666" spans="1:19" x14ac:dyDescent="0.3">
      <c r="A666" s="195">
        <f>COUNTIF(A!$A$2:$A$1001,"&lt;="&amp;A!A666)</f>
        <v>0</v>
      </c>
      <c r="B666" s="196">
        <v>665</v>
      </c>
      <c r="C666" s="202" t="e">
        <f>INDEX(A!$A$2:$A$1001,MATCH(EF!B666,EF!$A$2:$A$1001,0))</f>
        <v>#N/A</v>
      </c>
      <c r="D666" s="202" t="e">
        <f>INDEX(A!$B$2:$B$1001,MATCH(EF!C666,A!$A$2:$A$1001,0))</f>
        <v>#N/A</v>
      </c>
      <c r="E666" s="202" t="e">
        <f>INDEX(A!$C$2:$C$1001,MATCH(EF!C666,A!$A$2:$A$1001,0))</f>
        <v>#N/A</v>
      </c>
      <c r="F666" s="202" t="e">
        <f>INDEX(A!$D$2:$D$1001,MATCH(EF!C666,A!$A$2:$A$1001,0))</f>
        <v>#N/A</v>
      </c>
      <c r="G666" s="202" t="e">
        <f>INDEX(A!$E$2:$E$1001,MATCH(EF!C666,A!$A$2:$A$1001,0))</f>
        <v>#N/A</v>
      </c>
      <c r="H666" s="202" t="e">
        <f>INDEX(A!$F$2:$F$1001,MATCH(EF!C666,A!$A$2:$A$1001,0))</f>
        <v>#N/A</v>
      </c>
      <c r="I666" s="202" t="e">
        <f>INDEX(A!$G$2:$G$1001,MATCH(EF!C666,A!$A$2:$A$1001,0))</f>
        <v>#N/A</v>
      </c>
      <c r="J666" s="202" t="e">
        <f>INDEX(A!$H$2:$H$1001,MATCH(EF!C666,A!$A$2:$A$1001,0))</f>
        <v>#N/A</v>
      </c>
      <c r="K666" s="202" t="e">
        <f>INDEX(A!$I$2:$I$1001,MATCH(EF!C666,A!$A$2:$A$1001,0))</f>
        <v>#N/A</v>
      </c>
      <c r="L666" s="202" t="e">
        <f>INDEX(A!$J$2:$J$1001,MATCH(EF!C666,A!$A$2:$A$1001,0))</f>
        <v>#N/A</v>
      </c>
      <c r="M666" s="202" t="e">
        <f>INDEX(A!$K$2:$K$1001,MATCH(EF!C666,A!$A$2:$A$1001,0))</f>
        <v>#N/A</v>
      </c>
      <c r="N666" s="202" t="e">
        <f>INDEX(A!$L$2:$L$1001,MATCH(EF!C666,A!$A$2:$A$1001,0))</f>
        <v>#N/A</v>
      </c>
      <c r="O666" s="203" t="e">
        <f t="shared" si="20"/>
        <v>#N/A</v>
      </c>
      <c r="P666" s="203" t="e">
        <f t="shared" si="21"/>
        <v>#N/A</v>
      </c>
      <c r="Q666" s="203" t="e">
        <f>IF(O666="7",IF(P666="000","Sin región al ser un intermunicipal",INDEX(B!$C$2:$C$126,MATCH(EF!P666,B!$A$2:$A$126,0))),"Sin región al ser un ente Estatal")</f>
        <v>#N/A</v>
      </c>
      <c r="R666" s="204" t="e">
        <f>IF(O666="7",IF(P666="000","N/A",INDEX(B!$D$2:$D$126,MATCH(EF!P666,B!$A$2:$A$126,0))),B!$D$127)</f>
        <v>#N/A</v>
      </c>
      <c r="S666" s="204" t="e">
        <f>IF(O666="7",IF(P666="000","N/A",INDEX(B!$E$2:$E$126,MATCH(EF!P666,B!$A$2:$A$126,0))),B!$E$127)</f>
        <v>#N/A</v>
      </c>
    </row>
    <row r="667" spans="1:19" x14ac:dyDescent="0.3">
      <c r="A667" s="195">
        <f>COUNTIF(A!$A$2:$A$1001,"&lt;="&amp;A!A667)</f>
        <v>0</v>
      </c>
      <c r="B667" s="196">
        <v>666</v>
      </c>
      <c r="C667" s="202" t="e">
        <f>INDEX(A!$A$2:$A$1001,MATCH(EF!B667,EF!$A$2:$A$1001,0))</f>
        <v>#N/A</v>
      </c>
      <c r="D667" s="202" t="e">
        <f>INDEX(A!$B$2:$B$1001,MATCH(EF!C667,A!$A$2:$A$1001,0))</f>
        <v>#N/A</v>
      </c>
      <c r="E667" s="202" t="e">
        <f>INDEX(A!$C$2:$C$1001,MATCH(EF!C667,A!$A$2:$A$1001,0))</f>
        <v>#N/A</v>
      </c>
      <c r="F667" s="202" t="e">
        <f>INDEX(A!$D$2:$D$1001,MATCH(EF!C667,A!$A$2:$A$1001,0))</f>
        <v>#N/A</v>
      </c>
      <c r="G667" s="202" t="e">
        <f>INDEX(A!$E$2:$E$1001,MATCH(EF!C667,A!$A$2:$A$1001,0))</f>
        <v>#N/A</v>
      </c>
      <c r="H667" s="202" t="e">
        <f>INDEX(A!$F$2:$F$1001,MATCH(EF!C667,A!$A$2:$A$1001,0))</f>
        <v>#N/A</v>
      </c>
      <c r="I667" s="202" t="e">
        <f>INDEX(A!$G$2:$G$1001,MATCH(EF!C667,A!$A$2:$A$1001,0))</f>
        <v>#N/A</v>
      </c>
      <c r="J667" s="202" t="e">
        <f>INDEX(A!$H$2:$H$1001,MATCH(EF!C667,A!$A$2:$A$1001,0))</f>
        <v>#N/A</v>
      </c>
      <c r="K667" s="202" t="e">
        <f>INDEX(A!$I$2:$I$1001,MATCH(EF!C667,A!$A$2:$A$1001,0))</f>
        <v>#N/A</v>
      </c>
      <c r="L667" s="202" t="e">
        <f>INDEX(A!$J$2:$J$1001,MATCH(EF!C667,A!$A$2:$A$1001,0))</f>
        <v>#N/A</v>
      </c>
      <c r="M667" s="202" t="e">
        <f>INDEX(A!$K$2:$K$1001,MATCH(EF!C667,A!$A$2:$A$1001,0))</f>
        <v>#N/A</v>
      </c>
      <c r="N667" s="202" t="e">
        <f>INDEX(A!$L$2:$L$1001,MATCH(EF!C667,A!$A$2:$A$1001,0))</f>
        <v>#N/A</v>
      </c>
      <c r="O667" s="203" t="e">
        <f t="shared" si="20"/>
        <v>#N/A</v>
      </c>
      <c r="P667" s="203" t="e">
        <f t="shared" si="21"/>
        <v>#N/A</v>
      </c>
      <c r="Q667" s="203" t="e">
        <f>IF(O667="7",IF(P667="000","Sin región al ser un intermunicipal",INDEX(B!$C$2:$C$126,MATCH(EF!P667,B!$A$2:$A$126,0))),"Sin región al ser un ente Estatal")</f>
        <v>#N/A</v>
      </c>
      <c r="R667" s="204" t="e">
        <f>IF(O667="7",IF(P667="000","N/A",INDEX(B!$D$2:$D$126,MATCH(EF!P667,B!$A$2:$A$126,0))),B!$D$127)</f>
        <v>#N/A</v>
      </c>
      <c r="S667" s="204" t="e">
        <f>IF(O667="7",IF(P667="000","N/A",INDEX(B!$E$2:$E$126,MATCH(EF!P667,B!$A$2:$A$126,0))),B!$E$127)</f>
        <v>#N/A</v>
      </c>
    </row>
    <row r="668" spans="1:19" x14ac:dyDescent="0.3">
      <c r="A668" s="195">
        <f>COUNTIF(A!$A$2:$A$1001,"&lt;="&amp;A!A668)</f>
        <v>0</v>
      </c>
      <c r="B668" s="196">
        <v>667</v>
      </c>
      <c r="C668" s="202" t="e">
        <f>INDEX(A!$A$2:$A$1001,MATCH(EF!B668,EF!$A$2:$A$1001,0))</f>
        <v>#N/A</v>
      </c>
      <c r="D668" s="202" t="e">
        <f>INDEX(A!$B$2:$B$1001,MATCH(EF!C668,A!$A$2:$A$1001,0))</f>
        <v>#N/A</v>
      </c>
      <c r="E668" s="202" t="e">
        <f>INDEX(A!$C$2:$C$1001,MATCH(EF!C668,A!$A$2:$A$1001,0))</f>
        <v>#N/A</v>
      </c>
      <c r="F668" s="202" t="e">
        <f>INDEX(A!$D$2:$D$1001,MATCH(EF!C668,A!$A$2:$A$1001,0))</f>
        <v>#N/A</v>
      </c>
      <c r="G668" s="202" t="e">
        <f>INDEX(A!$E$2:$E$1001,MATCH(EF!C668,A!$A$2:$A$1001,0))</f>
        <v>#N/A</v>
      </c>
      <c r="H668" s="202" t="e">
        <f>INDEX(A!$F$2:$F$1001,MATCH(EF!C668,A!$A$2:$A$1001,0))</f>
        <v>#N/A</v>
      </c>
      <c r="I668" s="202" t="e">
        <f>INDEX(A!$G$2:$G$1001,MATCH(EF!C668,A!$A$2:$A$1001,0))</f>
        <v>#N/A</v>
      </c>
      <c r="J668" s="202" t="e">
        <f>INDEX(A!$H$2:$H$1001,MATCH(EF!C668,A!$A$2:$A$1001,0))</f>
        <v>#N/A</v>
      </c>
      <c r="K668" s="202" t="e">
        <f>INDEX(A!$I$2:$I$1001,MATCH(EF!C668,A!$A$2:$A$1001,0))</f>
        <v>#N/A</v>
      </c>
      <c r="L668" s="202" t="e">
        <f>INDEX(A!$J$2:$J$1001,MATCH(EF!C668,A!$A$2:$A$1001,0))</f>
        <v>#N/A</v>
      </c>
      <c r="M668" s="202" t="e">
        <f>INDEX(A!$K$2:$K$1001,MATCH(EF!C668,A!$A$2:$A$1001,0))</f>
        <v>#N/A</v>
      </c>
      <c r="N668" s="202" t="e">
        <f>INDEX(A!$L$2:$L$1001,MATCH(EF!C668,A!$A$2:$A$1001,0))</f>
        <v>#N/A</v>
      </c>
      <c r="O668" s="203" t="e">
        <f t="shared" si="20"/>
        <v>#N/A</v>
      </c>
      <c r="P668" s="203" t="e">
        <f t="shared" si="21"/>
        <v>#N/A</v>
      </c>
      <c r="Q668" s="203" t="e">
        <f>IF(O668="7",IF(P668="000","Sin región al ser un intermunicipal",INDEX(B!$C$2:$C$126,MATCH(EF!P668,B!$A$2:$A$126,0))),"Sin región al ser un ente Estatal")</f>
        <v>#N/A</v>
      </c>
      <c r="R668" s="204" t="e">
        <f>IF(O668="7",IF(P668="000","N/A",INDEX(B!$D$2:$D$126,MATCH(EF!P668,B!$A$2:$A$126,0))),B!$D$127)</f>
        <v>#N/A</v>
      </c>
      <c r="S668" s="204" t="e">
        <f>IF(O668="7",IF(P668="000","N/A",INDEX(B!$E$2:$E$126,MATCH(EF!P668,B!$A$2:$A$126,0))),B!$E$127)</f>
        <v>#N/A</v>
      </c>
    </row>
    <row r="669" spans="1:19" x14ac:dyDescent="0.3">
      <c r="A669" s="195">
        <f>COUNTIF(A!$A$2:$A$1001,"&lt;="&amp;A!A669)</f>
        <v>0</v>
      </c>
      <c r="B669" s="196">
        <v>668</v>
      </c>
      <c r="C669" s="202" t="e">
        <f>INDEX(A!$A$2:$A$1001,MATCH(EF!B669,EF!$A$2:$A$1001,0))</f>
        <v>#N/A</v>
      </c>
      <c r="D669" s="202" t="e">
        <f>INDEX(A!$B$2:$B$1001,MATCH(EF!C669,A!$A$2:$A$1001,0))</f>
        <v>#N/A</v>
      </c>
      <c r="E669" s="202" t="e">
        <f>INDEX(A!$C$2:$C$1001,MATCH(EF!C669,A!$A$2:$A$1001,0))</f>
        <v>#N/A</v>
      </c>
      <c r="F669" s="202" t="e">
        <f>INDEX(A!$D$2:$D$1001,MATCH(EF!C669,A!$A$2:$A$1001,0))</f>
        <v>#N/A</v>
      </c>
      <c r="G669" s="202" t="e">
        <f>INDEX(A!$E$2:$E$1001,MATCH(EF!C669,A!$A$2:$A$1001,0))</f>
        <v>#N/A</v>
      </c>
      <c r="H669" s="202" t="e">
        <f>INDEX(A!$F$2:$F$1001,MATCH(EF!C669,A!$A$2:$A$1001,0))</f>
        <v>#N/A</v>
      </c>
      <c r="I669" s="202" t="e">
        <f>INDEX(A!$G$2:$G$1001,MATCH(EF!C669,A!$A$2:$A$1001,0))</f>
        <v>#N/A</v>
      </c>
      <c r="J669" s="202" t="e">
        <f>INDEX(A!$H$2:$H$1001,MATCH(EF!C669,A!$A$2:$A$1001,0))</f>
        <v>#N/A</v>
      </c>
      <c r="K669" s="202" t="e">
        <f>INDEX(A!$I$2:$I$1001,MATCH(EF!C669,A!$A$2:$A$1001,0))</f>
        <v>#N/A</v>
      </c>
      <c r="L669" s="202" t="e">
        <f>INDEX(A!$J$2:$J$1001,MATCH(EF!C669,A!$A$2:$A$1001,0))</f>
        <v>#N/A</v>
      </c>
      <c r="M669" s="202" t="e">
        <f>INDEX(A!$K$2:$K$1001,MATCH(EF!C669,A!$A$2:$A$1001,0))</f>
        <v>#N/A</v>
      </c>
      <c r="N669" s="202" t="e">
        <f>INDEX(A!$L$2:$L$1001,MATCH(EF!C669,A!$A$2:$A$1001,0))</f>
        <v>#N/A</v>
      </c>
      <c r="O669" s="203" t="e">
        <f t="shared" si="20"/>
        <v>#N/A</v>
      </c>
      <c r="P669" s="203" t="e">
        <f t="shared" si="21"/>
        <v>#N/A</v>
      </c>
      <c r="Q669" s="203" t="e">
        <f>IF(O669="7",IF(P669="000","Sin región al ser un intermunicipal",INDEX(B!$C$2:$C$126,MATCH(EF!P669,B!$A$2:$A$126,0))),"Sin región al ser un ente Estatal")</f>
        <v>#N/A</v>
      </c>
      <c r="R669" s="204" t="e">
        <f>IF(O669="7",IF(P669="000","N/A",INDEX(B!$D$2:$D$126,MATCH(EF!P669,B!$A$2:$A$126,0))),B!$D$127)</f>
        <v>#N/A</v>
      </c>
      <c r="S669" s="204" t="e">
        <f>IF(O669="7",IF(P669="000","N/A",INDEX(B!$E$2:$E$126,MATCH(EF!P669,B!$A$2:$A$126,0))),B!$E$127)</f>
        <v>#N/A</v>
      </c>
    </row>
    <row r="670" spans="1:19" x14ac:dyDescent="0.3">
      <c r="A670" s="195">
        <f>COUNTIF(A!$A$2:$A$1001,"&lt;="&amp;A!A670)</f>
        <v>0</v>
      </c>
      <c r="B670" s="196">
        <v>669</v>
      </c>
      <c r="C670" s="202" t="e">
        <f>INDEX(A!$A$2:$A$1001,MATCH(EF!B670,EF!$A$2:$A$1001,0))</f>
        <v>#N/A</v>
      </c>
      <c r="D670" s="202" t="e">
        <f>INDEX(A!$B$2:$B$1001,MATCH(EF!C670,A!$A$2:$A$1001,0))</f>
        <v>#N/A</v>
      </c>
      <c r="E670" s="202" t="e">
        <f>INDEX(A!$C$2:$C$1001,MATCH(EF!C670,A!$A$2:$A$1001,0))</f>
        <v>#N/A</v>
      </c>
      <c r="F670" s="202" t="e">
        <f>INDEX(A!$D$2:$D$1001,MATCH(EF!C670,A!$A$2:$A$1001,0))</f>
        <v>#N/A</v>
      </c>
      <c r="G670" s="202" t="e">
        <f>INDEX(A!$E$2:$E$1001,MATCH(EF!C670,A!$A$2:$A$1001,0))</f>
        <v>#N/A</v>
      </c>
      <c r="H670" s="202" t="e">
        <f>INDEX(A!$F$2:$F$1001,MATCH(EF!C670,A!$A$2:$A$1001,0))</f>
        <v>#N/A</v>
      </c>
      <c r="I670" s="202" t="e">
        <f>INDEX(A!$G$2:$G$1001,MATCH(EF!C670,A!$A$2:$A$1001,0))</f>
        <v>#N/A</v>
      </c>
      <c r="J670" s="202" t="e">
        <f>INDEX(A!$H$2:$H$1001,MATCH(EF!C670,A!$A$2:$A$1001,0))</f>
        <v>#N/A</v>
      </c>
      <c r="K670" s="202" t="e">
        <f>INDEX(A!$I$2:$I$1001,MATCH(EF!C670,A!$A$2:$A$1001,0))</f>
        <v>#N/A</v>
      </c>
      <c r="L670" s="202" t="e">
        <f>INDEX(A!$J$2:$J$1001,MATCH(EF!C670,A!$A$2:$A$1001,0))</f>
        <v>#N/A</v>
      </c>
      <c r="M670" s="202" t="e">
        <f>INDEX(A!$K$2:$K$1001,MATCH(EF!C670,A!$A$2:$A$1001,0))</f>
        <v>#N/A</v>
      </c>
      <c r="N670" s="202" t="e">
        <f>INDEX(A!$L$2:$L$1001,MATCH(EF!C670,A!$A$2:$A$1001,0))</f>
        <v>#N/A</v>
      </c>
      <c r="O670" s="203" t="e">
        <f t="shared" si="20"/>
        <v>#N/A</v>
      </c>
      <c r="P670" s="203" t="e">
        <f t="shared" si="21"/>
        <v>#N/A</v>
      </c>
      <c r="Q670" s="203" t="e">
        <f>IF(O670="7",IF(P670="000","Sin región al ser un intermunicipal",INDEX(B!$C$2:$C$126,MATCH(EF!P670,B!$A$2:$A$126,0))),"Sin región al ser un ente Estatal")</f>
        <v>#N/A</v>
      </c>
      <c r="R670" s="204" t="e">
        <f>IF(O670="7",IF(P670="000","N/A",INDEX(B!$D$2:$D$126,MATCH(EF!P670,B!$A$2:$A$126,0))),B!$D$127)</f>
        <v>#N/A</v>
      </c>
      <c r="S670" s="204" t="e">
        <f>IF(O670="7",IF(P670="000","N/A",INDEX(B!$E$2:$E$126,MATCH(EF!P670,B!$A$2:$A$126,0))),B!$E$127)</f>
        <v>#N/A</v>
      </c>
    </row>
    <row r="671" spans="1:19" x14ac:dyDescent="0.3">
      <c r="A671" s="195">
        <f>COUNTIF(A!$A$2:$A$1001,"&lt;="&amp;A!A671)</f>
        <v>0</v>
      </c>
      <c r="B671" s="196">
        <v>670</v>
      </c>
      <c r="C671" s="202" t="e">
        <f>INDEX(A!$A$2:$A$1001,MATCH(EF!B671,EF!$A$2:$A$1001,0))</f>
        <v>#N/A</v>
      </c>
      <c r="D671" s="202" t="e">
        <f>INDEX(A!$B$2:$B$1001,MATCH(EF!C671,A!$A$2:$A$1001,0))</f>
        <v>#N/A</v>
      </c>
      <c r="E671" s="202" t="e">
        <f>INDEX(A!$C$2:$C$1001,MATCH(EF!C671,A!$A$2:$A$1001,0))</f>
        <v>#N/A</v>
      </c>
      <c r="F671" s="202" t="e">
        <f>INDEX(A!$D$2:$D$1001,MATCH(EF!C671,A!$A$2:$A$1001,0))</f>
        <v>#N/A</v>
      </c>
      <c r="G671" s="202" t="e">
        <f>INDEX(A!$E$2:$E$1001,MATCH(EF!C671,A!$A$2:$A$1001,0))</f>
        <v>#N/A</v>
      </c>
      <c r="H671" s="202" t="e">
        <f>INDEX(A!$F$2:$F$1001,MATCH(EF!C671,A!$A$2:$A$1001,0))</f>
        <v>#N/A</v>
      </c>
      <c r="I671" s="202" t="e">
        <f>INDEX(A!$G$2:$G$1001,MATCH(EF!C671,A!$A$2:$A$1001,0))</f>
        <v>#N/A</v>
      </c>
      <c r="J671" s="202" t="e">
        <f>INDEX(A!$H$2:$H$1001,MATCH(EF!C671,A!$A$2:$A$1001,0))</f>
        <v>#N/A</v>
      </c>
      <c r="K671" s="202" t="e">
        <f>INDEX(A!$I$2:$I$1001,MATCH(EF!C671,A!$A$2:$A$1001,0))</f>
        <v>#N/A</v>
      </c>
      <c r="L671" s="202" t="e">
        <f>INDEX(A!$J$2:$J$1001,MATCH(EF!C671,A!$A$2:$A$1001,0))</f>
        <v>#N/A</v>
      </c>
      <c r="M671" s="202" t="e">
        <f>INDEX(A!$K$2:$K$1001,MATCH(EF!C671,A!$A$2:$A$1001,0))</f>
        <v>#N/A</v>
      </c>
      <c r="N671" s="202" t="e">
        <f>INDEX(A!$L$2:$L$1001,MATCH(EF!C671,A!$A$2:$A$1001,0))</f>
        <v>#N/A</v>
      </c>
      <c r="O671" s="203" t="e">
        <f t="shared" si="20"/>
        <v>#N/A</v>
      </c>
      <c r="P671" s="203" t="e">
        <f t="shared" si="21"/>
        <v>#N/A</v>
      </c>
      <c r="Q671" s="203" t="e">
        <f>IF(O671="7",IF(P671="000","Sin región al ser un intermunicipal",INDEX(B!$C$2:$C$126,MATCH(EF!P671,B!$A$2:$A$126,0))),"Sin región al ser un ente Estatal")</f>
        <v>#N/A</v>
      </c>
      <c r="R671" s="204" t="e">
        <f>IF(O671="7",IF(P671="000","N/A",INDEX(B!$D$2:$D$126,MATCH(EF!P671,B!$A$2:$A$126,0))),B!$D$127)</f>
        <v>#N/A</v>
      </c>
      <c r="S671" s="204" t="e">
        <f>IF(O671="7",IF(P671="000","N/A",INDEX(B!$E$2:$E$126,MATCH(EF!P671,B!$A$2:$A$126,0))),B!$E$127)</f>
        <v>#N/A</v>
      </c>
    </row>
    <row r="672" spans="1:19" x14ac:dyDescent="0.3">
      <c r="A672" s="195">
        <f>COUNTIF(A!$A$2:$A$1001,"&lt;="&amp;A!A672)</f>
        <v>0</v>
      </c>
      <c r="B672" s="196">
        <v>671</v>
      </c>
      <c r="C672" s="202" t="e">
        <f>INDEX(A!$A$2:$A$1001,MATCH(EF!B672,EF!$A$2:$A$1001,0))</f>
        <v>#N/A</v>
      </c>
      <c r="D672" s="202" t="e">
        <f>INDEX(A!$B$2:$B$1001,MATCH(EF!C672,A!$A$2:$A$1001,0))</f>
        <v>#N/A</v>
      </c>
      <c r="E672" s="202" t="e">
        <f>INDEX(A!$C$2:$C$1001,MATCH(EF!C672,A!$A$2:$A$1001,0))</f>
        <v>#N/A</v>
      </c>
      <c r="F672" s="202" t="e">
        <f>INDEX(A!$D$2:$D$1001,MATCH(EF!C672,A!$A$2:$A$1001,0))</f>
        <v>#N/A</v>
      </c>
      <c r="G672" s="202" t="e">
        <f>INDEX(A!$E$2:$E$1001,MATCH(EF!C672,A!$A$2:$A$1001,0))</f>
        <v>#N/A</v>
      </c>
      <c r="H672" s="202" t="e">
        <f>INDEX(A!$F$2:$F$1001,MATCH(EF!C672,A!$A$2:$A$1001,0))</f>
        <v>#N/A</v>
      </c>
      <c r="I672" s="202" t="e">
        <f>INDEX(A!$G$2:$G$1001,MATCH(EF!C672,A!$A$2:$A$1001,0))</f>
        <v>#N/A</v>
      </c>
      <c r="J672" s="202" t="e">
        <f>INDEX(A!$H$2:$H$1001,MATCH(EF!C672,A!$A$2:$A$1001,0))</f>
        <v>#N/A</v>
      </c>
      <c r="K672" s="202" t="e">
        <f>INDEX(A!$I$2:$I$1001,MATCH(EF!C672,A!$A$2:$A$1001,0))</f>
        <v>#N/A</v>
      </c>
      <c r="L672" s="202" t="e">
        <f>INDEX(A!$J$2:$J$1001,MATCH(EF!C672,A!$A$2:$A$1001,0))</f>
        <v>#N/A</v>
      </c>
      <c r="M672" s="202" t="e">
        <f>INDEX(A!$K$2:$K$1001,MATCH(EF!C672,A!$A$2:$A$1001,0))</f>
        <v>#N/A</v>
      </c>
      <c r="N672" s="202" t="e">
        <f>INDEX(A!$L$2:$L$1001,MATCH(EF!C672,A!$A$2:$A$1001,0))</f>
        <v>#N/A</v>
      </c>
      <c r="O672" s="203" t="e">
        <f t="shared" si="20"/>
        <v>#N/A</v>
      </c>
      <c r="P672" s="203" t="e">
        <f t="shared" si="21"/>
        <v>#N/A</v>
      </c>
      <c r="Q672" s="203" t="e">
        <f>IF(O672="7",IF(P672="000","Sin región al ser un intermunicipal",INDEX(B!$C$2:$C$126,MATCH(EF!P672,B!$A$2:$A$126,0))),"Sin región al ser un ente Estatal")</f>
        <v>#N/A</v>
      </c>
      <c r="R672" s="204" t="e">
        <f>IF(O672="7",IF(P672="000","N/A",INDEX(B!$D$2:$D$126,MATCH(EF!P672,B!$A$2:$A$126,0))),B!$D$127)</f>
        <v>#N/A</v>
      </c>
      <c r="S672" s="204" t="e">
        <f>IF(O672="7",IF(P672="000","N/A",INDEX(B!$E$2:$E$126,MATCH(EF!P672,B!$A$2:$A$126,0))),B!$E$127)</f>
        <v>#N/A</v>
      </c>
    </row>
    <row r="673" spans="1:19" x14ac:dyDescent="0.3">
      <c r="A673" s="195">
        <f>COUNTIF(A!$A$2:$A$1001,"&lt;="&amp;A!A673)</f>
        <v>0</v>
      </c>
      <c r="B673" s="196">
        <v>672</v>
      </c>
      <c r="C673" s="202" t="e">
        <f>INDEX(A!$A$2:$A$1001,MATCH(EF!B673,EF!$A$2:$A$1001,0))</f>
        <v>#N/A</v>
      </c>
      <c r="D673" s="202" t="e">
        <f>INDEX(A!$B$2:$B$1001,MATCH(EF!C673,A!$A$2:$A$1001,0))</f>
        <v>#N/A</v>
      </c>
      <c r="E673" s="202" t="e">
        <f>INDEX(A!$C$2:$C$1001,MATCH(EF!C673,A!$A$2:$A$1001,0))</f>
        <v>#N/A</v>
      </c>
      <c r="F673" s="202" t="e">
        <f>INDEX(A!$D$2:$D$1001,MATCH(EF!C673,A!$A$2:$A$1001,0))</f>
        <v>#N/A</v>
      </c>
      <c r="G673" s="202" t="e">
        <f>INDEX(A!$E$2:$E$1001,MATCH(EF!C673,A!$A$2:$A$1001,0))</f>
        <v>#N/A</v>
      </c>
      <c r="H673" s="202" t="e">
        <f>INDEX(A!$F$2:$F$1001,MATCH(EF!C673,A!$A$2:$A$1001,0))</f>
        <v>#N/A</v>
      </c>
      <c r="I673" s="202" t="e">
        <f>INDEX(A!$G$2:$G$1001,MATCH(EF!C673,A!$A$2:$A$1001,0))</f>
        <v>#N/A</v>
      </c>
      <c r="J673" s="202" t="e">
        <f>INDEX(A!$H$2:$H$1001,MATCH(EF!C673,A!$A$2:$A$1001,0))</f>
        <v>#N/A</v>
      </c>
      <c r="K673" s="202" t="e">
        <f>INDEX(A!$I$2:$I$1001,MATCH(EF!C673,A!$A$2:$A$1001,0))</f>
        <v>#N/A</v>
      </c>
      <c r="L673" s="202" t="e">
        <f>INDEX(A!$J$2:$J$1001,MATCH(EF!C673,A!$A$2:$A$1001,0))</f>
        <v>#N/A</v>
      </c>
      <c r="M673" s="202" t="e">
        <f>INDEX(A!$K$2:$K$1001,MATCH(EF!C673,A!$A$2:$A$1001,0))</f>
        <v>#N/A</v>
      </c>
      <c r="N673" s="202" t="e">
        <f>INDEX(A!$L$2:$L$1001,MATCH(EF!C673,A!$A$2:$A$1001,0))</f>
        <v>#N/A</v>
      </c>
      <c r="O673" s="203" t="e">
        <f t="shared" si="20"/>
        <v>#N/A</v>
      </c>
      <c r="P673" s="203" t="e">
        <f t="shared" si="21"/>
        <v>#N/A</v>
      </c>
      <c r="Q673" s="203" t="e">
        <f>IF(O673="7",IF(P673="000","Sin región al ser un intermunicipal",INDEX(B!$C$2:$C$126,MATCH(EF!P673,B!$A$2:$A$126,0))),"Sin región al ser un ente Estatal")</f>
        <v>#N/A</v>
      </c>
      <c r="R673" s="204" t="e">
        <f>IF(O673="7",IF(P673="000","N/A",INDEX(B!$D$2:$D$126,MATCH(EF!P673,B!$A$2:$A$126,0))),B!$D$127)</f>
        <v>#N/A</v>
      </c>
      <c r="S673" s="204" t="e">
        <f>IF(O673="7",IF(P673="000","N/A",INDEX(B!$E$2:$E$126,MATCH(EF!P673,B!$A$2:$A$126,0))),B!$E$127)</f>
        <v>#N/A</v>
      </c>
    </row>
    <row r="674" spans="1:19" x14ac:dyDescent="0.3">
      <c r="A674" s="195">
        <f>COUNTIF(A!$A$2:$A$1001,"&lt;="&amp;A!A674)</f>
        <v>0</v>
      </c>
      <c r="B674" s="196">
        <v>673</v>
      </c>
      <c r="C674" s="202" t="e">
        <f>INDEX(A!$A$2:$A$1001,MATCH(EF!B674,EF!$A$2:$A$1001,0))</f>
        <v>#N/A</v>
      </c>
      <c r="D674" s="202" t="e">
        <f>INDEX(A!$B$2:$B$1001,MATCH(EF!C674,A!$A$2:$A$1001,0))</f>
        <v>#N/A</v>
      </c>
      <c r="E674" s="202" t="e">
        <f>INDEX(A!$C$2:$C$1001,MATCH(EF!C674,A!$A$2:$A$1001,0))</f>
        <v>#N/A</v>
      </c>
      <c r="F674" s="202" t="e">
        <f>INDEX(A!$D$2:$D$1001,MATCH(EF!C674,A!$A$2:$A$1001,0))</f>
        <v>#N/A</v>
      </c>
      <c r="G674" s="202" t="e">
        <f>INDEX(A!$E$2:$E$1001,MATCH(EF!C674,A!$A$2:$A$1001,0))</f>
        <v>#N/A</v>
      </c>
      <c r="H674" s="202" t="e">
        <f>INDEX(A!$F$2:$F$1001,MATCH(EF!C674,A!$A$2:$A$1001,0))</f>
        <v>#N/A</v>
      </c>
      <c r="I674" s="202" t="e">
        <f>INDEX(A!$G$2:$G$1001,MATCH(EF!C674,A!$A$2:$A$1001,0))</f>
        <v>#N/A</v>
      </c>
      <c r="J674" s="202" t="e">
        <f>INDEX(A!$H$2:$H$1001,MATCH(EF!C674,A!$A$2:$A$1001,0))</f>
        <v>#N/A</v>
      </c>
      <c r="K674" s="202" t="e">
        <f>INDEX(A!$I$2:$I$1001,MATCH(EF!C674,A!$A$2:$A$1001,0))</f>
        <v>#N/A</v>
      </c>
      <c r="L674" s="202" t="e">
        <f>INDEX(A!$J$2:$J$1001,MATCH(EF!C674,A!$A$2:$A$1001,0))</f>
        <v>#N/A</v>
      </c>
      <c r="M674" s="202" t="e">
        <f>INDEX(A!$K$2:$K$1001,MATCH(EF!C674,A!$A$2:$A$1001,0))</f>
        <v>#N/A</v>
      </c>
      <c r="N674" s="202" t="e">
        <f>INDEX(A!$L$2:$L$1001,MATCH(EF!C674,A!$A$2:$A$1001,0))</f>
        <v>#N/A</v>
      </c>
      <c r="O674" s="203" t="e">
        <f t="shared" si="20"/>
        <v>#N/A</v>
      </c>
      <c r="P674" s="203" t="e">
        <f t="shared" si="21"/>
        <v>#N/A</v>
      </c>
      <c r="Q674" s="203" t="e">
        <f>IF(O674="7",IF(P674="000","Sin región al ser un intermunicipal",INDEX(B!$C$2:$C$126,MATCH(EF!P674,B!$A$2:$A$126,0))),"Sin región al ser un ente Estatal")</f>
        <v>#N/A</v>
      </c>
      <c r="R674" s="204" t="e">
        <f>IF(O674="7",IF(P674="000","N/A",INDEX(B!$D$2:$D$126,MATCH(EF!P674,B!$A$2:$A$126,0))),B!$D$127)</f>
        <v>#N/A</v>
      </c>
      <c r="S674" s="204" t="e">
        <f>IF(O674="7",IF(P674="000","N/A",INDEX(B!$E$2:$E$126,MATCH(EF!P674,B!$A$2:$A$126,0))),B!$E$127)</f>
        <v>#N/A</v>
      </c>
    </row>
    <row r="675" spans="1:19" x14ac:dyDescent="0.3">
      <c r="A675" s="195">
        <f>COUNTIF(A!$A$2:$A$1001,"&lt;="&amp;A!A675)</f>
        <v>0</v>
      </c>
      <c r="B675" s="196">
        <v>674</v>
      </c>
      <c r="C675" s="202" t="e">
        <f>INDEX(A!$A$2:$A$1001,MATCH(EF!B675,EF!$A$2:$A$1001,0))</f>
        <v>#N/A</v>
      </c>
      <c r="D675" s="202" t="e">
        <f>INDEX(A!$B$2:$B$1001,MATCH(EF!C675,A!$A$2:$A$1001,0))</f>
        <v>#N/A</v>
      </c>
      <c r="E675" s="202" t="e">
        <f>INDEX(A!$C$2:$C$1001,MATCH(EF!C675,A!$A$2:$A$1001,0))</f>
        <v>#N/A</v>
      </c>
      <c r="F675" s="202" t="e">
        <f>INDEX(A!$D$2:$D$1001,MATCH(EF!C675,A!$A$2:$A$1001,0))</f>
        <v>#N/A</v>
      </c>
      <c r="G675" s="202" t="e">
        <f>INDEX(A!$E$2:$E$1001,MATCH(EF!C675,A!$A$2:$A$1001,0))</f>
        <v>#N/A</v>
      </c>
      <c r="H675" s="202" t="e">
        <f>INDEX(A!$F$2:$F$1001,MATCH(EF!C675,A!$A$2:$A$1001,0))</f>
        <v>#N/A</v>
      </c>
      <c r="I675" s="202" t="e">
        <f>INDEX(A!$G$2:$G$1001,MATCH(EF!C675,A!$A$2:$A$1001,0))</f>
        <v>#N/A</v>
      </c>
      <c r="J675" s="202" t="e">
        <f>INDEX(A!$H$2:$H$1001,MATCH(EF!C675,A!$A$2:$A$1001,0))</f>
        <v>#N/A</v>
      </c>
      <c r="K675" s="202" t="e">
        <f>INDEX(A!$I$2:$I$1001,MATCH(EF!C675,A!$A$2:$A$1001,0))</f>
        <v>#N/A</v>
      </c>
      <c r="L675" s="202" t="e">
        <f>INDEX(A!$J$2:$J$1001,MATCH(EF!C675,A!$A$2:$A$1001,0))</f>
        <v>#N/A</v>
      </c>
      <c r="M675" s="202" t="e">
        <f>INDEX(A!$K$2:$K$1001,MATCH(EF!C675,A!$A$2:$A$1001,0))</f>
        <v>#N/A</v>
      </c>
      <c r="N675" s="202" t="e">
        <f>INDEX(A!$L$2:$L$1001,MATCH(EF!C675,A!$A$2:$A$1001,0))</f>
        <v>#N/A</v>
      </c>
      <c r="O675" s="203" t="e">
        <f t="shared" si="20"/>
        <v>#N/A</v>
      </c>
      <c r="P675" s="203" t="e">
        <f t="shared" si="21"/>
        <v>#N/A</v>
      </c>
      <c r="Q675" s="203" t="e">
        <f>IF(O675="7",IF(P675="000","Sin región al ser un intermunicipal",INDEX(B!$C$2:$C$126,MATCH(EF!P675,B!$A$2:$A$126,0))),"Sin región al ser un ente Estatal")</f>
        <v>#N/A</v>
      </c>
      <c r="R675" s="204" t="e">
        <f>IF(O675="7",IF(P675="000","N/A",INDEX(B!$D$2:$D$126,MATCH(EF!P675,B!$A$2:$A$126,0))),B!$D$127)</f>
        <v>#N/A</v>
      </c>
      <c r="S675" s="204" t="e">
        <f>IF(O675="7",IF(P675="000","N/A",INDEX(B!$E$2:$E$126,MATCH(EF!P675,B!$A$2:$A$126,0))),B!$E$127)</f>
        <v>#N/A</v>
      </c>
    </row>
    <row r="676" spans="1:19" x14ac:dyDescent="0.3">
      <c r="A676" s="195">
        <f>COUNTIF(A!$A$2:$A$1001,"&lt;="&amp;A!A676)</f>
        <v>0</v>
      </c>
      <c r="B676" s="196">
        <v>675</v>
      </c>
      <c r="C676" s="202" t="e">
        <f>INDEX(A!$A$2:$A$1001,MATCH(EF!B676,EF!$A$2:$A$1001,0))</f>
        <v>#N/A</v>
      </c>
      <c r="D676" s="202" t="e">
        <f>INDEX(A!$B$2:$B$1001,MATCH(EF!C676,A!$A$2:$A$1001,0))</f>
        <v>#N/A</v>
      </c>
      <c r="E676" s="202" t="e">
        <f>INDEX(A!$C$2:$C$1001,MATCH(EF!C676,A!$A$2:$A$1001,0))</f>
        <v>#N/A</v>
      </c>
      <c r="F676" s="202" t="e">
        <f>INDEX(A!$D$2:$D$1001,MATCH(EF!C676,A!$A$2:$A$1001,0))</f>
        <v>#N/A</v>
      </c>
      <c r="G676" s="202" t="e">
        <f>INDEX(A!$E$2:$E$1001,MATCH(EF!C676,A!$A$2:$A$1001,0))</f>
        <v>#N/A</v>
      </c>
      <c r="H676" s="202" t="e">
        <f>INDEX(A!$F$2:$F$1001,MATCH(EF!C676,A!$A$2:$A$1001,0))</f>
        <v>#N/A</v>
      </c>
      <c r="I676" s="202" t="e">
        <f>INDEX(A!$G$2:$G$1001,MATCH(EF!C676,A!$A$2:$A$1001,0))</f>
        <v>#N/A</v>
      </c>
      <c r="J676" s="202" t="e">
        <f>INDEX(A!$H$2:$H$1001,MATCH(EF!C676,A!$A$2:$A$1001,0))</f>
        <v>#N/A</v>
      </c>
      <c r="K676" s="202" t="e">
        <f>INDEX(A!$I$2:$I$1001,MATCH(EF!C676,A!$A$2:$A$1001,0))</f>
        <v>#N/A</v>
      </c>
      <c r="L676" s="202" t="e">
        <f>INDEX(A!$J$2:$J$1001,MATCH(EF!C676,A!$A$2:$A$1001,0))</f>
        <v>#N/A</v>
      </c>
      <c r="M676" s="202" t="e">
        <f>INDEX(A!$K$2:$K$1001,MATCH(EF!C676,A!$A$2:$A$1001,0))</f>
        <v>#N/A</v>
      </c>
      <c r="N676" s="202" t="e">
        <f>INDEX(A!$L$2:$L$1001,MATCH(EF!C676,A!$A$2:$A$1001,0))</f>
        <v>#N/A</v>
      </c>
      <c r="O676" s="203" t="e">
        <f t="shared" si="20"/>
        <v>#N/A</v>
      </c>
      <c r="P676" s="203" t="e">
        <f t="shared" si="21"/>
        <v>#N/A</v>
      </c>
      <c r="Q676" s="203" t="e">
        <f>IF(O676="7",IF(P676="000","Sin región al ser un intermunicipal",INDEX(B!$C$2:$C$126,MATCH(EF!P676,B!$A$2:$A$126,0))),"Sin región al ser un ente Estatal")</f>
        <v>#N/A</v>
      </c>
      <c r="R676" s="204" t="e">
        <f>IF(O676="7",IF(P676="000","N/A",INDEX(B!$D$2:$D$126,MATCH(EF!P676,B!$A$2:$A$126,0))),B!$D$127)</f>
        <v>#N/A</v>
      </c>
      <c r="S676" s="204" t="e">
        <f>IF(O676="7",IF(P676="000","N/A",INDEX(B!$E$2:$E$126,MATCH(EF!P676,B!$A$2:$A$126,0))),B!$E$127)</f>
        <v>#N/A</v>
      </c>
    </row>
    <row r="677" spans="1:19" x14ac:dyDescent="0.3">
      <c r="A677" s="195">
        <f>COUNTIF(A!$A$2:$A$1001,"&lt;="&amp;A!A677)</f>
        <v>0</v>
      </c>
      <c r="B677" s="196">
        <v>676</v>
      </c>
      <c r="C677" s="202" t="e">
        <f>INDEX(A!$A$2:$A$1001,MATCH(EF!B677,EF!$A$2:$A$1001,0))</f>
        <v>#N/A</v>
      </c>
      <c r="D677" s="202" t="e">
        <f>INDEX(A!$B$2:$B$1001,MATCH(EF!C677,A!$A$2:$A$1001,0))</f>
        <v>#N/A</v>
      </c>
      <c r="E677" s="202" t="e">
        <f>INDEX(A!$C$2:$C$1001,MATCH(EF!C677,A!$A$2:$A$1001,0))</f>
        <v>#N/A</v>
      </c>
      <c r="F677" s="202" t="e">
        <f>INDEX(A!$D$2:$D$1001,MATCH(EF!C677,A!$A$2:$A$1001,0))</f>
        <v>#N/A</v>
      </c>
      <c r="G677" s="202" t="e">
        <f>INDEX(A!$E$2:$E$1001,MATCH(EF!C677,A!$A$2:$A$1001,0))</f>
        <v>#N/A</v>
      </c>
      <c r="H677" s="202" t="e">
        <f>INDEX(A!$F$2:$F$1001,MATCH(EF!C677,A!$A$2:$A$1001,0))</f>
        <v>#N/A</v>
      </c>
      <c r="I677" s="202" t="e">
        <f>INDEX(A!$G$2:$G$1001,MATCH(EF!C677,A!$A$2:$A$1001,0))</f>
        <v>#N/A</v>
      </c>
      <c r="J677" s="202" t="e">
        <f>INDEX(A!$H$2:$H$1001,MATCH(EF!C677,A!$A$2:$A$1001,0))</f>
        <v>#N/A</v>
      </c>
      <c r="K677" s="202" t="e">
        <f>INDEX(A!$I$2:$I$1001,MATCH(EF!C677,A!$A$2:$A$1001,0))</f>
        <v>#N/A</v>
      </c>
      <c r="L677" s="202" t="e">
        <f>INDEX(A!$J$2:$J$1001,MATCH(EF!C677,A!$A$2:$A$1001,0))</f>
        <v>#N/A</v>
      </c>
      <c r="M677" s="202" t="e">
        <f>INDEX(A!$K$2:$K$1001,MATCH(EF!C677,A!$A$2:$A$1001,0))</f>
        <v>#N/A</v>
      </c>
      <c r="N677" s="202" t="e">
        <f>INDEX(A!$L$2:$L$1001,MATCH(EF!C677,A!$A$2:$A$1001,0))</f>
        <v>#N/A</v>
      </c>
      <c r="O677" s="203" t="e">
        <f t="shared" si="20"/>
        <v>#N/A</v>
      </c>
      <c r="P677" s="203" t="e">
        <f t="shared" si="21"/>
        <v>#N/A</v>
      </c>
      <c r="Q677" s="203" t="e">
        <f>IF(O677="7",IF(P677="000","Sin región al ser un intermunicipal",INDEX(B!$C$2:$C$126,MATCH(EF!P677,B!$A$2:$A$126,0))),"Sin región al ser un ente Estatal")</f>
        <v>#N/A</v>
      </c>
      <c r="R677" s="204" t="e">
        <f>IF(O677="7",IF(P677="000","N/A",INDEX(B!$D$2:$D$126,MATCH(EF!P677,B!$A$2:$A$126,0))),B!$D$127)</f>
        <v>#N/A</v>
      </c>
      <c r="S677" s="204" t="e">
        <f>IF(O677="7",IF(P677="000","N/A",INDEX(B!$E$2:$E$126,MATCH(EF!P677,B!$A$2:$A$126,0))),B!$E$127)</f>
        <v>#N/A</v>
      </c>
    </row>
    <row r="678" spans="1:19" x14ac:dyDescent="0.3">
      <c r="A678" s="195">
        <f>COUNTIF(A!$A$2:$A$1001,"&lt;="&amp;A!A678)</f>
        <v>0</v>
      </c>
      <c r="B678" s="196">
        <v>677</v>
      </c>
      <c r="C678" s="202" t="e">
        <f>INDEX(A!$A$2:$A$1001,MATCH(EF!B678,EF!$A$2:$A$1001,0))</f>
        <v>#N/A</v>
      </c>
      <c r="D678" s="202" t="e">
        <f>INDEX(A!$B$2:$B$1001,MATCH(EF!C678,A!$A$2:$A$1001,0))</f>
        <v>#N/A</v>
      </c>
      <c r="E678" s="202" t="e">
        <f>INDEX(A!$C$2:$C$1001,MATCH(EF!C678,A!$A$2:$A$1001,0))</f>
        <v>#N/A</v>
      </c>
      <c r="F678" s="202" t="e">
        <f>INDEX(A!$D$2:$D$1001,MATCH(EF!C678,A!$A$2:$A$1001,0))</f>
        <v>#N/A</v>
      </c>
      <c r="G678" s="202" t="e">
        <f>INDEX(A!$E$2:$E$1001,MATCH(EF!C678,A!$A$2:$A$1001,0))</f>
        <v>#N/A</v>
      </c>
      <c r="H678" s="202" t="e">
        <f>INDEX(A!$F$2:$F$1001,MATCH(EF!C678,A!$A$2:$A$1001,0))</f>
        <v>#N/A</v>
      </c>
      <c r="I678" s="202" t="e">
        <f>INDEX(A!$G$2:$G$1001,MATCH(EF!C678,A!$A$2:$A$1001,0))</f>
        <v>#N/A</v>
      </c>
      <c r="J678" s="202" t="e">
        <f>INDEX(A!$H$2:$H$1001,MATCH(EF!C678,A!$A$2:$A$1001,0))</f>
        <v>#N/A</v>
      </c>
      <c r="K678" s="202" t="e">
        <f>INDEX(A!$I$2:$I$1001,MATCH(EF!C678,A!$A$2:$A$1001,0))</f>
        <v>#N/A</v>
      </c>
      <c r="L678" s="202" t="e">
        <f>INDEX(A!$J$2:$J$1001,MATCH(EF!C678,A!$A$2:$A$1001,0))</f>
        <v>#N/A</v>
      </c>
      <c r="M678" s="202" t="e">
        <f>INDEX(A!$K$2:$K$1001,MATCH(EF!C678,A!$A$2:$A$1001,0))</f>
        <v>#N/A</v>
      </c>
      <c r="N678" s="202" t="e">
        <f>INDEX(A!$L$2:$L$1001,MATCH(EF!C678,A!$A$2:$A$1001,0))</f>
        <v>#N/A</v>
      </c>
      <c r="O678" s="203" t="e">
        <f t="shared" si="20"/>
        <v>#N/A</v>
      </c>
      <c r="P678" s="203" t="e">
        <f t="shared" si="21"/>
        <v>#N/A</v>
      </c>
      <c r="Q678" s="203" t="e">
        <f>IF(O678="7",IF(P678="000","Sin región al ser un intermunicipal",INDEX(B!$C$2:$C$126,MATCH(EF!P678,B!$A$2:$A$126,0))),"Sin región al ser un ente Estatal")</f>
        <v>#N/A</v>
      </c>
      <c r="R678" s="204" t="e">
        <f>IF(O678="7",IF(P678="000","N/A",INDEX(B!$D$2:$D$126,MATCH(EF!P678,B!$A$2:$A$126,0))),B!$D$127)</f>
        <v>#N/A</v>
      </c>
      <c r="S678" s="204" t="e">
        <f>IF(O678="7",IF(P678="000","N/A",INDEX(B!$E$2:$E$126,MATCH(EF!P678,B!$A$2:$A$126,0))),B!$E$127)</f>
        <v>#N/A</v>
      </c>
    </row>
    <row r="679" spans="1:19" x14ac:dyDescent="0.3">
      <c r="A679" s="195">
        <f>COUNTIF(A!$A$2:$A$1001,"&lt;="&amp;A!A679)</f>
        <v>0</v>
      </c>
      <c r="B679" s="196">
        <v>678</v>
      </c>
      <c r="C679" s="202" t="e">
        <f>INDEX(A!$A$2:$A$1001,MATCH(EF!B679,EF!$A$2:$A$1001,0))</f>
        <v>#N/A</v>
      </c>
      <c r="D679" s="202" t="e">
        <f>INDEX(A!$B$2:$B$1001,MATCH(EF!C679,A!$A$2:$A$1001,0))</f>
        <v>#N/A</v>
      </c>
      <c r="E679" s="202" t="e">
        <f>INDEX(A!$C$2:$C$1001,MATCH(EF!C679,A!$A$2:$A$1001,0))</f>
        <v>#N/A</v>
      </c>
      <c r="F679" s="202" t="e">
        <f>INDEX(A!$D$2:$D$1001,MATCH(EF!C679,A!$A$2:$A$1001,0))</f>
        <v>#N/A</v>
      </c>
      <c r="G679" s="202" t="e">
        <f>INDEX(A!$E$2:$E$1001,MATCH(EF!C679,A!$A$2:$A$1001,0))</f>
        <v>#N/A</v>
      </c>
      <c r="H679" s="202" t="e">
        <f>INDEX(A!$F$2:$F$1001,MATCH(EF!C679,A!$A$2:$A$1001,0))</f>
        <v>#N/A</v>
      </c>
      <c r="I679" s="202" t="e">
        <f>INDEX(A!$G$2:$G$1001,MATCH(EF!C679,A!$A$2:$A$1001,0))</f>
        <v>#N/A</v>
      </c>
      <c r="J679" s="202" t="e">
        <f>INDEX(A!$H$2:$H$1001,MATCH(EF!C679,A!$A$2:$A$1001,0))</f>
        <v>#N/A</v>
      </c>
      <c r="K679" s="202" t="e">
        <f>INDEX(A!$I$2:$I$1001,MATCH(EF!C679,A!$A$2:$A$1001,0))</f>
        <v>#N/A</v>
      </c>
      <c r="L679" s="202" t="e">
        <f>INDEX(A!$J$2:$J$1001,MATCH(EF!C679,A!$A$2:$A$1001,0))</f>
        <v>#N/A</v>
      </c>
      <c r="M679" s="202" t="e">
        <f>INDEX(A!$K$2:$K$1001,MATCH(EF!C679,A!$A$2:$A$1001,0))</f>
        <v>#N/A</v>
      </c>
      <c r="N679" s="202" t="e">
        <f>INDEX(A!$L$2:$L$1001,MATCH(EF!C679,A!$A$2:$A$1001,0))</f>
        <v>#N/A</v>
      </c>
      <c r="O679" s="203" t="e">
        <f t="shared" si="20"/>
        <v>#N/A</v>
      </c>
      <c r="P679" s="203" t="e">
        <f t="shared" si="21"/>
        <v>#N/A</v>
      </c>
      <c r="Q679" s="203" t="e">
        <f>IF(O679="7",IF(P679="000","Sin región al ser un intermunicipal",INDEX(B!$C$2:$C$126,MATCH(EF!P679,B!$A$2:$A$126,0))),"Sin región al ser un ente Estatal")</f>
        <v>#N/A</v>
      </c>
      <c r="R679" s="204" t="e">
        <f>IF(O679="7",IF(P679="000","N/A",INDEX(B!$D$2:$D$126,MATCH(EF!P679,B!$A$2:$A$126,0))),B!$D$127)</f>
        <v>#N/A</v>
      </c>
      <c r="S679" s="204" t="e">
        <f>IF(O679="7",IF(P679="000","N/A",INDEX(B!$E$2:$E$126,MATCH(EF!P679,B!$A$2:$A$126,0))),B!$E$127)</f>
        <v>#N/A</v>
      </c>
    </row>
    <row r="680" spans="1:19" x14ac:dyDescent="0.3">
      <c r="A680" s="195">
        <f>COUNTIF(A!$A$2:$A$1001,"&lt;="&amp;A!A680)</f>
        <v>0</v>
      </c>
      <c r="B680" s="196">
        <v>679</v>
      </c>
      <c r="C680" s="202" t="e">
        <f>INDEX(A!$A$2:$A$1001,MATCH(EF!B680,EF!$A$2:$A$1001,0))</f>
        <v>#N/A</v>
      </c>
      <c r="D680" s="202" t="e">
        <f>INDEX(A!$B$2:$B$1001,MATCH(EF!C680,A!$A$2:$A$1001,0))</f>
        <v>#N/A</v>
      </c>
      <c r="E680" s="202" t="e">
        <f>INDEX(A!$C$2:$C$1001,MATCH(EF!C680,A!$A$2:$A$1001,0))</f>
        <v>#N/A</v>
      </c>
      <c r="F680" s="202" t="e">
        <f>INDEX(A!$D$2:$D$1001,MATCH(EF!C680,A!$A$2:$A$1001,0))</f>
        <v>#N/A</v>
      </c>
      <c r="G680" s="202" t="e">
        <f>INDEX(A!$E$2:$E$1001,MATCH(EF!C680,A!$A$2:$A$1001,0))</f>
        <v>#N/A</v>
      </c>
      <c r="H680" s="202" t="e">
        <f>INDEX(A!$F$2:$F$1001,MATCH(EF!C680,A!$A$2:$A$1001,0))</f>
        <v>#N/A</v>
      </c>
      <c r="I680" s="202" t="e">
        <f>INDEX(A!$G$2:$G$1001,MATCH(EF!C680,A!$A$2:$A$1001,0))</f>
        <v>#N/A</v>
      </c>
      <c r="J680" s="202" t="e">
        <f>INDEX(A!$H$2:$H$1001,MATCH(EF!C680,A!$A$2:$A$1001,0))</f>
        <v>#N/A</v>
      </c>
      <c r="K680" s="202" t="e">
        <f>INDEX(A!$I$2:$I$1001,MATCH(EF!C680,A!$A$2:$A$1001,0))</f>
        <v>#N/A</v>
      </c>
      <c r="L680" s="202" t="e">
        <f>INDEX(A!$J$2:$J$1001,MATCH(EF!C680,A!$A$2:$A$1001,0))</f>
        <v>#N/A</v>
      </c>
      <c r="M680" s="202" t="e">
        <f>INDEX(A!$K$2:$K$1001,MATCH(EF!C680,A!$A$2:$A$1001,0))</f>
        <v>#N/A</v>
      </c>
      <c r="N680" s="202" t="e">
        <f>INDEX(A!$L$2:$L$1001,MATCH(EF!C680,A!$A$2:$A$1001,0))</f>
        <v>#N/A</v>
      </c>
      <c r="O680" s="203" t="e">
        <f t="shared" si="20"/>
        <v>#N/A</v>
      </c>
      <c r="P680" s="203" t="e">
        <f t="shared" si="21"/>
        <v>#N/A</v>
      </c>
      <c r="Q680" s="203" t="e">
        <f>IF(O680="7",IF(P680="000","Sin región al ser un intermunicipal",INDEX(B!$C$2:$C$126,MATCH(EF!P680,B!$A$2:$A$126,0))),"Sin región al ser un ente Estatal")</f>
        <v>#N/A</v>
      </c>
      <c r="R680" s="204" t="e">
        <f>IF(O680="7",IF(P680="000","N/A",INDEX(B!$D$2:$D$126,MATCH(EF!P680,B!$A$2:$A$126,0))),B!$D$127)</f>
        <v>#N/A</v>
      </c>
      <c r="S680" s="204" t="e">
        <f>IF(O680="7",IF(P680="000","N/A",INDEX(B!$E$2:$E$126,MATCH(EF!P680,B!$A$2:$A$126,0))),B!$E$127)</f>
        <v>#N/A</v>
      </c>
    </row>
    <row r="681" spans="1:19" x14ac:dyDescent="0.3">
      <c r="A681" s="195">
        <f>COUNTIF(A!$A$2:$A$1001,"&lt;="&amp;A!A681)</f>
        <v>0</v>
      </c>
      <c r="B681" s="196">
        <v>680</v>
      </c>
      <c r="C681" s="202" t="e">
        <f>INDEX(A!$A$2:$A$1001,MATCH(EF!B681,EF!$A$2:$A$1001,0))</f>
        <v>#N/A</v>
      </c>
      <c r="D681" s="202" t="e">
        <f>INDEX(A!$B$2:$B$1001,MATCH(EF!C681,A!$A$2:$A$1001,0))</f>
        <v>#N/A</v>
      </c>
      <c r="E681" s="202" t="e">
        <f>INDEX(A!$C$2:$C$1001,MATCH(EF!C681,A!$A$2:$A$1001,0))</f>
        <v>#N/A</v>
      </c>
      <c r="F681" s="202" t="e">
        <f>INDEX(A!$D$2:$D$1001,MATCH(EF!C681,A!$A$2:$A$1001,0))</f>
        <v>#N/A</v>
      </c>
      <c r="G681" s="202" t="e">
        <f>INDEX(A!$E$2:$E$1001,MATCH(EF!C681,A!$A$2:$A$1001,0))</f>
        <v>#N/A</v>
      </c>
      <c r="H681" s="202" t="e">
        <f>INDEX(A!$F$2:$F$1001,MATCH(EF!C681,A!$A$2:$A$1001,0))</f>
        <v>#N/A</v>
      </c>
      <c r="I681" s="202" t="e">
        <f>INDEX(A!$G$2:$G$1001,MATCH(EF!C681,A!$A$2:$A$1001,0))</f>
        <v>#N/A</v>
      </c>
      <c r="J681" s="202" t="e">
        <f>INDEX(A!$H$2:$H$1001,MATCH(EF!C681,A!$A$2:$A$1001,0))</f>
        <v>#N/A</v>
      </c>
      <c r="K681" s="202" t="e">
        <f>INDEX(A!$I$2:$I$1001,MATCH(EF!C681,A!$A$2:$A$1001,0))</f>
        <v>#N/A</v>
      </c>
      <c r="L681" s="202" t="e">
        <f>INDEX(A!$J$2:$J$1001,MATCH(EF!C681,A!$A$2:$A$1001,0))</f>
        <v>#N/A</v>
      </c>
      <c r="M681" s="202" t="e">
        <f>INDEX(A!$K$2:$K$1001,MATCH(EF!C681,A!$A$2:$A$1001,0))</f>
        <v>#N/A</v>
      </c>
      <c r="N681" s="202" t="e">
        <f>INDEX(A!$L$2:$L$1001,MATCH(EF!C681,A!$A$2:$A$1001,0))</f>
        <v>#N/A</v>
      </c>
      <c r="O681" s="203" t="e">
        <f t="shared" si="20"/>
        <v>#N/A</v>
      </c>
      <c r="P681" s="203" t="e">
        <f t="shared" si="21"/>
        <v>#N/A</v>
      </c>
      <c r="Q681" s="203" t="e">
        <f>IF(O681="7",IF(P681="000","Sin región al ser un intermunicipal",INDEX(B!$C$2:$C$126,MATCH(EF!P681,B!$A$2:$A$126,0))),"Sin región al ser un ente Estatal")</f>
        <v>#N/A</v>
      </c>
      <c r="R681" s="204" t="e">
        <f>IF(O681="7",IF(P681="000","N/A",INDEX(B!$D$2:$D$126,MATCH(EF!P681,B!$A$2:$A$126,0))),B!$D$127)</f>
        <v>#N/A</v>
      </c>
      <c r="S681" s="204" t="e">
        <f>IF(O681="7",IF(P681="000","N/A",INDEX(B!$E$2:$E$126,MATCH(EF!P681,B!$A$2:$A$126,0))),B!$E$127)</f>
        <v>#N/A</v>
      </c>
    </row>
    <row r="682" spans="1:19" x14ac:dyDescent="0.3">
      <c r="A682" s="195">
        <f>COUNTIF(A!$A$2:$A$1001,"&lt;="&amp;A!A682)</f>
        <v>0</v>
      </c>
      <c r="B682" s="196">
        <v>681</v>
      </c>
      <c r="C682" s="202" t="e">
        <f>INDEX(A!$A$2:$A$1001,MATCH(EF!B682,EF!$A$2:$A$1001,0))</f>
        <v>#N/A</v>
      </c>
      <c r="D682" s="202" t="e">
        <f>INDEX(A!$B$2:$B$1001,MATCH(EF!C682,A!$A$2:$A$1001,0))</f>
        <v>#N/A</v>
      </c>
      <c r="E682" s="202" t="e">
        <f>INDEX(A!$C$2:$C$1001,MATCH(EF!C682,A!$A$2:$A$1001,0))</f>
        <v>#N/A</v>
      </c>
      <c r="F682" s="202" t="e">
        <f>INDEX(A!$D$2:$D$1001,MATCH(EF!C682,A!$A$2:$A$1001,0))</f>
        <v>#N/A</v>
      </c>
      <c r="G682" s="202" t="e">
        <f>INDEX(A!$E$2:$E$1001,MATCH(EF!C682,A!$A$2:$A$1001,0))</f>
        <v>#N/A</v>
      </c>
      <c r="H682" s="202" t="e">
        <f>INDEX(A!$F$2:$F$1001,MATCH(EF!C682,A!$A$2:$A$1001,0))</f>
        <v>#N/A</v>
      </c>
      <c r="I682" s="202" t="e">
        <f>INDEX(A!$G$2:$G$1001,MATCH(EF!C682,A!$A$2:$A$1001,0))</f>
        <v>#N/A</v>
      </c>
      <c r="J682" s="202" t="e">
        <f>INDEX(A!$H$2:$H$1001,MATCH(EF!C682,A!$A$2:$A$1001,0))</f>
        <v>#N/A</v>
      </c>
      <c r="K682" s="202" t="e">
        <f>INDEX(A!$I$2:$I$1001,MATCH(EF!C682,A!$A$2:$A$1001,0))</f>
        <v>#N/A</v>
      </c>
      <c r="L682" s="202" t="e">
        <f>INDEX(A!$J$2:$J$1001,MATCH(EF!C682,A!$A$2:$A$1001,0))</f>
        <v>#N/A</v>
      </c>
      <c r="M682" s="202" t="e">
        <f>INDEX(A!$K$2:$K$1001,MATCH(EF!C682,A!$A$2:$A$1001,0))</f>
        <v>#N/A</v>
      </c>
      <c r="N682" s="202" t="e">
        <f>INDEX(A!$L$2:$L$1001,MATCH(EF!C682,A!$A$2:$A$1001,0))</f>
        <v>#N/A</v>
      </c>
      <c r="O682" s="203" t="e">
        <f t="shared" si="20"/>
        <v>#N/A</v>
      </c>
      <c r="P682" s="203" t="e">
        <f t="shared" si="21"/>
        <v>#N/A</v>
      </c>
      <c r="Q682" s="203" t="e">
        <f>IF(O682="7",IF(P682="000","Sin región al ser un intermunicipal",INDEX(B!$C$2:$C$126,MATCH(EF!P682,B!$A$2:$A$126,0))),"Sin región al ser un ente Estatal")</f>
        <v>#N/A</v>
      </c>
      <c r="R682" s="204" t="e">
        <f>IF(O682="7",IF(P682="000","N/A",INDEX(B!$D$2:$D$126,MATCH(EF!P682,B!$A$2:$A$126,0))),B!$D$127)</f>
        <v>#N/A</v>
      </c>
      <c r="S682" s="204" t="e">
        <f>IF(O682="7",IF(P682="000","N/A",INDEX(B!$E$2:$E$126,MATCH(EF!P682,B!$A$2:$A$126,0))),B!$E$127)</f>
        <v>#N/A</v>
      </c>
    </row>
    <row r="683" spans="1:19" x14ac:dyDescent="0.3">
      <c r="A683" s="195">
        <f>COUNTIF(A!$A$2:$A$1001,"&lt;="&amp;A!A683)</f>
        <v>0</v>
      </c>
      <c r="B683" s="196">
        <v>682</v>
      </c>
      <c r="C683" s="202" t="e">
        <f>INDEX(A!$A$2:$A$1001,MATCH(EF!B683,EF!$A$2:$A$1001,0))</f>
        <v>#N/A</v>
      </c>
      <c r="D683" s="202" t="e">
        <f>INDEX(A!$B$2:$B$1001,MATCH(EF!C683,A!$A$2:$A$1001,0))</f>
        <v>#N/A</v>
      </c>
      <c r="E683" s="202" t="e">
        <f>INDEX(A!$C$2:$C$1001,MATCH(EF!C683,A!$A$2:$A$1001,0))</f>
        <v>#N/A</v>
      </c>
      <c r="F683" s="202" t="e">
        <f>INDEX(A!$D$2:$D$1001,MATCH(EF!C683,A!$A$2:$A$1001,0))</f>
        <v>#N/A</v>
      </c>
      <c r="G683" s="202" t="e">
        <f>INDEX(A!$E$2:$E$1001,MATCH(EF!C683,A!$A$2:$A$1001,0))</f>
        <v>#N/A</v>
      </c>
      <c r="H683" s="202" t="e">
        <f>INDEX(A!$F$2:$F$1001,MATCH(EF!C683,A!$A$2:$A$1001,0))</f>
        <v>#N/A</v>
      </c>
      <c r="I683" s="202" t="e">
        <f>INDEX(A!$G$2:$G$1001,MATCH(EF!C683,A!$A$2:$A$1001,0))</f>
        <v>#N/A</v>
      </c>
      <c r="J683" s="202" t="e">
        <f>INDEX(A!$H$2:$H$1001,MATCH(EF!C683,A!$A$2:$A$1001,0))</f>
        <v>#N/A</v>
      </c>
      <c r="K683" s="202" t="e">
        <f>INDEX(A!$I$2:$I$1001,MATCH(EF!C683,A!$A$2:$A$1001,0))</f>
        <v>#N/A</v>
      </c>
      <c r="L683" s="202" t="e">
        <f>INDEX(A!$J$2:$J$1001,MATCH(EF!C683,A!$A$2:$A$1001,0))</f>
        <v>#N/A</v>
      </c>
      <c r="M683" s="202" t="e">
        <f>INDEX(A!$K$2:$K$1001,MATCH(EF!C683,A!$A$2:$A$1001,0))</f>
        <v>#N/A</v>
      </c>
      <c r="N683" s="202" t="e">
        <f>INDEX(A!$L$2:$L$1001,MATCH(EF!C683,A!$A$2:$A$1001,0))</f>
        <v>#N/A</v>
      </c>
      <c r="O683" s="203" t="e">
        <f t="shared" si="20"/>
        <v>#N/A</v>
      </c>
      <c r="P683" s="203" t="e">
        <f t="shared" si="21"/>
        <v>#N/A</v>
      </c>
      <c r="Q683" s="203" t="e">
        <f>IF(O683="7",IF(P683="000","Sin región al ser un intermunicipal",INDEX(B!$C$2:$C$126,MATCH(EF!P683,B!$A$2:$A$126,0))),"Sin región al ser un ente Estatal")</f>
        <v>#N/A</v>
      </c>
      <c r="R683" s="204" t="e">
        <f>IF(O683="7",IF(P683="000","N/A",INDEX(B!$D$2:$D$126,MATCH(EF!P683,B!$A$2:$A$126,0))),B!$D$127)</f>
        <v>#N/A</v>
      </c>
      <c r="S683" s="204" t="e">
        <f>IF(O683="7",IF(P683="000","N/A",INDEX(B!$E$2:$E$126,MATCH(EF!P683,B!$A$2:$A$126,0))),B!$E$127)</f>
        <v>#N/A</v>
      </c>
    </row>
    <row r="684" spans="1:19" x14ac:dyDescent="0.3">
      <c r="A684" s="195">
        <f>COUNTIF(A!$A$2:$A$1001,"&lt;="&amp;A!A684)</f>
        <v>0</v>
      </c>
      <c r="B684" s="196">
        <v>683</v>
      </c>
      <c r="C684" s="202" t="e">
        <f>INDEX(A!$A$2:$A$1001,MATCH(EF!B684,EF!$A$2:$A$1001,0))</f>
        <v>#N/A</v>
      </c>
      <c r="D684" s="202" t="e">
        <f>INDEX(A!$B$2:$B$1001,MATCH(EF!C684,A!$A$2:$A$1001,0))</f>
        <v>#N/A</v>
      </c>
      <c r="E684" s="202" t="e">
        <f>INDEX(A!$C$2:$C$1001,MATCH(EF!C684,A!$A$2:$A$1001,0))</f>
        <v>#N/A</v>
      </c>
      <c r="F684" s="202" t="e">
        <f>INDEX(A!$D$2:$D$1001,MATCH(EF!C684,A!$A$2:$A$1001,0))</f>
        <v>#N/A</v>
      </c>
      <c r="G684" s="202" t="e">
        <f>INDEX(A!$E$2:$E$1001,MATCH(EF!C684,A!$A$2:$A$1001,0))</f>
        <v>#N/A</v>
      </c>
      <c r="H684" s="202" t="e">
        <f>INDEX(A!$F$2:$F$1001,MATCH(EF!C684,A!$A$2:$A$1001,0))</f>
        <v>#N/A</v>
      </c>
      <c r="I684" s="202" t="e">
        <f>INDEX(A!$G$2:$G$1001,MATCH(EF!C684,A!$A$2:$A$1001,0))</f>
        <v>#N/A</v>
      </c>
      <c r="J684" s="202" t="e">
        <f>INDEX(A!$H$2:$H$1001,MATCH(EF!C684,A!$A$2:$A$1001,0))</f>
        <v>#N/A</v>
      </c>
      <c r="K684" s="202" t="e">
        <f>INDEX(A!$I$2:$I$1001,MATCH(EF!C684,A!$A$2:$A$1001,0))</f>
        <v>#N/A</v>
      </c>
      <c r="L684" s="202" t="e">
        <f>INDEX(A!$J$2:$J$1001,MATCH(EF!C684,A!$A$2:$A$1001,0))</f>
        <v>#N/A</v>
      </c>
      <c r="M684" s="202" t="e">
        <f>INDEX(A!$K$2:$K$1001,MATCH(EF!C684,A!$A$2:$A$1001,0))</f>
        <v>#N/A</v>
      </c>
      <c r="N684" s="202" t="e">
        <f>INDEX(A!$L$2:$L$1001,MATCH(EF!C684,A!$A$2:$A$1001,0))</f>
        <v>#N/A</v>
      </c>
      <c r="O684" s="203" t="e">
        <f t="shared" si="20"/>
        <v>#N/A</v>
      </c>
      <c r="P684" s="203" t="e">
        <f t="shared" si="21"/>
        <v>#N/A</v>
      </c>
      <c r="Q684" s="203" t="e">
        <f>IF(O684="7",IF(P684="000","Sin región al ser un intermunicipal",INDEX(B!$C$2:$C$126,MATCH(EF!P684,B!$A$2:$A$126,0))),"Sin región al ser un ente Estatal")</f>
        <v>#N/A</v>
      </c>
      <c r="R684" s="204" t="e">
        <f>IF(O684="7",IF(P684="000","N/A",INDEX(B!$D$2:$D$126,MATCH(EF!P684,B!$A$2:$A$126,0))),B!$D$127)</f>
        <v>#N/A</v>
      </c>
      <c r="S684" s="204" t="e">
        <f>IF(O684="7",IF(P684="000","N/A",INDEX(B!$E$2:$E$126,MATCH(EF!P684,B!$A$2:$A$126,0))),B!$E$127)</f>
        <v>#N/A</v>
      </c>
    </row>
    <row r="685" spans="1:19" x14ac:dyDescent="0.3">
      <c r="A685" s="195">
        <f>COUNTIF(A!$A$2:$A$1001,"&lt;="&amp;A!A685)</f>
        <v>0</v>
      </c>
      <c r="B685" s="196">
        <v>684</v>
      </c>
      <c r="C685" s="202" t="e">
        <f>INDEX(A!$A$2:$A$1001,MATCH(EF!B685,EF!$A$2:$A$1001,0))</f>
        <v>#N/A</v>
      </c>
      <c r="D685" s="202" t="e">
        <f>INDEX(A!$B$2:$B$1001,MATCH(EF!C685,A!$A$2:$A$1001,0))</f>
        <v>#N/A</v>
      </c>
      <c r="E685" s="202" t="e">
        <f>INDEX(A!$C$2:$C$1001,MATCH(EF!C685,A!$A$2:$A$1001,0))</f>
        <v>#N/A</v>
      </c>
      <c r="F685" s="202" t="e">
        <f>INDEX(A!$D$2:$D$1001,MATCH(EF!C685,A!$A$2:$A$1001,0))</f>
        <v>#N/A</v>
      </c>
      <c r="G685" s="202" t="e">
        <f>INDEX(A!$E$2:$E$1001,MATCH(EF!C685,A!$A$2:$A$1001,0))</f>
        <v>#N/A</v>
      </c>
      <c r="H685" s="202" t="e">
        <f>INDEX(A!$F$2:$F$1001,MATCH(EF!C685,A!$A$2:$A$1001,0))</f>
        <v>#N/A</v>
      </c>
      <c r="I685" s="202" t="e">
        <f>INDEX(A!$G$2:$G$1001,MATCH(EF!C685,A!$A$2:$A$1001,0))</f>
        <v>#N/A</v>
      </c>
      <c r="J685" s="202" t="e">
        <f>INDEX(A!$H$2:$H$1001,MATCH(EF!C685,A!$A$2:$A$1001,0))</f>
        <v>#N/A</v>
      </c>
      <c r="K685" s="202" t="e">
        <f>INDEX(A!$I$2:$I$1001,MATCH(EF!C685,A!$A$2:$A$1001,0))</f>
        <v>#N/A</v>
      </c>
      <c r="L685" s="202" t="e">
        <f>INDEX(A!$J$2:$J$1001,MATCH(EF!C685,A!$A$2:$A$1001,0))</f>
        <v>#N/A</v>
      </c>
      <c r="M685" s="202" t="e">
        <f>INDEX(A!$K$2:$K$1001,MATCH(EF!C685,A!$A$2:$A$1001,0))</f>
        <v>#N/A</v>
      </c>
      <c r="N685" s="202" t="e">
        <f>INDEX(A!$L$2:$L$1001,MATCH(EF!C685,A!$A$2:$A$1001,0))</f>
        <v>#N/A</v>
      </c>
      <c r="O685" s="203" t="e">
        <f t="shared" si="20"/>
        <v>#N/A</v>
      </c>
      <c r="P685" s="203" t="e">
        <f t="shared" si="21"/>
        <v>#N/A</v>
      </c>
      <c r="Q685" s="203" t="e">
        <f>IF(O685="7",IF(P685="000","Sin región al ser un intermunicipal",INDEX(B!$C$2:$C$126,MATCH(EF!P685,B!$A$2:$A$126,0))),"Sin región al ser un ente Estatal")</f>
        <v>#N/A</v>
      </c>
      <c r="R685" s="204" t="e">
        <f>IF(O685="7",IF(P685="000","N/A",INDEX(B!$D$2:$D$126,MATCH(EF!P685,B!$A$2:$A$126,0))),B!$D$127)</f>
        <v>#N/A</v>
      </c>
      <c r="S685" s="204" t="e">
        <f>IF(O685="7",IF(P685="000","N/A",INDEX(B!$E$2:$E$126,MATCH(EF!P685,B!$A$2:$A$126,0))),B!$E$127)</f>
        <v>#N/A</v>
      </c>
    </row>
    <row r="686" spans="1:19" x14ac:dyDescent="0.3">
      <c r="A686" s="195">
        <f>COUNTIF(A!$A$2:$A$1001,"&lt;="&amp;A!A686)</f>
        <v>0</v>
      </c>
      <c r="B686" s="196">
        <v>685</v>
      </c>
      <c r="C686" s="202" t="e">
        <f>INDEX(A!$A$2:$A$1001,MATCH(EF!B686,EF!$A$2:$A$1001,0))</f>
        <v>#N/A</v>
      </c>
      <c r="D686" s="202" t="e">
        <f>INDEX(A!$B$2:$B$1001,MATCH(EF!C686,A!$A$2:$A$1001,0))</f>
        <v>#N/A</v>
      </c>
      <c r="E686" s="202" t="e">
        <f>INDEX(A!$C$2:$C$1001,MATCH(EF!C686,A!$A$2:$A$1001,0))</f>
        <v>#N/A</v>
      </c>
      <c r="F686" s="202" t="e">
        <f>INDEX(A!$D$2:$D$1001,MATCH(EF!C686,A!$A$2:$A$1001,0))</f>
        <v>#N/A</v>
      </c>
      <c r="G686" s="202" t="e">
        <f>INDEX(A!$E$2:$E$1001,MATCH(EF!C686,A!$A$2:$A$1001,0))</f>
        <v>#N/A</v>
      </c>
      <c r="H686" s="202" t="e">
        <f>INDEX(A!$F$2:$F$1001,MATCH(EF!C686,A!$A$2:$A$1001,0))</f>
        <v>#N/A</v>
      </c>
      <c r="I686" s="202" t="e">
        <f>INDEX(A!$G$2:$G$1001,MATCH(EF!C686,A!$A$2:$A$1001,0))</f>
        <v>#N/A</v>
      </c>
      <c r="J686" s="202" t="e">
        <f>INDEX(A!$H$2:$H$1001,MATCH(EF!C686,A!$A$2:$A$1001,0))</f>
        <v>#N/A</v>
      </c>
      <c r="K686" s="202" t="e">
        <f>INDEX(A!$I$2:$I$1001,MATCH(EF!C686,A!$A$2:$A$1001,0))</f>
        <v>#N/A</v>
      </c>
      <c r="L686" s="202" t="e">
        <f>INDEX(A!$J$2:$J$1001,MATCH(EF!C686,A!$A$2:$A$1001,0))</f>
        <v>#N/A</v>
      </c>
      <c r="M686" s="202" t="e">
        <f>INDEX(A!$K$2:$K$1001,MATCH(EF!C686,A!$A$2:$A$1001,0))</f>
        <v>#N/A</v>
      </c>
      <c r="N686" s="202" t="e">
        <f>INDEX(A!$L$2:$L$1001,MATCH(EF!C686,A!$A$2:$A$1001,0))</f>
        <v>#N/A</v>
      </c>
      <c r="O686" s="203" t="e">
        <f t="shared" si="20"/>
        <v>#N/A</v>
      </c>
      <c r="P686" s="203" t="e">
        <f t="shared" si="21"/>
        <v>#N/A</v>
      </c>
      <c r="Q686" s="203" t="e">
        <f>IF(O686="7",IF(P686="000","Sin región al ser un intermunicipal",INDEX(B!$C$2:$C$126,MATCH(EF!P686,B!$A$2:$A$126,0))),"Sin región al ser un ente Estatal")</f>
        <v>#N/A</v>
      </c>
      <c r="R686" s="204" t="e">
        <f>IF(O686="7",IF(P686="000","N/A",INDEX(B!$D$2:$D$126,MATCH(EF!P686,B!$A$2:$A$126,0))),B!$D$127)</f>
        <v>#N/A</v>
      </c>
      <c r="S686" s="204" t="e">
        <f>IF(O686="7",IF(P686="000","N/A",INDEX(B!$E$2:$E$126,MATCH(EF!P686,B!$A$2:$A$126,0))),B!$E$127)</f>
        <v>#N/A</v>
      </c>
    </row>
    <row r="687" spans="1:19" x14ac:dyDescent="0.3">
      <c r="A687" s="195">
        <f>COUNTIF(A!$A$2:$A$1001,"&lt;="&amp;A!A687)</f>
        <v>0</v>
      </c>
      <c r="B687" s="196">
        <v>686</v>
      </c>
      <c r="C687" s="202" t="e">
        <f>INDEX(A!$A$2:$A$1001,MATCH(EF!B687,EF!$A$2:$A$1001,0))</f>
        <v>#N/A</v>
      </c>
      <c r="D687" s="202" t="e">
        <f>INDEX(A!$B$2:$B$1001,MATCH(EF!C687,A!$A$2:$A$1001,0))</f>
        <v>#N/A</v>
      </c>
      <c r="E687" s="202" t="e">
        <f>INDEX(A!$C$2:$C$1001,MATCH(EF!C687,A!$A$2:$A$1001,0))</f>
        <v>#N/A</v>
      </c>
      <c r="F687" s="202" t="e">
        <f>INDEX(A!$D$2:$D$1001,MATCH(EF!C687,A!$A$2:$A$1001,0))</f>
        <v>#N/A</v>
      </c>
      <c r="G687" s="202" t="e">
        <f>INDEX(A!$E$2:$E$1001,MATCH(EF!C687,A!$A$2:$A$1001,0))</f>
        <v>#N/A</v>
      </c>
      <c r="H687" s="202" t="e">
        <f>INDEX(A!$F$2:$F$1001,MATCH(EF!C687,A!$A$2:$A$1001,0))</f>
        <v>#N/A</v>
      </c>
      <c r="I687" s="202" t="e">
        <f>INDEX(A!$G$2:$G$1001,MATCH(EF!C687,A!$A$2:$A$1001,0))</f>
        <v>#N/A</v>
      </c>
      <c r="J687" s="202" t="e">
        <f>INDEX(A!$H$2:$H$1001,MATCH(EF!C687,A!$A$2:$A$1001,0))</f>
        <v>#N/A</v>
      </c>
      <c r="K687" s="202" t="e">
        <f>INDEX(A!$I$2:$I$1001,MATCH(EF!C687,A!$A$2:$A$1001,0))</f>
        <v>#N/A</v>
      </c>
      <c r="L687" s="202" t="e">
        <f>INDEX(A!$J$2:$J$1001,MATCH(EF!C687,A!$A$2:$A$1001,0))</f>
        <v>#N/A</v>
      </c>
      <c r="M687" s="202" t="e">
        <f>INDEX(A!$K$2:$K$1001,MATCH(EF!C687,A!$A$2:$A$1001,0))</f>
        <v>#N/A</v>
      </c>
      <c r="N687" s="202" t="e">
        <f>INDEX(A!$L$2:$L$1001,MATCH(EF!C687,A!$A$2:$A$1001,0))</f>
        <v>#N/A</v>
      </c>
      <c r="O687" s="203" t="e">
        <f t="shared" si="20"/>
        <v>#N/A</v>
      </c>
      <c r="P687" s="203" t="e">
        <f t="shared" si="21"/>
        <v>#N/A</v>
      </c>
      <c r="Q687" s="203" t="e">
        <f>IF(O687="7",IF(P687="000","Sin región al ser un intermunicipal",INDEX(B!$C$2:$C$126,MATCH(EF!P687,B!$A$2:$A$126,0))),"Sin región al ser un ente Estatal")</f>
        <v>#N/A</v>
      </c>
      <c r="R687" s="204" t="e">
        <f>IF(O687="7",IF(P687="000","N/A",INDEX(B!$D$2:$D$126,MATCH(EF!P687,B!$A$2:$A$126,0))),B!$D$127)</f>
        <v>#N/A</v>
      </c>
      <c r="S687" s="204" t="e">
        <f>IF(O687="7",IF(P687="000","N/A",INDEX(B!$E$2:$E$126,MATCH(EF!P687,B!$A$2:$A$126,0))),B!$E$127)</f>
        <v>#N/A</v>
      </c>
    </row>
    <row r="688" spans="1:19" x14ac:dyDescent="0.3">
      <c r="A688" s="195">
        <f>COUNTIF(A!$A$2:$A$1001,"&lt;="&amp;A!A688)</f>
        <v>0</v>
      </c>
      <c r="B688" s="196">
        <v>687</v>
      </c>
      <c r="C688" s="202" t="e">
        <f>INDEX(A!$A$2:$A$1001,MATCH(EF!B688,EF!$A$2:$A$1001,0))</f>
        <v>#N/A</v>
      </c>
      <c r="D688" s="202" t="e">
        <f>INDEX(A!$B$2:$B$1001,MATCH(EF!C688,A!$A$2:$A$1001,0))</f>
        <v>#N/A</v>
      </c>
      <c r="E688" s="202" t="e">
        <f>INDEX(A!$C$2:$C$1001,MATCH(EF!C688,A!$A$2:$A$1001,0))</f>
        <v>#N/A</v>
      </c>
      <c r="F688" s="202" t="e">
        <f>INDEX(A!$D$2:$D$1001,MATCH(EF!C688,A!$A$2:$A$1001,0))</f>
        <v>#N/A</v>
      </c>
      <c r="G688" s="202" t="e">
        <f>INDEX(A!$E$2:$E$1001,MATCH(EF!C688,A!$A$2:$A$1001,0))</f>
        <v>#N/A</v>
      </c>
      <c r="H688" s="202" t="e">
        <f>INDEX(A!$F$2:$F$1001,MATCH(EF!C688,A!$A$2:$A$1001,0))</f>
        <v>#N/A</v>
      </c>
      <c r="I688" s="202" t="e">
        <f>INDEX(A!$G$2:$G$1001,MATCH(EF!C688,A!$A$2:$A$1001,0))</f>
        <v>#N/A</v>
      </c>
      <c r="J688" s="202" t="e">
        <f>INDEX(A!$H$2:$H$1001,MATCH(EF!C688,A!$A$2:$A$1001,0))</f>
        <v>#N/A</v>
      </c>
      <c r="K688" s="202" t="e">
        <f>INDEX(A!$I$2:$I$1001,MATCH(EF!C688,A!$A$2:$A$1001,0))</f>
        <v>#N/A</v>
      </c>
      <c r="L688" s="202" t="e">
        <f>INDEX(A!$J$2:$J$1001,MATCH(EF!C688,A!$A$2:$A$1001,0))</f>
        <v>#N/A</v>
      </c>
      <c r="M688" s="202" t="e">
        <f>INDEX(A!$K$2:$K$1001,MATCH(EF!C688,A!$A$2:$A$1001,0))</f>
        <v>#N/A</v>
      </c>
      <c r="N688" s="202" t="e">
        <f>INDEX(A!$L$2:$L$1001,MATCH(EF!C688,A!$A$2:$A$1001,0))</f>
        <v>#N/A</v>
      </c>
      <c r="O688" s="203" t="e">
        <f t="shared" si="20"/>
        <v>#N/A</v>
      </c>
      <c r="P688" s="203" t="e">
        <f t="shared" si="21"/>
        <v>#N/A</v>
      </c>
      <c r="Q688" s="203" t="e">
        <f>IF(O688="7",IF(P688="000","Sin región al ser un intermunicipal",INDEX(B!$C$2:$C$126,MATCH(EF!P688,B!$A$2:$A$126,0))),"Sin región al ser un ente Estatal")</f>
        <v>#N/A</v>
      </c>
      <c r="R688" s="204" t="e">
        <f>IF(O688="7",IF(P688="000","N/A",INDEX(B!$D$2:$D$126,MATCH(EF!P688,B!$A$2:$A$126,0))),B!$D$127)</f>
        <v>#N/A</v>
      </c>
      <c r="S688" s="204" t="e">
        <f>IF(O688="7",IF(P688="000","N/A",INDEX(B!$E$2:$E$126,MATCH(EF!P688,B!$A$2:$A$126,0))),B!$E$127)</f>
        <v>#N/A</v>
      </c>
    </row>
    <row r="689" spans="1:19" x14ac:dyDescent="0.3">
      <c r="A689" s="195">
        <f>COUNTIF(A!$A$2:$A$1001,"&lt;="&amp;A!A689)</f>
        <v>0</v>
      </c>
      <c r="B689" s="196">
        <v>688</v>
      </c>
      <c r="C689" s="202" t="e">
        <f>INDEX(A!$A$2:$A$1001,MATCH(EF!B689,EF!$A$2:$A$1001,0))</f>
        <v>#N/A</v>
      </c>
      <c r="D689" s="202" t="e">
        <f>INDEX(A!$B$2:$B$1001,MATCH(EF!C689,A!$A$2:$A$1001,0))</f>
        <v>#N/A</v>
      </c>
      <c r="E689" s="202" t="e">
        <f>INDEX(A!$C$2:$C$1001,MATCH(EF!C689,A!$A$2:$A$1001,0))</f>
        <v>#N/A</v>
      </c>
      <c r="F689" s="202" t="e">
        <f>INDEX(A!$D$2:$D$1001,MATCH(EF!C689,A!$A$2:$A$1001,0))</f>
        <v>#N/A</v>
      </c>
      <c r="G689" s="202" t="e">
        <f>INDEX(A!$E$2:$E$1001,MATCH(EF!C689,A!$A$2:$A$1001,0))</f>
        <v>#N/A</v>
      </c>
      <c r="H689" s="202" t="e">
        <f>INDEX(A!$F$2:$F$1001,MATCH(EF!C689,A!$A$2:$A$1001,0))</f>
        <v>#N/A</v>
      </c>
      <c r="I689" s="202" t="e">
        <f>INDEX(A!$G$2:$G$1001,MATCH(EF!C689,A!$A$2:$A$1001,0))</f>
        <v>#N/A</v>
      </c>
      <c r="J689" s="202" t="e">
        <f>INDEX(A!$H$2:$H$1001,MATCH(EF!C689,A!$A$2:$A$1001,0))</f>
        <v>#N/A</v>
      </c>
      <c r="K689" s="202" t="e">
        <f>INDEX(A!$I$2:$I$1001,MATCH(EF!C689,A!$A$2:$A$1001,0))</f>
        <v>#N/A</v>
      </c>
      <c r="L689" s="202" t="e">
        <f>INDEX(A!$J$2:$J$1001,MATCH(EF!C689,A!$A$2:$A$1001,0))</f>
        <v>#N/A</v>
      </c>
      <c r="M689" s="202" t="e">
        <f>INDEX(A!$K$2:$K$1001,MATCH(EF!C689,A!$A$2:$A$1001,0))</f>
        <v>#N/A</v>
      </c>
      <c r="N689" s="202" t="e">
        <f>INDEX(A!$L$2:$L$1001,MATCH(EF!C689,A!$A$2:$A$1001,0))</f>
        <v>#N/A</v>
      </c>
      <c r="O689" s="203" t="e">
        <f t="shared" si="20"/>
        <v>#N/A</v>
      </c>
      <c r="P689" s="203" t="e">
        <f t="shared" si="21"/>
        <v>#N/A</v>
      </c>
      <c r="Q689" s="203" t="e">
        <f>IF(O689="7",IF(P689="000","Sin región al ser un intermunicipal",INDEX(B!$C$2:$C$126,MATCH(EF!P689,B!$A$2:$A$126,0))),"Sin región al ser un ente Estatal")</f>
        <v>#N/A</v>
      </c>
      <c r="R689" s="204" t="e">
        <f>IF(O689="7",IF(P689="000","N/A",INDEX(B!$D$2:$D$126,MATCH(EF!P689,B!$A$2:$A$126,0))),B!$D$127)</f>
        <v>#N/A</v>
      </c>
      <c r="S689" s="204" t="e">
        <f>IF(O689="7",IF(P689="000","N/A",INDEX(B!$E$2:$E$126,MATCH(EF!P689,B!$A$2:$A$126,0))),B!$E$127)</f>
        <v>#N/A</v>
      </c>
    </row>
    <row r="690" spans="1:19" x14ac:dyDescent="0.3">
      <c r="A690" s="195">
        <f>COUNTIF(A!$A$2:$A$1001,"&lt;="&amp;A!A690)</f>
        <v>0</v>
      </c>
      <c r="B690" s="196">
        <v>689</v>
      </c>
      <c r="C690" s="202" t="e">
        <f>INDEX(A!$A$2:$A$1001,MATCH(EF!B690,EF!$A$2:$A$1001,0))</f>
        <v>#N/A</v>
      </c>
      <c r="D690" s="202" t="e">
        <f>INDEX(A!$B$2:$B$1001,MATCH(EF!C690,A!$A$2:$A$1001,0))</f>
        <v>#N/A</v>
      </c>
      <c r="E690" s="202" t="e">
        <f>INDEX(A!$C$2:$C$1001,MATCH(EF!C690,A!$A$2:$A$1001,0))</f>
        <v>#N/A</v>
      </c>
      <c r="F690" s="202" t="e">
        <f>INDEX(A!$D$2:$D$1001,MATCH(EF!C690,A!$A$2:$A$1001,0))</f>
        <v>#N/A</v>
      </c>
      <c r="G690" s="202" t="e">
        <f>INDEX(A!$E$2:$E$1001,MATCH(EF!C690,A!$A$2:$A$1001,0))</f>
        <v>#N/A</v>
      </c>
      <c r="H690" s="202" t="e">
        <f>INDEX(A!$F$2:$F$1001,MATCH(EF!C690,A!$A$2:$A$1001,0))</f>
        <v>#N/A</v>
      </c>
      <c r="I690" s="202" t="e">
        <f>INDEX(A!$G$2:$G$1001,MATCH(EF!C690,A!$A$2:$A$1001,0))</f>
        <v>#N/A</v>
      </c>
      <c r="J690" s="202" t="e">
        <f>INDEX(A!$H$2:$H$1001,MATCH(EF!C690,A!$A$2:$A$1001,0))</f>
        <v>#N/A</v>
      </c>
      <c r="K690" s="202" t="e">
        <f>INDEX(A!$I$2:$I$1001,MATCH(EF!C690,A!$A$2:$A$1001,0))</f>
        <v>#N/A</v>
      </c>
      <c r="L690" s="202" t="e">
        <f>INDEX(A!$J$2:$J$1001,MATCH(EF!C690,A!$A$2:$A$1001,0))</f>
        <v>#N/A</v>
      </c>
      <c r="M690" s="202" t="e">
        <f>INDEX(A!$K$2:$K$1001,MATCH(EF!C690,A!$A$2:$A$1001,0))</f>
        <v>#N/A</v>
      </c>
      <c r="N690" s="202" t="e">
        <f>INDEX(A!$L$2:$L$1001,MATCH(EF!C690,A!$A$2:$A$1001,0))</f>
        <v>#N/A</v>
      </c>
      <c r="O690" s="203" t="e">
        <f t="shared" si="20"/>
        <v>#N/A</v>
      </c>
      <c r="P690" s="203" t="e">
        <f t="shared" si="21"/>
        <v>#N/A</v>
      </c>
      <c r="Q690" s="203" t="e">
        <f>IF(O690="7",IF(P690="000","Sin región al ser un intermunicipal",INDEX(B!$C$2:$C$126,MATCH(EF!P690,B!$A$2:$A$126,0))),"Sin región al ser un ente Estatal")</f>
        <v>#N/A</v>
      </c>
      <c r="R690" s="204" t="e">
        <f>IF(O690="7",IF(P690="000","N/A",INDEX(B!$D$2:$D$126,MATCH(EF!P690,B!$A$2:$A$126,0))),B!$D$127)</f>
        <v>#N/A</v>
      </c>
      <c r="S690" s="204" t="e">
        <f>IF(O690="7",IF(P690="000","N/A",INDEX(B!$E$2:$E$126,MATCH(EF!P690,B!$A$2:$A$126,0))),B!$E$127)</f>
        <v>#N/A</v>
      </c>
    </row>
    <row r="691" spans="1:19" x14ac:dyDescent="0.3">
      <c r="A691" s="195">
        <f>COUNTIF(A!$A$2:$A$1001,"&lt;="&amp;A!A691)</f>
        <v>0</v>
      </c>
      <c r="B691" s="196">
        <v>690</v>
      </c>
      <c r="C691" s="202" t="e">
        <f>INDEX(A!$A$2:$A$1001,MATCH(EF!B691,EF!$A$2:$A$1001,0))</f>
        <v>#N/A</v>
      </c>
      <c r="D691" s="202" t="e">
        <f>INDEX(A!$B$2:$B$1001,MATCH(EF!C691,A!$A$2:$A$1001,0))</f>
        <v>#N/A</v>
      </c>
      <c r="E691" s="202" t="e">
        <f>INDEX(A!$C$2:$C$1001,MATCH(EF!C691,A!$A$2:$A$1001,0))</f>
        <v>#N/A</v>
      </c>
      <c r="F691" s="202" t="e">
        <f>INDEX(A!$D$2:$D$1001,MATCH(EF!C691,A!$A$2:$A$1001,0))</f>
        <v>#N/A</v>
      </c>
      <c r="G691" s="202" t="e">
        <f>INDEX(A!$E$2:$E$1001,MATCH(EF!C691,A!$A$2:$A$1001,0))</f>
        <v>#N/A</v>
      </c>
      <c r="H691" s="202" t="e">
        <f>INDEX(A!$F$2:$F$1001,MATCH(EF!C691,A!$A$2:$A$1001,0))</f>
        <v>#N/A</v>
      </c>
      <c r="I691" s="202" t="e">
        <f>INDEX(A!$G$2:$G$1001,MATCH(EF!C691,A!$A$2:$A$1001,0))</f>
        <v>#N/A</v>
      </c>
      <c r="J691" s="202" t="e">
        <f>INDEX(A!$H$2:$H$1001,MATCH(EF!C691,A!$A$2:$A$1001,0))</f>
        <v>#N/A</v>
      </c>
      <c r="K691" s="202" t="e">
        <f>INDEX(A!$I$2:$I$1001,MATCH(EF!C691,A!$A$2:$A$1001,0))</f>
        <v>#N/A</v>
      </c>
      <c r="L691" s="202" t="e">
        <f>INDEX(A!$J$2:$J$1001,MATCH(EF!C691,A!$A$2:$A$1001,0))</f>
        <v>#N/A</v>
      </c>
      <c r="M691" s="202" t="e">
        <f>INDEX(A!$K$2:$K$1001,MATCH(EF!C691,A!$A$2:$A$1001,0))</f>
        <v>#N/A</v>
      </c>
      <c r="N691" s="202" t="e">
        <f>INDEX(A!$L$2:$L$1001,MATCH(EF!C691,A!$A$2:$A$1001,0))</f>
        <v>#N/A</v>
      </c>
      <c r="O691" s="203" t="e">
        <f t="shared" si="20"/>
        <v>#N/A</v>
      </c>
      <c r="P691" s="203" t="e">
        <f t="shared" si="21"/>
        <v>#N/A</v>
      </c>
      <c r="Q691" s="203" t="e">
        <f>IF(O691="7",IF(P691="000","Sin región al ser un intermunicipal",INDEX(B!$C$2:$C$126,MATCH(EF!P691,B!$A$2:$A$126,0))),"Sin región al ser un ente Estatal")</f>
        <v>#N/A</v>
      </c>
      <c r="R691" s="204" t="e">
        <f>IF(O691="7",IF(P691="000","N/A",INDEX(B!$D$2:$D$126,MATCH(EF!P691,B!$A$2:$A$126,0))),B!$D$127)</f>
        <v>#N/A</v>
      </c>
      <c r="S691" s="204" t="e">
        <f>IF(O691="7",IF(P691="000","N/A",INDEX(B!$E$2:$E$126,MATCH(EF!P691,B!$A$2:$A$126,0))),B!$E$127)</f>
        <v>#N/A</v>
      </c>
    </row>
    <row r="692" spans="1:19" x14ac:dyDescent="0.3">
      <c r="A692" s="195">
        <f>COUNTIF(A!$A$2:$A$1001,"&lt;="&amp;A!A692)</f>
        <v>0</v>
      </c>
      <c r="B692" s="196">
        <v>691</v>
      </c>
      <c r="C692" s="202" t="e">
        <f>INDEX(A!$A$2:$A$1001,MATCH(EF!B692,EF!$A$2:$A$1001,0))</f>
        <v>#N/A</v>
      </c>
      <c r="D692" s="202" t="e">
        <f>INDEX(A!$B$2:$B$1001,MATCH(EF!C692,A!$A$2:$A$1001,0))</f>
        <v>#N/A</v>
      </c>
      <c r="E692" s="202" t="e">
        <f>INDEX(A!$C$2:$C$1001,MATCH(EF!C692,A!$A$2:$A$1001,0))</f>
        <v>#N/A</v>
      </c>
      <c r="F692" s="202" t="e">
        <f>INDEX(A!$D$2:$D$1001,MATCH(EF!C692,A!$A$2:$A$1001,0))</f>
        <v>#N/A</v>
      </c>
      <c r="G692" s="202" t="e">
        <f>INDEX(A!$E$2:$E$1001,MATCH(EF!C692,A!$A$2:$A$1001,0))</f>
        <v>#N/A</v>
      </c>
      <c r="H692" s="202" t="e">
        <f>INDEX(A!$F$2:$F$1001,MATCH(EF!C692,A!$A$2:$A$1001,0))</f>
        <v>#N/A</v>
      </c>
      <c r="I692" s="202" t="e">
        <f>INDEX(A!$G$2:$G$1001,MATCH(EF!C692,A!$A$2:$A$1001,0))</f>
        <v>#N/A</v>
      </c>
      <c r="J692" s="202" t="e">
        <f>INDEX(A!$H$2:$H$1001,MATCH(EF!C692,A!$A$2:$A$1001,0))</f>
        <v>#N/A</v>
      </c>
      <c r="K692" s="202" t="e">
        <f>INDEX(A!$I$2:$I$1001,MATCH(EF!C692,A!$A$2:$A$1001,0))</f>
        <v>#N/A</v>
      </c>
      <c r="L692" s="202" t="e">
        <f>INDEX(A!$J$2:$J$1001,MATCH(EF!C692,A!$A$2:$A$1001,0))</f>
        <v>#N/A</v>
      </c>
      <c r="M692" s="202" t="e">
        <f>INDEX(A!$K$2:$K$1001,MATCH(EF!C692,A!$A$2:$A$1001,0))</f>
        <v>#N/A</v>
      </c>
      <c r="N692" s="202" t="e">
        <f>INDEX(A!$L$2:$L$1001,MATCH(EF!C692,A!$A$2:$A$1001,0))</f>
        <v>#N/A</v>
      </c>
      <c r="O692" s="203" t="e">
        <f t="shared" si="20"/>
        <v>#N/A</v>
      </c>
      <c r="P692" s="203" t="e">
        <f t="shared" si="21"/>
        <v>#N/A</v>
      </c>
      <c r="Q692" s="203" t="e">
        <f>IF(O692="7",IF(P692="000","Sin región al ser un intermunicipal",INDEX(B!$C$2:$C$126,MATCH(EF!P692,B!$A$2:$A$126,0))),"Sin región al ser un ente Estatal")</f>
        <v>#N/A</v>
      </c>
      <c r="R692" s="204" t="e">
        <f>IF(O692="7",IF(P692="000","N/A",INDEX(B!$D$2:$D$126,MATCH(EF!P692,B!$A$2:$A$126,0))),B!$D$127)</f>
        <v>#N/A</v>
      </c>
      <c r="S692" s="204" t="e">
        <f>IF(O692="7",IF(P692="000","N/A",INDEX(B!$E$2:$E$126,MATCH(EF!P692,B!$A$2:$A$126,0))),B!$E$127)</f>
        <v>#N/A</v>
      </c>
    </row>
    <row r="693" spans="1:19" x14ac:dyDescent="0.3">
      <c r="A693" s="195">
        <f>COUNTIF(A!$A$2:$A$1001,"&lt;="&amp;A!A693)</f>
        <v>0</v>
      </c>
      <c r="B693" s="196">
        <v>692</v>
      </c>
      <c r="C693" s="202" t="e">
        <f>INDEX(A!$A$2:$A$1001,MATCH(EF!B693,EF!$A$2:$A$1001,0))</f>
        <v>#N/A</v>
      </c>
      <c r="D693" s="202" t="e">
        <f>INDEX(A!$B$2:$B$1001,MATCH(EF!C693,A!$A$2:$A$1001,0))</f>
        <v>#N/A</v>
      </c>
      <c r="E693" s="202" t="e">
        <f>INDEX(A!$C$2:$C$1001,MATCH(EF!C693,A!$A$2:$A$1001,0))</f>
        <v>#N/A</v>
      </c>
      <c r="F693" s="202" t="e">
        <f>INDEX(A!$D$2:$D$1001,MATCH(EF!C693,A!$A$2:$A$1001,0))</f>
        <v>#N/A</v>
      </c>
      <c r="G693" s="202" t="e">
        <f>INDEX(A!$E$2:$E$1001,MATCH(EF!C693,A!$A$2:$A$1001,0))</f>
        <v>#N/A</v>
      </c>
      <c r="H693" s="202" t="e">
        <f>INDEX(A!$F$2:$F$1001,MATCH(EF!C693,A!$A$2:$A$1001,0))</f>
        <v>#N/A</v>
      </c>
      <c r="I693" s="202" t="e">
        <f>INDEX(A!$G$2:$G$1001,MATCH(EF!C693,A!$A$2:$A$1001,0))</f>
        <v>#N/A</v>
      </c>
      <c r="J693" s="202" t="e">
        <f>INDEX(A!$H$2:$H$1001,MATCH(EF!C693,A!$A$2:$A$1001,0))</f>
        <v>#N/A</v>
      </c>
      <c r="K693" s="202" t="e">
        <f>INDEX(A!$I$2:$I$1001,MATCH(EF!C693,A!$A$2:$A$1001,0))</f>
        <v>#N/A</v>
      </c>
      <c r="L693" s="202" t="e">
        <f>INDEX(A!$J$2:$J$1001,MATCH(EF!C693,A!$A$2:$A$1001,0))</f>
        <v>#N/A</v>
      </c>
      <c r="M693" s="202" t="e">
        <f>INDEX(A!$K$2:$K$1001,MATCH(EF!C693,A!$A$2:$A$1001,0))</f>
        <v>#N/A</v>
      </c>
      <c r="N693" s="202" t="e">
        <f>INDEX(A!$L$2:$L$1001,MATCH(EF!C693,A!$A$2:$A$1001,0))</f>
        <v>#N/A</v>
      </c>
      <c r="O693" s="203" t="e">
        <f t="shared" si="20"/>
        <v>#N/A</v>
      </c>
      <c r="P693" s="203" t="e">
        <f t="shared" si="21"/>
        <v>#N/A</v>
      </c>
      <c r="Q693" s="203" t="e">
        <f>IF(O693="7",IF(P693="000","Sin región al ser un intermunicipal",INDEX(B!$C$2:$C$126,MATCH(EF!P693,B!$A$2:$A$126,0))),"Sin región al ser un ente Estatal")</f>
        <v>#N/A</v>
      </c>
      <c r="R693" s="204" t="e">
        <f>IF(O693="7",IF(P693="000","N/A",INDEX(B!$D$2:$D$126,MATCH(EF!P693,B!$A$2:$A$126,0))),B!$D$127)</f>
        <v>#N/A</v>
      </c>
      <c r="S693" s="204" t="e">
        <f>IF(O693="7",IF(P693="000","N/A",INDEX(B!$E$2:$E$126,MATCH(EF!P693,B!$A$2:$A$126,0))),B!$E$127)</f>
        <v>#N/A</v>
      </c>
    </row>
    <row r="694" spans="1:19" x14ac:dyDescent="0.3">
      <c r="A694" s="195">
        <f>COUNTIF(A!$A$2:$A$1001,"&lt;="&amp;A!A694)</f>
        <v>0</v>
      </c>
      <c r="B694" s="196">
        <v>693</v>
      </c>
      <c r="C694" s="202" t="e">
        <f>INDEX(A!$A$2:$A$1001,MATCH(EF!B694,EF!$A$2:$A$1001,0))</f>
        <v>#N/A</v>
      </c>
      <c r="D694" s="202" t="e">
        <f>INDEX(A!$B$2:$B$1001,MATCH(EF!C694,A!$A$2:$A$1001,0))</f>
        <v>#N/A</v>
      </c>
      <c r="E694" s="202" t="e">
        <f>INDEX(A!$C$2:$C$1001,MATCH(EF!C694,A!$A$2:$A$1001,0))</f>
        <v>#N/A</v>
      </c>
      <c r="F694" s="202" t="e">
        <f>INDEX(A!$D$2:$D$1001,MATCH(EF!C694,A!$A$2:$A$1001,0))</f>
        <v>#N/A</v>
      </c>
      <c r="G694" s="202" t="e">
        <f>INDEX(A!$E$2:$E$1001,MATCH(EF!C694,A!$A$2:$A$1001,0))</f>
        <v>#N/A</v>
      </c>
      <c r="H694" s="202" t="e">
        <f>INDEX(A!$F$2:$F$1001,MATCH(EF!C694,A!$A$2:$A$1001,0))</f>
        <v>#N/A</v>
      </c>
      <c r="I694" s="202" t="e">
        <f>INDEX(A!$G$2:$G$1001,MATCH(EF!C694,A!$A$2:$A$1001,0))</f>
        <v>#N/A</v>
      </c>
      <c r="J694" s="202" t="e">
        <f>INDEX(A!$H$2:$H$1001,MATCH(EF!C694,A!$A$2:$A$1001,0))</f>
        <v>#N/A</v>
      </c>
      <c r="K694" s="202" t="e">
        <f>INDEX(A!$I$2:$I$1001,MATCH(EF!C694,A!$A$2:$A$1001,0))</f>
        <v>#N/A</v>
      </c>
      <c r="L694" s="202" t="e">
        <f>INDEX(A!$J$2:$J$1001,MATCH(EF!C694,A!$A$2:$A$1001,0))</f>
        <v>#N/A</v>
      </c>
      <c r="M694" s="202" t="e">
        <f>INDEX(A!$K$2:$K$1001,MATCH(EF!C694,A!$A$2:$A$1001,0))</f>
        <v>#N/A</v>
      </c>
      <c r="N694" s="202" t="e">
        <f>INDEX(A!$L$2:$L$1001,MATCH(EF!C694,A!$A$2:$A$1001,0))</f>
        <v>#N/A</v>
      </c>
      <c r="O694" s="203" t="e">
        <f t="shared" si="20"/>
        <v>#N/A</v>
      </c>
      <c r="P694" s="203" t="e">
        <f t="shared" si="21"/>
        <v>#N/A</v>
      </c>
      <c r="Q694" s="203" t="e">
        <f>IF(O694="7",IF(P694="000","Sin región al ser un intermunicipal",INDEX(B!$C$2:$C$126,MATCH(EF!P694,B!$A$2:$A$126,0))),"Sin región al ser un ente Estatal")</f>
        <v>#N/A</v>
      </c>
      <c r="R694" s="204" t="e">
        <f>IF(O694="7",IF(P694="000","N/A",INDEX(B!$D$2:$D$126,MATCH(EF!P694,B!$A$2:$A$126,0))),B!$D$127)</f>
        <v>#N/A</v>
      </c>
      <c r="S694" s="204" t="e">
        <f>IF(O694="7",IF(P694="000","N/A",INDEX(B!$E$2:$E$126,MATCH(EF!P694,B!$A$2:$A$126,0))),B!$E$127)</f>
        <v>#N/A</v>
      </c>
    </row>
    <row r="695" spans="1:19" x14ac:dyDescent="0.3">
      <c r="A695" s="195">
        <f>COUNTIF(A!$A$2:$A$1001,"&lt;="&amp;A!A695)</f>
        <v>0</v>
      </c>
      <c r="B695" s="196">
        <v>694</v>
      </c>
      <c r="C695" s="202" t="e">
        <f>INDEX(A!$A$2:$A$1001,MATCH(EF!B695,EF!$A$2:$A$1001,0))</f>
        <v>#N/A</v>
      </c>
      <c r="D695" s="202" t="e">
        <f>INDEX(A!$B$2:$B$1001,MATCH(EF!C695,A!$A$2:$A$1001,0))</f>
        <v>#N/A</v>
      </c>
      <c r="E695" s="202" t="e">
        <f>INDEX(A!$C$2:$C$1001,MATCH(EF!C695,A!$A$2:$A$1001,0))</f>
        <v>#N/A</v>
      </c>
      <c r="F695" s="202" t="e">
        <f>INDEX(A!$D$2:$D$1001,MATCH(EF!C695,A!$A$2:$A$1001,0))</f>
        <v>#N/A</v>
      </c>
      <c r="G695" s="202" t="e">
        <f>INDEX(A!$E$2:$E$1001,MATCH(EF!C695,A!$A$2:$A$1001,0))</f>
        <v>#N/A</v>
      </c>
      <c r="H695" s="202" t="e">
        <f>INDEX(A!$F$2:$F$1001,MATCH(EF!C695,A!$A$2:$A$1001,0))</f>
        <v>#N/A</v>
      </c>
      <c r="I695" s="202" t="e">
        <f>INDEX(A!$G$2:$G$1001,MATCH(EF!C695,A!$A$2:$A$1001,0))</f>
        <v>#N/A</v>
      </c>
      <c r="J695" s="202" t="e">
        <f>INDEX(A!$H$2:$H$1001,MATCH(EF!C695,A!$A$2:$A$1001,0))</f>
        <v>#N/A</v>
      </c>
      <c r="K695" s="202" t="e">
        <f>INDEX(A!$I$2:$I$1001,MATCH(EF!C695,A!$A$2:$A$1001,0))</f>
        <v>#N/A</v>
      </c>
      <c r="L695" s="202" t="e">
        <f>INDEX(A!$J$2:$J$1001,MATCH(EF!C695,A!$A$2:$A$1001,0))</f>
        <v>#N/A</v>
      </c>
      <c r="M695" s="202" t="e">
        <f>INDEX(A!$K$2:$K$1001,MATCH(EF!C695,A!$A$2:$A$1001,0))</f>
        <v>#N/A</v>
      </c>
      <c r="N695" s="202" t="e">
        <f>INDEX(A!$L$2:$L$1001,MATCH(EF!C695,A!$A$2:$A$1001,0))</f>
        <v>#N/A</v>
      </c>
      <c r="O695" s="203" t="e">
        <f t="shared" si="20"/>
        <v>#N/A</v>
      </c>
      <c r="P695" s="203" t="e">
        <f t="shared" si="21"/>
        <v>#N/A</v>
      </c>
      <c r="Q695" s="203" t="e">
        <f>IF(O695="7",IF(P695="000","Sin región al ser un intermunicipal",INDEX(B!$C$2:$C$126,MATCH(EF!P695,B!$A$2:$A$126,0))),"Sin región al ser un ente Estatal")</f>
        <v>#N/A</v>
      </c>
      <c r="R695" s="204" t="e">
        <f>IF(O695="7",IF(P695="000","N/A",INDEX(B!$D$2:$D$126,MATCH(EF!P695,B!$A$2:$A$126,0))),B!$D$127)</f>
        <v>#N/A</v>
      </c>
      <c r="S695" s="204" t="e">
        <f>IF(O695="7",IF(P695="000","N/A",INDEX(B!$E$2:$E$126,MATCH(EF!P695,B!$A$2:$A$126,0))),B!$E$127)</f>
        <v>#N/A</v>
      </c>
    </row>
    <row r="696" spans="1:19" x14ac:dyDescent="0.3">
      <c r="A696" s="195">
        <f>COUNTIF(A!$A$2:$A$1001,"&lt;="&amp;A!A696)</f>
        <v>0</v>
      </c>
      <c r="B696" s="196">
        <v>695</v>
      </c>
      <c r="C696" s="202" t="e">
        <f>INDEX(A!$A$2:$A$1001,MATCH(EF!B696,EF!$A$2:$A$1001,0))</f>
        <v>#N/A</v>
      </c>
      <c r="D696" s="202" t="e">
        <f>INDEX(A!$B$2:$B$1001,MATCH(EF!C696,A!$A$2:$A$1001,0))</f>
        <v>#N/A</v>
      </c>
      <c r="E696" s="202" t="e">
        <f>INDEX(A!$C$2:$C$1001,MATCH(EF!C696,A!$A$2:$A$1001,0))</f>
        <v>#N/A</v>
      </c>
      <c r="F696" s="202" t="e">
        <f>INDEX(A!$D$2:$D$1001,MATCH(EF!C696,A!$A$2:$A$1001,0))</f>
        <v>#N/A</v>
      </c>
      <c r="G696" s="202" t="e">
        <f>INDEX(A!$E$2:$E$1001,MATCH(EF!C696,A!$A$2:$A$1001,0))</f>
        <v>#N/A</v>
      </c>
      <c r="H696" s="202" t="e">
        <f>INDEX(A!$F$2:$F$1001,MATCH(EF!C696,A!$A$2:$A$1001,0))</f>
        <v>#N/A</v>
      </c>
      <c r="I696" s="202" t="e">
        <f>INDEX(A!$G$2:$G$1001,MATCH(EF!C696,A!$A$2:$A$1001,0))</f>
        <v>#N/A</v>
      </c>
      <c r="J696" s="202" t="e">
        <f>INDEX(A!$H$2:$H$1001,MATCH(EF!C696,A!$A$2:$A$1001,0))</f>
        <v>#N/A</v>
      </c>
      <c r="K696" s="202" t="e">
        <f>INDEX(A!$I$2:$I$1001,MATCH(EF!C696,A!$A$2:$A$1001,0))</f>
        <v>#N/A</v>
      </c>
      <c r="L696" s="202" t="e">
        <f>INDEX(A!$J$2:$J$1001,MATCH(EF!C696,A!$A$2:$A$1001,0))</f>
        <v>#N/A</v>
      </c>
      <c r="M696" s="202" t="e">
        <f>INDEX(A!$K$2:$K$1001,MATCH(EF!C696,A!$A$2:$A$1001,0))</f>
        <v>#N/A</v>
      </c>
      <c r="N696" s="202" t="e">
        <f>INDEX(A!$L$2:$L$1001,MATCH(EF!C696,A!$A$2:$A$1001,0))</f>
        <v>#N/A</v>
      </c>
      <c r="O696" s="203" t="e">
        <f t="shared" si="20"/>
        <v>#N/A</v>
      </c>
      <c r="P696" s="203" t="e">
        <f t="shared" si="21"/>
        <v>#N/A</v>
      </c>
      <c r="Q696" s="203" t="e">
        <f>IF(O696="7",IF(P696="000","Sin región al ser un intermunicipal",INDEX(B!$C$2:$C$126,MATCH(EF!P696,B!$A$2:$A$126,0))),"Sin región al ser un ente Estatal")</f>
        <v>#N/A</v>
      </c>
      <c r="R696" s="204" t="e">
        <f>IF(O696="7",IF(P696="000","N/A",INDEX(B!$D$2:$D$126,MATCH(EF!P696,B!$A$2:$A$126,0))),B!$D$127)</f>
        <v>#N/A</v>
      </c>
      <c r="S696" s="204" t="e">
        <f>IF(O696="7",IF(P696="000","N/A",INDEX(B!$E$2:$E$126,MATCH(EF!P696,B!$A$2:$A$126,0))),B!$E$127)</f>
        <v>#N/A</v>
      </c>
    </row>
    <row r="697" spans="1:19" x14ac:dyDescent="0.3">
      <c r="A697" s="195">
        <f>COUNTIF(A!$A$2:$A$1001,"&lt;="&amp;A!A697)</f>
        <v>0</v>
      </c>
      <c r="B697" s="196">
        <v>696</v>
      </c>
      <c r="C697" s="202" t="e">
        <f>INDEX(A!$A$2:$A$1001,MATCH(EF!B697,EF!$A$2:$A$1001,0))</f>
        <v>#N/A</v>
      </c>
      <c r="D697" s="202" t="e">
        <f>INDEX(A!$B$2:$B$1001,MATCH(EF!C697,A!$A$2:$A$1001,0))</f>
        <v>#N/A</v>
      </c>
      <c r="E697" s="202" t="e">
        <f>INDEX(A!$C$2:$C$1001,MATCH(EF!C697,A!$A$2:$A$1001,0))</f>
        <v>#N/A</v>
      </c>
      <c r="F697" s="202" t="e">
        <f>INDEX(A!$D$2:$D$1001,MATCH(EF!C697,A!$A$2:$A$1001,0))</f>
        <v>#N/A</v>
      </c>
      <c r="G697" s="202" t="e">
        <f>INDEX(A!$E$2:$E$1001,MATCH(EF!C697,A!$A$2:$A$1001,0))</f>
        <v>#N/A</v>
      </c>
      <c r="H697" s="202" t="e">
        <f>INDEX(A!$F$2:$F$1001,MATCH(EF!C697,A!$A$2:$A$1001,0))</f>
        <v>#N/A</v>
      </c>
      <c r="I697" s="202" t="e">
        <f>INDEX(A!$G$2:$G$1001,MATCH(EF!C697,A!$A$2:$A$1001,0))</f>
        <v>#N/A</v>
      </c>
      <c r="J697" s="202" t="e">
        <f>INDEX(A!$H$2:$H$1001,MATCH(EF!C697,A!$A$2:$A$1001,0))</f>
        <v>#N/A</v>
      </c>
      <c r="K697" s="202" t="e">
        <f>INDEX(A!$I$2:$I$1001,MATCH(EF!C697,A!$A$2:$A$1001,0))</f>
        <v>#N/A</v>
      </c>
      <c r="L697" s="202" t="e">
        <f>INDEX(A!$J$2:$J$1001,MATCH(EF!C697,A!$A$2:$A$1001,0))</f>
        <v>#N/A</v>
      </c>
      <c r="M697" s="202" t="e">
        <f>INDEX(A!$K$2:$K$1001,MATCH(EF!C697,A!$A$2:$A$1001,0))</f>
        <v>#N/A</v>
      </c>
      <c r="N697" s="202" t="e">
        <f>INDEX(A!$L$2:$L$1001,MATCH(EF!C697,A!$A$2:$A$1001,0))</f>
        <v>#N/A</v>
      </c>
      <c r="O697" s="203" t="e">
        <f t="shared" si="20"/>
        <v>#N/A</v>
      </c>
      <c r="P697" s="203" t="e">
        <f t="shared" si="21"/>
        <v>#N/A</v>
      </c>
      <c r="Q697" s="203" t="e">
        <f>IF(O697="7",IF(P697="000","Sin región al ser un intermunicipal",INDEX(B!$C$2:$C$126,MATCH(EF!P697,B!$A$2:$A$126,0))),"Sin región al ser un ente Estatal")</f>
        <v>#N/A</v>
      </c>
      <c r="R697" s="204" t="e">
        <f>IF(O697="7",IF(P697="000","N/A",INDEX(B!$D$2:$D$126,MATCH(EF!P697,B!$A$2:$A$126,0))),B!$D$127)</f>
        <v>#N/A</v>
      </c>
      <c r="S697" s="204" t="e">
        <f>IF(O697="7",IF(P697="000","N/A",INDEX(B!$E$2:$E$126,MATCH(EF!P697,B!$A$2:$A$126,0))),B!$E$127)</f>
        <v>#N/A</v>
      </c>
    </row>
    <row r="698" spans="1:19" x14ac:dyDescent="0.3">
      <c r="A698" s="195">
        <f>COUNTIF(A!$A$2:$A$1001,"&lt;="&amp;A!A698)</f>
        <v>0</v>
      </c>
      <c r="B698" s="196">
        <v>697</v>
      </c>
      <c r="C698" s="202" t="e">
        <f>INDEX(A!$A$2:$A$1001,MATCH(EF!B698,EF!$A$2:$A$1001,0))</f>
        <v>#N/A</v>
      </c>
      <c r="D698" s="202" t="e">
        <f>INDEX(A!$B$2:$B$1001,MATCH(EF!C698,A!$A$2:$A$1001,0))</f>
        <v>#N/A</v>
      </c>
      <c r="E698" s="202" t="e">
        <f>INDEX(A!$C$2:$C$1001,MATCH(EF!C698,A!$A$2:$A$1001,0))</f>
        <v>#N/A</v>
      </c>
      <c r="F698" s="202" t="e">
        <f>INDEX(A!$D$2:$D$1001,MATCH(EF!C698,A!$A$2:$A$1001,0))</f>
        <v>#N/A</v>
      </c>
      <c r="G698" s="202" t="e">
        <f>INDEX(A!$E$2:$E$1001,MATCH(EF!C698,A!$A$2:$A$1001,0))</f>
        <v>#N/A</v>
      </c>
      <c r="H698" s="202" t="e">
        <f>INDEX(A!$F$2:$F$1001,MATCH(EF!C698,A!$A$2:$A$1001,0))</f>
        <v>#N/A</v>
      </c>
      <c r="I698" s="202" t="e">
        <f>INDEX(A!$G$2:$G$1001,MATCH(EF!C698,A!$A$2:$A$1001,0))</f>
        <v>#N/A</v>
      </c>
      <c r="J698" s="202" t="e">
        <f>INDEX(A!$H$2:$H$1001,MATCH(EF!C698,A!$A$2:$A$1001,0))</f>
        <v>#N/A</v>
      </c>
      <c r="K698" s="202" t="e">
        <f>INDEX(A!$I$2:$I$1001,MATCH(EF!C698,A!$A$2:$A$1001,0))</f>
        <v>#N/A</v>
      </c>
      <c r="L698" s="202" t="e">
        <f>INDEX(A!$J$2:$J$1001,MATCH(EF!C698,A!$A$2:$A$1001,0))</f>
        <v>#N/A</v>
      </c>
      <c r="M698" s="202" t="e">
        <f>INDEX(A!$K$2:$K$1001,MATCH(EF!C698,A!$A$2:$A$1001,0))</f>
        <v>#N/A</v>
      </c>
      <c r="N698" s="202" t="e">
        <f>INDEX(A!$L$2:$L$1001,MATCH(EF!C698,A!$A$2:$A$1001,0))</f>
        <v>#N/A</v>
      </c>
      <c r="O698" s="203" t="e">
        <f t="shared" si="20"/>
        <v>#N/A</v>
      </c>
      <c r="P698" s="203" t="e">
        <f t="shared" si="21"/>
        <v>#N/A</v>
      </c>
      <c r="Q698" s="203" t="e">
        <f>IF(O698="7",IF(P698="000","Sin región al ser un intermunicipal",INDEX(B!$C$2:$C$126,MATCH(EF!P698,B!$A$2:$A$126,0))),"Sin región al ser un ente Estatal")</f>
        <v>#N/A</v>
      </c>
      <c r="R698" s="204" t="e">
        <f>IF(O698="7",IF(P698="000","N/A",INDEX(B!$D$2:$D$126,MATCH(EF!P698,B!$A$2:$A$126,0))),B!$D$127)</f>
        <v>#N/A</v>
      </c>
      <c r="S698" s="204" t="e">
        <f>IF(O698="7",IF(P698="000","N/A",INDEX(B!$E$2:$E$126,MATCH(EF!P698,B!$A$2:$A$126,0))),B!$E$127)</f>
        <v>#N/A</v>
      </c>
    </row>
    <row r="699" spans="1:19" x14ac:dyDescent="0.3">
      <c r="A699" s="195">
        <f>COUNTIF(A!$A$2:$A$1001,"&lt;="&amp;A!A699)</f>
        <v>0</v>
      </c>
      <c r="B699" s="196">
        <v>698</v>
      </c>
      <c r="C699" s="202" t="e">
        <f>INDEX(A!$A$2:$A$1001,MATCH(EF!B699,EF!$A$2:$A$1001,0))</f>
        <v>#N/A</v>
      </c>
      <c r="D699" s="202" t="e">
        <f>INDEX(A!$B$2:$B$1001,MATCH(EF!C699,A!$A$2:$A$1001,0))</f>
        <v>#N/A</v>
      </c>
      <c r="E699" s="202" t="e">
        <f>INDEX(A!$C$2:$C$1001,MATCH(EF!C699,A!$A$2:$A$1001,0))</f>
        <v>#N/A</v>
      </c>
      <c r="F699" s="202" t="e">
        <f>INDEX(A!$D$2:$D$1001,MATCH(EF!C699,A!$A$2:$A$1001,0))</f>
        <v>#N/A</v>
      </c>
      <c r="G699" s="202" t="e">
        <f>INDEX(A!$E$2:$E$1001,MATCH(EF!C699,A!$A$2:$A$1001,0))</f>
        <v>#N/A</v>
      </c>
      <c r="H699" s="202" t="e">
        <f>INDEX(A!$F$2:$F$1001,MATCH(EF!C699,A!$A$2:$A$1001,0))</f>
        <v>#N/A</v>
      </c>
      <c r="I699" s="202" t="e">
        <f>INDEX(A!$G$2:$G$1001,MATCH(EF!C699,A!$A$2:$A$1001,0))</f>
        <v>#N/A</v>
      </c>
      <c r="J699" s="202" t="e">
        <f>INDEX(A!$H$2:$H$1001,MATCH(EF!C699,A!$A$2:$A$1001,0))</f>
        <v>#N/A</v>
      </c>
      <c r="K699" s="202" t="e">
        <f>INDEX(A!$I$2:$I$1001,MATCH(EF!C699,A!$A$2:$A$1001,0))</f>
        <v>#N/A</v>
      </c>
      <c r="L699" s="202" t="e">
        <f>INDEX(A!$J$2:$J$1001,MATCH(EF!C699,A!$A$2:$A$1001,0))</f>
        <v>#N/A</v>
      </c>
      <c r="M699" s="202" t="e">
        <f>INDEX(A!$K$2:$K$1001,MATCH(EF!C699,A!$A$2:$A$1001,0))</f>
        <v>#N/A</v>
      </c>
      <c r="N699" s="202" t="e">
        <f>INDEX(A!$L$2:$L$1001,MATCH(EF!C699,A!$A$2:$A$1001,0))</f>
        <v>#N/A</v>
      </c>
      <c r="O699" s="203" t="e">
        <f t="shared" si="20"/>
        <v>#N/A</v>
      </c>
      <c r="P699" s="203" t="e">
        <f t="shared" si="21"/>
        <v>#N/A</v>
      </c>
      <c r="Q699" s="203" t="e">
        <f>IF(O699="7",IF(P699="000","Sin región al ser un intermunicipal",INDEX(B!$C$2:$C$126,MATCH(EF!P699,B!$A$2:$A$126,0))),"Sin región al ser un ente Estatal")</f>
        <v>#N/A</v>
      </c>
      <c r="R699" s="204" t="e">
        <f>IF(O699="7",IF(P699="000","N/A",INDEX(B!$D$2:$D$126,MATCH(EF!P699,B!$A$2:$A$126,0))),B!$D$127)</f>
        <v>#N/A</v>
      </c>
      <c r="S699" s="204" t="e">
        <f>IF(O699="7",IF(P699="000","N/A",INDEX(B!$E$2:$E$126,MATCH(EF!P699,B!$A$2:$A$126,0))),B!$E$127)</f>
        <v>#N/A</v>
      </c>
    </row>
    <row r="700" spans="1:19" x14ac:dyDescent="0.3">
      <c r="A700" s="195">
        <f>COUNTIF(A!$A$2:$A$1001,"&lt;="&amp;A!A700)</f>
        <v>0</v>
      </c>
      <c r="B700" s="196">
        <v>699</v>
      </c>
      <c r="C700" s="202" t="e">
        <f>INDEX(A!$A$2:$A$1001,MATCH(EF!B700,EF!$A$2:$A$1001,0))</f>
        <v>#N/A</v>
      </c>
      <c r="D700" s="202" t="e">
        <f>INDEX(A!$B$2:$B$1001,MATCH(EF!C700,A!$A$2:$A$1001,0))</f>
        <v>#N/A</v>
      </c>
      <c r="E700" s="202" t="e">
        <f>INDEX(A!$C$2:$C$1001,MATCH(EF!C700,A!$A$2:$A$1001,0))</f>
        <v>#N/A</v>
      </c>
      <c r="F700" s="202" t="e">
        <f>INDEX(A!$D$2:$D$1001,MATCH(EF!C700,A!$A$2:$A$1001,0))</f>
        <v>#N/A</v>
      </c>
      <c r="G700" s="202" t="e">
        <f>INDEX(A!$E$2:$E$1001,MATCH(EF!C700,A!$A$2:$A$1001,0))</f>
        <v>#N/A</v>
      </c>
      <c r="H700" s="202" t="e">
        <f>INDEX(A!$F$2:$F$1001,MATCH(EF!C700,A!$A$2:$A$1001,0))</f>
        <v>#N/A</v>
      </c>
      <c r="I700" s="202" t="e">
        <f>INDEX(A!$G$2:$G$1001,MATCH(EF!C700,A!$A$2:$A$1001,0))</f>
        <v>#N/A</v>
      </c>
      <c r="J700" s="202" t="e">
        <f>INDEX(A!$H$2:$H$1001,MATCH(EF!C700,A!$A$2:$A$1001,0))</f>
        <v>#N/A</v>
      </c>
      <c r="K700" s="202" t="e">
        <f>INDEX(A!$I$2:$I$1001,MATCH(EF!C700,A!$A$2:$A$1001,0))</f>
        <v>#N/A</v>
      </c>
      <c r="L700" s="202" t="e">
        <f>INDEX(A!$J$2:$J$1001,MATCH(EF!C700,A!$A$2:$A$1001,0))</f>
        <v>#N/A</v>
      </c>
      <c r="M700" s="202" t="e">
        <f>INDEX(A!$K$2:$K$1001,MATCH(EF!C700,A!$A$2:$A$1001,0))</f>
        <v>#N/A</v>
      </c>
      <c r="N700" s="202" t="e">
        <f>INDEX(A!$L$2:$L$1001,MATCH(EF!C700,A!$A$2:$A$1001,0))</f>
        <v>#N/A</v>
      </c>
      <c r="O700" s="203" t="e">
        <f t="shared" si="20"/>
        <v>#N/A</v>
      </c>
      <c r="P700" s="203" t="e">
        <f t="shared" si="21"/>
        <v>#N/A</v>
      </c>
      <c r="Q700" s="203" t="e">
        <f>IF(O700="7",IF(P700="000","Sin región al ser un intermunicipal",INDEX(B!$C$2:$C$126,MATCH(EF!P700,B!$A$2:$A$126,0))),"Sin región al ser un ente Estatal")</f>
        <v>#N/A</v>
      </c>
      <c r="R700" s="204" t="e">
        <f>IF(O700="7",IF(P700="000","N/A",INDEX(B!$D$2:$D$126,MATCH(EF!P700,B!$A$2:$A$126,0))),B!$D$127)</f>
        <v>#N/A</v>
      </c>
      <c r="S700" s="204" t="e">
        <f>IF(O700="7",IF(P700="000","N/A",INDEX(B!$E$2:$E$126,MATCH(EF!P700,B!$A$2:$A$126,0))),B!$E$127)</f>
        <v>#N/A</v>
      </c>
    </row>
    <row r="701" spans="1:19" x14ac:dyDescent="0.3">
      <c r="A701" s="195">
        <f>COUNTIF(A!$A$2:$A$1001,"&lt;="&amp;A!A701)</f>
        <v>0</v>
      </c>
      <c r="B701" s="196">
        <v>700</v>
      </c>
      <c r="C701" s="202" t="e">
        <f>INDEX(A!$A$2:$A$1001,MATCH(EF!B701,EF!$A$2:$A$1001,0))</f>
        <v>#N/A</v>
      </c>
      <c r="D701" s="202" t="e">
        <f>INDEX(A!$B$2:$B$1001,MATCH(EF!C701,A!$A$2:$A$1001,0))</f>
        <v>#N/A</v>
      </c>
      <c r="E701" s="202" t="e">
        <f>INDEX(A!$C$2:$C$1001,MATCH(EF!C701,A!$A$2:$A$1001,0))</f>
        <v>#N/A</v>
      </c>
      <c r="F701" s="202" t="e">
        <f>INDEX(A!$D$2:$D$1001,MATCH(EF!C701,A!$A$2:$A$1001,0))</f>
        <v>#N/A</v>
      </c>
      <c r="G701" s="202" t="e">
        <f>INDEX(A!$E$2:$E$1001,MATCH(EF!C701,A!$A$2:$A$1001,0))</f>
        <v>#N/A</v>
      </c>
      <c r="H701" s="202" t="e">
        <f>INDEX(A!$F$2:$F$1001,MATCH(EF!C701,A!$A$2:$A$1001,0))</f>
        <v>#N/A</v>
      </c>
      <c r="I701" s="202" t="e">
        <f>INDEX(A!$G$2:$G$1001,MATCH(EF!C701,A!$A$2:$A$1001,0))</f>
        <v>#N/A</v>
      </c>
      <c r="J701" s="202" t="e">
        <f>INDEX(A!$H$2:$H$1001,MATCH(EF!C701,A!$A$2:$A$1001,0))</f>
        <v>#N/A</v>
      </c>
      <c r="K701" s="202" t="e">
        <f>INDEX(A!$I$2:$I$1001,MATCH(EF!C701,A!$A$2:$A$1001,0))</f>
        <v>#N/A</v>
      </c>
      <c r="L701" s="202" t="e">
        <f>INDEX(A!$J$2:$J$1001,MATCH(EF!C701,A!$A$2:$A$1001,0))</f>
        <v>#N/A</v>
      </c>
      <c r="M701" s="202" t="e">
        <f>INDEX(A!$K$2:$K$1001,MATCH(EF!C701,A!$A$2:$A$1001,0))</f>
        <v>#N/A</v>
      </c>
      <c r="N701" s="202" t="e">
        <f>INDEX(A!$L$2:$L$1001,MATCH(EF!C701,A!$A$2:$A$1001,0))</f>
        <v>#N/A</v>
      </c>
      <c r="O701" s="203" t="e">
        <f t="shared" si="20"/>
        <v>#N/A</v>
      </c>
      <c r="P701" s="203" t="e">
        <f t="shared" si="21"/>
        <v>#N/A</v>
      </c>
      <c r="Q701" s="203" t="e">
        <f>IF(O701="7",IF(P701="000","Sin región al ser un intermunicipal",INDEX(B!$C$2:$C$126,MATCH(EF!P701,B!$A$2:$A$126,0))),"Sin región al ser un ente Estatal")</f>
        <v>#N/A</v>
      </c>
      <c r="R701" s="204" t="e">
        <f>IF(O701="7",IF(P701="000","N/A",INDEX(B!$D$2:$D$126,MATCH(EF!P701,B!$A$2:$A$126,0))),B!$D$127)</f>
        <v>#N/A</v>
      </c>
      <c r="S701" s="204" t="e">
        <f>IF(O701="7",IF(P701="000","N/A",INDEX(B!$E$2:$E$126,MATCH(EF!P701,B!$A$2:$A$126,0))),B!$E$127)</f>
        <v>#N/A</v>
      </c>
    </row>
    <row r="702" spans="1:19" x14ac:dyDescent="0.3">
      <c r="A702" s="195">
        <f>COUNTIF(A!$A$2:$A$1001,"&lt;="&amp;A!A702)</f>
        <v>0</v>
      </c>
      <c r="B702" s="196">
        <v>701</v>
      </c>
      <c r="C702" s="202" t="e">
        <f>INDEX(A!$A$2:$A$1001,MATCH(EF!B702,EF!$A$2:$A$1001,0))</f>
        <v>#N/A</v>
      </c>
      <c r="D702" s="202" t="e">
        <f>INDEX(A!$B$2:$B$1001,MATCH(EF!C702,A!$A$2:$A$1001,0))</f>
        <v>#N/A</v>
      </c>
      <c r="E702" s="202" t="e">
        <f>INDEX(A!$C$2:$C$1001,MATCH(EF!C702,A!$A$2:$A$1001,0))</f>
        <v>#N/A</v>
      </c>
      <c r="F702" s="202" t="e">
        <f>INDEX(A!$D$2:$D$1001,MATCH(EF!C702,A!$A$2:$A$1001,0))</f>
        <v>#N/A</v>
      </c>
      <c r="G702" s="202" t="e">
        <f>INDEX(A!$E$2:$E$1001,MATCH(EF!C702,A!$A$2:$A$1001,0))</f>
        <v>#N/A</v>
      </c>
      <c r="H702" s="202" t="e">
        <f>INDEX(A!$F$2:$F$1001,MATCH(EF!C702,A!$A$2:$A$1001,0))</f>
        <v>#N/A</v>
      </c>
      <c r="I702" s="202" t="e">
        <f>INDEX(A!$G$2:$G$1001,MATCH(EF!C702,A!$A$2:$A$1001,0))</f>
        <v>#N/A</v>
      </c>
      <c r="J702" s="202" t="e">
        <f>INDEX(A!$H$2:$H$1001,MATCH(EF!C702,A!$A$2:$A$1001,0))</f>
        <v>#N/A</v>
      </c>
      <c r="K702" s="202" t="e">
        <f>INDEX(A!$I$2:$I$1001,MATCH(EF!C702,A!$A$2:$A$1001,0))</f>
        <v>#N/A</v>
      </c>
      <c r="L702" s="202" t="e">
        <f>INDEX(A!$J$2:$J$1001,MATCH(EF!C702,A!$A$2:$A$1001,0))</f>
        <v>#N/A</v>
      </c>
      <c r="M702" s="202" t="e">
        <f>INDEX(A!$K$2:$K$1001,MATCH(EF!C702,A!$A$2:$A$1001,0))</f>
        <v>#N/A</v>
      </c>
      <c r="N702" s="202" t="e">
        <f>INDEX(A!$L$2:$L$1001,MATCH(EF!C702,A!$A$2:$A$1001,0))</f>
        <v>#N/A</v>
      </c>
      <c r="O702" s="203" t="e">
        <f t="shared" si="20"/>
        <v>#N/A</v>
      </c>
      <c r="P702" s="203" t="e">
        <f t="shared" si="21"/>
        <v>#N/A</v>
      </c>
      <c r="Q702" s="203" t="e">
        <f>IF(O702="7",IF(P702="000","Sin región al ser un intermunicipal",INDEX(B!$C$2:$C$126,MATCH(EF!P702,B!$A$2:$A$126,0))),"Sin región al ser un ente Estatal")</f>
        <v>#N/A</v>
      </c>
      <c r="R702" s="204" t="e">
        <f>IF(O702="7",IF(P702="000","N/A",INDEX(B!$D$2:$D$126,MATCH(EF!P702,B!$A$2:$A$126,0))),B!$D$127)</f>
        <v>#N/A</v>
      </c>
      <c r="S702" s="204" t="e">
        <f>IF(O702="7",IF(P702="000","N/A",INDEX(B!$E$2:$E$126,MATCH(EF!P702,B!$A$2:$A$126,0))),B!$E$127)</f>
        <v>#N/A</v>
      </c>
    </row>
    <row r="703" spans="1:19" x14ac:dyDescent="0.3">
      <c r="A703" s="195">
        <f>COUNTIF(A!$A$2:$A$1001,"&lt;="&amp;A!A703)</f>
        <v>0</v>
      </c>
      <c r="B703" s="196">
        <v>702</v>
      </c>
      <c r="C703" s="202" t="e">
        <f>INDEX(A!$A$2:$A$1001,MATCH(EF!B703,EF!$A$2:$A$1001,0))</f>
        <v>#N/A</v>
      </c>
      <c r="D703" s="202" t="e">
        <f>INDEX(A!$B$2:$B$1001,MATCH(EF!C703,A!$A$2:$A$1001,0))</f>
        <v>#N/A</v>
      </c>
      <c r="E703" s="202" t="e">
        <f>INDEX(A!$C$2:$C$1001,MATCH(EF!C703,A!$A$2:$A$1001,0))</f>
        <v>#N/A</v>
      </c>
      <c r="F703" s="202" t="e">
        <f>INDEX(A!$D$2:$D$1001,MATCH(EF!C703,A!$A$2:$A$1001,0))</f>
        <v>#N/A</v>
      </c>
      <c r="G703" s="202" t="e">
        <f>INDEX(A!$E$2:$E$1001,MATCH(EF!C703,A!$A$2:$A$1001,0))</f>
        <v>#N/A</v>
      </c>
      <c r="H703" s="202" t="e">
        <f>INDEX(A!$F$2:$F$1001,MATCH(EF!C703,A!$A$2:$A$1001,0))</f>
        <v>#N/A</v>
      </c>
      <c r="I703" s="202" t="e">
        <f>INDEX(A!$G$2:$G$1001,MATCH(EF!C703,A!$A$2:$A$1001,0))</f>
        <v>#N/A</v>
      </c>
      <c r="J703" s="202" t="e">
        <f>INDEX(A!$H$2:$H$1001,MATCH(EF!C703,A!$A$2:$A$1001,0))</f>
        <v>#N/A</v>
      </c>
      <c r="K703" s="202" t="e">
        <f>INDEX(A!$I$2:$I$1001,MATCH(EF!C703,A!$A$2:$A$1001,0))</f>
        <v>#N/A</v>
      </c>
      <c r="L703" s="202" t="e">
        <f>INDEX(A!$J$2:$J$1001,MATCH(EF!C703,A!$A$2:$A$1001,0))</f>
        <v>#N/A</v>
      </c>
      <c r="M703" s="202" t="e">
        <f>INDEX(A!$K$2:$K$1001,MATCH(EF!C703,A!$A$2:$A$1001,0))</f>
        <v>#N/A</v>
      </c>
      <c r="N703" s="202" t="e">
        <f>INDEX(A!$L$2:$L$1001,MATCH(EF!C703,A!$A$2:$A$1001,0))</f>
        <v>#N/A</v>
      </c>
      <c r="O703" s="203" t="e">
        <f t="shared" si="20"/>
        <v>#N/A</v>
      </c>
      <c r="P703" s="203" t="e">
        <f t="shared" si="21"/>
        <v>#N/A</v>
      </c>
      <c r="Q703" s="203" t="e">
        <f>IF(O703="7",IF(P703="000","Sin región al ser un intermunicipal",INDEX(B!$C$2:$C$126,MATCH(EF!P703,B!$A$2:$A$126,0))),"Sin región al ser un ente Estatal")</f>
        <v>#N/A</v>
      </c>
      <c r="R703" s="204" t="e">
        <f>IF(O703="7",IF(P703="000","N/A",INDEX(B!$D$2:$D$126,MATCH(EF!P703,B!$A$2:$A$126,0))),B!$D$127)</f>
        <v>#N/A</v>
      </c>
      <c r="S703" s="204" t="e">
        <f>IF(O703="7",IF(P703="000","N/A",INDEX(B!$E$2:$E$126,MATCH(EF!P703,B!$A$2:$A$126,0))),B!$E$127)</f>
        <v>#N/A</v>
      </c>
    </row>
    <row r="704" spans="1:19" x14ac:dyDescent="0.3">
      <c r="A704" s="195">
        <f>COUNTIF(A!$A$2:$A$1001,"&lt;="&amp;A!A704)</f>
        <v>0</v>
      </c>
      <c r="B704" s="196">
        <v>703</v>
      </c>
      <c r="C704" s="202" t="e">
        <f>INDEX(A!$A$2:$A$1001,MATCH(EF!B704,EF!$A$2:$A$1001,0))</f>
        <v>#N/A</v>
      </c>
      <c r="D704" s="202" t="e">
        <f>INDEX(A!$B$2:$B$1001,MATCH(EF!C704,A!$A$2:$A$1001,0))</f>
        <v>#N/A</v>
      </c>
      <c r="E704" s="202" t="e">
        <f>INDEX(A!$C$2:$C$1001,MATCH(EF!C704,A!$A$2:$A$1001,0))</f>
        <v>#N/A</v>
      </c>
      <c r="F704" s="202" t="e">
        <f>INDEX(A!$D$2:$D$1001,MATCH(EF!C704,A!$A$2:$A$1001,0))</f>
        <v>#N/A</v>
      </c>
      <c r="G704" s="202" t="e">
        <f>INDEX(A!$E$2:$E$1001,MATCH(EF!C704,A!$A$2:$A$1001,0))</f>
        <v>#N/A</v>
      </c>
      <c r="H704" s="202" t="e">
        <f>INDEX(A!$F$2:$F$1001,MATCH(EF!C704,A!$A$2:$A$1001,0))</f>
        <v>#N/A</v>
      </c>
      <c r="I704" s="202" t="e">
        <f>INDEX(A!$G$2:$G$1001,MATCH(EF!C704,A!$A$2:$A$1001,0))</f>
        <v>#N/A</v>
      </c>
      <c r="J704" s="202" t="e">
        <f>INDEX(A!$H$2:$H$1001,MATCH(EF!C704,A!$A$2:$A$1001,0))</f>
        <v>#N/A</v>
      </c>
      <c r="K704" s="202" t="e">
        <f>INDEX(A!$I$2:$I$1001,MATCH(EF!C704,A!$A$2:$A$1001,0))</f>
        <v>#N/A</v>
      </c>
      <c r="L704" s="202" t="e">
        <f>INDEX(A!$J$2:$J$1001,MATCH(EF!C704,A!$A$2:$A$1001,0))</f>
        <v>#N/A</v>
      </c>
      <c r="M704" s="202" t="e">
        <f>INDEX(A!$K$2:$K$1001,MATCH(EF!C704,A!$A$2:$A$1001,0))</f>
        <v>#N/A</v>
      </c>
      <c r="N704" s="202" t="e">
        <f>INDEX(A!$L$2:$L$1001,MATCH(EF!C704,A!$A$2:$A$1001,0))</f>
        <v>#N/A</v>
      </c>
      <c r="O704" s="203" t="e">
        <f t="shared" si="20"/>
        <v>#N/A</v>
      </c>
      <c r="P704" s="203" t="e">
        <f t="shared" si="21"/>
        <v>#N/A</v>
      </c>
      <c r="Q704" s="203" t="e">
        <f>IF(O704="7",IF(P704="000","Sin región al ser un intermunicipal",INDEX(B!$C$2:$C$126,MATCH(EF!P704,B!$A$2:$A$126,0))),"Sin región al ser un ente Estatal")</f>
        <v>#N/A</v>
      </c>
      <c r="R704" s="204" t="e">
        <f>IF(O704="7",IF(P704="000","N/A",INDEX(B!$D$2:$D$126,MATCH(EF!P704,B!$A$2:$A$126,0))),B!$D$127)</f>
        <v>#N/A</v>
      </c>
      <c r="S704" s="204" t="e">
        <f>IF(O704="7",IF(P704="000","N/A",INDEX(B!$E$2:$E$126,MATCH(EF!P704,B!$A$2:$A$126,0))),B!$E$127)</f>
        <v>#N/A</v>
      </c>
    </row>
    <row r="705" spans="1:19" x14ac:dyDescent="0.3">
      <c r="A705" s="195">
        <f>COUNTIF(A!$A$2:$A$1001,"&lt;="&amp;A!A705)</f>
        <v>0</v>
      </c>
      <c r="B705" s="196">
        <v>704</v>
      </c>
      <c r="C705" s="202" t="e">
        <f>INDEX(A!$A$2:$A$1001,MATCH(EF!B705,EF!$A$2:$A$1001,0))</f>
        <v>#N/A</v>
      </c>
      <c r="D705" s="202" t="e">
        <f>INDEX(A!$B$2:$B$1001,MATCH(EF!C705,A!$A$2:$A$1001,0))</f>
        <v>#N/A</v>
      </c>
      <c r="E705" s="202" t="e">
        <f>INDEX(A!$C$2:$C$1001,MATCH(EF!C705,A!$A$2:$A$1001,0))</f>
        <v>#N/A</v>
      </c>
      <c r="F705" s="202" t="e">
        <f>INDEX(A!$D$2:$D$1001,MATCH(EF!C705,A!$A$2:$A$1001,0))</f>
        <v>#N/A</v>
      </c>
      <c r="G705" s="202" t="e">
        <f>INDEX(A!$E$2:$E$1001,MATCH(EF!C705,A!$A$2:$A$1001,0))</f>
        <v>#N/A</v>
      </c>
      <c r="H705" s="202" t="e">
        <f>INDEX(A!$F$2:$F$1001,MATCH(EF!C705,A!$A$2:$A$1001,0))</f>
        <v>#N/A</v>
      </c>
      <c r="I705" s="202" t="e">
        <f>INDEX(A!$G$2:$G$1001,MATCH(EF!C705,A!$A$2:$A$1001,0))</f>
        <v>#N/A</v>
      </c>
      <c r="J705" s="202" t="e">
        <f>INDEX(A!$H$2:$H$1001,MATCH(EF!C705,A!$A$2:$A$1001,0))</f>
        <v>#N/A</v>
      </c>
      <c r="K705" s="202" t="e">
        <f>INDEX(A!$I$2:$I$1001,MATCH(EF!C705,A!$A$2:$A$1001,0))</f>
        <v>#N/A</v>
      </c>
      <c r="L705" s="202" t="e">
        <f>INDEX(A!$J$2:$J$1001,MATCH(EF!C705,A!$A$2:$A$1001,0))</f>
        <v>#N/A</v>
      </c>
      <c r="M705" s="202" t="e">
        <f>INDEX(A!$K$2:$K$1001,MATCH(EF!C705,A!$A$2:$A$1001,0))</f>
        <v>#N/A</v>
      </c>
      <c r="N705" s="202" t="e">
        <f>INDEX(A!$L$2:$L$1001,MATCH(EF!C705,A!$A$2:$A$1001,0))</f>
        <v>#N/A</v>
      </c>
      <c r="O705" s="203" t="e">
        <f t="shared" si="20"/>
        <v>#N/A</v>
      </c>
      <c r="P705" s="203" t="e">
        <f t="shared" si="21"/>
        <v>#N/A</v>
      </c>
      <c r="Q705" s="203" t="e">
        <f>IF(O705="7",IF(P705="000","Sin región al ser un intermunicipal",INDEX(B!$C$2:$C$126,MATCH(EF!P705,B!$A$2:$A$126,0))),"Sin región al ser un ente Estatal")</f>
        <v>#N/A</v>
      </c>
      <c r="R705" s="204" t="e">
        <f>IF(O705="7",IF(P705="000","N/A",INDEX(B!$D$2:$D$126,MATCH(EF!P705,B!$A$2:$A$126,0))),B!$D$127)</f>
        <v>#N/A</v>
      </c>
      <c r="S705" s="204" t="e">
        <f>IF(O705="7",IF(P705="000","N/A",INDEX(B!$E$2:$E$126,MATCH(EF!P705,B!$A$2:$A$126,0))),B!$E$127)</f>
        <v>#N/A</v>
      </c>
    </row>
    <row r="706" spans="1:19" x14ac:dyDescent="0.3">
      <c r="A706" s="195">
        <f>COUNTIF(A!$A$2:$A$1001,"&lt;="&amp;A!A706)</f>
        <v>0</v>
      </c>
      <c r="B706" s="196">
        <v>705</v>
      </c>
      <c r="C706" s="202" t="e">
        <f>INDEX(A!$A$2:$A$1001,MATCH(EF!B706,EF!$A$2:$A$1001,0))</f>
        <v>#N/A</v>
      </c>
      <c r="D706" s="202" t="e">
        <f>INDEX(A!$B$2:$B$1001,MATCH(EF!C706,A!$A$2:$A$1001,0))</f>
        <v>#N/A</v>
      </c>
      <c r="E706" s="202" t="e">
        <f>INDEX(A!$C$2:$C$1001,MATCH(EF!C706,A!$A$2:$A$1001,0))</f>
        <v>#N/A</v>
      </c>
      <c r="F706" s="202" t="e">
        <f>INDEX(A!$D$2:$D$1001,MATCH(EF!C706,A!$A$2:$A$1001,0))</f>
        <v>#N/A</v>
      </c>
      <c r="G706" s="202" t="e">
        <f>INDEX(A!$E$2:$E$1001,MATCH(EF!C706,A!$A$2:$A$1001,0))</f>
        <v>#N/A</v>
      </c>
      <c r="H706" s="202" t="e">
        <f>INDEX(A!$F$2:$F$1001,MATCH(EF!C706,A!$A$2:$A$1001,0))</f>
        <v>#N/A</v>
      </c>
      <c r="I706" s="202" t="e">
        <f>INDEX(A!$G$2:$G$1001,MATCH(EF!C706,A!$A$2:$A$1001,0))</f>
        <v>#N/A</v>
      </c>
      <c r="J706" s="202" t="e">
        <f>INDEX(A!$H$2:$H$1001,MATCH(EF!C706,A!$A$2:$A$1001,0))</f>
        <v>#N/A</v>
      </c>
      <c r="K706" s="202" t="e">
        <f>INDEX(A!$I$2:$I$1001,MATCH(EF!C706,A!$A$2:$A$1001,0))</f>
        <v>#N/A</v>
      </c>
      <c r="L706" s="202" t="e">
        <f>INDEX(A!$J$2:$J$1001,MATCH(EF!C706,A!$A$2:$A$1001,0))</f>
        <v>#N/A</v>
      </c>
      <c r="M706" s="202" t="e">
        <f>INDEX(A!$K$2:$K$1001,MATCH(EF!C706,A!$A$2:$A$1001,0))</f>
        <v>#N/A</v>
      </c>
      <c r="N706" s="202" t="e">
        <f>INDEX(A!$L$2:$L$1001,MATCH(EF!C706,A!$A$2:$A$1001,0))</f>
        <v>#N/A</v>
      </c>
      <c r="O706" s="203" t="e">
        <f t="shared" si="20"/>
        <v>#N/A</v>
      </c>
      <c r="P706" s="203" t="e">
        <f t="shared" si="21"/>
        <v>#N/A</v>
      </c>
      <c r="Q706" s="203" t="e">
        <f>IF(O706="7",IF(P706="000","Sin región al ser un intermunicipal",INDEX(B!$C$2:$C$126,MATCH(EF!P706,B!$A$2:$A$126,0))),"Sin región al ser un ente Estatal")</f>
        <v>#N/A</v>
      </c>
      <c r="R706" s="204" t="e">
        <f>IF(O706="7",IF(P706="000","N/A",INDEX(B!$D$2:$D$126,MATCH(EF!P706,B!$A$2:$A$126,0))),B!$D$127)</f>
        <v>#N/A</v>
      </c>
      <c r="S706" s="204" t="e">
        <f>IF(O706="7",IF(P706="000","N/A",INDEX(B!$E$2:$E$126,MATCH(EF!P706,B!$A$2:$A$126,0))),B!$E$127)</f>
        <v>#N/A</v>
      </c>
    </row>
    <row r="707" spans="1:19" x14ac:dyDescent="0.3">
      <c r="A707" s="195">
        <f>COUNTIF(A!$A$2:$A$1001,"&lt;="&amp;A!A707)</f>
        <v>0</v>
      </c>
      <c r="B707" s="196">
        <v>706</v>
      </c>
      <c r="C707" s="202" t="e">
        <f>INDEX(A!$A$2:$A$1001,MATCH(EF!B707,EF!$A$2:$A$1001,0))</f>
        <v>#N/A</v>
      </c>
      <c r="D707" s="202" t="e">
        <f>INDEX(A!$B$2:$B$1001,MATCH(EF!C707,A!$A$2:$A$1001,0))</f>
        <v>#N/A</v>
      </c>
      <c r="E707" s="202" t="e">
        <f>INDEX(A!$C$2:$C$1001,MATCH(EF!C707,A!$A$2:$A$1001,0))</f>
        <v>#N/A</v>
      </c>
      <c r="F707" s="202" t="e">
        <f>INDEX(A!$D$2:$D$1001,MATCH(EF!C707,A!$A$2:$A$1001,0))</f>
        <v>#N/A</v>
      </c>
      <c r="G707" s="202" t="e">
        <f>INDEX(A!$E$2:$E$1001,MATCH(EF!C707,A!$A$2:$A$1001,0))</f>
        <v>#N/A</v>
      </c>
      <c r="H707" s="202" t="e">
        <f>INDEX(A!$F$2:$F$1001,MATCH(EF!C707,A!$A$2:$A$1001,0))</f>
        <v>#N/A</v>
      </c>
      <c r="I707" s="202" t="e">
        <f>INDEX(A!$G$2:$G$1001,MATCH(EF!C707,A!$A$2:$A$1001,0))</f>
        <v>#N/A</v>
      </c>
      <c r="J707" s="202" t="e">
        <f>INDEX(A!$H$2:$H$1001,MATCH(EF!C707,A!$A$2:$A$1001,0))</f>
        <v>#N/A</v>
      </c>
      <c r="K707" s="202" t="e">
        <f>INDEX(A!$I$2:$I$1001,MATCH(EF!C707,A!$A$2:$A$1001,0))</f>
        <v>#N/A</v>
      </c>
      <c r="L707" s="202" t="e">
        <f>INDEX(A!$J$2:$J$1001,MATCH(EF!C707,A!$A$2:$A$1001,0))</f>
        <v>#N/A</v>
      </c>
      <c r="M707" s="202" t="e">
        <f>INDEX(A!$K$2:$K$1001,MATCH(EF!C707,A!$A$2:$A$1001,0))</f>
        <v>#N/A</v>
      </c>
      <c r="N707" s="202" t="e">
        <f>INDEX(A!$L$2:$L$1001,MATCH(EF!C707,A!$A$2:$A$1001,0))</f>
        <v>#N/A</v>
      </c>
      <c r="O707" s="203" t="e">
        <f t="shared" ref="O707:O770" si="22">MID(M707,1,1)</f>
        <v>#N/A</v>
      </c>
      <c r="P707" s="203" t="e">
        <f t="shared" ref="P707:P770" si="23">MID(M707,2,3)</f>
        <v>#N/A</v>
      </c>
      <c r="Q707" s="203" t="e">
        <f>IF(O707="7",IF(P707="000","Sin región al ser un intermunicipal",INDEX(B!$C$2:$C$126,MATCH(EF!P707,B!$A$2:$A$126,0))),"Sin región al ser un ente Estatal")</f>
        <v>#N/A</v>
      </c>
      <c r="R707" s="204" t="e">
        <f>IF(O707="7",IF(P707="000","N/A",INDEX(B!$D$2:$D$126,MATCH(EF!P707,B!$A$2:$A$126,0))),B!$D$127)</f>
        <v>#N/A</v>
      </c>
      <c r="S707" s="204" t="e">
        <f>IF(O707="7",IF(P707="000","N/A",INDEX(B!$E$2:$E$126,MATCH(EF!P707,B!$A$2:$A$126,0))),B!$E$127)</f>
        <v>#N/A</v>
      </c>
    </row>
    <row r="708" spans="1:19" x14ac:dyDescent="0.3">
      <c r="A708" s="195">
        <f>COUNTIF(A!$A$2:$A$1001,"&lt;="&amp;A!A708)</f>
        <v>0</v>
      </c>
      <c r="B708" s="196">
        <v>707</v>
      </c>
      <c r="C708" s="202" t="e">
        <f>INDEX(A!$A$2:$A$1001,MATCH(EF!B708,EF!$A$2:$A$1001,0))</f>
        <v>#N/A</v>
      </c>
      <c r="D708" s="202" t="e">
        <f>INDEX(A!$B$2:$B$1001,MATCH(EF!C708,A!$A$2:$A$1001,0))</f>
        <v>#N/A</v>
      </c>
      <c r="E708" s="202" t="e">
        <f>INDEX(A!$C$2:$C$1001,MATCH(EF!C708,A!$A$2:$A$1001,0))</f>
        <v>#N/A</v>
      </c>
      <c r="F708" s="202" t="e">
        <f>INDEX(A!$D$2:$D$1001,MATCH(EF!C708,A!$A$2:$A$1001,0))</f>
        <v>#N/A</v>
      </c>
      <c r="G708" s="202" t="e">
        <f>INDEX(A!$E$2:$E$1001,MATCH(EF!C708,A!$A$2:$A$1001,0))</f>
        <v>#N/A</v>
      </c>
      <c r="H708" s="202" t="e">
        <f>INDEX(A!$F$2:$F$1001,MATCH(EF!C708,A!$A$2:$A$1001,0))</f>
        <v>#N/A</v>
      </c>
      <c r="I708" s="202" t="e">
        <f>INDEX(A!$G$2:$G$1001,MATCH(EF!C708,A!$A$2:$A$1001,0))</f>
        <v>#N/A</v>
      </c>
      <c r="J708" s="202" t="e">
        <f>INDEX(A!$H$2:$H$1001,MATCH(EF!C708,A!$A$2:$A$1001,0))</f>
        <v>#N/A</v>
      </c>
      <c r="K708" s="202" t="e">
        <f>INDEX(A!$I$2:$I$1001,MATCH(EF!C708,A!$A$2:$A$1001,0))</f>
        <v>#N/A</v>
      </c>
      <c r="L708" s="202" t="e">
        <f>INDEX(A!$J$2:$J$1001,MATCH(EF!C708,A!$A$2:$A$1001,0))</f>
        <v>#N/A</v>
      </c>
      <c r="M708" s="202" t="e">
        <f>INDEX(A!$K$2:$K$1001,MATCH(EF!C708,A!$A$2:$A$1001,0))</f>
        <v>#N/A</v>
      </c>
      <c r="N708" s="202" t="e">
        <f>INDEX(A!$L$2:$L$1001,MATCH(EF!C708,A!$A$2:$A$1001,0))</f>
        <v>#N/A</v>
      </c>
      <c r="O708" s="203" t="e">
        <f t="shared" si="22"/>
        <v>#N/A</v>
      </c>
      <c r="P708" s="203" t="e">
        <f t="shared" si="23"/>
        <v>#N/A</v>
      </c>
      <c r="Q708" s="203" t="e">
        <f>IF(O708="7",IF(P708="000","Sin región al ser un intermunicipal",INDEX(B!$C$2:$C$126,MATCH(EF!P708,B!$A$2:$A$126,0))),"Sin región al ser un ente Estatal")</f>
        <v>#N/A</v>
      </c>
      <c r="R708" s="204" t="e">
        <f>IF(O708="7",IF(P708="000","N/A",INDEX(B!$D$2:$D$126,MATCH(EF!P708,B!$A$2:$A$126,0))),B!$D$127)</f>
        <v>#N/A</v>
      </c>
      <c r="S708" s="204" t="e">
        <f>IF(O708="7",IF(P708="000","N/A",INDEX(B!$E$2:$E$126,MATCH(EF!P708,B!$A$2:$A$126,0))),B!$E$127)</f>
        <v>#N/A</v>
      </c>
    </row>
    <row r="709" spans="1:19" x14ac:dyDescent="0.3">
      <c r="A709" s="195">
        <f>COUNTIF(A!$A$2:$A$1001,"&lt;="&amp;A!A709)</f>
        <v>0</v>
      </c>
      <c r="B709" s="196">
        <v>708</v>
      </c>
      <c r="C709" s="202" t="e">
        <f>INDEX(A!$A$2:$A$1001,MATCH(EF!B709,EF!$A$2:$A$1001,0))</f>
        <v>#N/A</v>
      </c>
      <c r="D709" s="202" t="e">
        <f>INDEX(A!$B$2:$B$1001,MATCH(EF!C709,A!$A$2:$A$1001,0))</f>
        <v>#N/A</v>
      </c>
      <c r="E709" s="202" t="e">
        <f>INDEX(A!$C$2:$C$1001,MATCH(EF!C709,A!$A$2:$A$1001,0))</f>
        <v>#N/A</v>
      </c>
      <c r="F709" s="202" t="e">
        <f>INDEX(A!$D$2:$D$1001,MATCH(EF!C709,A!$A$2:$A$1001,0))</f>
        <v>#N/A</v>
      </c>
      <c r="G709" s="202" t="e">
        <f>INDEX(A!$E$2:$E$1001,MATCH(EF!C709,A!$A$2:$A$1001,0))</f>
        <v>#N/A</v>
      </c>
      <c r="H709" s="202" t="e">
        <f>INDEX(A!$F$2:$F$1001,MATCH(EF!C709,A!$A$2:$A$1001,0))</f>
        <v>#N/A</v>
      </c>
      <c r="I709" s="202" t="e">
        <f>INDEX(A!$G$2:$G$1001,MATCH(EF!C709,A!$A$2:$A$1001,0))</f>
        <v>#N/A</v>
      </c>
      <c r="J709" s="202" t="e">
        <f>INDEX(A!$H$2:$H$1001,MATCH(EF!C709,A!$A$2:$A$1001,0))</f>
        <v>#N/A</v>
      </c>
      <c r="K709" s="202" t="e">
        <f>INDEX(A!$I$2:$I$1001,MATCH(EF!C709,A!$A$2:$A$1001,0))</f>
        <v>#N/A</v>
      </c>
      <c r="L709" s="202" t="e">
        <f>INDEX(A!$J$2:$J$1001,MATCH(EF!C709,A!$A$2:$A$1001,0))</f>
        <v>#N/A</v>
      </c>
      <c r="M709" s="202" t="e">
        <f>INDEX(A!$K$2:$K$1001,MATCH(EF!C709,A!$A$2:$A$1001,0))</f>
        <v>#N/A</v>
      </c>
      <c r="N709" s="202" t="e">
        <f>INDEX(A!$L$2:$L$1001,MATCH(EF!C709,A!$A$2:$A$1001,0))</f>
        <v>#N/A</v>
      </c>
      <c r="O709" s="203" t="e">
        <f t="shared" si="22"/>
        <v>#N/A</v>
      </c>
      <c r="P709" s="203" t="e">
        <f t="shared" si="23"/>
        <v>#N/A</v>
      </c>
      <c r="Q709" s="203" t="e">
        <f>IF(O709="7",IF(P709="000","Sin región al ser un intermunicipal",INDEX(B!$C$2:$C$126,MATCH(EF!P709,B!$A$2:$A$126,0))),"Sin región al ser un ente Estatal")</f>
        <v>#N/A</v>
      </c>
      <c r="R709" s="204" t="e">
        <f>IF(O709="7",IF(P709="000","N/A",INDEX(B!$D$2:$D$126,MATCH(EF!P709,B!$A$2:$A$126,0))),B!$D$127)</f>
        <v>#N/A</v>
      </c>
      <c r="S709" s="204" t="e">
        <f>IF(O709="7",IF(P709="000","N/A",INDEX(B!$E$2:$E$126,MATCH(EF!P709,B!$A$2:$A$126,0))),B!$E$127)</f>
        <v>#N/A</v>
      </c>
    </row>
    <row r="710" spans="1:19" x14ac:dyDescent="0.3">
      <c r="A710" s="195">
        <f>COUNTIF(A!$A$2:$A$1001,"&lt;="&amp;A!A710)</f>
        <v>0</v>
      </c>
      <c r="B710" s="196">
        <v>709</v>
      </c>
      <c r="C710" s="202" t="e">
        <f>INDEX(A!$A$2:$A$1001,MATCH(EF!B710,EF!$A$2:$A$1001,0))</f>
        <v>#N/A</v>
      </c>
      <c r="D710" s="202" t="e">
        <f>INDEX(A!$B$2:$B$1001,MATCH(EF!C710,A!$A$2:$A$1001,0))</f>
        <v>#N/A</v>
      </c>
      <c r="E710" s="202" t="e">
        <f>INDEX(A!$C$2:$C$1001,MATCH(EF!C710,A!$A$2:$A$1001,0))</f>
        <v>#N/A</v>
      </c>
      <c r="F710" s="202" t="e">
        <f>INDEX(A!$D$2:$D$1001,MATCH(EF!C710,A!$A$2:$A$1001,0))</f>
        <v>#N/A</v>
      </c>
      <c r="G710" s="202" t="e">
        <f>INDEX(A!$E$2:$E$1001,MATCH(EF!C710,A!$A$2:$A$1001,0))</f>
        <v>#N/A</v>
      </c>
      <c r="H710" s="202" t="e">
        <f>INDEX(A!$F$2:$F$1001,MATCH(EF!C710,A!$A$2:$A$1001,0))</f>
        <v>#N/A</v>
      </c>
      <c r="I710" s="202" t="e">
        <f>INDEX(A!$G$2:$G$1001,MATCH(EF!C710,A!$A$2:$A$1001,0))</f>
        <v>#N/A</v>
      </c>
      <c r="J710" s="202" t="e">
        <f>INDEX(A!$H$2:$H$1001,MATCH(EF!C710,A!$A$2:$A$1001,0))</f>
        <v>#N/A</v>
      </c>
      <c r="K710" s="202" t="e">
        <f>INDEX(A!$I$2:$I$1001,MATCH(EF!C710,A!$A$2:$A$1001,0))</f>
        <v>#N/A</v>
      </c>
      <c r="L710" s="202" t="e">
        <f>INDEX(A!$J$2:$J$1001,MATCH(EF!C710,A!$A$2:$A$1001,0))</f>
        <v>#N/A</v>
      </c>
      <c r="M710" s="202" t="e">
        <f>INDEX(A!$K$2:$K$1001,MATCH(EF!C710,A!$A$2:$A$1001,0))</f>
        <v>#N/A</v>
      </c>
      <c r="N710" s="202" t="e">
        <f>INDEX(A!$L$2:$L$1001,MATCH(EF!C710,A!$A$2:$A$1001,0))</f>
        <v>#N/A</v>
      </c>
      <c r="O710" s="203" t="e">
        <f t="shared" si="22"/>
        <v>#N/A</v>
      </c>
      <c r="P710" s="203" t="e">
        <f t="shared" si="23"/>
        <v>#N/A</v>
      </c>
      <c r="Q710" s="203" t="e">
        <f>IF(O710="7",IF(P710="000","Sin región al ser un intermunicipal",INDEX(B!$C$2:$C$126,MATCH(EF!P710,B!$A$2:$A$126,0))),"Sin región al ser un ente Estatal")</f>
        <v>#N/A</v>
      </c>
      <c r="R710" s="204" t="e">
        <f>IF(O710="7",IF(P710="000","N/A",INDEX(B!$D$2:$D$126,MATCH(EF!P710,B!$A$2:$A$126,0))),B!$D$127)</f>
        <v>#N/A</v>
      </c>
      <c r="S710" s="204" t="e">
        <f>IF(O710="7",IF(P710="000","N/A",INDEX(B!$E$2:$E$126,MATCH(EF!P710,B!$A$2:$A$126,0))),B!$E$127)</f>
        <v>#N/A</v>
      </c>
    </row>
    <row r="711" spans="1:19" x14ac:dyDescent="0.3">
      <c r="A711" s="195">
        <f>COUNTIF(A!$A$2:$A$1001,"&lt;="&amp;A!A711)</f>
        <v>0</v>
      </c>
      <c r="B711" s="196">
        <v>710</v>
      </c>
      <c r="C711" s="202" t="e">
        <f>INDEX(A!$A$2:$A$1001,MATCH(EF!B711,EF!$A$2:$A$1001,0))</f>
        <v>#N/A</v>
      </c>
      <c r="D711" s="202" t="e">
        <f>INDEX(A!$B$2:$B$1001,MATCH(EF!C711,A!$A$2:$A$1001,0))</f>
        <v>#N/A</v>
      </c>
      <c r="E711" s="202" t="e">
        <f>INDEX(A!$C$2:$C$1001,MATCH(EF!C711,A!$A$2:$A$1001,0))</f>
        <v>#N/A</v>
      </c>
      <c r="F711" s="202" t="e">
        <f>INDEX(A!$D$2:$D$1001,MATCH(EF!C711,A!$A$2:$A$1001,0))</f>
        <v>#N/A</v>
      </c>
      <c r="G711" s="202" t="e">
        <f>INDEX(A!$E$2:$E$1001,MATCH(EF!C711,A!$A$2:$A$1001,0))</f>
        <v>#N/A</v>
      </c>
      <c r="H711" s="202" t="e">
        <f>INDEX(A!$F$2:$F$1001,MATCH(EF!C711,A!$A$2:$A$1001,0))</f>
        <v>#N/A</v>
      </c>
      <c r="I711" s="202" t="e">
        <f>INDEX(A!$G$2:$G$1001,MATCH(EF!C711,A!$A$2:$A$1001,0))</f>
        <v>#N/A</v>
      </c>
      <c r="J711" s="202" t="e">
        <f>INDEX(A!$H$2:$H$1001,MATCH(EF!C711,A!$A$2:$A$1001,0))</f>
        <v>#N/A</v>
      </c>
      <c r="K711" s="202" t="e">
        <f>INDEX(A!$I$2:$I$1001,MATCH(EF!C711,A!$A$2:$A$1001,0))</f>
        <v>#N/A</v>
      </c>
      <c r="L711" s="202" t="e">
        <f>INDEX(A!$J$2:$J$1001,MATCH(EF!C711,A!$A$2:$A$1001,0))</f>
        <v>#N/A</v>
      </c>
      <c r="M711" s="202" t="e">
        <f>INDEX(A!$K$2:$K$1001,MATCH(EF!C711,A!$A$2:$A$1001,0))</f>
        <v>#N/A</v>
      </c>
      <c r="N711" s="202" t="e">
        <f>INDEX(A!$L$2:$L$1001,MATCH(EF!C711,A!$A$2:$A$1001,0))</f>
        <v>#N/A</v>
      </c>
      <c r="O711" s="203" t="e">
        <f t="shared" si="22"/>
        <v>#N/A</v>
      </c>
      <c r="P711" s="203" t="e">
        <f t="shared" si="23"/>
        <v>#N/A</v>
      </c>
      <c r="Q711" s="203" t="e">
        <f>IF(O711="7",IF(P711="000","Sin región al ser un intermunicipal",INDEX(B!$C$2:$C$126,MATCH(EF!P711,B!$A$2:$A$126,0))),"Sin región al ser un ente Estatal")</f>
        <v>#N/A</v>
      </c>
      <c r="R711" s="204" t="e">
        <f>IF(O711="7",IF(P711="000","N/A",INDEX(B!$D$2:$D$126,MATCH(EF!P711,B!$A$2:$A$126,0))),B!$D$127)</f>
        <v>#N/A</v>
      </c>
      <c r="S711" s="204" t="e">
        <f>IF(O711="7",IF(P711="000","N/A",INDEX(B!$E$2:$E$126,MATCH(EF!P711,B!$A$2:$A$126,0))),B!$E$127)</f>
        <v>#N/A</v>
      </c>
    </row>
    <row r="712" spans="1:19" x14ac:dyDescent="0.3">
      <c r="A712" s="195">
        <f>COUNTIF(A!$A$2:$A$1001,"&lt;="&amp;A!A712)</f>
        <v>0</v>
      </c>
      <c r="B712" s="196">
        <v>711</v>
      </c>
      <c r="C712" s="202" t="e">
        <f>INDEX(A!$A$2:$A$1001,MATCH(EF!B712,EF!$A$2:$A$1001,0))</f>
        <v>#N/A</v>
      </c>
      <c r="D712" s="202" t="e">
        <f>INDEX(A!$B$2:$B$1001,MATCH(EF!C712,A!$A$2:$A$1001,0))</f>
        <v>#N/A</v>
      </c>
      <c r="E712" s="202" t="e">
        <f>INDEX(A!$C$2:$C$1001,MATCH(EF!C712,A!$A$2:$A$1001,0))</f>
        <v>#N/A</v>
      </c>
      <c r="F712" s="202" t="e">
        <f>INDEX(A!$D$2:$D$1001,MATCH(EF!C712,A!$A$2:$A$1001,0))</f>
        <v>#N/A</v>
      </c>
      <c r="G712" s="202" t="e">
        <f>INDEX(A!$E$2:$E$1001,MATCH(EF!C712,A!$A$2:$A$1001,0))</f>
        <v>#N/A</v>
      </c>
      <c r="H712" s="202" t="e">
        <f>INDEX(A!$F$2:$F$1001,MATCH(EF!C712,A!$A$2:$A$1001,0))</f>
        <v>#N/A</v>
      </c>
      <c r="I712" s="202" t="e">
        <f>INDEX(A!$G$2:$G$1001,MATCH(EF!C712,A!$A$2:$A$1001,0))</f>
        <v>#N/A</v>
      </c>
      <c r="J712" s="202" t="e">
        <f>INDEX(A!$H$2:$H$1001,MATCH(EF!C712,A!$A$2:$A$1001,0))</f>
        <v>#N/A</v>
      </c>
      <c r="K712" s="202" t="e">
        <f>INDEX(A!$I$2:$I$1001,MATCH(EF!C712,A!$A$2:$A$1001,0))</f>
        <v>#N/A</v>
      </c>
      <c r="L712" s="202" t="e">
        <f>INDEX(A!$J$2:$J$1001,MATCH(EF!C712,A!$A$2:$A$1001,0))</f>
        <v>#N/A</v>
      </c>
      <c r="M712" s="202" t="e">
        <f>INDEX(A!$K$2:$K$1001,MATCH(EF!C712,A!$A$2:$A$1001,0))</f>
        <v>#N/A</v>
      </c>
      <c r="N712" s="202" t="e">
        <f>INDEX(A!$L$2:$L$1001,MATCH(EF!C712,A!$A$2:$A$1001,0))</f>
        <v>#N/A</v>
      </c>
      <c r="O712" s="203" t="e">
        <f t="shared" si="22"/>
        <v>#N/A</v>
      </c>
      <c r="P712" s="203" t="e">
        <f t="shared" si="23"/>
        <v>#N/A</v>
      </c>
      <c r="Q712" s="203" t="e">
        <f>IF(O712="7",IF(P712="000","Sin región al ser un intermunicipal",INDEX(B!$C$2:$C$126,MATCH(EF!P712,B!$A$2:$A$126,0))),"Sin región al ser un ente Estatal")</f>
        <v>#N/A</v>
      </c>
      <c r="R712" s="204" t="e">
        <f>IF(O712="7",IF(P712="000","N/A",INDEX(B!$D$2:$D$126,MATCH(EF!P712,B!$A$2:$A$126,0))),B!$D$127)</f>
        <v>#N/A</v>
      </c>
      <c r="S712" s="204" t="e">
        <f>IF(O712="7",IF(P712="000","N/A",INDEX(B!$E$2:$E$126,MATCH(EF!P712,B!$A$2:$A$126,0))),B!$E$127)</f>
        <v>#N/A</v>
      </c>
    </row>
    <row r="713" spans="1:19" x14ac:dyDescent="0.3">
      <c r="A713" s="195">
        <f>COUNTIF(A!$A$2:$A$1001,"&lt;="&amp;A!A713)</f>
        <v>0</v>
      </c>
      <c r="B713" s="196">
        <v>712</v>
      </c>
      <c r="C713" s="202" t="e">
        <f>INDEX(A!$A$2:$A$1001,MATCH(EF!B713,EF!$A$2:$A$1001,0))</f>
        <v>#N/A</v>
      </c>
      <c r="D713" s="202" t="e">
        <f>INDEX(A!$B$2:$B$1001,MATCH(EF!C713,A!$A$2:$A$1001,0))</f>
        <v>#N/A</v>
      </c>
      <c r="E713" s="202" t="e">
        <f>INDEX(A!$C$2:$C$1001,MATCH(EF!C713,A!$A$2:$A$1001,0))</f>
        <v>#N/A</v>
      </c>
      <c r="F713" s="202" t="e">
        <f>INDEX(A!$D$2:$D$1001,MATCH(EF!C713,A!$A$2:$A$1001,0))</f>
        <v>#N/A</v>
      </c>
      <c r="G713" s="202" t="e">
        <f>INDEX(A!$E$2:$E$1001,MATCH(EF!C713,A!$A$2:$A$1001,0))</f>
        <v>#N/A</v>
      </c>
      <c r="H713" s="202" t="e">
        <f>INDEX(A!$F$2:$F$1001,MATCH(EF!C713,A!$A$2:$A$1001,0))</f>
        <v>#N/A</v>
      </c>
      <c r="I713" s="202" t="e">
        <f>INDEX(A!$G$2:$G$1001,MATCH(EF!C713,A!$A$2:$A$1001,0))</f>
        <v>#N/A</v>
      </c>
      <c r="J713" s="202" t="e">
        <f>INDEX(A!$H$2:$H$1001,MATCH(EF!C713,A!$A$2:$A$1001,0))</f>
        <v>#N/A</v>
      </c>
      <c r="K713" s="202" t="e">
        <f>INDEX(A!$I$2:$I$1001,MATCH(EF!C713,A!$A$2:$A$1001,0))</f>
        <v>#N/A</v>
      </c>
      <c r="L713" s="202" t="e">
        <f>INDEX(A!$J$2:$J$1001,MATCH(EF!C713,A!$A$2:$A$1001,0))</f>
        <v>#N/A</v>
      </c>
      <c r="M713" s="202" t="e">
        <f>INDEX(A!$K$2:$K$1001,MATCH(EF!C713,A!$A$2:$A$1001,0))</f>
        <v>#N/A</v>
      </c>
      <c r="N713" s="202" t="e">
        <f>INDEX(A!$L$2:$L$1001,MATCH(EF!C713,A!$A$2:$A$1001,0))</f>
        <v>#N/A</v>
      </c>
      <c r="O713" s="203" t="e">
        <f t="shared" si="22"/>
        <v>#N/A</v>
      </c>
      <c r="P713" s="203" t="e">
        <f t="shared" si="23"/>
        <v>#N/A</v>
      </c>
      <c r="Q713" s="203" t="e">
        <f>IF(O713="7",IF(P713="000","Sin región al ser un intermunicipal",INDEX(B!$C$2:$C$126,MATCH(EF!P713,B!$A$2:$A$126,0))),"Sin región al ser un ente Estatal")</f>
        <v>#N/A</v>
      </c>
      <c r="R713" s="204" t="e">
        <f>IF(O713="7",IF(P713="000","N/A",INDEX(B!$D$2:$D$126,MATCH(EF!P713,B!$A$2:$A$126,0))),B!$D$127)</f>
        <v>#N/A</v>
      </c>
      <c r="S713" s="204" t="e">
        <f>IF(O713="7",IF(P713="000","N/A",INDEX(B!$E$2:$E$126,MATCH(EF!P713,B!$A$2:$A$126,0))),B!$E$127)</f>
        <v>#N/A</v>
      </c>
    </row>
    <row r="714" spans="1:19" x14ac:dyDescent="0.3">
      <c r="A714" s="195">
        <f>COUNTIF(A!$A$2:$A$1001,"&lt;="&amp;A!A714)</f>
        <v>0</v>
      </c>
      <c r="B714" s="196">
        <v>713</v>
      </c>
      <c r="C714" s="202" t="e">
        <f>INDEX(A!$A$2:$A$1001,MATCH(EF!B714,EF!$A$2:$A$1001,0))</f>
        <v>#N/A</v>
      </c>
      <c r="D714" s="202" t="e">
        <f>INDEX(A!$B$2:$B$1001,MATCH(EF!C714,A!$A$2:$A$1001,0))</f>
        <v>#N/A</v>
      </c>
      <c r="E714" s="202" t="e">
        <f>INDEX(A!$C$2:$C$1001,MATCH(EF!C714,A!$A$2:$A$1001,0))</f>
        <v>#N/A</v>
      </c>
      <c r="F714" s="202" t="e">
        <f>INDEX(A!$D$2:$D$1001,MATCH(EF!C714,A!$A$2:$A$1001,0))</f>
        <v>#N/A</v>
      </c>
      <c r="G714" s="202" t="e">
        <f>INDEX(A!$E$2:$E$1001,MATCH(EF!C714,A!$A$2:$A$1001,0))</f>
        <v>#N/A</v>
      </c>
      <c r="H714" s="202" t="e">
        <f>INDEX(A!$F$2:$F$1001,MATCH(EF!C714,A!$A$2:$A$1001,0))</f>
        <v>#N/A</v>
      </c>
      <c r="I714" s="202" t="e">
        <f>INDEX(A!$G$2:$G$1001,MATCH(EF!C714,A!$A$2:$A$1001,0))</f>
        <v>#N/A</v>
      </c>
      <c r="J714" s="202" t="e">
        <f>INDEX(A!$H$2:$H$1001,MATCH(EF!C714,A!$A$2:$A$1001,0))</f>
        <v>#N/A</v>
      </c>
      <c r="K714" s="202" t="e">
        <f>INDEX(A!$I$2:$I$1001,MATCH(EF!C714,A!$A$2:$A$1001,0))</f>
        <v>#N/A</v>
      </c>
      <c r="L714" s="202" t="e">
        <f>INDEX(A!$J$2:$J$1001,MATCH(EF!C714,A!$A$2:$A$1001,0))</f>
        <v>#N/A</v>
      </c>
      <c r="M714" s="202" t="e">
        <f>INDEX(A!$K$2:$K$1001,MATCH(EF!C714,A!$A$2:$A$1001,0))</f>
        <v>#N/A</v>
      </c>
      <c r="N714" s="202" t="e">
        <f>INDEX(A!$L$2:$L$1001,MATCH(EF!C714,A!$A$2:$A$1001,0))</f>
        <v>#N/A</v>
      </c>
      <c r="O714" s="203" t="e">
        <f t="shared" si="22"/>
        <v>#N/A</v>
      </c>
      <c r="P714" s="203" t="e">
        <f t="shared" si="23"/>
        <v>#N/A</v>
      </c>
      <c r="Q714" s="203" t="e">
        <f>IF(O714="7",IF(P714="000","Sin región al ser un intermunicipal",INDEX(B!$C$2:$C$126,MATCH(EF!P714,B!$A$2:$A$126,0))),"Sin región al ser un ente Estatal")</f>
        <v>#N/A</v>
      </c>
      <c r="R714" s="204" t="e">
        <f>IF(O714="7",IF(P714="000","N/A",INDEX(B!$D$2:$D$126,MATCH(EF!P714,B!$A$2:$A$126,0))),B!$D$127)</f>
        <v>#N/A</v>
      </c>
      <c r="S714" s="204" t="e">
        <f>IF(O714="7",IF(P714="000","N/A",INDEX(B!$E$2:$E$126,MATCH(EF!P714,B!$A$2:$A$126,0))),B!$E$127)</f>
        <v>#N/A</v>
      </c>
    </row>
    <row r="715" spans="1:19" x14ac:dyDescent="0.3">
      <c r="A715" s="195">
        <f>COUNTIF(A!$A$2:$A$1001,"&lt;="&amp;A!A715)</f>
        <v>0</v>
      </c>
      <c r="B715" s="196">
        <v>714</v>
      </c>
      <c r="C715" s="202" t="e">
        <f>INDEX(A!$A$2:$A$1001,MATCH(EF!B715,EF!$A$2:$A$1001,0))</f>
        <v>#N/A</v>
      </c>
      <c r="D715" s="202" t="e">
        <f>INDEX(A!$B$2:$B$1001,MATCH(EF!C715,A!$A$2:$A$1001,0))</f>
        <v>#N/A</v>
      </c>
      <c r="E715" s="202" t="e">
        <f>INDEX(A!$C$2:$C$1001,MATCH(EF!C715,A!$A$2:$A$1001,0))</f>
        <v>#N/A</v>
      </c>
      <c r="F715" s="202" t="e">
        <f>INDEX(A!$D$2:$D$1001,MATCH(EF!C715,A!$A$2:$A$1001,0))</f>
        <v>#N/A</v>
      </c>
      <c r="G715" s="202" t="e">
        <f>INDEX(A!$E$2:$E$1001,MATCH(EF!C715,A!$A$2:$A$1001,0))</f>
        <v>#N/A</v>
      </c>
      <c r="H715" s="202" t="e">
        <f>INDEX(A!$F$2:$F$1001,MATCH(EF!C715,A!$A$2:$A$1001,0))</f>
        <v>#N/A</v>
      </c>
      <c r="I715" s="202" t="e">
        <f>INDEX(A!$G$2:$G$1001,MATCH(EF!C715,A!$A$2:$A$1001,0))</f>
        <v>#N/A</v>
      </c>
      <c r="J715" s="202" t="e">
        <f>INDEX(A!$H$2:$H$1001,MATCH(EF!C715,A!$A$2:$A$1001,0))</f>
        <v>#N/A</v>
      </c>
      <c r="K715" s="202" t="e">
        <f>INDEX(A!$I$2:$I$1001,MATCH(EF!C715,A!$A$2:$A$1001,0))</f>
        <v>#N/A</v>
      </c>
      <c r="L715" s="202" t="e">
        <f>INDEX(A!$J$2:$J$1001,MATCH(EF!C715,A!$A$2:$A$1001,0))</f>
        <v>#N/A</v>
      </c>
      <c r="M715" s="202" t="e">
        <f>INDEX(A!$K$2:$K$1001,MATCH(EF!C715,A!$A$2:$A$1001,0))</f>
        <v>#N/A</v>
      </c>
      <c r="N715" s="202" t="e">
        <f>INDEX(A!$L$2:$L$1001,MATCH(EF!C715,A!$A$2:$A$1001,0))</f>
        <v>#N/A</v>
      </c>
      <c r="O715" s="203" t="e">
        <f t="shared" si="22"/>
        <v>#N/A</v>
      </c>
      <c r="P715" s="203" t="e">
        <f t="shared" si="23"/>
        <v>#N/A</v>
      </c>
      <c r="Q715" s="203" t="e">
        <f>IF(O715="7",IF(P715="000","Sin región al ser un intermunicipal",INDEX(B!$C$2:$C$126,MATCH(EF!P715,B!$A$2:$A$126,0))),"Sin región al ser un ente Estatal")</f>
        <v>#N/A</v>
      </c>
      <c r="R715" s="204" t="e">
        <f>IF(O715="7",IF(P715="000","N/A",INDEX(B!$D$2:$D$126,MATCH(EF!P715,B!$A$2:$A$126,0))),B!$D$127)</f>
        <v>#N/A</v>
      </c>
      <c r="S715" s="204" t="e">
        <f>IF(O715="7",IF(P715="000","N/A",INDEX(B!$E$2:$E$126,MATCH(EF!P715,B!$A$2:$A$126,0))),B!$E$127)</f>
        <v>#N/A</v>
      </c>
    </row>
    <row r="716" spans="1:19" x14ac:dyDescent="0.3">
      <c r="A716" s="195">
        <f>COUNTIF(A!$A$2:$A$1001,"&lt;="&amp;A!A716)</f>
        <v>0</v>
      </c>
      <c r="B716" s="196">
        <v>715</v>
      </c>
      <c r="C716" s="202" t="e">
        <f>INDEX(A!$A$2:$A$1001,MATCH(EF!B716,EF!$A$2:$A$1001,0))</f>
        <v>#N/A</v>
      </c>
      <c r="D716" s="202" t="e">
        <f>INDEX(A!$B$2:$B$1001,MATCH(EF!C716,A!$A$2:$A$1001,0))</f>
        <v>#N/A</v>
      </c>
      <c r="E716" s="202" t="e">
        <f>INDEX(A!$C$2:$C$1001,MATCH(EF!C716,A!$A$2:$A$1001,0))</f>
        <v>#N/A</v>
      </c>
      <c r="F716" s="202" t="e">
        <f>INDEX(A!$D$2:$D$1001,MATCH(EF!C716,A!$A$2:$A$1001,0))</f>
        <v>#N/A</v>
      </c>
      <c r="G716" s="202" t="e">
        <f>INDEX(A!$E$2:$E$1001,MATCH(EF!C716,A!$A$2:$A$1001,0))</f>
        <v>#N/A</v>
      </c>
      <c r="H716" s="202" t="e">
        <f>INDEX(A!$F$2:$F$1001,MATCH(EF!C716,A!$A$2:$A$1001,0))</f>
        <v>#N/A</v>
      </c>
      <c r="I716" s="202" t="e">
        <f>INDEX(A!$G$2:$G$1001,MATCH(EF!C716,A!$A$2:$A$1001,0))</f>
        <v>#N/A</v>
      </c>
      <c r="J716" s="202" t="e">
        <f>INDEX(A!$H$2:$H$1001,MATCH(EF!C716,A!$A$2:$A$1001,0))</f>
        <v>#N/A</v>
      </c>
      <c r="K716" s="202" t="e">
        <f>INDEX(A!$I$2:$I$1001,MATCH(EF!C716,A!$A$2:$A$1001,0))</f>
        <v>#N/A</v>
      </c>
      <c r="L716" s="202" t="e">
        <f>INDEX(A!$J$2:$J$1001,MATCH(EF!C716,A!$A$2:$A$1001,0))</f>
        <v>#N/A</v>
      </c>
      <c r="M716" s="202" t="e">
        <f>INDEX(A!$K$2:$K$1001,MATCH(EF!C716,A!$A$2:$A$1001,0))</f>
        <v>#N/A</v>
      </c>
      <c r="N716" s="202" t="e">
        <f>INDEX(A!$L$2:$L$1001,MATCH(EF!C716,A!$A$2:$A$1001,0))</f>
        <v>#N/A</v>
      </c>
      <c r="O716" s="203" t="e">
        <f t="shared" si="22"/>
        <v>#N/A</v>
      </c>
      <c r="P716" s="203" t="e">
        <f t="shared" si="23"/>
        <v>#N/A</v>
      </c>
      <c r="Q716" s="203" t="e">
        <f>IF(O716="7",IF(P716="000","Sin región al ser un intermunicipal",INDEX(B!$C$2:$C$126,MATCH(EF!P716,B!$A$2:$A$126,0))),"Sin región al ser un ente Estatal")</f>
        <v>#N/A</v>
      </c>
      <c r="R716" s="204" t="e">
        <f>IF(O716="7",IF(P716="000","N/A",INDEX(B!$D$2:$D$126,MATCH(EF!P716,B!$A$2:$A$126,0))),B!$D$127)</f>
        <v>#N/A</v>
      </c>
      <c r="S716" s="204" t="e">
        <f>IF(O716="7",IF(P716="000","N/A",INDEX(B!$E$2:$E$126,MATCH(EF!P716,B!$A$2:$A$126,0))),B!$E$127)</f>
        <v>#N/A</v>
      </c>
    </row>
    <row r="717" spans="1:19" x14ac:dyDescent="0.3">
      <c r="A717" s="195">
        <f>COUNTIF(A!$A$2:$A$1001,"&lt;="&amp;A!A717)</f>
        <v>0</v>
      </c>
      <c r="B717" s="196">
        <v>716</v>
      </c>
      <c r="C717" s="202" t="e">
        <f>INDEX(A!$A$2:$A$1001,MATCH(EF!B717,EF!$A$2:$A$1001,0))</f>
        <v>#N/A</v>
      </c>
      <c r="D717" s="202" t="e">
        <f>INDEX(A!$B$2:$B$1001,MATCH(EF!C717,A!$A$2:$A$1001,0))</f>
        <v>#N/A</v>
      </c>
      <c r="E717" s="202" t="e">
        <f>INDEX(A!$C$2:$C$1001,MATCH(EF!C717,A!$A$2:$A$1001,0))</f>
        <v>#N/A</v>
      </c>
      <c r="F717" s="202" t="e">
        <f>INDEX(A!$D$2:$D$1001,MATCH(EF!C717,A!$A$2:$A$1001,0))</f>
        <v>#N/A</v>
      </c>
      <c r="G717" s="202" t="e">
        <f>INDEX(A!$E$2:$E$1001,MATCH(EF!C717,A!$A$2:$A$1001,0))</f>
        <v>#N/A</v>
      </c>
      <c r="H717" s="202" t="e">
        <f>INDEX(A!$F$2:$F$1001,MATCH(EF!C717,A!$A$2:$A$1001,0))</f>
        <v>#N/A</v>
      </c>
      <c r="I717" s="202" t="e">
        <f>INDEX(A!$G$2:$G$1001,MATCH(EF!C717,A!$A$2:$A$1001,0))</f>
        <v>#N/A</v>
      </c>
      <c r="J717" s="202" t="e">
        <f>INDEX(A!$H$2:$H$1001,MATCH(EF!C717,A!$A$2:$A$1001,0))</f>
        <v>#N/A</v>
      </c>
      <c r="K717" s="202" t="e">
        <f>INDEX(A!$I$2:$I$1001,MATCH(EF!C717,A!$A$2:$A$1001,0))</f>
        <v>#N/A</v>
      </c>
      <c r="L717" s="202" t="e">
        <f>INDEX(A!$J$2:$J$1001,MATCH(EF!C717,A!$A$2:$A$1001,0))</f>
        <v>#N/A</v>
      </c>
      <c r="M717" s="202" t="e">
        <f>INDEX(A!$K$2:$K$1001,MATCH(EF!C717,A!$A$2:$A$1001,0))</f>
        <v>#N/A</v>
      </c>
      <c r="N717" s="202" t="e">
        <f>INDEX(A!$L$2:$L$1001,MATCH(EF!C717,A!$A$2:$A$1001,0))</f>
        <v>#N/A</v>
      </c>
      <c r="O717" s="203" t="e">
        <f t="shared" si="22"/>
        <v>#N/A</v>
      </c>
      <c r="P717" s="203" t="e">
        <f t="shared" si="23"/>
        <v>#N/A</v>
      </c>
      <c r="Q717" s="203" t="e">
        <f>IF(O717="7",IF(P717="000","Sin región al ser un intermunicipal",INDEX(B!$C$2:$C$126,MATCH(EF!P717,B!$A$2:$A$126,0))),"Sin región al ser un ente Estatal")</f>
        <v>#N/A</v>
      </c>
      <c r="R717" s="204" t="e">
        <f>IF(O717="7",IF(P717="000","N/A",INDEX(B!$D$2:$D$126,MATCH(EF!P717,B!$A$2:$A$126,0))),B!$D$127)</f>
        <v>#N/A</v>
      </c>
      <c r="S717" s="204" t="e">
        <f>IF(O717="7",IF(P717="000","N/A",INDEX(B!$E$2:$E$126,MATCH(EF!P717,B!$A$2:$A$126,0))),B!$E$127)</f>
        <v>#N/A</v>
      </c>
    </row>
    <row r="718" spans="1:19" x14ac:dyDescent="0.3">
      <c r="A718" s="195">
        <f>COUNTIF(A!$A$2:$A$1001,"&lt;="&amp;A!A718)</f>
        <v>0</v>
      </c>
      <c r="B718" s="196">
        <v>717</v>
      </c>
      <c r="C718" s="202" t="e">
        <f>INDEX(A!$A$2:$A$1001,MATCH(EF!B718,EF!$A$2:$A$1001,0))</f>
        <v>#N/A</v>
      </c>
      <c r="D718" s="202" t="e">
        <f>INDEX(A!$B$2:$B$1001,MATCH(EF!C718,A!$A$2:$A$1001,0))</f>
        <v>#N/A</v>
      </c>
      <c r="E718" s="202" t="e">
        <f>INDEX(A!$C$2:$C$1001,MATCH(EF!C718,A!$A$2:$A$1001,0))</f>
        <v>#N/A</v>
      </c>
      <c r="F718" s="202" t="e">
        <f>INDEX(A!$D$2:$D$1001,MATCH(EF!C718,A!$A$2:$A$1001,0))</f>
        <v>#N/A</v>
      </c>
      <c r="G718" s="202" t="e">
        <f>INDEX(A!$E$2:$E$1001,MATCH(EF!C718,A!$A$2:$A$1001,0))</f>
        <v>#N/A</v>
      </c>
      <c r="H718" s="202" t="e">
        <f>INDEX(A!$F$2:$F$1001,MATCH(EF!C718,A!$A$2:$A$1001,0))</f>
        <v>#N/A</v>
      </c>
      <c r="I718" s="202" t="e">
        <f>INDEX(A!$G$2:$G$1001,MATCH(EF!C718,A!$A$2:$A$1001,0))</f>
        <v>#N/A</v>
      </c>
      <c r="J718" s="202" t="e">
        <f>INDEX(A!$H$2:$H$1001,MATCH(EF!C718,A!$A$2:$A$1001,0))</f>
        <v>#N/A</v>
      </c>
      <c r="K718" s="202" t="e">
        <f>INDEX(A!$I$2:$I$1001,MATCH(EF!C718,A!$A$2:$A$1001,0))</f>
        <v>#N/A</v>
      </c>
      <c r="L718" s="202" t="e">
        <f>INDEX(A!$J$2:$J$1001,MATCH(EF!C718,A!$A$2:$A$1001,0))</f>
        <v>#N/A</v>
      </c>
      <c r="M718" s="202" t="e">
        <f>INDEX(A!$K$2:$K$1001,MATCH(EF!C718,A!$A$2:$A$1001,0))</f>
        <v>#N/A</v>
      </c>
      <c r="N718" s="202" t="e">
        <f>INDEX(A!$L$2:$L$1001,MATCH(EF!C718,A!$A$2:$A$1001,0))</f>
        <v>#N/A</v>
      </c>
      <c r="O718" s="203" t="e">
        <f t="shared" si="22"/>
        <v>#N/A</v>
      </c>
      <c r="P718" s="203" t="e">
        <f t="shared" si="23"/>
        <v>#N/A</v>
      </c>
      <c r="Q718" s="203" t="e">
        <f>IF(O718="7",IF(P718="000","Sin región al ser un intermunicipal",INDEX(B!$C$2:$C$126,MATCH(EF!P718,B!$A$2:$A$126,0))),"Sin región al ser un ente Estatal")</f>
        <v>#N/A</v>
      </c>
      <c r="R718" s="204" t="e">
        <f>IF(O718="7",IF(P718="000","N/A",INDEX(B!$D$2:$D$126,MATCH(EF!P718,B!$A$2:$A$126,0))),B!$D$127)</f>
        <v>#N/A</v>
      </c>
      <c r="S718" s="204" t="e">
        <f>IF(O718="7",IF(P718="000","N/A",INDEX(B!$E$2:$E$126,MATCH(EF!P718,B!$A$2:$A$126,0))),B!$E$127)</f>
        <v>#N/A</v>
      </c>
    </row>
    <row r="719" spans="1:19" x14ac:dyDescent="0.3">
      <c r="A719" s="195">
        <f>COUNTIF(A!$A$2:$A$1001,"&lt;="&amp;A!A719)</f>
        <v>0</v>
      </c>
      <c r="B719" s="196">
        <v>718</v>
      </c>
      <c r="C719" s="202" t="e">
        <f>INDEX(A!$A$2:$A$1001,MATCH(EF!B719,EF!$A$2:$A$1001,0))</f>
        <v>#N/A</v>
      </c>
      <c r="D719" s="202" t="e">
        <f>INDEX(A!$B$2:$B$1001,MATCH(EF!C719,A!$A$2:$A$1001,0))</f>
        <v>#N/A</v>
      </c>
      <c r="E719" s="202" t="e">
        <f>INDEX(A!$C$2:$C$1001,MATCH(EF!C719,A!$A$2:$A$1001,0))</f>
        <v>#N/A</v>
      </c>
      <c r="F719" s="202" t="e">
        <f>INDEX(A!$D$2:$D$1001,MATCH(EF!C719,A!$A$2:$A$1001,0))</f>
        <v>#N/A</v>
      </c>
      <c r="G719" s="202" t="e">
        <f>INDEX(A!$E$2:$E$1001,MATCH(EF!C719,A!$A$2:$A$1001,0))</f>
        <v>#N/A</v>
      </c>
      <c r="H719" s="202" t="e">
        <f>INDEX(A!$F$2:$F$1001,MATCH(EF!C719,A!$A$2:$A$1001,0))</f>
        <v>#N/A</v>
      </c>
      <c r="I719" s="202" t="e">
        <f>INDEX(A!$G$2:$G$1001,MATCH(EF!C719,A!$A$2:$A$1001,0))</f>
        <v>#N/A</v>
      </c>
      <c r="J719" s="202" t="e">
        <f>INDEX(A!$H$2:$H$1001,MATCH(EF!C719,A!$A$2:$A$1001,0))</f>
        <v>#N/A</v>
      </c>
      <c r="K719" s="202" t="e">
        <f>INDEX(A!$I$2:$I$1001,MATCH(EF!C719,A!$A$2:$A$1001,0))</f>
        <v>#N/A</v>
      </c>
      <c r="L719" s="202" t="e">
        <f>INDEX(A!$J$2:$J$1001,MATCH(EF!C719,A!$A$2:$A$1001,0))</f>
        <v>#N/A</v>
      </c>
      <c r="M719" s="202" t="e">
        <f>INDEX(A!$K$2:$K$1001,MATCH(EF!C719,A!$A$2:$A$1001,0))</f>
        <v>#N/A</v>
      </c>
      <c r="N719" s="202" t="e">
        <f>INDEX(A!$L$2:$L$1001,MATCH(EF!C719,A!$A$2:$A$1001,0))</f>
        <v>#N/A</v>
      </c>
      <c r="O719" s="203" t="e">
        <f t="shared" si="22"/>
        <v>#N/A</v>
      </c>
      <c r="P719" s="203" t="e">
        <f t="shared" si="23"/>
        <v>#N/A</v>
      </c>
      <c r="Q719" s="203" t="e">
        <f>IF(O719="7",IF(P719="000","Sin región al ser un intermunicipal",INDEX(B!$C$2:$C$126,MATCH(EF!P719,B!$A$2:$A$126,0))),"Sin región al ser un ente Estatal")</f>
        <v>#N/A</v>
      </c>
      <c r="R719" s="204" t="e">
        <f>IF(O719="7",IF(P719="000","N/A",INDEX(B!$D$2:$D$126,MATCH(EF!P719,B!$A$2:$A$126,0))),B!$D$127)</f>
        <v>#N/A</v>
      </c>
      <c r="S719" s="204" t="e">
        <f>IF(O719="7",IF(P719="000","N/A",INDEX(B!$E$2:$E$126,MATCH(EF!P719,B!$A$2:$A$126,0))),B!$E$127)</f>
        <v>#N/A</v>
      </c>
    </row>
    <row r="720" spans="1:19" x14ac:dyDescent="0.3">
      <c r="A720" s="195">
        <f>COUNTIF(A!$A$2:$A$1001,"&lt;="&amp;A!A720)</f>
        <v>0</v>
      </c>
      <c r="B720" s="196">
        <v>719</v>
      </c>
      <c r="C720" s="202" t="e">
        <f>INDEX(A!$A$2:$A$1001,MATCH(EF!B720,EF!$A$2:$A$1001,0))</f>
        <v>#N/A</v>
      </c>
      <c r="D720" s="202" t="e">
        <f>INDEX(A!$B$2:$B$1001,MATCH(EF!C720,A!$A$2:$A$1001,0))</f>
        <v>#N/A</v>
      </c>
      <c r="E720" s="202" t="e">
        <f>INDEX(A!$C$2:$C$1001,MATCH(EF!C720,A!$A$2:$A$1001,0))</f>
        <v>#N/A</v>
      </c>
      <c r="F720" s="202" t="e">
        <f>INDEX(A!$D$2:$D$1001,MATCH(EF!C720,A!$A$2:$A$1001,0))</f>
        <v>#N/A</v>
      </c>
      <c r="G720" s="202" t="e">
        <f>INDEX(A!$E$2:$E$1001,MATCH(EF!C720,A!$A$2:$A$1001,0))</f>
        <v>#N/A</v>
      </c>
      <c r="H720" s="202" t="e">
        <f>INDEX(A!$F$2:$F$1001,MATCH(EF!C720,A!$A$2:$A$1001,0))</f>
        <v>#N/A</v>
      </c>
      <c r="I720" s="202" t="e">
        <f>INDEX(A!$G$2:$G$1001,MATCH(EF!C720,A!$A$2:$A$1001,0))</f>
        <v>#N/A</v>
      </c>
      <c r="J720" s="202" t="e">
        <f>INDEX(A!$H$2:$H$1001,MATCH(EF!C720,A!$A$2:$A$1001,0))</f>
        <v>#N/A</v>
      </c>
      <c r="K720" s="202" t="e">
        <f>INDEX(A!$I$2:$I$1001,MATCH(EF!C720,A!$A$2:$A$1001,0))</f>
        <v>#N/A</v>
      </c>
      <c r="L720" s="202" t="e">
        <f>INDEX(A!$J$2:$J$1001,MATCH(EF!C720,A!$A$2:$A$1001,0))</f>
        <v>#N/A</v>
      </c>
      <c r="M720" s="202" t="e">
        <f>INDEX(A!$K$2:$K$1001,MATCH(EF!C720,A!$A$2:$A$1001,0))</f>
        <v>#N/A</v>
      </c>
      <c r="N720" s="202" t="e">
        <f>INDEX(A!$L$2:$L$1001,MATCH(EF!C720,A!$A$2:$A$1001,0))</f>
        <v>#N/A</v>
      </c>
      <c r="O720" s="203" t="e">
        <f t="shared" si="22"/>
        <v>#N/A</v>
      </c>
      <c r="P720" s="203" t="e">
        <f t="shared" si="23"/>
        <v>#N/A</v>
      </c>
      <c r="Q720" s="203" t="e">
        <f>IF(O720="7",IF(P720="000","Sin región al ser un intermunicipal",INDEX(B!$C$2:$C$126,MATCH(EF!P720,B!$A$2:$A$126,0))),"Sin región al ser un ente Estatal")</f>
        <v>#N/A</v>
      </c>
      <c r="R720" s="204" t="e">
        <f>IF(O720="7",IF(P720="000","N/A",INDEX(B!$D$2:$D$126,MATCH(EF!P720,B!$A$2:$A$126,0))),B!$D$127)</f>
        <v>#N/A</v>
      </c>
      <c r="S720" s="204" t="e">
        <f>IF(O720="7",IF(P720="000","N/A",INDEX(B!$E$2:$E$126,MATCH(EF!P720,B!$A$2:$A$126,0))),B!$E$127)</f>
        <v>#N/A</v>
      </c>
    </row>
    <row r="721" spans="1:19" x14ac:dyDescent="0.3">
      <c r="A721" s="195">
        <f>COUNTIF(A!$A$2:$A$1001,"&lt;="&amp;A!A721)</f>
        <v>0</v>
      </c>
      <c r="B721" s="196">
        <v>720</v>
      </c>
      <c r="C721" s="202" t="e">
        <f>INDEX(A!$A$2:$A$1001,MATCH(EF!B721,EF!$A$2:$A$1001,0))</f>
        <v>#N/A</v>
      </c>
      <c r="D721" s="202" t="e">
        <f>INDEX(A!$B$2:$B$1001,MATCH(EF!C721,A!$A$2:$A$1001,0))</f>
        <v>#N/A</v>
      </c>
      <c r="E721" s="202" t="e">
        <f>INDEX(A!$C$2:$C$1001,MATCH(EF!C721,A!$A$2:$A$1001,0))</f>
        <v>#N/A</v>
      </c>
      <c r="F721" s="202" t="e">
        <f>INDEX(A!$D$2:$D$1001,MATCH(EF!C721,A!$A$2:$A$1001,0))</f>
        <v>#N/A</v>
      </c>
      <c r="G721" s="202" t="e">
        <f>INDEX(A!$E$2:$E$1001,MATCH(EF!C721,A!$A$2:$A$1001,0))</f>
        <v>#N/A</v>
      </c>
      <c r="H721" s="202" t="e">
        <f>INDEX(A!$F$2:$F$1001,MATCH(EF!C721,A!$A$2:$A$1001,0))</f>
        <v>#N/A</v>
      </c>
      <c r="I721" s="202" t="e">
        <f>INDEX(A!$G$2:$G$1001,MATCH(EF!C721,A!$A$2:$A$1001,0))</f>
        <v>#N/A</v>
      </c>
      <c r="J721" s="202" t="e">
        <f>INDEX(A!$H$2:$H$1001,MATCH(EF!C721,A!$A$2:$A$1001,0))</f>
        <v>#N/A</v>
      </c>
      <c r="K721" s="202" t="e">
        <f>INDEX(A!$I$2:$I$1001,MATCH(EF!C721,A!$A$2:$A$1001,0))</f>
        <v>#N/A</v>
      </c>
      <c r="L721" s="202" t="e">
        <f>INDEX(A!$J$2:$J$1001,MATCH(EF!C721,A!$A$2:$A$1001,0))</f>
        <v>#N/A</v>
      </c>
      <c r="M721" s="202" t="e">
        <f>INDEX(A!$K$2:$K$1001,MATCH(EF!C721,A!$A$2:$A$1001,0))</f>
        <v>#N/A</v>
      </c>
      <c r="N721" s="202" t="e">
        <f>INDEX(A!$L$2:$L$1001,MATCH(EF!C721,A!$A$2:$A$1001,0))</f>
        <v>#N/A</v>
      </c>
      <c r="O721" s="203" t="e">
        <f t="shared" si="22"/>
        <v>#N/A</v>
      </c>
      <c r="P721" s="203" t="e">
        <f t="shared" si="23"/>
        <v>#N/A</v>
      </c>
      <c r="Q721" s="203" t="e">
        <f>IF(O721="7",IF(P721="000","Sin región al ser un intermunicipal",INDEX(B!$C$2:$C$126,MATCH(EF!P721,B!$A$2:$A$126,0))),"Sin región al ser un ente Estatal")</f>
        <v>#N/A</v>
      </c>
      <c r="R721" s="204" t="e">
        <f>IF(O721="7",IF(P721="000","N/A",INDEX(B!$D$2:$D$126,MATCH(EF!P721,B!$A$2:$A$126,0))),B!$D$127)</f>
        <v>#N/A</v>
      </c>
      <c r="S721" s="204" t="e">
        <f>IF(O721="7",IF(P721="000","N/A",INDEX(B!$E$2:$E$126,MATCH(EF!P721,B!$A$2:$A$126,0))),B!$E$127)</f>
        <v>#N/A</v>
      </c>
    </row>
    <row r="722" spans="1:19" x14ac:dyDescent="0.3">
      <c r="A722" s="195">
        <f>COUNTIF(A!$A$2:$A$1001,"&lt;="&amp;A!A722)</f>
        <v>0</v>
      </c>
      <c r="B722" s="196">
        <v>721</v>
      </c>
      <c r="C722" s="202" t="e">
        <f>INDEX(A!$A$2:$A$1001,MATCH(EF!B722,EF!$A$2:$A$1001,0))</f>
        <v>#N/A</v>
      </c>
      <c r="D722" s="202" t="e">
        <f>INDEX(A!$B$2:$B$1001,MATCH(EF!C722,A!$A$2:$A$1001,0))</f>
        <v>#N/A</v>
      </c>
      <c r="E722" s="202" t="e">
        <f>INDEX(A!$C$2:$C$1001,MATCH(EF!C722,A!$A$2:$A$1001,0))</f>
        <v>#N/A</v>
      </c>
      <c r="F722" s="202" t="e">
        <f>INDEX(A!$D$2:$D$1001,MATCH(EF!C722,A!$A$2:$A$1001,0))</f>
        <v>#N/A</v>
      </c>
      <c r="G722" s="202" t="e">
        <f>INDEX(A!$E$2:$E$1001,MATCH(EF!C722,A!$A$2:$A$1001,0))</f>
        <v>#N/A</v>
      </c>
      <c r="H722" s="202" t="e">
        <f>INDEX(A!$F$2:$F$1001,MATCH(EF!C722,A!$A$2:$A$1001,0))</f>
        <v>#N/A</v>
      </c>
      <c r="I722" s="202" t="e">
        <f>INDEX(A!$G$2:$G$1001,MATCH(EF!C722,A!$A$2:$A$1001,0))</f>
        <v>#N/A</v>
      </c>
      <c r="J722" s="202" t="e">
        <f>INDEX(A!$H$2:$H$1001,MATCH(EF!C722,A!$A$2:$A$1001,0))</f>
        <v>#N/A</v>
      </c>
      <c r="K722" s="202" t="e">
        <f>INDEX(A!$I$2:$I$1001,MATCH(EF!C722,A!$A$2:$A$1001,0))</f>
        <v>#N/A</v>
      </c>
      <c r="L722" s="202" t="e">
        <f>INDEX(A!$J$2:$J$1001,MATCH(EF!C722,A!$A$2:$A$1001,0))</f>
        <v>#N/A</v>
      </c>
      <c r="M722" s="202" t="e">
        <f>INDEX(A!$K$2:$K$1001,MATCH(EF!C722,A!$A$2:$A$1001,0))</f>
        <v>#N/A</v>
      </c>
      <c r="N722" s="202" t="e">
        <f>INDEX(A!$L$2:$L$1001,MATCH(EF!C722,A!$A$2:$A$1001,0))</f>
        <v>#N/A</v>
      </c>
      <c r="O722" s="203" t="e">
        <f t="shared" si="22"/>
        <v>#N/A</v>
      </c>
      <c r="P722" s="203" t="e">
        <f t="shared" si="23"/>
        <v>#N/A</v>
      </c>
      <c r="Q722" s="203" t="e">
        <f>IF(O722="7",IF(P722="000","Sin región al ser un intermunicipal",INDEX(B!$C$2:$C$126,MATCH(EF!P722,B!$A$2:$A$126,0))),"Sin región al ser un ente Estatal")</f>
        <v>#N/A</v>
      </c>
      <c r="R722" s="204" t="e">
        <f>IF(O722="7",IF(P722="000","N/A",INDEX(B!$D$2:$D$126,MATCH(EF!P722,B!$A$2:$A$126,0))),B!$D$127)</f>
        <v>#N/A</v>
      </c>
      <c r="S722" s="204" t="e">
        <f>IF(O722="7",IF(P722="000","N/A",INDEX(B!$E$2:$E$126,MATCH(EF!P722,B!$A$2:$A$126,0))),B!$E$127)</f>
        <v>#N/A</v>
      </c>
    </row>
    <row r="723" spans="1:19" x14ac:dyDescent="0.3">
      <c r="A723" s="195">
        <f>COUNTIF(A!$A$2:$A$1001,"&lt;="&amp;A!A723)</f>
        <v>0</v>
      </c>
      <c r="B723" s="196">
        <v>722</v>
      </c>
      <c r="C723" s="202" t="e">
        <f>INDEX(A!$A$2:$A$1001,MATCH(EF!B723,EF!$A$2:$A$1001,0))</f>
        <v>#N/A</v>
      </c>
      <c r="D723" s="202" t="e">
        <f>INDEX(A!$B$2:$B$1001,MATCH(EF!C723,A!$A$2:$A$1001,0))</f>
        <v>#N/A</v>
      </c>
      <c r="E723" s="202" t="e">
        <f>INDEX(A!$C$2:$C$1001,MATCH(EF!C723,A!$A$2:$A$1001,0))</f>
        <v>#N/A</v>
      </c>
      <c r="F723" s="202" t="e">
        <f>INDEX(A!$D$2:$D$1001,MATCH(EF!C723,A!$A$2:$A$1001,0))</f>
        <v>#N/A</v>
      </c>
      <c r="G723" s="202" t="e">
        <f>INDEX(A!$E$2:$E$1001,MATCH(EF!C723,A!$A$2:$A$1001,0))</f>
        <v>#N/A</v>
      </c>
      <c r="H723" s="202" t="e">
        <f>INDEX(A!$F$2:$F$1001,MATCH(EF!C723,A!$A$2:$A$1001,0))</f>
        <v>#N/A</v>
      </c>
      <c r="I723" s="202" t="e">
        <f>INDEX(A!$G$2:$G$1001,MATCH(EF!C723,A!$A$2:$A$1001,0))</f>
        <v>#N/A</v>
      </c>
      <c r="J723" s="202" t="e">
        <f>INDEX(A!$H$2:$H$1001,MATCH(EF!C723,A!$A$2:$A$1001,0))</f>
        <v>#N/A</v>
      </c>
      <c r="K723" s="202" t="e">
        <f>INDEX(A!$I$2:$I$1001,MATCH(EF!C723,A!$A$2:$A$1001,0))</f>
        <v>#N/A</v>
      </c>
      <c r="L723" s="202" t="e">
        <f>INDEX(A!$J$2:$J$1001,MATCH(EF!C723,A!$A$2:$A$1001,0))</f>
        <v>#N/A</v>
      </c>
      <c r="M723" s="202" t="e">
        <f>INDEX(A!$K$2:$K$1001,MATCH(EF!C723,A!$A$2:$A$1001,0))</f>
        <v>#N/A</v>
      </c>
      <c r="N723" s="202" t="e">
        <f>INDEX(A!$L$2:$L$1001,MATCH(EF!C723,A!$A$2:$A$1001,0))</f>
        <v>#N/A</v>
      </c>
      <c r="O723" s="203" t="e">
        <f t="shared" si="22"/>
        <v>#N/A</v>
      </c>
      <c r="P723" s="203" t="e">
        <f t="shared" si="23"/>
        <v>#N/A</v>
      </c>
      <c r="Q723" s="203" t="e">
        <f>IF(O723="7",IF(P723="000","Sin región al ser un intermunicipal",INDEX(B!$C$2:$C$126,MATCH(EF!P723,B!$A$2:$A$126,0))),"Sin región al ser un ente Estatal")</f>
        <v>#N/A</v>
      </c>
      <c r="R723" s="204" t="e">
        <f>IF(O723="7",IF(P723="000","N/A",INDEX(B!$D$2:$D$126,MATCH(EF!P723,B!$A$2:$A$126,0))),B!$D$127)</f>
        <v>#N/A</v>
      </c>
      <c r="S723" s="204" t="e">
        <f>IF(O723="7",IF(P723="000","N/A",INDEX(B!$E$2:$E$126,MATCH(EF!P723,B!$A$2:$A$126,0))),B!$E$127)</f>
        <v>#N/A</v>
      </c>
    </row>
    <row r="724" spans="1:19" x14ac:dyDescent="0.3">
      <c r="A724" s="195">
        <f>COUNTIF(A!$A$2:$A$1001,"&lt;="&amp;A!A724)</f>
        <v>0</v>
      </c>
      <c r="B724" s="196">
        <v>723</v>
      </c>
      <c r="C724" s="202" t="e">
        <f>INDEX(A!$A$2:$A$1001,MATCH(EF!B724,EF!$A$2:$A$1001,0))</f>
        <v>#N/A</v>
      </c>
      <c r="D724" s="202" t="e">
        <f>INDEX(A!$B$2:$B$1001,MATCH(EF!C724,A!$A$2:$A$1001,0))</f>
        <v>#N/A</v>
      </c>
      <c r="E724" s="202" t="e">
        <f>INDEX(A!$C$2:$C$1001,MATCH(EF!C724,A!$A$2:$A$1001,0))</f>
        <v>#N/A</v>
      </c>
      <c r="F724" s="202" t="e">
        <f>INDEX(A!$D$2:$D$1001,MATCH(EF!C724,A!$A$2:$A$1001,0))</f>
        <v>#N/A</v>
      </c>
      <c r="G724" s="202" t="e">
        <f>INDEX(A!$E$2:$E$1001,MATCH(EF!C724,A!$A$2:$A$1001,0))</f>
        <v>#N/A</v>
      </c>
      <c r="H724" s="202" t="e">
        <f>INDEX(A!$F$2:$F$1001,MATCH(EF!C724,A!$A$2:$A$1001,0))</f>
        <v>#N/A</v>
      </c>
      <c r="I724" s="202" t="e">
        <f>INDEX(A!$G$2:$G$1001,MATCH(EF!C724,A!$A$2:$A$1001,0))</f>
        <v>#N/A</v>
      </c>
      <c r="J724" s="202" t="e">
        <f>INDEX(A!$H$2:$H$1001,MATCH(EF!C724,A!$A$2:$A$1001,0))</f>
        <v>#N/A</v>
      </c>
      <c r="K724" s="202" t="e">
        <f>INDEX(A!$I$2:$I$1001,MATCH(EF!C724,A!$A$2:$A$1001,0))</f>
        <v>#N/A</v>
      </c>
      <c r="L724" s="202" t="e">
        <f>INDEX(A!$J$2:$J$1001,MATCH(EF!C724,A!$A$2:$A$1001,0))</f>
        <v>#N/A</v>
      </c>
      <c r="M724" s="202" t="e">
        <f>INDEX(A!$K$2:$K$1001,MATCH(EF!C724,A!$A$2:$A$1001,0))</f>
        <v>#N/A</v>
      </c>
      <c r="N724" s="202" t="e">
        <f>INDEX(A!$L$2:$L$1001,MATCH(EF!C724,A!$A$2:$A$1001,0))</f>
        <v>#N/A</v>
      </c>
      <c r="O724" s="203" t="e">
        <f t="shared" si="22"/>
        <v>#N/A</v>
      </c>
      <c r="P724" s="203" t="e">
        <f t="shared" si="23"/>
        <v>#N/A</v>
      </c>
      <c r="Q724" s="203" t="e">
        <f>IF(O724="7",IF(P724="000","Sin región al ser un intermunicipal",INDEX(B!$C$2:$C$126,MATCH(EF!P724,B!$A$2:$A$126,0))),"Sin región al ser un ente Estatal")</f>
        <v>#N/A</v>
      </c>
      <c r="R724" s="204" t="e">
        <f>IF(O724="7",IF(P724="000","N/A",INDEX(B!$D$2:$D$126,MATCH(EF!P724,B!$A$2:$A$126,0))),B!$D$127)</f>
        <v>#N/A</v>
      </c>
      <c r="S724" s="204" t="e">
        <f>IF(O724="7",IF(P724="000","N/A",INDEX(B!$E$2:$E$126,MATCH(EF!P724,B!$A$2:$A$126,0))),B!$E$127)</f>
        <v>#N/A</v>
      </c>
    </row>
    <row r="725" spans="1:19" x14ac:dyDescent="0.3">
      <c r="A725" s="195">
        <f>COUNTIF(A!$A$2:$A$1001,"&lt;="&amp;A!A725)</f>
        <v>0</v>
      </c>
      <c r="B725" s="196">
        <v>724</v>
      </c>
      <c r="C725" s="202" t="e">
        <f>INDEX(A!$A$2:$A$1001,MATCH(EF!B725,EF!$A$2:$A$1001,0))</f>
        <v>#N/A</v>
      </c>
      <c r="D725" s="202" t="e">
        <f>INDEX(A!$B$2:$B$1001,MATCH(EF!C725,A!$A$2:$A$1001,0))</f>
        <v>#N/A</v>
      </c>
      <c r="E725" s="202" t="e">
        <f>INDEX(A!$C$2:$C$1001,MATCH(EF!C725,A!$A$2:$A$1001,0))</f>
        <v>#N/A</v>
      </c>
      <c r="F725" s="202" t="e">
        <f>INDEX(A!$D$2:$D$1001,MATCH(EF!C725,A!$A$2:$A$1001,0))</f>
        <v>#N/A</v>
      </c>
      <c r="G725" s="202" t="e">
        <f>INDEX(A!$E$2:$E$1001,MATCH(EF!C725,A!$A$2:$A$1001,0))</f>
        <v>#N/A</v>
      </c>
      <c r="H725" s="202" t="e">
        <f>INDEX(A!$F$2:$F$1001,MATCH(EF!C725,A!$A$2:$A$1001,0))</f>
        <v>#N/A</v>
      </c>
      <c r="I725" s="202" t="e">
        <f>INDEX(A!$G$2:$G$1001,MATCH(EF!C725,A!$A$2:$A$1001,0))</f>
        <v>#N/A</v>
      </c>
      <c r="J725" s="202" t="e">
        <f>INDEX(A!$H$2:$H$1001,MATCH(EF!C725,A!$A$2:$A$1001,0))</f>
        <v>#N/A</v>
      </c>
      <c r="K725" s="202" t="e">
        <f>INDEX(A!$I$2:$I$1001,MATCH(EF!C725,A!$A$2:$A$1001,0))</f>
        <v>#N/A</v>
      </c>
      <c r="L725" s="202" t="e">
        <f>INDEX(A!$J$2:$J$1001,MATCH(EF!C725,A!$A$2:$A$1001,0))</f>
        <v>#N/A</v>
      </c>
      <c r="M725" s="202" t="e">
        <f>INDEX(A!$K$2:$K$1001,MATCH(EF!C725,A!$A$2:$A$1001,0))</f>
        <v>#N/A</v>
      </c>
      <c r="N725" s="202" t="e">
        <f>INDEX(A!$L$2:$L$1001,MATCH(EF!C725,A!$A$2:$A$1001,0))</f>
        <v>#N/A</v>
      </c>
      <c r="O725" s="203" t="e">
        <f t="shared" si="22"/>
        <v>#N/A</v>
      </c>
      <c r="P725" s="203" t="e">
        <f t="shared" si="23"/>
        <v>#N/A</v>
      </c>
      <c r="Q725" s="203" t="e">
        <f>IF(O725="7",IF(P725="000","Sin región al ser un intermunicipal",INDEX(B!$C$2:$C$126,MATCH(EF!P725,B!$A$2:$A$126,0))),"Sin región al ser un ente Estatal")</f>
        <v>#N/A</v>
      </c>
      <c r="R725" s="204" t="e">
        <f>IF(O725="7",IF(P725="000","N/A",INDEX(B!$D$2:$D$126,MATCH(EF!P725,B!$A$2:$A$126,0))),B!$D$127)</f>
        <v>#N/A</v>
      </c>
      <c r="S725" s="204" t="e">
        <f>IF(O725="7",IF(P725="000","N/A",INDEX(B!$E$2:$E$126,MATCH(EF!P725,B!$A$2:$A$126,0))),B!$E$127)</f>
        <v>#N/A</v>
      </c>
    </row>
    <row r="726" spans="1:19" x14ac:dyDescent="0.3">
      <c r="A726" s="195">
        <f>COUNTIF(A!$A$2:$A$1001,"&lt;="&amp;A!A726)</f>
        <v>0</v>
      </c>
      <c r="B726" s="196">
        <v>725</v>
      </c>
      <c r="C726" s="202" t="e">
        <f>INDEX(A!$A$2:$A$1001,MATCH(EF!B726,EF!$A$2:$A$1001,0))</f>
        <v>#N/A</v>
      </c>
      <c r="D726" s="202" t="e">
        <f>INDEX(A!$B$2:$B$1001,MATCH(EF!C726,A!$A$2:$A$1001,0))</f>
        <v>#N/A</v>
      </c>
      <c r="E726" s="202" t="e">
        <f>INDEX(A!$C$2:$C$1001,MATCH(EF!C726,A!$A$2:$A$1001,0))</f>
        <v>#N/A</v>
      </c>
      <c r="F726" s="202" t="e">
        <f>INDEX(A!$D$2:$D$1001,MATCH(EF!C726,A!$A$2:$A$1001,0))</f>
        <v>#N/A</v>
      </c>
      <c r="G726" s="202" t="e">
        <f>INDEX(A!$E$2:$E$1001,MATCH(EF!C726,A!$A$2:$A$1001,0))</f>
        <v>#N/A</v>
      </c>
      <c r="H726" s="202" t="e">
        <f>INDEX(A!$F$2:$F$1001,MATCH(EF!C726,A!$A$2:$A$1001,0))</f>
        <v>#N/A</v>
      </c>
      <c r="I726" s="202" t="e">
        <f>INDEX(A!$G$2:$G$1001,MATCH(EF!C726,A!$A$2:$A$1001,0))</f>
        <v>#N/A</v>
      </c>
      <c r="J726" s="202" t="e">
        <f>INDEX(A!$H$2:$H$1001,MATCH(EF!C726,A!$A$2:$A$1001,0))</f>
        <v>#N/A</v>
      </c>
      <c r="K726" s="202" t="e">
        <f>INDEX(A!$I$2:$I$1001,MATCH(EF!C726,A!$A$2:$A$1001,0))</f>
        <v>#N/A</v>
      </c>
      <c r="L726" s="202" t="e">
        <f>INDEX(A!$J$2:$J$1001,MATCH(EF!C726,A!$A$2:$A$1001,0))</f>
        <v>#N/A</v>
      </c>
      <c r="M726" s="202" t="e">
        <f>INDEX(A!$K$2:$K$1001,MATCH(EF!C726,A!$A$2:$A$1001,0))</f>
        <v>#N/A</v>
      </c>
      <c r="N726" s="202" t="e">
        <f>INDEX(A!$L$2:$L$1001,MATCH(EF!C726,A!$A$2:$A$1001,0))</f>
        <v>#N/A</v>
      </c>
      <c r="O726" s="203" t="e">
        <f t="shared" si="22"/>
        <v>#N/A</v>
      </c>
      <c r="P726" s="203" t="e">
        <f t="shared" si="23"/>
        <v>#N/A</v>
      </c>
      <c r="Q726" s="203" t="e">
        <f>IF(O726="7",IF(P726="000","Sin región al ser un intermunicipal",INDEX(B!$C$2:$C$126,MATCH(EF!P726,B!$A$2:$A$126,0))),"Sin región al ser un ente Estatal")</f>
        <v>#N/A</v>
      </c>
      <c r="R726" s="204" t="e">
        <f>IF(O726="7",IF(P726="000","N/A",INDEX(B!$D$2:$D$126,MATCH(EF!P726,B!$A$2:$A$126,0))),B!$D$127)</f>
        <v>#N/A</v>
      </c>
      <c r="S726" s="204" t="e">
        <f>IF(O726="7",IF(P726="000","N/A",INDEX(B!$E$2:$E$126,MATCH(EF!P726,B!$A$2:$A$126,0))),B!$E$127)</f>
        <v>#N/A</v>
      </c>
    </row>
    <row r="727" spans="1:19" x14ac:dyDescent="0.3">
      <c r="A727" s="195">
        <f>COUNTIF(A!$A$2:$A$1001,"&lt;="&amp;A!A727)</f>
        <v>0</v>
      </c>
      <c r="B727" s="196">
        <v>726</v>
      </c>
      <c r="C727" s="202" t="e">
        <f>INDEX(A!$A$2:$A$1001,MATCH(EF!B727,EF!$A$2:$A$1001,0))</f>
        <v>#N/A</v>
      </c>
      <c r="D727" s="202" t="e">
        <f>INDEX(A!$B$2:$B$1001,MATCH(EF!C727,A!$A$2:$A$1001,0))</f>
        <v>#N/A</v>
      </c>
      <c r="E727" s="202" t="e">
        <f>INDEX(A!$C$2:$C$1001,MATCH(EF!C727,A!$A$2:$A$1001,0))</f>
        <v>#N/A</v>
      </c>
      <c r="F727" s="202" t="e">
        <f>INDEX(A!$D$2:$D$1001,MATCH(EF!C727,A!$A$2:$A$1001,0))</f>
        <v>#N/A</v>
      </c>
      <c r="G727" s="202" t="e">
        <f>INDEX(A!$E$2:$E$1001,MATCH(EF!C727,A!$A$2:$A$1001,0))</f>
        <v>#N/A</v>
      </c>
      <c r="H727" s="202" t="e">
        <f>INDEX(A!$F$2:$F$1001,MATCH(EF!C727,A!$A$2:$A$1001,0))</f>
        <v>#N/A</v>
      </c>
      <c r="I727" s="202" t="e">
        <f>INDEX(A!$G$2:$G$1001,MATCH(EF!C727,A!$A$2:$A$1001,0))</f>
        <v>#N/A</v>
      </c>
      <c r="J727" s="202" t="e">
        <f>INDEX(A!$H$2:$H$1001,MATCH(EF!C727,A!$A$2:$A$1001,0))</f>
        <v>#N/A</v>
      </c>
      <c r="K727" s="202" t="e">
        <f>INDEX(A!$I$2:$I$1001,MATCH(EF!C727,A!$A$2:$A$1001,0))</f>
        <v>#N/A</v>
      </c>
      <c r="L727" s="202" t="e">
        <f>INDEX(A!$J$2:$J$1001,MATCH(EF!C727,A!$A$2:$A$1001,0))</f>
        <v>#N/A</v>
      </c>
      <c r="M727" s="202" t="e">
        <f>INDEX(A!$K$2:$K$1001,MATCH(EF!C727,A!$A$2:$A$1001,0))</f>
        <v>#N/A</v>
      </c>
      <c r="N727" s="202" t="e">
        <f>INDEX(A!$L$2:$L$1001,MATCH(EF!C727,A!$A$2:$A$1001,0))</f>
        <v>#N/A</v>
      </c>
      <c r="O727" s="203" t="e">
        <f t="shared" si="22"/>
        <v>#N/A</v>
      </c>
      <c r="P727" s="203" t="e">
        <f t="shared" si="23"/>
        <v>#N/A</v>
      </c>
      <c r="Q727" s="203" t="e">
        <f>IF(O727="7",IF(P727="000","Sin región al ser un intermunicipal",INDEX(B!$C$2:$C$126,MATCH(EF!P727,B!$A$2:$A$126,0))),"Sin región al ser un ente Estatal")</f>
        <v>#N/A</v>
      </c>
      <c r="R727" s="204" t="e">
        <f>IF(O727="7",IF(P727="000","N/A",INDEX(B!$D$2:$D$126,MATCH(EF!P727,B!$A$2:$A$126,0))),B!$D$127)</f>
        <v>#N/A</v>
      </c>
      <c r="S727" s="204" t="e">
        <f>IF(O727="7",IF(P727="000","N/A",INDEX(B!$E$2:$E$126,MATCH(EF!P727,B!$A$2:$A$126,0))),B!$E$127)</f>
        <v>#N/A</v>
      </c>
    </row>
    <row r="728" spans="1:19" x14ac:dyDescent="0.3">
      <c r="A728" s="195">
        <f>COUNTIF(A!$A$2:$A$1001,"&lt;="&amp;A!A728)</f>
        <v>0</v>
      </c>
      <c r="B728" s="196">
        <v>727</v>
      </c>
      <c r="C728" s="202" t="e">
        <f>INDEX(A!$A$2:$A$1001,MATCH(EF!B728,EF!$A$2:$A$1001,0))</f>
        <v>#N/A</v>
      </c>
      <c r="D728" s="202" t="e">
        <f>INDEX(A!$B$2:$B$1001,MATCH(EF!C728,A!$A$2:$A$1001,0))</f>
        <v>#N/A</v>
      </c>
      <c r="E728" s="202" t="e">
        <f>INDEX(A!$C$2:$C$1001,MATCH(EF!C728,A!$A$2:$A$1001,0))</f>
        <v>#N/A</v>
      </c>
      <c r="F728" s="202" t="e">
        <f>INDEX(A!$D$2:$D$1001,MATCH(EF!C728,A!$A$2:$A$1001,0))</f>
        <v>#N/A</v>
      </c>
      <c r="G728" s="202" t="e">
        <f>INDEX(A!$E$2:$E$1001,MATCH(EF!C728,A!$A$2:$A$1001,0))</f>
        <v>#N/A</v>
      </c>
      <c r="H728" s="202" t="e">
        <f>INDEX(A!$F$2:$F$1001,MATCH(EF!C728,A!$A$2:$A$1001,0))</f>
        <v>#N/A</v>
      </c>
      <c r="I728" s="202" t="e">
        <f>INDEX(A!$G$2:$G$1001,MATCH(EF!C728,A!$A$2:$A$1001,0))</f>
        <v>#N/A</v>
      </c>
      <c r="J728" s="202" t="e">
        <f>INDEX(A!$H$2:$H$1001,MATCH(EF!C728,A!$A$2:$A$1001,0))</f>
        <v>#N/A</v>
      </c>
      <c r="K728" s="202" t="e">
        <f>INDEX(A!$I$2:$I$1001,MATCH(EF!C728,A!$A$2:$A$1001,0))</f>
        <v>#N/A</v>
      </c>
      <c r="L728" s="202" t="e">
        <f>INDEX(A!$J$2:$J$1001,MATCH(EF!C728,A!$A$2:$A$1001,0))</f>
        <v>#N/A</v>
      </c>
      <c r="M728" s="202" t="e">
        <f>INDEX(A!$K$2:$K$1001,MATCH(EF!C728,A!$A$2:$A$1001,0))</f>
        <v>#N/A</v>
      </c>
      <c r="N728" s="202" t="e">
        <f>INDEX(A!$L$2:$L$1001,MATCH(EF!C728,A!$A$2:$A$1001,0))</f>
        <v>#N/A</v>
      </c>
      <c r="O728" s="203" t="e">
        <f t="shared" si="22"/>
        <v>#N/A</v>
      </c>
      <c r="P728" s="203" t="e">
        <f t="shared" si="23"/>
        <v>#N/A</v>
      </c>
      <c r="Q728" s="203" t="e">
        <f>IF(O728="7",IF(P728="000","Sin región al ser un intermunicipal",INDEX(B!$C$2:$C$126,MATCH(EF!P728,B!$A$2:$A$126,0))),"Sin región al ser un ente Estatal")</f>
        <v>#N/A</v>
      </c>
      <c r="R728" s="204" t="e">
        <f>IF(O728="7",IF(P728="000","N/A",INDEX(B!$D$2:$D$126,MATCH(EF!P728,B!$A$2:$A$126,0))),B!$D$127)</f>
        <v>#N/A</v>
      </c>
      <c r="S728" s="204" t="e">
        <f>IF(O728="7",IF(P728="000","N/A",INDEX(B!$E$2:$E$126,MATCH(EF!P728,B!$A$2:$A$126,0))),B!$E$127)</f>
        <v>#N/A</v>
      </c>
    </row>
    <row r="729" spans="1:19" x14ac:dyDescent="0.3">
      <c r="A729" s="195">
        <f>COUNTIF(A!$A$2:$A$1001,"&lt;="&amp;A!A729)</f>
        <v>0</v>
      </c>
      <c r="B729" s="196">
        <v>728</v>
      </c>
      <c r="C729" s="202" t="e">
        <f>INDEX(A!$A$2:$A$1001,MATCH(EF!B729,EF!$A$2:$A$1001,0))</f>
        <v>#N/A</v>
      </c>
      <c r="D729" s="202" t="e">
        <f>INDEX(A!$B$2:$B$1001,MATCH(EF!C729,A!$A$2:$A$1001,0))</f>
        <v>#N/A</v>
      </c>
      <c r="E729" s="202" t="e">
        <f>INDEX(A!$C$2:$C$1001,MATCH(EF!C729,A!$A$2:$A$1001,0))</f>
        <v>#N/A</v>
      </c>
      <c r="F729" s="202" t="e">
        <f>INDEX(A!$D$2:$D$1001,MATCH(EF!C729,A!$A$2:$A$1001,0))</f>
        <v>#N/A</v>
      </c>
      <c r="G729" s="202" t="e">
        <f>INDEX(A!$E$2:$E$1001,MATCH(EF!C729,A!$A$2:$A$1001,0))</f>
        <v>#N/A</v>
      </c>
      <c r="H729" s="202" t="e">
        <f>INDEX(A!$F$2:$F$1001,MATCH(EF!C729,A!$A$2:$A$1001,0))</f>
        <v>#N/A</v>
      </c>
      <c r="I729" s="202" t="e">
        <f>INDEX(A!$G$2:$G$1001,MATCH(EF!C729,A!$A$2:$A$1001,0))</f>
        <v>#N/A</v>
      </c>
      <c r="J729" s="202" t="e">
        <f>INDEX(A!$H$2:$H$1001,MATCH(EF!C729,A!$A$2:$A$1001,0))</f>
        <v>#N/A</v>
      </c>
      <c r="K729" s="202" t="e">
        <f>INDEX(A!$I$2:$I$1001,MATCH(EF!C729,A!$A$2:$A$1001,0))</f>
        <v>#N/A</v>
      </c>
      <c r="L729" s="202" t="e">
        <f>INDEX(A!$J$2:$J$1001,MATCH(EF!C729,A!$A$2:$A$1001,0))</f>
        <v>#N/A</v>
      </c>
      <c r="M729" s="202" t="e">
        <f>INDEX(A!$K$2:$K$1001,MATCH(EF!C729,A!$A$2:$A$1001,0))</f>
        <v>#N/A</v>
      </c>
      <c r="N729" s="202" t="e">
        <f>INDEX(A!$L$2:$L$1001,MATCH(EF!C729,A!$A$2:$A$1001,0))</f>
        <v>#N/A</v>
      </c>
      <c r="O729" s="203" t="e">
        <f t="shared" si="22"/>
        <v>#N/A</v>
      </c>
      <c r="P729" s="203" t="e">
        <f t="shared" si="23"/>
        <v>#N/A</v>
      </c>
      <c r="Q729" s="203" t="e">
        <f>IF(O729="7",IF(P729="000","Sin región al ser un intermunicipal",INDEX(B!$C$2:$C$126,MATCH(EF!P729,B!$A$2:$A$126,0))),"Sin región al ser un ente Estatal")</f>
        <v>#N/A</v>
      </c>
      <c r="R729" s="204" t="e">
        <f>IF(O729="7",IF(P729="000","N/A",INDEX(B!$D$2:$D$126,MATCH(EF!P729,B!$A$2:$A$126,0))),B!$D$127)</f>
        <v>#N/A</v>
      </c>
      <c r="S729" s="204" t="e">
        <f>IF(O729="7",IF(P729="000","N/A",INDEX(B!$E$2:$E$126,MATCH(EF!P729,B!$A$2:$A$126,0))),B!$E$127)</f>
        <v>#N/A</v>
      </c>
    </row>
    <row r="730" spans="1:19" x14ac:dyDescent="0.3">
      <c r="A730" s="195">
        <f>COUNTIF(A!$A$2:$A$1001,"&lt;="&amp;A!A730)</f>
        <v>0</v>
      </c>
      <c r="B730" s="196">
        <v>729</v>
      </c>
      <c r="C730" s="202" t="e">
        <f>INDEX(A!$A$2:$A$1001,MATCH(EF!B730,EF!$A$2:$A$1001,0))</f>
        <v>#N/A</v>
      </c>
      <c r="D730" s="202" t="e">
        <f>INDEX(A!$B$2:$B$1001,MATCH(EF!C730,A!$A$2:$A$1001,0))</f>
        <v>#N/A</v>
      </c>
      <c r="E730" s="202" t="e">
        <f>INDEX(A!$C$2:$C$1001,MATCH(EF!C730,A!$A$2:$A$1001,0))</f>
        <v>#N/A</v>
      </c>
      <c r="F730" s="202" t="e">
        <f>INDEX(A!$D$2:$D$1001,MATCH(EF!C730,A!$A$2:$A$1001,0))</f>
        <v>#N/A</v>
      </c>
      <c r="G730" s="202" t="e">
        <f>INDEX(A!$E$2:$E$1001,MATCH(EF!C730,A!$A$2:$A$1001,0))</f>
        <v>#N/A</v>
      </c>
      <c r="H730" s="202" t="e">
        <f>INDEX(A!$F$2:$F$1001,MATCH(EF!C730,A!$A$2:$A$1001,0))</f>
        <v>#N/A</v>
      </c>
      <c r="I730" s="202" t="e">
        <f>INDEX(A!$G$2:$G$1001,MATCH(EF!C730,A!$A$2:$A$1001,0))</f>
        <v>#N/A</v>
      </c>
      <c r="J730" s="202" t="e">
        <f>INDEX(A!$H$2:$H$1001,MATCH(EF!C730,A!$A$2:$A$1001,0))</f>
        <v>#N/A</v>
      </c>
      <c r="K730" s="202" t="e">
        <f>INDEX(A!$I$2:$I$1001,MATCH(EF!C730,A!$A$2:$A$1001,0))</f>
        <v>#N/A</v>
      </c>
      <c r="L730" s="202" t="e">
        <f>INDEX(A!$J$2:$J$1001,MATCH(EF!C730,A!$A$2:$A$1001,0))</f>
        <v>#N/A</v>
      </c>
      <c r="M730" s="202" t="e">
        <f>INDEX(A!$K$2:$K$1001,MATCH(EF!C730,A!$A$2:$A$1001,0))</f>
        <v>#N/A</v>
      </c>
      <c r="N730" s="202" t="e">
        <f>INDEX(A!$L$2:$L$1001,MATCH(EF!C730,A!$A$2:$A$1001,0))</f>
        <v>#N/A</v>
      </c>
      <c r="O730" s="203" t="e">
        <f t="shared" si="22"/>
        <v>#N/A</v>
      </c>
      <c r="P730" s="203" t="e">
        <f t="shared" si="23"/>
        <v>#N/A</v>
      </c>
      <c r="Q730" s="203" t="e">
        <f>IF(O730="7",IF(P730="000","Sin región al ser un intermunicipal",INDEX(B!$C$2:$C$126,MATCH(EF!P730,B!$A$2:$A$126,0))),"Sin región al ser un ente Estatal")</f>
        <v>#N/A</v>
      </c>
      <c r="R730" s="204" t="e">
        <f>IF(O730="7",IF(P730="000","N/A",INDEX(B!$D$2:$D$126,MATCH(EF!P730,B!$A$2:$A$126,0))),B!$D$127)</f>
        <v>#N/A</v>
      </c>
      <c r="S730" s="204" t="e">
        <f>IF(O730="7",IF(P730="000","N/A",INDEX(B!$E$2:$E$126,MATCH(EF!P730,B!$A$2:$A$126,0))),B!$E$127)</f>
        <v>#N/A</v>
      </c>
    </row>
    <row r="731" spans="1:19" x14ac:dyDescent="0.3">
      <c r="A731" s="195">
        <f>COUNTIF(A!$A$2:$A$1001,"&lt;="&amp;A!A731)</f>
        <v>0</v>
      </c>
      <c r="B731" s="196">
        <v>730</v>
      </c>
      <c r="C731" s="202" t="e">
        <f>INDEX(A!$A$2:$A$1001,MATCH(EF!B731,EF!$A$2:$A$1001,0))</f>
        <v>#N/A</v>
      </c>
      <c r="D731" s="202" t="e">
        <f>INDEX(A!$B$2:$B$1001,MATCH(EF!C731,A!$A$2:$A$1001,0))</f>
        <v>#N/A</v>
      </c>
      <c r="E731" s="202" t="e">
        <f>INDEX(A!$C$2:$C$1001,MATCH(EF!C731,A!$A$2:$A$1001,0))</f>
        <v>#N/A</v>
      </c>
      <c r="F731" s="202" t="e">
        <f>INDEX(A!$D$2:$D$1001,MATCH(EF!C731,A!$A$2:$A$1001,0))</f>
        <v>#N/A</v>
      </c>
      <c r="G731" s="202" t="e">
        <f>INDEX(A!$E$2:$E$1001,MATCH(EF!C731,A!$A$2:$A$1001,0))</f>
        <v>#N/A</v>
      </c>
      <c r="H731" s="202" t="e">
        <f>INDEX(A!$F$2:$F$1001,MATCH(EF!C731,A!$A$2:$A$1001,0))</f>
        <v>#N/A</v>
      </c>
      <c r="I731" s="202" t="e">
        <f>INDEX(A!$G$2:$G$1001,MATCH(EF!C731,A!$A$2:$A$1001,0))</f>
        <v>#N/A</v>
      </c>
      <c r="J731" s="202" t="e">
        <f>INDEX(A!$H$2:$H$1001,MATCH(EF!C731,A!$A$2:$A$1001,0))</f>
        <v>#N/A</v>
      </c>
      <c r="K731" s="202" t="e">
        <f>INDEX(A!$I$2:$I$1001,MATCH(EF!C731,A!$A$2:$A$1001,0))</f>
        <v>#N/A</v>
      </c>
      <c r="L731" s="202" t="e">
        <f>INDEX(A!$J$2:$J$1001,MATCH(EF!C731,A!$A$2:$A$1001,0))</f>
        <v>#N/A</v>
      </c>
      <c r="M731" s="202" t="e">
        <f>INDEX(A!$K$2:$K$1001,MATCH(EF!C731,A!$A$2:$A$1001,0))</f>
        <v>#N/A</v>
      </c>
      <c r="N731" s="202" t="e">
        <f>INDEX(A!$L$2:$L$1001,MATCH(EF!C731,A!$A$2:$A$1001,0))</f>
        <v>#N/A</v>
      </c>
      <c r="O731" s="203" t="e">
        <f t="shared" si="22"/>
        <v>#N/A</v>
      </c>
      <c r="P731" s="203" t="e">
        <f t="shared" si="23"/>
        <v>#N/A</v>
      </c>
      <c r="Q731" s="203" t="e">
        <f>IF(O731="7",IF(P731="000","Sin región al ser un intermunicipal",INDEX(B!$C$2:$C$126,MATCH(EF!P731,B!$A$2:$A$126,0))),"Sin región al ser un ente Estatal")</f>
        <v>#N/A</v>
      </c>
      <c r="R731" s="204" t="e">
        <f>IF(O731="7",IF(P731="000","N/A",INDEX(B!$D$2:$D$126,MATCH(EF!P731,B!$A$2:$A$126,0))),B!$D$127)</f>
        <v>#N/A</v>
      </c>
      <c r="S731" s="204" t="e">
        <f>IF(O731="7",IF(P731="000","N/A",INDEX(B!$E$2:$E$126,MATCH(EF!P731,B!$A$2:$A$126,0))),B!$E$127)</f>
        <v>#N/A</v>
      </c>
    </row>
    <row r="732" spans="1:19" x14ac:dyDescent="0.3">
      <c r="A732" s="195">
        <f>COUNTIF(A!$A$2:$A$1001,"&lt;="&amp;A!A732)</f>
        <v>0</v>
      </c>
      <c r="B732" s="196">
        <v>731</v>
      </c>
      <c r="C732" s="202" t="e">
        <f>INDEX(A!$A$2:$A$1001,MATCH(EF!B732,EF!$A$2:$A$1001,0))</f>
        <v>#N/A</v>
      </c>
      <c r="D732" s="202" t="e">
        <f>INDEX(A!$B$2:$B$1001,MATCH(EF!C732,A!$A$2:$A$1001,0))</f>
        <v>#N/A</v>
      </c>
      <c r="E732" s="202" t="e">
        <f>INDEX(A!$C$2:$C$1001,MATCH(EF!C732,A!$A$2:$A$1001,0))</f>
        <v>#N/A</v>
      </c>
      <c r="F732" s="202" t="e">
        <f>INDEX(A!$D$2:$D$1001,MATCH(EF!C732,A!$A$2:$A$1001,0))</f>
        <v>#N/A</v>
      </c>
      <c r="G732" s="202" t="e">
        <f>INDEX(A!$E$2:$E$1001,MATCH(EF!C732,A!$A$2:$A$1001,0))</f>
        <v>#N/A</v>
      </c>
      <c r="H732" s="202" t="e">
        <f>INDEX(A!$F$2:$F$1001,MATCH(EF!C732,A!$A$2:$A$1001,0))</f>
        <v>#N/A</v>
      </c>
      <c r="I732" s="202" t="e">
        <f>INDEX(A!$G$2:$G$1001,MATCH(EF!C732,A!$A$2:$A$1001,0))</f>
        <v>#N/A</v>
      </c>
      <c r="J732" s="202" t="e">
        <f>INDEX(A!$H$2:$H$1001,MATCH(EF!C732,A!$A$2:$A$1001,0))</f>
        <v>#N/A</v>
      </c>
      <c r="K732" s="202" t="e">
        <f>INDEX(A!$I$2:$I$1001,MATCH(EF!C732,A!$A$2:$A$1001,0))</f>
        <v>#N/A</v>
      </c>
      <c r="L732" s="202" t="e">
        <f>INDEX(A!$J$2:$J$1001,MATCH(EF!C732,A!$A$2:$A$1001,0))</f>
        <v>#N/A</v>
      </c>
      <c r="M732" s="202" t="e">
        <f>INDEX(A!$K$2:$K$1001,MATCH(EF!C732,A!$A$2:$A$1001,0))</f>
        <v>#N/A</v>
      </c>
      <c r="N732" s="202" t="e">
        <f>INDEX(A!$L$2:$L$1001,MATCH(EF!C732,A!$A$2:$A$1001,0))</f>
        <v>#N/A</v>
      </c>
      <c r="O732" s="203" t="e">
        <f t="shared" si="22"/>
        <v>#N/A</v>
      </c>
      <c r="P732" s="203" t="e">
        <f t="shared" si="23"/>
        <v>#N/A</v>
      </c>
      <c r="Q732" s="203" t="e">
        <f>IF(O732="7",IF(P732="000","Sin región al ser un intermunicipal",INDEX(B!$C$2:$C$126,MATCH(EF!P732,B!$A$2:$A$126,0))),"Sin región al ser un ente Estatal")</f>
        <v>#N/A</v>
      </c>
      <c r="R732" s="204" t="e">
        <f>IF(O732="7",IF(P732="000","N/A",INDEX(B!$D$2:$D$126,MATCH(EF!P732,B!$A$2:$A$126,0))),B!$D$127)</f>
        <v>#N/A</v>
      </c>
      <c r="S732" s="204" t="e">
        <f>IF(O732="7",IF(P732="000","N/A",INDEX(B!$E$2:$E$126,MATCH(EF!P732,B!$A$2:$A$126,0))),B!$E$127)</f>
        <v>#N/A</v>
      </c>
    </row>
    <row r="733" spans="1:19" x14ac:dyDescent="0.3">
      <c r="A733" s="195">
        <f>COUNTIF(A!$A$2:$A$1001,"&lt;="&amp;A!A733)</f>
        <v>0</v>
      </c>
      <c r="B733" s="196">
        <v>732</v>
      </c>
      <c r="C733" s="202" t="e">
        <f>INDEX(A!$A$2:$A$1001,MATCH(EF!B733,EF!$A$2:$A$1001,0))</f>
        <v>#N/A</v>
      </c>
      <c r="D733" s="202" t="e">
        <f>INDEX(A!$B$2:$B$1001,MATCH(EF!C733,A!$A$2:$A$1001,0))</f>
        <v>#N/A</v>
      </c>
      <c r="E733" s="202" t="e">
        <f>INDEX(A!$C$2:$C$1001,MATCH(EF!C733,A!$A$2:$A$1001,0))</f>
        <v>#N/A</v>
      </c>
      <c r="F733" s="202" t="e">
        <f>INDEX(A!$D$2:$D$1001,MATCH(EF!C733,A!$A$2:$A$1001,0))</f>
        <v>#N/A</v>
      </c>
      <c r="G733" s="202" t="e">
        <f>INDEX(A!$E$2:$E$1001,MATCH(EF!C733,A!$A$2:$A$1001,0))</f>
        <v>#N/A</v>
      </c>
      <c r="H733" s="202" t="e">
        <f>INDEX(A!$F$2:$F$1001,MATCH(EF!C733,A!$A$2:$A$1001,0))</f>
        <v>#N/A</v>
      </c>
      <c r="I733" s="202" t="e">
        <f>INDEX(A!$G$2:$G$1001,MATCH(EF!C733,A!$A$2:$A$1001,0))</f>
        <v>#N/A</v>
      </c>
      <c r="J733" s="202" t="e">
        <f>INDEX(A!$H$2:$H$1001,MATCH(EF!C733,A!$A$2:$A$1001,0))</f>
        <v>#N/A</v>
      </c>
      <c r="K733" s="202" t="e">
        <f>INDEX(A!$I$2:$I$1001,MATCH(EF!C733,A!$A$2:$A$1001,0))</f>
        <v>#N/A</v>
      </c>
      <c r="L733" s="202" t="e">
        <f>INDEX(A!$J$2:$J$1001,MATCH(EF!C733,A!$A$2:$A$1001,0))</f>
        <v>#N/A</v>
      </c>
      <c r="M733" s="202" t="e">
        <f>INDEX(A!$K$2:$K$1001,MATCH(EF!C733,A!$A$2:$A$1001,0))</f>
        <v>#N/A</v>
      </c>
      <c r="N733" s="202" t="e">
        <f>INDEX(A!$L$2:$L$1001,MATCH(EF!C733,A!$A$2:$A$1001,0))</f>
        <v>#N/A</v>
      </c>
      <c r="O733" s="203" t="e">
        <f t="shared" si="22"/>
        <v>#N/A</v>
      </c>
      <c r="P733" s="203" t="e">
        <f t="shared" si="23"/>
        <v>#N/A</v>
      </c>
      <c r="Q733" s="203" t="e">
        <f>IF(O733="7",IF(P733="000","Sin región al ser un intermunicipal",INDEX(B!$C$2:$C$126,MATCH(EF!P733,B!$A$2:$A$126,0))),"Sin región al ser un ente Estatal")</f>
        <v>#N/A</v>
      </c>
      <c r="R733" s="204" t="e">
        <f>IF(O733="7",IF(P733="000","N/A",INDEX(B!$D$2:$D$126,MATCH(EF!P733,B!$A$2:$A$126,0))),B!$D$127)</f>
        <v>#N/A</v>
      </c>
      <c r="S733" s="204" t="e">
        <f>IF(O733="7",IF(P733="000","N/A",INDEX(B!$E$2:$E$126,MATCH(EF!P733,B!$A$2:$A$126,0))),B!$E$127)</f>
        <v>#N/A</v>
      </c>
    </row>
    <row r="734" spans="1:19" x14ac:dyDescent="0.3">
      <c r="A734" s="195">
        <f>COUNTIF(A!$A$2:$A$1001,"&lt;="&amp;A!A734)</f>
        <v>0</v>
      </c>
      <c r="B734" s="196">
        <v>733</v>
      </c>
      <c r="C734" s="202" t="e">
        <f>INDEX(A!$A$2:$A$1001,MATCH(EF!B734,EF!$A$2:$A$1001,0))</f>
        <v>#N/A</v>
      </c>
      <c r="D734" s="202" t="e">
        <f>INDEX(A!$B$2:$B$1001,MATCH(EF!C734,A!$A$2:$A$1001,0))</f>
        <v>#N/A</v>
      </c>
      <c r="E734" s="202" t="e">
        <f>INDEX(A!$C$2:$C$1001,MATCH(EF!C734,A!$A$2:$A$1001,0))</f>
        <v>#N/A</v>
      </c>
      <c r="F734" s="202" t="e">
        <f>INDEX(A!$D$2:$D$1001,MATCH(EF!C734,A!$A$2:$A$1001,0))</f>
        <v>#N/A</v>
      </c>
      <c r="G734" s="202" t="e">
        <f>INDEX(A!$E$2:$E$1001,MATCH(EF!C734,A!$A$2:$A$1001,0))</f>
        <v>#N/A</v>
      </c>
      <c r="H734" s="202" t="e">
        <f>INDEX(A!$F$2:$F$1001,MATCH(EF!C734,A!$A$2:$A$1001,0))</f>
        <v>#N/A</v>
      </c>
      <c r="I734" s="202" t="e">
        <f>INDEX(A!$G$2:$G$1001,MATCH(EF!C734,A!$A$2:$A$1001,0))</f>
        <v>#N/A</v>
      </c>
      <c r="J734" s="202" t="e">
        <f>INDEX(A!$H$2:$H$1001,MATCH(EF!C734,A!$A$2:$A$1001,0))</f>
        <v>#N/A</v>
      </c>
      <c r="K734" s="202" t="e">
        <f>INDEX(A!$I$2:$I$1001,MATCH(EF!C734,A!$A$2:$A$1001,0))</f>
        <v>#N/A</v>
      </c>
      <c r="L734" s="202" t="e">
        <f>INDEX(A!$J$2:$J$1001,MATCH(EF!C734,A!$A$2:$A$1001,0))</f>
        <v>#N/A</v>
      </c>
      <c r="M734" s="202" t="e">
        <f>INDEX(A!$K$2:$K$1001,MATCH(EF!C734,A!$A$2:$A$1001,0))</f>
        <v>#N/A</v>
      </c>
      <c r="N734" s="202" t="e">
        <f>INDEX(A!$L$2:$L$1001,MATCH(EF!C734,A!$A$2:$A$1001,0))</f>
        <v>#N/A</v>
      </c>
      <c r="O734" s="203" t="e">
        <f t="shared" si="22"/>
        <v>#N/A</v>
      </c>
      <c r="P734" s="203" t="e">
        <f t="shared" si="23"/>
        <v>#N/A</v>
      </c>
      <c r="Q734" s="203" t="e">
        <f>IF(O734="7",IF(P734="000","Sin región al ser un intermunicipal",INDEX(B!$C$2:$C$126,MATCH(EF!P734,B!$A$2:$A$126,0))),"Sin región al ser un ente Estatal")</f>
        <v>#N/A</v>
      </c>
      <c r="R734" s="204" t="e">
        <f>IF(O734="7",IF(P734="000","N/A",INDEX(B!$D$2:$D$126,MATCH(EF!P734,B!$A$2:$A$126,0))),B!$D$127)</f>
        <v>#N/A</v>
      </c>
      <c r="S734" s="204" t="e">
        <f>IF(O734="7",IF(P734="000","N/A",INDEX(B!$E$2:$E$126,MATCH(EF!P734,B!$A$2:$A$126,0))),B!$E$127)</f>
        <v>#N/A</v>
      </c>
    </row>
    <row r="735" spans="1:19" x14ac:dyDescent="0.3">
      <c r="A735" s="195">
        <f>COUNTIF(A!$A$2:$A$1001,"&lt;="&amp;A!A735)</f>
        <v>0</v>
      </c>
      <c r="B735" s="196">
        <v>734</v>
      </c>
      <c r="C735" s="202" t="e">
        <f>INDEX(A!$A$2:$A$1001,MATCH(EF!B735,EF!$A$2:$A$1001,0))</f>
        <v>#N/A</v>
      </c>
      <c r="D735" s="202" t="e">
        <f>INDEX(A!$B$2:$B$1001,MATCH(EF!C735,A!$A$2:$A$1001,0))</f>
        <v>#N/A</v>
      </c>
      <c r="E735" s="202" t="e">
        <f>INDEX(A!$C$2:$C$1001,MATCH(EF!C735,A!$A$2:$A$1001,0))</f>
        <v>#N/A</v>
      </c>
      <c r="F735" s="202" t="e">
        <f>INDEX(A!$D$2:$D$1001,MATCH(EF!C735,A!$A$2:$A$1001,0))</f>
        <v>#N/A</v>
      </c>
      <c r="G735" s="202" t="e">
        <f>INDEX(A!$E$2:$E$1001,MATCH(EF!C735,A!$A$2:$A$1001,0))</f>
        <v>#N/A</v>
      </c>
      <c r="H735" s="202" t="e">
        <f>INDEX(A!$F$2:$F$1001,MATCH(EF!C735,A!$A$2:$A$1001,0))</f>
        <v>#N/A</v>
      </c>
      <c r="I735" s="202" t="e">
        <f>INDEX(A!$G$2:$G$1001,MATCH(EF!C735,A!$A$2:$A$1001,0))</f>
        <v>#N/A</v>
      </c>
      <c r="J735" s="202" t="e">
        <f>INDEX(A!$H$2:$H$1001,MATCH(EF!C735,A!$A$2:$A$1001,0))</f>
        <v>#N/A</v>
      </c>
      <c r="K735" s="202" t="e">
        <f>INDEX(A!$I$2:$I$1001,MATCH(EF!C735,A!$A$2:$A$1001,0))</f>
        <v>#N/A</v>
      </c>
      <c r="L735" s="202" t="e">
        <f>INDEX(A!$J$2:$J$1001,MATCH(EF!C735,A!$A$2:$A$1001,0))</f>
        <v>#N/A</v>
      </c>
      <c r="M735" s="202" t="e">
        <f>INDEX(A!$K$2:$K$1001,MATCH(EF!C735,A!$A$2:$A$1001,0))</f>
        <v>#N/A</v>
      </c>
      <c r="N735" s="202" t="e">
        <f>INDEX(A!$L$2:$L$1001,MATCH(EF!C735,A!$A$2:$A$1001,0))</f>
        <v>#N/A</v>
      </c>
      <c r="O735" s="203" t="e">
        <f t="shared" si="22"/>
        <v>#N/A</v>
      </c>
      <c r="P735" s="203" t="e">
        <f t="shared" si="23"/>
        <v>#N/A</v>
      </c>
      <c r="Q735" s="203" t="e">
        <f>IF(O735="7",IF(P735="000","Sin región al ser un intermunicipal",INDEX(B!$C$2:$C$126,MATCH(EF!P735,B!$A$2:$A$126,0))),"Sin región al ser un ente Estatal")</f>
        <v>#N/A</v>
      </c>
      <c r="R735" s="204" t="e">
        <f>IF(O735="7",IF(P735="000","N/A",INDEX(B!$D$2:$D$126,MATCH(EF!P735,B!$A$2:$A$126,0))),B!$D$127)</f>
        <v>#N/A</v>
      </c>
      <c r="S735" s="204" t="e">
        <f>IF(O735="7",IF(P735="000","N/A",INDEX(B!$E$2:$E$126,MATCH(EF!P735,B!$A$2:$A$126,0))),B!$E$127)</f>
        <v>#N/A</v>
      </c>
    </row>
    <row r="736" spans="1:19" x14ac:dyDescent="0.3">
      <c r="A736" s="195">
        <f>COUNTIF(A!$A$2:$A$1001,"&lt;="&amp;A!A736)</f>
        <v>0</v>
      </c>
      <c r="B736" s="196">
        <v>735</v>
      </c>
      <c r="C736" s="202" t="e">
        <f>INDEX(A!$A$2:$A$1001,MATCH(EF!B736,EF!$A$2:$A$1001,0))</f>
        <v>#N/A</v>
      </c>
      <c r="D736" s="202" t="e">
        <f>INDEX(A!$B$2:$B$1001,MATCH(EF!C736,A!$A$2:$A$1001,0))</f>
        <v>#N/A</v>
      </c>
      <c r="E736" s="202" t="e">
        <f>INDEX(A!$C$2:$C$1001,MATCH(EF!C736,A!$A$2:$A$1001,0))</f>
        <v>#N/A</v>
      </c>
      <c r="F736" s="202" t="e">
        <f>INDEX(A!$D$2:$D$1001,MATCH(EF!C736,A!$A$2:$A$1001,0))</f>
        <v>#N/A</v>
      </c>
      <c r="G736" s="202" t="e">
        <f>INDEX(A!$E$2:$E$1001,MATCH(EF!C736,A!$A$2:$A$1001,0))</f>
        <v>#N/A</v>
      </c>
      <c r="H736" s="202" t="e">
        <f>INDEX(A!$F$2:$F$1001,MATCH(EF!C736,A!$A$2:$A$1001,0))</f>
        <v>#N/A</v>
      </c>
      <c r="I736" s="202" t="e">
        <f>INDEX(A!$G$2:$G$1001,MATCH(EF!C736,A!$A$2:$A$1001,0))</f>
        <v>#N/A</v>
      </c>
      <c r="J736" s="202" t="e">
        <f>INDEX(A!$H$2:$H$1001,MATCH(EF!C736,A!$A$2:$A$1001,0))</f>
        <v>#N/A</v>
      </c>
      <c r="K736" s="202" t="e">
        <f>INDEX(A!$I$2:$I$1001,MATCH(EF!C736,A!$A$2:$A$1001,0))</f>
        <v>#N/A</v>
      </c>
      <c r="L736" s="202" t="e">
        <f>INDEX(A!$J$2:$J$1001,MATCH(EF!C736,A!$A$2:$A$1001,0))</f>
        <v>#N/A</v>
      </c>
      <c r="M736" s="202" t="e">
        <f>INDEX(A!$K$2:$K$1001,MATCH(EF!C736,A!$A$2:$A$1001,0))</f>
        <v>#N/A</v>
      </c>
      <c r="N736" s="202" t="e">
        <f>INDEX(A!$L$2:$L$1001,MATCH(EF!C736,A!$A$2:$A$1001,0))</f>
        <v>#N/A</v>
      </c>
      <c r="O736" s="203" t="e">
        <f t="shared" si="22"/>
        <v>#N/A</v>
      </c>
      <c r="P736" s="203" t="e">
        <f t="shared" si="23"/>
        <v>#N/A</v>
      </c>
      <c r="Q736" s="203" t="e">
        <f>IF(O736="7",IF(P736="000","Sin región al ser un intermunicipal",INDEX(B!$C$2:$C$126,MATCH(EF!P736,B!$A$2:$A$126,0))),"Sin región al ser un ente Estatal")</f>
        <v>#N/A</v>
      </c>
      <c r="R736" s="204" t="e">
        <f>IF(O736="7",IF(P736="000","N/A",INDEX(B!$D$2:$D$126,MATCH(EF!P736,B!$A$2:$A$126,0))),B!$D$127)</f>
        <v>#N/A</v>
      </c>
      <c r="S736" s="204" t="e">
        <f>IF(O736="7",IF(P736="000","N/A",INDEX(B!$E$2:$E$126,MATCH(EF!P736,B!$A$2:$A$126,0))),B!$E$127)</f>
        <v>#N/A</v>
      </c>
    </row>
    <row r="737" spans="1:19" x14ac:dyDescent="0.3">
      <c r="A737" s="195">
        <f>COUNTIF(A!$A$2:$A$1001,"&lt;="&amp;A!A737)</f>
        <v>0</v>
      </c>
      <c r="B737" s="196">
        <v>736</v>
      </c>
      <c r="C737" s="202" t="e">
        <f>INDEX(A!$A$2:$A$1001,MATCH(EF!B737,EF!$A$2:$A$1001,0))</f>
        <v>#N/A</v>
      </c>
      <c r="D737" s="202" t="e">
        <f>INDEX(A!$B$2:$B$1001,MATCH(EF!C737,A!$A$2:$A$1001,0))</f>
        <v>#N/A</v>
      </c>
      <c r="E737" s="202" t="e">
        <f>INDEX(A!$C$2:$C$1001,MATCH(EF!C737,A!$A$2:$A$1001,0))</f>
        <v>#N/A</v>
      </c>
      <c r="F737" s="202" t="e">
        <f>INDEX(A!$D$2:$D$1001,MATCH(EF!C737,A!$A$2:$A$1001,0))</f>
        <v>#N/A</v>
      </c>
      <c r="G737" s="202" t="e">
        <f>INDEX(A!$E$2:$E$1001,MATCH(EF!C737,A!$A$2:$A$1001,0))</f>
        <v>#N/A</v>
      </c>
      <c r="H737" s="202" t="e">
        <f>INDEX(A!$F$2:$F$1001,MATCH(EF!C737,A!$A$2:$A$1001,0))</f>
        <v>#N/A</v>
      </c>
      <c r="I737" s="202" t="e">
        <f>INDEX(A!$G$2:$G$1001,MATCH(EF!C737,A!$A$2:$A$1001,0))</f>
        <v>#N/A</v>
      </c>
      <c r="J737" s="202" t="e">
        <f>INDEX(A!$H$2:$H$1001,MATCH(EF!C737,A!$A$2:$A$1001,0))</f>
        <v>#N/A</v>
      </c>
      <c r="K737" s="202" t="e">
        <f>INDEX(A!$I$2:$I$1001,MATCH(EF!C737,A!$A$2:$A$1001,0))</f>
        <v>#N/A</v>
      </c>
      <c r="L737" s="202" t="e">
        <f>INDEX(A!$J$2:$J$1001,MATCH(EF!C737,A!$A$2:$A$1001,0))</f>
        <v>#N/A</v>
      </c>
      <c r="M737" s="202" t="e">
        <f>INDEX(A!$K$2:$K$1001,MATCH(EF!C737,A!$A$2:$A$1001,0))</f>
        <v>#N/A</v>
      </c>
      <c r="N737" s="202" t="e">
        <f>INDEX(A!$L$2:$L$1001,MATCH(EF!C737,A!$A$2:$A$1001,0))</f>
        <v>#N/A</v>
      </c>
      <c r="O737" s="203" t="e">
        <f t="shared" si="22"/>
        <v>#N/A</v>
      </c>
      <c r="P737" s="203" t="e">
        <f t="shared" si="23"/>
        <v>#N/A</v>
      </c>
      <c r="Q737" s="203" t="e">
        <f>IF(O737="7",IF(P737="000","Sin región al ser un intermunicipal",INDEX(B!$C$2:$C$126,MATCH(EF!P737,B!$A$2:$A$126,0))),"Sin región al ser un ente Estatal")</f>
        <v>#N/A</v>
      </c>
      <c r="R737" s="204" t="e">
        <f>IF(O737="7",IF(P737="000","N/A",INDEX(B!$D$2:$D$126,MATCH(EF!P737,B!$A$2:$A$126,0))),B!$D$127)</f>
        <v>#N/A</v>
      </c>
      <c r="S737" s="204" t="e">
        <f>IF(O737="7",IF(P737="000","N/A",INDEX(B!$E$2:$E$126,MATCH(EF!P737,B!$A$2:$A$126,0))),B!$E$127)</f>
        <v>#N/A</v>
      </c>
    </row>
    <row r="738" spans="1:19" x14ac:dyDescent="0.3">
      <c r="A738" s="195">
        <f>COUNTIF(A!$A$2:$A$1001,"&lt;="&amp;A!A738)</f>
        <v>0</v>
      </c>
      <c r="B738" s="196">
        <v>737</v>
      </c>
      <c r="C738" s="202" t="e">
        <f>INDEX(A!$A$2:$A$1001,MATCH(EF!B738,EF!$A$2:$A$1001,0))</f>
        <v>#N/A</v>
      </c>
      <c r="D738" s="202" t="e">
        <f>INDEX(A!$B$2:$B$1001,MATCH(EF!C738,A!$A$2:$A$1001,0))</f>
        <v>#N/A</v>
      </c>
      <c r="E738" s="202" t="e">
        <f>INDEX(A!$C$2:$C$1001,MATCH(EF!C738,A!$A$2:$A$1001,0))</f>
        <v>#N/A</v>
      </c>
      <c r="F738" s="202" t="e">
        <f>INDEX(A!$D$2:$D$1001,MATCH(EF!C738,A!$A$2:$A$1001,0))</f>
        <v>#N/A</v>
      </c>
      <c r="G738" s="202" t="e">
        <f>INDEX(A!$E$2:$E$1001,MATCH(EF!C738,A!$A$2:$A$1001,0))</f>
        <v>#N/A</v>
      </c>
      <c r="H738" s="202" t="e">
        <f>INDEX(A!$F$2:$F$1001,MATCH(EF!C738,A!$A$2:$A$1001,0))</f>
        <v>#N/A</v>
      </c>
      <c r="I738" s="202" t="e">
        <f>INDEX(A!$G$2:$G$1001,MATCH(EF!C738,A!$A$2:$A$1001,0))</f>
        <v>#N/A</v>
      </c>
      <c r="J738" s="202" t="e">
        <f>INDEX(A!$H$2:$H$1001,MATCH(EF!C738,A!$A$2:$A$1001,0))</f>
        <v>#N/A</v>
      </c>
      <c r="K738" s="202" t="e">
        <f>INDEX(A!$I$2:$I$1001,MATCH(EF!C738,A!$A$2:$A$1001,0))</f>
        <v>#N/A</v>
      </c>
      <c r="L738" s="202" t="e">
        <f>INDEX(A!$J$2:$J$1001,MATCH(EF!C738,A!$A$2:$A$1001,0))</f>
        <v>#N/A</v>
      </c>
      <c r="M738" s="202" t="e">
        <f>INDEX(A!$K$2:$K$1001,MATCH(EF!C738,A!$A$2:$A$1001,0))</f>
        <v>#N/A</v>
      </c>
      <c r="N738" s="202" t="e">
        <f>INDEX(A!$L$2:$L$1001,MATCH(EF!C738,A!$A$2:$A$1001,0))</f>
        <v>#N/A</v>
      </c>
      <c r="O738" s="203" t="e">
        <f t="shared" si="22"/>
        <v>#N/A</v>
      </c>
      <c r="P738" s="203" t="e">
        <f t="shared" si="23"/>
        <v>#N/A</v>
      </c>
      <c r="Q738" s="203" t="e">
        <f>IF(O738="7",IF(P738="000","Sin región al ser un intermunicipal",INDEX(B!$C$2:$C$126,MATCH(EF!P738,B!$A$2:$A$126,0))),"Sin región al ser un ente Estatal")</f>
        <v>#N/A</v>
      </c>
      <c r="R738" s="204" t="e">
        <f>IF(O738="7",IF(P738="000","N/A",INDEX(B!$D$2:$D$126,MATCH(EF!P738,B!$A$2:$A$126,0))),B!$D$127)</f>
        <v>#N/A</v>
      </c>
      <c r="S738" s="204" t="e">
        <f>IF(O738="7",IF(P738="000","N/A",INDEX(B!$E$2:$E$126,MATCH(EF!P738,B!$A$2:$A$126,0))),B!$E$127)</f>
        <v>#N/A</v>
      </c>
    </row>
    <row r="739" spans="1:19" x14ac:dyDescent="0.3">
      <c r="A739" s="195">
        <f>COUNTIF(A!$A$2:$A$1001,"&lt;="&amp;A!A739)</f>
        <v>0</v>
      </c>
      <c r="B739" s="196">
        <v>738</v>
      </c>
      <c r="C739" s="202" t="e">
        <f>INDEX(A!$A$2:$A$1001,MATCH(EF!B739,EF!$A$2:$A$1001,0))</f>
        <v>#N/A</v>
      </c>
      <c r="D739" s="202" t="e">
        <f>INDEX(A!$B$2:$B$1001,MATCH(EF!C739,A!$A$2:$A$1001,0))</f>
        <v>#N/A</v>
      </c>
      <c r="E739" s="202" t="e">
        <f>INDEX(A!$C$2:$C$1001,MATCH(EF!C739,A!$A$2:$A$1001,0))</f>
        <v>#N/A</v>
      </c>
      <c r="F739" s="202" t="e">
        <f>INDEX(A!$D$2:$D$1001,MATCH(EF!C739,A!$A$2:$A$1001,0))</f>
        <v>#N/A</v>
      </c>
      <c r="G739" s="202" t="e">
        <f>INDEX(A!$E$2:$E$1001,MATCH(EF!C739,A!$A$2:$A$1001,0))</f>
        <v>#N/A</v>
      </c>
      <c r="H739" s="202" t="e">
        <f>INDEX(A!$F$2:$F$1001,MATCH(EF!C739,A!$A$2:$A$1001,0))</f>
        <v>#N/A</v>
      </c>
      <c r="I739" s="202" t="e">
        <f>INDEX(A!$G$2:$G$1001,MATCH(EF!C739,A!$A$2:$A$1001,0))</f>
        <v>#N/A</v>
      </c>
      <c r="J739" s="202" t="e">
        <f>INDEX(A!$H$2:$H$1001,MATCH(EF!C739,A!$A$2:$A$1001,0))</f>
        <v>#N/A</v>
      </c>
      <c r="K739" s="202" t="e">
        <f>INDEX(A!$I$2:$I$1001,MATCH(EF!C739,A!$A$2:$A$1001,0))</f>
        <v>#N/A</v>
      </c>
      <c r="L739" s="202" t="e">
        <f>INDEX(A!$J$2:$J$1001,MATCH(EF!C739,A!$A$2:$A$1001,0))</f>
        <v>#N/A</v>
      </c>
      <c r="M739" s="202" t="e">
        <f>INDEX(A!$K$2:$K$1001,MATCH(EF!C739,A!$A$2:$A$1001,0))</f>
        <v>#N/A</v>
      </c>
      <c r="N739" s="202" t="e">
        <f>INDEX(A!$L$2:$L$1001,MATCH(EF!C739,A!$A$2:$A$1001,0))</f>
        <v>#N/A</v>
      </c>
      <c r="O739" s="203" t="e">
        <f t="shared" si="22"/>
        <v>#N/A</v>
      </c>
      <c r="P739" s="203" t="e">
        <f t="shared" si="23"/>
        <v>#N/A</v>
      </c>
      <c r="Q739" s="203" t="e">
        <f>IF(O739="7",IF(P739="000","Sin región al ser un intermunicipal",INDEX(B!$C$2:$C$126,MATCH(EF!P739,B!$A$2:$A$126,0))),"Sin región al ser un ente Estatal")</f>
        <v>#N/A</v>
      </c>
      <c r="R739" s="204" t="e">
        <f>IF(O739="7",IF(P739="000","N/A",INDEX(B!$D$2:$D$126,MATCH(EF!P739,B!$A$2:$A$126,0))),B!$D$127)</f>
        <v>#N/A</v>
      </c>
      <c r="S739" s="204" t="e">
        <f>IF(O739="7",IF(P739="000","N/A",INDEX(B!$E$2:$E$126,MATCH(EF!P739,B!$A$2:$A$126,0))),B!$E$127)</f>
        <v>#N/A</v>
      </c>
    </row>
    <row r="740" spans="1:19" x14ac:dyDescent="0.3">
      <c r="A740" s="195">
        <f>COUNTIF(A!$A$2:$A$1001,"&lt;="&amp;A!A740)</f>
        <v>0</v>
      </c>
      <c r="B740" s="196">
        <v>739</v>
      </c>
      <c r="C740" s="202" t="e">
        <f>INDEX(A!$A$2:$A$1001,MATCH(EF!B740,EF!$A$2:$A$1001,0))</f>
        <v>#N/A</v>
      </c>
      <c r="D740" s="202" t="e">
        <f>INDEX(A!$B$2:$B$1001,MATCH(EF!C740,A!$A$2:$A$1001,0))</f>
        <v>#N/A</v>
      </c>
      <c r="E740" s="202" t="e">
        <f>INDEX(A!$C$2:$C$1001,MATCH(EF!C740,A!$A$2:$A$1001,0))</f>
        <v>#N/A</v>
      </c>
      <c r="F740" s="202" t="e">
        <f>INDEX(A!$D$2:$D$1001,MATCH(EF!C740,A!$A$2:$A$1001,0))</f>
        <v>#N/A</v>
      </c>
      <c r="G740" s="202" t="e">
        <f>INDEX(A!$E$2:$E$1001,MATCH(EF!C740,A!$A$2:$A$1001,0))</f>
        <v>#N/A</v>
      </c>
      <c r="H740" s="202" t="e">
        <f>INDEX(A!$F$2:$F$1001,MATCH(EF!C740,A!$A$2:$A$1001,0))</f>
        <v>#N/A</v>
      </c>
      <c r="I740" s="202" t="e">
        <f>INDEX(A!$G$2:$G$1001,MATCH(EF!C740,A!$A$2:$A$1001,0))</f>
        <v>#N/A</v>
      </c>
      <c r="J740" s="202" t="e">
        <f>INDEX(A!$H$2:$H$1001,MATCH(EF!C740,A!$A$2:$A$1001,0))</f>
        <v>#N/A</v>
      </c>
      <c r="K740" s="202" t="e">
        <f>INDEX(A!$I$2:$I$1001,MATCH(EF!C740,A!$A$2:$A$1001,0))</f>
        <v>#N/A</v>
      </c>
      <c r="L740" s="202" t="e">
        <f>INDEX(A!$J$2:$J$1001,MATCH(EF!C740,A!$A$2:$A$1001,0))</f>
        <v>#N/A</v>
      </c>
      <c r="M740" s="202" t="e">
        <f>INDEX(A!$K$2:$K$1001,MATCH(EF!C740,A!$A$2:$A$1001,0))</f>
        <v>#N/A</v>
      </c>
      <c r="N740" s="202" t="e">
        <f>INDEX(A!$L$2:$L$1001,MATCH(EF!C740,A!$A$2:$A$1001,0))</f>
        <v>#N/A</v>
      </c>
      <c r="O740" s="203" t="e">
        <f t="shared" si="22"/>
        <v>#N/A</v>
      </c>
      <c r="P740" s="203" t="e">
        <f t="shared" si="23"/>
        <v>#N/A</v>
      </c>
      <c r="Q740" s="203" t="e">
        <f>IF(O740="7",IF(P740="000","Sin región al ser un intermunicipal",INDEX(B!$C$2:$C$126,MATCH(EF!P740,B!$A$2:$A$126,0))),"Sin región al ser un ente Estatal")</f>
        <v>#N/A</v>
      </c>
      <c r="R740" s="204" t="e">
        <f>IF(O740="7",IF(P740="000","N/A",INDEX(B!$D$2:$D$126,MATCH(EF!P740,B!$A$2:$A$126,0))),B!$D$127)</f>
        <v>#N/A</v>
      </c>
      <c r="S740" s="204" t="e">
        <f>IF(O740="7",IF(P740="000","N/A",INDEX(B!$E$2:$E$126,MATCH(EF!P740,B!$A$2:$A$126,0))),B!$E$127)</f>
        <v>#N/A</v>
      </c>
    </row>
    <row r="741" spans="1:19" x14ac:dyDescent="0.3">
      <c r="A741" s="195">
        <f>COUNTIF(A!$A$2:$A$1001,"&lt;="&amp;A!A741)</f>
        <v>0</v>
      </c>
      <c r="B741" s="196">
        <v>740</v>
      </c>
      <c r="C741" s="202" t="e">
        <f>INDEX(A!$A$2:$A$1001,MATCH(EF!B741,EF!$A$2:$A$1001,0))</f>
        <v>#N/A</v>
      </c>
      <c r="D741" s="202" t="e">
        <f>INDEX(A!$B$2:$B$1001,MATCH(EF!C741,A!$A$2:$A$1001,0))</f>
        <v>#N/A</v>
      </c>
      <c r="E741" s="202" t="e">
        <f>INDEX(A!$C$2:$C$1001,MATCH(EF!C741,A!$A$2:$A$1001,0))</f>
        <v>#N/A</v>
      </c>
      <c r="F741" s="202" t="e">
        <f>INDEX(A!$D$2:$D$1001,MATCH(EF!C741,A!$A$2:$A$1001,0))</f>
        <v>#N/A</v>
      </c>
      <c r="G741" s="202" t="e">
        <f>INDEX(A!$E$2:$E$1001,MATCH(EF!C741,A!$A$2:$A$1001,0))</f>
        <v>#N/A</v>
      </c>
      <c r="H741" s="202" t="e">
        <f>INDEX(A!$F$2:$F$1001,MATCH(EF!C741,A!$A$2:$A$1001,0))</f>
        <v>#N/A</v>
      </c>
      <c r="I741" s="202" t="e">
        <f>INDEX(A!$G$2:$G$1001,MATCH(EF!C741,A!$A$2:$A$1001,0))</f>
        <v>#N/A</v>
      </c>
      <c r="J741" s="202" t="e">
        <f>INDEX(A!$H$2:$H$1001,MATCH(EF!C741,A!$A$2:$A$1001,0))</f>
        <v>#N/A</v>
      </c>
      <c r="K741" s="202" t="e">
        <f>INDEX(A!$I$2:$I$1001,MATCH(EF!C741,A!$A$2:$A$1001,0))</f>
        <v>#N/A</v>
      </c>
      <c r="L741" s="202" t="e">
        <f>INDEX(A!$J$2:$J$1001,MATCH(EF!C741,A!$A$2:$A$1001,0))</f>
        <v>#N/A</v>
      </c>
      <c r="M741" s="202" t="e">
        <f>INDEX(A!$K$2:$K$1001,MATCH(EF!C741,A!$A$2:$A$1001,0))</f>
        <v>#N/A</v>
      </c>
      <c r="N741" s="202" t="e">
        <f>INDEX(A!$L$2:$L$1001,MATCH(EF!C741,A!$A$2:$A$1001,0))</f>
        <v>#N/A</v>
      </c>
      <c r="O741" s="203" t="e">
        <f t="shared" si="22"/>
        <v>#N/A</v>
      </c>
      <c r="P741" s="203" t="e">
        <f t="shared" si="23"/>
        <v>#N/A</v>
      </c>
      <c r="Q741" s="203" t="e">
        <f>IF(O741="7",IF(P741="000","Sin región al ser un intermunicipal",INDEX(B!$C$2:$C$126,MATCH(EF!P741,B!$A$2:$A$126,0))),"Sin región al ser un ente Estatal")</f>
        <v>#N/A</v>
      </c>
      <c r="R741" s="204" t="e">
        <f>IF(O741="7",IF(P741="000","N/A",INDEX(B!$D$2:$D$126,MATCH(EF!P741,B!$A$2:$A$126,0))),B!$D$127)</f>
        <v>#N/A</v>
      </c>
      <c r="S741" s="204" t="e">
        <f>IF(O741="7",IF(P741="000","N/A",INDEX(B!$E$2:$E$126,MATCH(EF!P741,B!$A$2:$A$126,0))),B!$E$127)</f>
        <v>#N/A</v>
      </c>
    </row>
    <row r="742" spans="1:19" x14ac:dyDescent="0.3">
      <c r="A742" s="195">
        <f>COUNTIF(A!$A$2:$A$1001,"&lt;="&amp;A!A742)</f>
        <v>0</v>
      </c>
      <c r="B742" s="196">
        <v>741</v>
      </c>
      <c r="C742" s="202" t="e">
        <f>INDEX(A!$A$2:$A$1001,MATCH(EF!B742,EF!$A$2:$A$1001,0))</f>
        <v>#N/A</v>
      </c>
      <c r="D742" s="202" t="e">
        <f>INDEX(A!$B$2:$B$1001,MATCH(EF!C742,A!$A$2:$A$1001,0))</f>
        <v>#N/A</v>
      </c>
      <c r="E742" s="202" t="e">
        <f>INDEX(A!$C$2:$C$1001,MATCH(EF!C742,A!$A$2:$A$1001,0))</f>
        <v>#N/A</v>
      </c>
      <c r="F742" s="202" t="e">
        <f>INDEX(A!$D$2:$D$1001,MATCH(EF!C742,A!$A$2:$A$1001,0))</f>
        <v>#N/A</v>
      </c>
      <c r="G742" s="202" t="e">
        <f>INDEX(A!$E$2:$E$1001,MATCH(EF!C742,A!$A$2:$A$1001,0))</f>
        <v>#N/A</v>
      </c>
      <c r="H742" s="202" t="e">
        <f>INDEX(A!$F$2:$F$1001,MATCH(EF!C742,A!$A$2:$A$1001,0))</f>
        <v>#N/A</v>
      </c>
      <c r="I742" s="202" t="e">
        <f>INDEX(A!$G$2:$G$1001,MATCH(EF!C742,A!$A$2:$A$1001,0))</f>
        <v>#N/A</v>
      </c>
      <c r="J742" s="202" t="e">
        <f>INDEX(A!$H$2:$H$1001,MATCH(EF!C742,A!$A$2:$A$1001,0))</f>
        <v>#N/A</v>
      </c>
      <c r="K742" s="202" t="e">
        <f>INDEX(A!$I$2:$I$1001,MATCH(EF!C742,A!$A$2:$A$1001,0))</f>
        <v>#N/A</v>
      </c>
      <c r="L742" s="202" t="e">
        <f>INDEX(A!$J$2:$J$1001,MATCH(EF!C742,A!$A$2:$A$1001,0))</f>
        <v>#N/A</v>
      </c>
      <c r="M742" s="202" t="e">
        <f>INDEX(A!$K$2:$K$1001,MATCH(EF!C742,A!$A$2:$A$1001,0))</f>
        <v>#N/A</v>
      </c>
      <c r="N742" s="202" t="e">
        <f>INDEX(A!$L$2:$L$1001,MATCH(EF!C742,A!$A$2:$A$1001,0))</f>
        <v>#N/A</v>
      </c>
      <c r="O742" s="203" t="e">
        <f t="shared" si="22"/>
        <v>#N/A</v>
      </c>
      <c r="P742" s="203" t="e">
        <f t="shared" si="23"/>
        <v>#N/A</v>
      </c>
      <c r="Q742" s="203" t="e">
        <f>IF(O742="7",IF(P742="000","Sin región al ser un intermunicipal",INDEX(B!$C$2:$C$126,MATCH(EF!P742,B!$A$2:$A$126,0))),"Sin región al ser un ente Estatal")</f>
        <v>#N/A</v>
      </c>
      <c r="R742" s="204" t="e">
        <f>IF(O742="7",IF(P742="000","N/A",INDEX(B!$D$2:$D$126,MATCH(EF!P742,B!$A$2:$A$126,0))),B!$D$127)</f>
        <v>#N/A</v>
      </c>
      <c r="S742" s="204" t="e">
        <f>IF(O742="7",IF(P742="000","N/A",INDEX(B!$E$2:$E$126,MATCH(EF!P742,B!$A$2:$A$126,0))),B!$E$127)</f>
        <v>#N/A</v>
      </c>
    </row>
    <row r="743" spans="1:19" x14ac:dyDescent="0.3">
      <c r="A743" s="195">
        <f>COUNTIF(A!$A$2:$A$1001,"&lt;="&amp;A!A743)</f>
        <v>0</v>
      </c>
      <c r="B743" s="196">
        <v>742</v>
      </c>
      <c r="C743" s="202" t="e">
        <f>INDEX(A!$A$2:$A$1001,MATCH(EF!B743,EF!$A$2:$A$1001,0))</f>
        <v>#N/A</v>
      </c>
      <c r="D743" s="202" t="e">
        <f>INDEX(A!$B$2:$B$1001,MATCH(EF!C743,A!$A$2:$A$1001,0))</f>
        <v>#N/A</v>
      </c>
      <c r="E743" s="202" t="e">
        <f>INDEX(A!$C$2:$C$1001,MATCH(EF!C743,A!$A$2:$A$1001,0))</f>
        <v>#N/A</v>
      </c>
      <c r="F743" s="202" t="e">
        <f>INDEX(A!$D$2:$D$1001,MATCH(EF!C743,A!$A$2:$A$1001,0))</f>
        <v>#N/A</v>
      </c>
      <c r="G743" s="202" t="e">
        <f>INDEX(A!$E$2:$E$1001,MATCH(EF!C743,A!$A$2:$A$1001,0))</f>
        <v>#N/A</v>
      </c>
      <c r="H743" s="202" t="e">
        <f>INDEX(A!$F$2:$F$1001,MATCH(EF!C743,A!$A$2:$A$1001,0))</f>
        <v>#N/A</v>
      </c>
      <c r="I743" s="202" t="e">
        <f>INDEX(A!$G$2:$G$1001,MATCH(EF!C743,A!$A$2:$A$1001,0))</f>
        <v>#N/A</v>
      </c>
      <c r="J743" s="202" t="e">
        <f>INDEX(A!$H$2:$H$1001,MATCH(EF!C743,A!$A$2:$A$1001,0))</f>
        <v>#N/A</v>
      </c>
      <c r="K743" s="202" t="e">
        <f>INDEX(A!$I$2:$I$1001,MATCH(EF!C743,A!$A$2:$A$1001,0))</f>
        <v>#N/A</v>
      </c>
      <c r="L743" s="202" t="e">
        <f>INDEX(A!$J$2:$J$1001,MATCH(EF!C743,A!$A$2:$A$1001,0))</f>
        <v>#N/A</v>
      </c>
      <c r="M743" s="202" t="e">
        <f>INDEX(A!$K$2:$K$1001,MATCH(EF!C743,A!$A$2:$A$1001,0))</f>
        <v>#N/A</v>
      </c>
      <c r="N743" s="202" t="e">
        <f>INDEX(A!$L$2:$L$1001,MATCH(EF!C743,A!$A$2:$A$1001,0))</f>
        <v>#N/A</v>
      </c>
      <c r="O743" s="203" t="e">
        <f t="shared" si="22"/>
        <v>#N/A</v>
      </c>
      <c r="P743" s="203" t="e">
        <f t="shared" si="23"/>
        <v>#N/A</v>
      </c>
      <c r="Q743" s="203" t="e">
        <f>IF(O743="7",IF(P743="000","Sin región al ser un intermunicipal",INDEX(B!$C$2:$C$126,MATCH(EF!P743,B!$A$2:$A$126,0))),"Sin región al ser un ente Estatal")</f>
        <v>#N/A</v>
      </c>
      <c r="R743" s="204" t="e">
        <f>IF(O743="7",IF(P743="000","N/A",INDEX(B!$D$2:$D$126,MATCH(EF!P743,B!$A$2:$A$126,0))),B!$D$127)</f>
        <v>#N/A</v>
      </c>
      <c r="S743" s="204" t="e">
        <f>IF(O743="7",IF(P743="000","N/A",INDEX(B!$E$2:$E$126,MATCH(EF!P743,B!$A$2:$A$126,0))),B!$E$127)</f>
        <v>#N/A</v>
      </c>
    </row>
    <row r="744" spans="1:19" x14ac:dyDescent="0.3">
      <c r="A744" s="195">
        <f>COUNTIF(A!$A$2:$A$1001,"&lt;="&amp;A!A744)</f>
        <v>0</v>
      </c>
      <c r="B744" s="196">
        <v>743</v>
      </c>
      <c r="C744" s="202" t="e">
        <f>INDEX(A!$A$2:$A$1001,MATCH(EF!B744,EF!$A$2:$A$1001,0))</f>
        <v>#N/A</v>
      </c>
      <c r="D744" s="202" t="e">
        <f>INDEX(A!$B$2:$B$1001,MATCH(EF!C744,A!$A$2:$A$1001,0))</f>
        <v>#N/A</v>
      </c>
      <c r="E744" s="202" t="e">
        <f>INDEX(A!$C$2:$C$1001,MATCH(EF!C744,A!$A$2:$A$1001,0))</f>
        <v>#N/A</v>
      </c>
      <c r="F744" s="202" t="e">
        <f>INDEX(A!$D$2:$D$1001,MATCH(EF!C744,A!$A$2:$A$1001,0))</f>
        <v>#N/A</v>
      </c>
      <c r="G744" s="202" t="e">
        <f>INDEX(A!$E$2:$E$1001,MATCH(EF!C744,A!$A$2:$A$1001,0))</f>
        <v>#N/A</v>
      </c>
      <c r="H744" s="202" t="e">
        <f>INDEX(A!$F$2:$F$1001,MATCH(EF!C744,A!$A$2:$A$1001,0))</f>
        <v>#N/A</v>
      </c>
      <c r="I744" s="202" t="e">
        <f>INDEX(A!$G$2:$G$1001,MATCH(EF!C744,A!$A$2:$A$1001,0))</f>
        <v>#N/A</v>
      </c>
      <c r="J744" s="202" t="e">
        <f>INDEX(A!$H$2:$H$1001,MATCH(EF!C744,A!$A$2:$A$1001,0))</f>
        <v>#N/A</v>
      </c>
      <c r="K744" s="202" t="e">
        <f>INDEX(A!$I$2:$I$1001,MATCH(EF!C744,A!$A$2:$A$1001,0))</f>
        <v>#N/A</v>
      </c>
      <c r="L744" s="202" t="e">
        <f>INDEX(A!$J$2:$J$1001,MATCH(EF!C744,A!$A$2:$A$1001,0))</f>
        <v>#N/A</v>
      </c>
      <c r="M744" s="202" t="e">
        <f>INDEX(A!$K$2:$K$1001,MATCH(EF!C744,A!$A$2:$A$1001,0))</f>
        <v>#N/A</v>
      </c>
      <c r="N744" s="202" t="e">
        <f>INDEX(A!$L$2:$L$1001,MATCH(EF!C744,A!$A$2:$A$1001,0))</f>
        <v>#N/A</v>
      </c>
      <c r="O744" s="203" t="e">
        <f t="shared" si="22"/>
        <v>#N/A</v>
      </c>
      <c r="P744" s="203" t="e">
        <f t="shared" si="23"/>
        <v>#N/A</v>
      </c>
      <c r="Q744" s="203" t="e">
        <f>IF(O744="7",IF(P744="000","Sin región al ser un intermunicipal",INDEX(B!$C$2:$C$126,MATCH(EF!P744,B!$A$2:$A$126,0))),"Sin región al ser un ente Estatal")</f>
        <v>#N/A</v>
      </c>
      <c r="R744" s="204" t="e">
        <f>IF(O744="7",IF(P744="000","N/A",INDEX(B!$D$2:$D$126,MATCH(EF!P744,B!$A$2:$A$126,0))),B!$D$127)</f>
        <v>#N/A</v>
      </c>
      <c r="S744" s="204" t="e">
        <f>IF(O744="7",IF(P744="000","N/A",INDEX(B!$E$2:$E$126,MATCH(EF!P744,B!$A$2:$A$126,0))),B!$E$127)</f>
        <v>#N/A</v>
      </c>
    </row>
    <row r="745" spans="1:19" x14ac:dyDescent="0.3">
      <c r="A745" s="195">
        <f>COUNTIF(A!$A$2:$A$1001,"&lt;="&amp;A!A745)</f>
        <v>0</v>
      </c>
      <c r="B745" s="196">
        <v>744</v>
      </c>
      <c r="C745" s="202" t="e">
        <f>INDEX(A!$A$2:$A$1001,MATCH(EF!B745,EF!$A$2:$A$1001,0))</f>
        <v>#N/A</v>
      </c>
      <c r="D745" s="202" t="e">
        <f>INDEX(A!$B$2:$B$1001,MATCH(EF!C745,A!$A$2:$A$1001,0))</f>
        <v>#N/A</v>
      </c>
      <c r="E745" s="202" t="e">
        <f>INDEX(A!$C$2:$C$1001,MATCH(EF!C745,A!$A$2:$A$1001,0))</f>
        <v>#N/A</v>
      </c>
      <c r="F745" s="202" t="e">
        <f>INDEX(A!$D$2:$D$1001,MATCH(EF!C745,A!$A$2:$A$1001,0))</f>
        <v>#N/A</v>
      </c>
      <c r="G745" s="202" t="e">
        <f>INDEX(A!$E$2:$E$1001,MATCH(EF!C745,A!$A$2:$A$1001,0))</f>
        <v>#N/A</v>
      </c>
      <c r="H745" s="202" t="e">
        <f>INDEX(A!$F$2:$F$1001,MATCH(EF!C745,A!$A$2:$A$1001,0))</f>
        <v>#N/A</v>
      </c>
      <c r="I745" s="202" t="e">
        <f>INDEX(A!$G$2:$G$1001,MATCH(EF!C745,A!$A$2:$A$1001,0))</f>
        <v>#N/A</v>
      </c>
      <c r="J745" s="202" t="e">
        <f>INDEX(A!$H$2:$H$1001,MATCH(EF!C745,A!$A$2:$A$1001,0))</f>
        <v>#N/A</v>
      </c>
      <c r="K745" s="202" t="e">
        <f>INDEX(A!$I$2:$I$1001,MATCH(EF!C745,A!$A$2:$A$1001,0))</f>
        <v>#N/A</v>
      </c>
      <c r="L745" s="202" t="e">
        <f>INDEX(A!$J$2:$J$1001,MATCH(EF!C745,A!$A$2:$A$1001,0))</f>
        <v>#N/A</v>
      </c>
      <c r="M745" s="202" t="e">
        <f>INDEX(A!$K$2:$K$1001,MATCH(EF!C745,A!$A$2:$A$1001,0))</f>
        <v>#N/A</v>
      </c>
      <c r="N745" s="202" t="e">
        <f>INDEX(A!$L$2:$L$1001,MATCH(EF!C745,A!$A$2:$A$1001,0))</f>
        <v>#N/A</v>
      </c>
      <c r="O745" s="203" t="e">
        <f t="shared" si="22"/>
        <v>#N/A</v>
      </c>
      <c r="P745" s="203" t="e">
        <f t="shared" si="23"/>
        <v>#N/A</v>
      </c>
      <c r="Q745" s="203" t="e">
        <f>IF(O745="7",IF(P745="000","Sin región al ser un intermunicipal",INDEX(B!$C$2:$C$126,MATCH(EF!P745,B!$A$2:$A$126,0))),"Sin región al ser un ente Estatal")</f>
        <v>#N/A</v>
      </c>
      <c r="R745" s="204" t="e">
        <f>IF(O745="7",IF(P745="000","N/A",INDEX(B!$D$2:$D$126,MATCH(EF!P745,B!$A$2:$A$126,0))),B!$D$127)</f>
        <v>#N/A</v>
      </c>
      <c r="S745" s="204" t="e">
        <f>IF(O745="7",IF(P745="000","N/A",INDEX(B!$E$2:$E$126,MATCH(EF!P745,B!$A$2:$A$126,0))),B!$E$127)</f>
        <v>#N/A</v>
      </c>
    </row>
    <row r="746" spans="1:19" x14ac:dyDescent="0.3">
      <c r="A746" s="195">
        <f>COUNTIF(A!$A$2:$A$1001,"&lt;="&amp;A!A746)</f>
        <v>0</v>
      </c>
      <c r="B746" s="196">
        <v>745</v>
      </c>
      <c r="C746" s="202" t="e">
        <f>INDEX(A!$A$2:$A$1001,MATCH(EF!B746,EF!$A$2:$A$1001,0))</f>
        <v>#N/A</v>
      </c>
      <c r="D746" s="202" t="e">
        <f>INDEX(A!$B$2:$B$1001,MATCH(EF!C746,A!$A$2:$A$1001,0))</f>
        <v>#N/A</v>
      </c>
      <c r="E746" s="202" t="e">
        <f>INDEX(A!$C$2:$C$1001,MATCH(EF!C746,A!$A$2:$A$1001,0))</f>
        <v>#N/A</v>
      </c>
      <c r="F746" s="202" t="e">
        <f>INDEX(A!$D$2:$D$1001,MATCH(EF!C746,A!$A$2:$A$1001,0))</f>
        <v>#N/A</v>
      </c>
      <c r="G746" s="202" t="e">
        <f>INDEX(A!$E$2:$E$1001,MATCH(EF!C746,A!$A$2:$A$1001,0))</f>
        <v>#N/A</v>
      </c>
      <c r="H746" s="202" t="e">
        <f>INDEX(A!$F$2:$F$1001,MATCH(EF!C746,A!$A$2:$A$1001,0))</f>
        <v>#N/A</v>
      </c>
      <c r="I746" s="202" t="e">
        <f>INDEX(A!$G$2:$G$1001,MATCH(EF!C746,A!$A$2:$A$1001,0))</f>
        <v>#N/A</v>
      </c>
      <c r="J746" s="202" t="e">
        <f>INDEX(A!$H$2:$H$1001,MATCH(EF!C746,A!$A$2:$A$1001,0))</f>
        <v>#N/A</v>
      </c>
      <c r="K746" s="202" t="e">
        <f>INDEX(A!$I$2:$I$1001,MATCH(EF!C746,A!$A$2:$A$1001,0))</f>
        <v>#N/A</v>
      </c>
      <c r="L746" s="202" t="e">
        <f>INDEX(A!$J$2:$J$1001,MATCH(EF!C746,A!$A$2:$A$1001,0))</f>
        <v>#N/A</v>
      </c>
      <c r="M746" s="202" t="e">
        <f>INDEX(A!$K$2:$K$1001,MATCH(EF!C746,A!$A$2:$A$1001,0))</f>
        <v>#N/A</v>
      </c>
      <c r="N746" s="202" t="e">
        <f>INDEX(A!$L$2:$L$1001,MATCH(EF!C746,A!$A$2:$A$1001,0))</f>
        <v>#N/A</v>
      </c>
      <c r="O746" s="203" t="e">
        <f t="shared" si="22"/>
        <v>#N/A</v>
      </c>
      <c r="P746" s="203" t="e">
        <f t="shared" si="23"/>
        <v>#N/A</v>
      </c>
      <c r="Q746" s="203" t="e">
        <f>IF(O746="7",IF(P746="000","Sin región al ser un intermunicipal",INDEX(B!$C$2:$C$126,MATCH(EF!P746,B!$A$2:$A$126,0))),"Sin región al ser un ente Estatal")</f>
        <v>#N/A</v>
      </c>
      <c r="R746" s="204" t="e">
        <f>IF(O746="7",IF(P746="000","N/A",INDEX(B!$D$2:$D$126,MATCH(EF!P746,B!$A$2:$A$126,0))),B!$D$127)</f>
        <v>#N/A</v>
      </c>
      <c r="S746" s="204" t="e">
        <f>IF(O746="7",IF(P746="000","N/A",INDEX(B!$E$2:$E$126,MATCH(EF!P746,B!$A$2:$A$126,0))),B!$E$127)</f>
        <v>#N/A</v>
      </c>
    </row>
    <row r="747" spans="1:19" x14ac:dyDescent="0.3">
      <c r="A747" s="195">
        <f>COUNTIF(A!$A$2:$A$1001,"&lt;="&amp;A!A747)</f>
        <v>0</v>
      </c>
      <c r="B747" s="196">
        <v>746</v>
      </c>
      <c r="C747" s="202" t="e">
        <f>INDEX(A!$A$2:$A$1001,MATCH(EF!B747,EF!$A$2:$A$1001,0))</f>
        <v>#N/A</v>
      </c>
      <c r="D747" s="202" t="e">
        <f>INDEX(A!$B$2:$B$1001,MATCH(EF!C747,A!$A$2:$A$1001,0))</f>
        <v>#N/A</v>
      </c>
      <c r="E747" s="202" t="e">
        <f>INDEX(A!$C$2:$C$1001,MATCH(EF!C747,A!$A$2:$A$1001,0))</f>
        <v>#N/A</v>
      </c>
      <c r="F747" s="202" t="e">
        <f>INDEX(A!$D$2:$D$1001,MATCH(EF!C747,A!$A$2:$A$1001,0))</f>
        <v>#N/A</v>
      </c>
      <c r="G747" s="202" t="e">
        <f>INDEX(A!$E$2:$E$1001,MATCH(EF!C747,A!$A$2:$A$1001,0))</f>
        <v>#N/A</v>
      </c>
      <c r="H747" s="202" t="e">
        <f>INDEX(A!$F$2:$F$1001,MATCH(EF!C747,A!$A$2:$A$1001,0))</f>
        <v>#N/A</v>
      </c>
      <c r="I747" s="202" t="e">
        <f>INDEX(A!$G$2:$G$1001,MATCH(EF!C747,A!$A$2:$A$1001,0))</f>
        <v>#N/A</v>
      </c>
      <c r="J747" s="202" t="e">
        <f>INDEX(A!$H$2:$H$1001,MATCH(EF!C747,A!$A$2:$A$1001,0))</f>
        <v>#N/A</v>
      </c>
      <c r="K747" s="202" t="e">
        <f>INDEX(A!$I$2:$I$1001,MATCH(EF!C747,A!$A$2:$A$1001,0))</f>
        <v>#N/A</v>
      </c>
      <c r="L747" s="202" t="e">
        <f>INDEX(A!$J$2:$J$1001,MATCH(EF!C747,A!$A$2:$A$1001,0))</f>
        <v>#N/A</v>
      </c>
      <c r="M747" s="202" t="e">
        <f>INDEX(A!$K$2:$K$1001,MATCH(EF!C747,A!$A$2:$A$1001,0))</f>
        <v>#N/A</v>
      </c>
      <c r="N747" s="202" t="e">
        <f>INDEX(A!$L$2:$L$1001,MATCH(EF!C747,A!$A$2:$A$1001,0))</f>
        <v>#N/A</v>
      </c>
      <c r="O747" s="203" t="e">
        <f t="shared" si="22"/>
        <v>#N/A</v>
      </c>
      <c r="P747" s="203" t="e">
        <f t="shared" si="23"/>
        <v>#N/A</v>
      </c>
      <c r="Q747" s="203" t="e">
        <f>IF(O747="7",IF(P747="000","Sin región al ser un intermunicipal",INDEX(B!$C$2:$C$126,MATCH(EF!P747,B!$A$2:$A$126,0))),"Sin región al ser un ente Estatal")</f>
        <v>#N/A</v>
      </c>
      <c r="R747" s="204" t="e">
        <f>IF(O747="7",IF(P747="000","N/A",INDEX(B!$D$2:$D$126,MATCH(EF!P747,B!$A$2:$A$126,0))),B!$D$127)</f>
        <v>#N/A</v>
      </c>
      <c r="S747" s="204" t="e">
        <f>IF(O747="7",IF(P747="000","N/A",INDEX(B!$E$2:$E$126,MATCH(EF!P747,B!$A$2:$A$126,0))),B!$E$127)</f>
        <v>#N/A</v>
      </c>
    </row>
    <row r="748" spans="1:19" x14ac:dyDescent="0.3">
      <c r="A748" s="195">
        <f>COUNTIF(A!$A$2:$A$1001,"&lt;="&amp;A!A748)</f>
        <v>0</v>
      </c>
      <c r="B748" s="196">
        <v>747</v>
      </c>
      <c r="C748" s="202" t="e">
        <f>INDEX(A!$A$2:$A$1001,MATCH(EF!B748,EF!$A$2:$A$1001,0))</f>
        <v>#N/A</v>
      </c>
      <c r="D748" s="202" t="e">
        <f>INDEX(A!$B$2:$B$1001,MATCH(EF!C748,A!$A$2:$A$1001,0))</f>
        <v>#N/A</v>
      </c>
      <c r="E748" s="202" t="e">
        <f>INDEX(A!$C$2:$C$1001,MATCH(EF!C748,A!$A$2:$A$1001,0))</f>
        <v>#N/A</v>
      </c>
      <c r="F748" s="202" t="e">
        <f>INDEX(A!$D$2:$D$1001,MATCH(EF!C748,A!$A$2:$A$1001,0))</f>
        <v>#N/A</v>
      </c>
      <c r="G748" s="202" t="e">
        <f>INDEX(A!$E$2:$E$1001,MATCH(EF!C748,A!$A$2:$A$1001,0))</f>
        <v>#N/A</v>
      </c>
      <c r="H748" s="202" t="e">
        <f>INDEX(A!$F$2:$F$1001,MATCH(EF!C748,A!$A$2:$A$1001,0))</f>
        <v>#N/A</v>
      </c>
      <c r="I748" s="202" t="e">
        <f>INDEX(A!$G$2:$G$1001,MATCH(EF!C748,A!$A$2:$A$1001,0))</f>
        <v>#N/A</v>
      </c>
      <c r="J748" s="202" t="e">
        <f>INDEX(A!$H$2:$H$1001,MATCH(EF!C748,A!$A$2:$A$1001,0))</f>
        <v>#N/A</v>
      </c>
      <c r="K748" s="202" t="e">
        <f>INDEX(A!$I$2:$I$1001,MATCH(EF!C748,A!$A$2:$A$1001,0))</f>
        <v>#N/A</v>
      </c>
      <c r="L748" s="202" t="e">
        <f>INDEX(A!$J$2:$J$1001,MATCH(EF!C748,A!$A$2:$A$1001,0))</f>
        <v>#N/A</v>
      </c>
      <c r="M748" s="202" t="e">
        <f>INDEX(A!$K$2:$K$1001,MATCH(EF!C748,A!$A$2:$A$1001,0))</f>
        <v>#N/A</v>
      </c>
      <c r="N748" s="202" t="e">
        <f>INDEX(A!$L$2:$L$1001,MATCH(EF!C748,A!$A$2:$A$1001,0))</f>
        <v>#N/A</v>
      </c>
      <c r="O748" s="203" t="e">
        <f t="shared" si="22"/>
        <v>#N/A</v>
      </c>
      <c r="P748" s="203" t="e">
        <f t="shared" si="23"/>
        <v>#N/A</v>
      </c>
      <c r="Q748" s="203" t="e">
        <f>IF(O748="7",IF(P748="000","Sin región al ser un intermunicipal",INDEX(B!$C$2:$C$126,MATCH(EF!P748,B!$A$2:$A$126,0))),"Sin región al ser un ente Estatal")</f>
        <v>#N/A</v>
      </c>
      <c r="R748" s="204" t="e">
        <f>IF(O748="7",IF(P748="000","N/A",INDEX(B!$D$2:$D$126,MATCH(EF!P748,B!$A$2:$A$126,0))),B!$D$127)</f>
        <v>#N/A</v>
      </c>
      <c r="S748" s="204" t="e">
        <f>IF(O748="7",IF(P748="000","N/A",INDEX(B!$E$2:$E$126,MATCH(EF!P748,B!$A$2:$A$126,0))),B!$E$127)</f>
        <v>#N/A</v>
      </c>
    </row>
    <row r="749" spans="1:19" x14ac:dyDescent="0.3">
      <c r="A749" s="195">
        <f>COUNTIF(A!$A$2:$A$1001,"&lt;="&amp;A!A749)</f>
        <v>0</v>
      </c>
      <c r="B749" s="196">
        <v>748</v>
      </c>
      <c r="C749" s="202" t="e">
        <f>INDEX(A!$A$2:$A$1001,MATCH(EF!B749,EF!$A$2:$A$1001,0))</f>
        <v>#N/A</v>
      </c>
      <c r="D749" s="202" t="e">
        <f>INDEX(A!$B$2:$B$1001,MATCH(EF!C749,A!$A$2:$A$1001,0))</f>
        <v>#N/A</v>
      </c>
      <c r="E749" s="202" t="e">
        <f>INDEX(A!$C$2:$C$1001,MATCH(EF!C749,A!$A$2:$A$1001,0))</f>
        <v>#N/A</v>
      </c>
      <c r="F749" s="202" t="e">
        <f>INDEX(A!$D$2:$D$1001,MATCH(EF!C749,A!$A$2:$A$1001,0))</f>
        <v>#N/A</v>
      </c>
      <c r="G749" s="202" t="e">
        <f>INDEX(A!$E$2:$E$1001,MATCH(EF!C749,A!$A$2:$A$1001,0))</f>
        <v>#N/A</v>
      </c>
      <c r="H749" s="202" t="e">
        <f>INDEX(A!$F$2:$F$1001,MATCH(EF!C749,A!$A$2:$A$1001,0))</f>
        <v>#N/A</v>
      </c>
      <c r="I749" s="202" t="e">
        <f>INDEX(A!$G$2:$G$1001,MATCH(EF!C749,A!$A$2:$A$1001,0))</f>
        <v>#N/A</v>
      </c>
      <c r="J749" s="202" t="e">
        <f>INDEX(A!$H$2:$H$1001,MATCH(EF!C749,A!$A$2:$A$1001,0))</f>
        <v>#N/A</v>
      </c>
      <c r="K749" s="202" t="e">
        <f>INDEX(A!$I$2:$I$1001,MATCH(EF!C749,A!$A$2:$A$1001,0))</f>
        <v>#N/A</v>
      </c>
      <c r="L749" s="202" t="e">
        <f>INDEX(A!$J$2:$J$1001,MATCH(EF!C749,A!$A$2:$A$1001,0))</f>
        <v>#N/A</v>
      </c>
      <c r="M749" s="202" t="e">
        <f>INDEX(A!$K$2:$K$1001,MATCH(EF!C749,A!$A$2:$A$1001,0))</f>
        <v>#N/A</v>
      </c>
      <c r="N749" s="202" t="e">
        <f>INDEX(A!$L$2:$L$1001,MATCH(EF!C749,A!$A$2:$A$1001,0))</f>
        <v>#N/A</v>
      </c>
      <c r="O749" s="203" t="e">
        <f t="shared" si="22"/>
        <v>#N/A</v>
      </c>
      <c r="P749" s="203" t="e">
        <f t="shared" si="23"/>
        <v>#N/A</v>
      </c>
      <c r="Q749" s="203" t="e">
        <f>IF(O749="7",IF(P749="000","Sin región al ser un intermunicipal",INDEX(B!$C$2:$C$126,MATCH(EF!P749,B!$A$2:$A$126,0))),"Sin región al ser un ente Estatal")</f>
        <v>#N/A</v>
      </c>
      <c r="R749" s="204" t="e">
        <f>IF(O749="7",IF(P749="000","N/A",INDEX(B!$D$2:$D$126,MATCH(EF!P749,B!$A$2:$A$126,0))),B!$D$127)</f>
        <v>#N/A</v>
      </c>
      <c r="S749" s="204" t="e">
        <f>IF(O749="7",IF(P749="000","N/A",INDEX(B!$E$2:$E$126,MATCH(EF!P749,B!$A$2:$A$126,0))),B!$E$127)</f>
        <v>#N/A</v>
      </c>
    </row>
    <row r="750" spans="1:19" x14ac:dyDescent="0.3">
      <c r="A750" s="195">
        <f>COUNTIF(A!$A$2:$A$1001,"&lt;="&amp;A!A750)</f>
        <v>0</v>
      </c>
      <c r="B750" s="196">
        <v>749</v>
      </c>
      <c r="C750" s="202" t="e">
        <f>INDEX(A!$A$2:$A$1001,MATCH(EF!B750,EF!$A$2:$A$1001,0))</f>
        <v>#N/A</v>
      </c>
      <c r="D750" s="202" t="e">
        <f>INDEX(A!$B$2:$B$1001,MATCH(EF!C750,A!$A$2:$A$1001,0))</f>
        <v>#N/A</v>
      </c>
      <c r="E750" s="202" t="e">
        <f>INDEX(A!$C$2:$C$1001,MATCH(EF!C750,A!$A$2:$A$1001,0))</f>
        <v>#N/A</v>
      </c>
      <c r="F750" s="202" t="e">
        <f>INDEX(A!$D$2:$D$1001,MATCH(EF!C750,A!$A$2:$A$1001,0))</f>
        <v>#N/A</v>
      </c>
      <c r="G750" s="202" t="e">
        <f>INDEX(A!$E$2:$E$1001,MATCH(EF!C750,A!$A$2:$A$1001,0))</f>
        <v>#N/A</v>
      </c>
      <c r="H750" s="202" t="e">
        <f>INDEX(A!$F$2:$F$1001,MATCH(EF!C750,A!$A$2:$A$1001,0))</f>
        <v>#N/A</v>
      </c>
      <c r="I750" s="202" t="e">
        <f>INDEX(A!$G$2:$G$1001,MATCH(EF!C750,A!$A$2:$A$1001,0))</f>
        <v>#N/A</v>
      </c>
      <c r="J750" s="202" t="e">
        <f>INDEX(A!$H$2:$H$1001,MATCH(EF!C750,A!$A$2:$A$1001,0))</f>
        <v>#N/A</v>
      </c>
      <c r="K750" s="202" t="e">
        <f>INDEX(A!$I$2:$I$1001,MATCH(EF!C750,A!$A$2:$A$1001,0))</f>
        <v>#N/A</v>
      </c>
      <c r="L750" s="202" t="e">
        <f>INDEX(A!$J$2:$J$1001,MATCH(EF!C750,A!$A$2:$A$1001,0))</f>
        <v>#N/A</v>
      </c>
      <c r="M750" s="202" t="e">
        <f>INDEX(A!$K$2:$K$1001,MATCH(EF!C750,A!$A$2:$A$1001,0))</f>
        <v>#N/A</v>
      </c>
      <c r="N750" s="202" t="e">
        <f>INDEX(A!$L$2:$L$1001,MATCH(EF!C750,A!$A$2:$A$1001,0))</f>
        <v>#N/A</v>
      </c>
      <c r="O750" s="203" t="e">
        <f t="shared" si="22"/>
        <v>#N/A</v>
      </c>
      <c r="P750" s="203" t="e">
        <f t="shared" si="23"/>
        <v>#N/A</v>
      </c>
      <c r="Q750" s="203" t="e">
        <f>IF(O750="7",IF(P750="000","Sin región al ser un intermunicipal",INDEX(B!$C$2:$C$126,MATCH(EF!P750,B!$A$2:$A$126,0))),"Sin región al ser un ente Estatal")</f>
        <v>#N/A</v>
      </c>
      <c r="R750" s="204" t="e">
        <f>IF(O750="7",IF(P750="000","N/A",INDEX(B!$D$2:$D$126,MATCH(EF!P750,B!$A$2:$A$126,0))),B!$D$127)</f>
        <v>#N/A</v>
      </c>
      <c r="S750" s="204" t="e">
        <f>IF(O750="7",IF(P750="000","N/A",INDEX(B!$E$2:$E$126,MATCH(EF!P750,B!$A$2:$A$126,0))),B!$E$127)</f>
        <v>#N/A</v>
      </c>
    </row>
    <row r="751" spans="1:19" x14ac:dyDescent="0.3">
      <c r="A751" s="195">
        <f>COUNTIF(A!$A$2:$A$1001,"&lt;="&amp;A!A751)</f>
        <v>0</v>
      </c>
      <c r="B751" s="196">
        <v>750</v>
      </c>
      <c r="C751" s="202" t="e">
        <f>INDEX(A!$A$2:$A$1001,MATCH(EF!B751,EF!$A$2:$A$1001,0))</f>
        <v>#N/A</v>
      </c>
      <c r="D751" s="202" t="e">
        <f>INDEX(A!$B$2:$B$1001,MATCH(EF!C751,A!$A$2:$A$1001,0))</f>
        <v>#N/A</v>
      </c>
      <c r="E751" s="202" t="e">
        <f>INDEX(A!$C$2:$C$1001,MATCH(EF!C751,A!$A$2:$A$1001,0))</f>
        <v>#N/A</v>
      </c>
      <c r="F751" s="202" t="e">
        <f>INDEX(A!$D$2:$D$1001,MATCH(EF!C751,A!$A$2:$A$1001,0))</f>
        <v>#N/A</v>
      </c>
      <c r="G751" s="202" t="e">
        <f>INDEX(A!$E$2:$E$1001,MATCH(EF!C751,A!$A$2:$A$1001,0))</f>
        <v>#N/A</v>
      </c>
      <c r="H751" s="202" t="e">
        <f>INDEX(A!$F$2:$F$1001,MATCH(EF!C751,A!$A$2:$A$1001,0))</f>
        <v>#N/A</v>
      </c>
      <c r="I751" s="202" t="e">
        <f>INDEX(A!$G$2:$G$1001,MATCH(EF!C751,A!$A$2:$A$1001,0))</f>
        <v>#N/A</v>
      </c>
      <c r="J751" s="202" t="e">
        <f>INDEX(A!$H$2:$H$1001,MATCH(EF!C751,A!$A$2:$A$1001,0))</f>
        <v>#N/A</v>
      </c>
      <c r="K751" s="202" t="e">
        <f>INDEX(A!$I$2:$I$1001,MATCH(EF!C751,A!$A$2:$A$1001,0))</f>
        <v>#N/A</v>
      </c>
      <c r="L751" s="202" t="e">
        <f>INDEX(A!$J$2:$J$1001,MATCH(EF!C751,A!$A$2:$A$1001,0))</f>
        <v>#N/A</v>
      </c>
      <c r="M751" s="202" t="e">
        <f>INDEX(A!$K$2:$K$1001,MATCH(EF!C751,A!$A$2:$A$1001,0))</f>
        <v>#N/A</v>
      </c>
      <c r="N751" s="202" t="e">
        <f>INDEX(A!$L$2:$L$1001,MATCH(EF!C751,A!$A$2:$A$1001,0))</f>
        <v>#N/A</v>
      </c>
      <c r="O751" s="203" t="e">
        <f t="shared" si="22"/>
        <v>#N/A</v>
      </c>
      <c r="P751" s="203" t="e">
        <f t="shared" si="23"/>
        <v>#N/A</v>
      </c>
      <c r="Q751" s="203" t="e">
        <f>IF(O751="7",IF(P751="000","Sin región al ser un intermunicipal",INDEX(B!$C$2:$C$126,MATCH(EF!P751,B!$A$2:$A$126,0))),"Sin región al ser un ente Estatal")</f>
        <v>#N/A</v>
      </c>
      <c r="R751" s="204" t="e">
        <f>IF(O751="7",IF(P751="000","N/A",INDEX(B!$D$2:$D$126,MATCH(EF!P751,B!$A$2:$A$126,0))),B!$D$127)</f>
        <v>#N/A</v>
      </c>
      <c r="S751" s="204" t="e">
        <f>IF(O751="7",IF(P751="000","N/A",INDEX(B!$E$2:$E$126,MATCH(EF!P751,B!$A$2:$A$126,0))),B!$E$127)</f>
        <v>#N/A</v>
      </c>
    </row>
    <row r="752" spans="1:19" x14ac:dyDescent="0.3">
      <c r="A752" s="195">
        <f>COUNTIF(A!$A$2:$A$1001,"&lt;="&amp;A!A752)</f>
        <v>0</v>
      </c>
      <c r="B752" s="196">
        <v>751</v>
      </c>
      <c r="C752" s="202" t="e">
        <f>INDEX(A!$A$2:$A$1001,MATCH(EF!B752,EF!$A$2:$A$1001,0))</f>
        <v>#N/A</v>
      </c>
      <c r="D752" s="202" t="e">
        <f>INDEX(A!$B$2:$B$1001,MATCH(EF!C752,A!$A$2:$A$1001,0))</f>
        <v>#N/A</v>
      </c>
      <c r="E752" s="202" t="e">
        <f>INDEX(A!$C$2:$C$1001,MATCH(EF!C752,A!$A$2:$A$1001,0))</f>
        <v>#N/A</v>
      </c>
      <c r="F752" s="202" t="e">
        <f>INDEX(A!$D$2:$D$1001,MATCH(EF!C752,A!$A$2:$A$1001,0))</f>
        <v>#N/A</v>
      </c>
      <c r="G752" s="202" t="e">
        <f>INDEX(A!$E$2:$E$1001,MATCH(EF!C752,A!$A$2:$A$1001,0))</f>
        <v>#N/A</v>
      </c>
      <c r="H752" s="202" t="e">
        <f>INDEX(A!$F$2:$F$1001,MATCH(EF!C752,A!$A$2:$A$1001,0))</f>
        <v>#N/A</v>
      </c>
      <c r="I752" s="202" t="e">
        <f>INDEX(A!$G$2:$G$1001,MATCH(EF!C752,A!$A$2:$A$1001,0))</f>
        <v>#N/A</v>
      </c>
      <c r="J752" s="202" t="e">
        <f>INDEX(A!$H$2:$H$1001,MATCH(EF!C752,A!$A$2:$A$1001,0))</f>
        <v>#N/A</v>
      </c>
      <c r="K752" s="202" t="e">
        <f>INDEX(A!$I$2:$I$1001,MATCH(EF!C752,A!$A$2:$A$1001,0))</f>
        <v>#N/A</v>
      </c>
      <c r="L752" s="202" t="e">
        <f>INDEX(A!$J$2:$J$1001,MATCH(EF!C752,A!$A$2:$A$1001,0))</f>
        <v>#N/A</v>
      </c>
      <c r="M752" s="202" t="e">
        <f>INDEX(A!$K$2:$K$1001,MATCH(EF!C752,A!$A$2:$A$1001,0))</f>
        <v>#N/A</v>
      </c>
      <c r="N752" s="202" t="e">
        <f>INDEX(A!$L$2:$L$1001,MATCH(EF!C752,A!$A$2:$A$1001,0))</f>
        <v>#N/A</v>
      </c>
      <c r="O752" s="203" t="e">
        <f t="shared" si="22"/>
        <v>#N/A</v>
      </c>
      <c r="P752" s="203" t="e">
        <f t="shared" si="23"/>
        <v>#N/A</v>
      </c>
      <c r="Q752" s="203" t="e">
        <f>IF(O752="7",IF(P752="000","Sin región al ser un intermunicipal",INDEX(B!$C$2:$C$126,MATCH(EF!P752,B!$A$2:$A$126,0))),"Sin región al ser un ente Estatal")</f>
        <v>#N/A</v>
      </c>
      <c r="R752" s="204" t="e">
        <f>IF(O752="7",IF(P752="000","N/A",INDEX(B!$D$2:$D$126,MATCH(EF!P752,B!$A$2:$A$126,0))),B!$D$127)</f>
        <v>#N/A</v>
      </c>
      <c r="S752" s="204" t="e">
        <f>IF(O752="7",IF(P752="000","N/A",INDEX(B!$E$2:$E$126,MATCH(EF!P752,B!$A$2:$A$126,0))),B!$E$127)</f>
        <v>#N/A</v>
      </c>
    </row>
    <row r="753" spans="1:19" x14ac:dyDescent="0.3">
      <c r="A753" s="195">
        <f>COUNTIF(A!$A$2:$A$1001,"&lt;="&amp;A!A753)</f>
        <v>0</v>
      </c>
      <c r="B753" s="196">
        <v>752</v>
      </c>
      <c r="C753" s="202" t="e">
        <f>INDEX(A!$A$2:$A$1001,MATCH(EF!B753,EF!$A$2:$A$1001,0))</f>
        <v>#N/A</v>
      </c>
      <c r="D753" s="202" t="e">
        <f>INDEX(A!$B$2:$B$1001,MATCH(EF!C753,A!$A$2:$A$1001,0))</f>
        <v>#N/A</v>
      </c>
      <c r="E753" s="202" t="e">
        <f>INDEX(A!$C$2:$C$1001,MATCH(EF!C753,A!$A$2:$A$1001,0))</f>
        <v>#N/A</v>
      </c>
      <c r="F753" s="202" t="e">
        <f>INDEX(A!$D$2:$D$1001,MATCH(EF!C753,A!$A$2:$A$1001,0))</f>
        <v>#N/A</v>
      </c>
      <c r="G753" s="202" t="e">
        <f>INDEX(A!$E$2:$E$1001,MATCH(EF!C753,A!$A$2:$A$1001,0))</f>
        <v>#N/A</v>
      </c>
      <c r="H753" s="202" t="e">
        <f>INDEX(A!$F$2:$F$1001,MATCH(EF!C753,A!$A$2:$A$1001,0))</f>
        <v>#N/A</v>
      </c>
      <c r="I753" s="202" t="e">
        <f>INDEX(A!$G$2:$G$1001,MATCH(EF!C753,A!$A$2:$A$1001,0))</f>
        <v>#N/A</v>
      </c>
      <c r="J753" s="202" t="e">
        <f>INDEX(A!$H$2:$H$1001,MATCH(EF!C753,A!$A$2:$A$1001,0))</f>
        <v>#N/A</v>
      </c>
      <c r="K753" s="202" t="e">
        <f>INDEX(A!$I$2:$I$1001,MATCH(EF!C753,A!$A$2:$A$1001,0))</f>
        <v>#N/A</v>
      </c>
      <c r="L753" s="202" t="e">
        <f>INDEX(A!$J$2:$J$1001,MATCH(EF!C753,A!$A$2:$A$1001,0))</f>
        <v>#N/A</v>
      </c>
      <c r="M753" s="202" t="e">
        <f>INDEX(A!$K$2:$K$1001,MATCH(EF!C753,A!$A$2:$A$1001,0))</f>
        <v>#N/A</v>
      </c>
      <c r="N753" s="202" t="e">
        <f>INDEX(A!$L$2:$L$1001,MATCH(EF!C753,A!$A$2:$A$1001,0))</f>
        <v>#N/A</v>
      </c>
      <c r="O753" s="203" t="e">
        <f t="shared" si="22"/>
        <v>#N/A</v>
      </c>
      <c r="P753" s="203" t="e">
        <f t="shared" si="23"/>
        <v>#N/A</v>
      </c>
      <c r="Q753" s="203" t="e">
        <f>IF(O753="7",IF(P753="000","Sin región al ser un intermunicipal",INDEX(B!$C$2:$C$126,MATCH(EF!P753,B!$A$2:$A$126,0))),"Sin región al ser un ente Estatal")</f>
        <v>#N/A</v>
      </c>
      <c r="R753" s="204" t="e">
        <f>IF(O753="7",IF(P753="000","N/A",INDEX(B!$D$2:$D$126,MATCH(EF!P753,B!$A$2:$A$126,0))),B!$D$127)</f>
        <v>#N/A</v>
      </c>
      <c r="S753" s="204" t="e">
        <f>IF(O753="7",IF(P753="000","N/A",INDEX(B!$E$2:$E$126,MATCH(EF!P753,B!$A$2:$A$126,0))),B!$E$127)</f>
        <v>#N/A</v>
      </c>
    </row>
    <row r="754" spans="1:19" x14ac:dyDescent="0.3">
      <c r="A754" s="195">
        <f>COUNTIF(A!$A$2:$A$1001,"&lt;="&amp;A!A754)</f>
        <v>0</v>
      </c>
      <c r="B754" s="196">
        <v>753</v>
      </c>
      <c r="C754" s="202" t="e">
        <f>INDEX(A!$A$2:$A$1001,MATCH(EF!B754,EF!$A$2:$A$1001,0))</f>
        <v>#N/A</v>
      </c>
      <c r="D754" s="202" t="e">
        <f>INDEX(A!$B$2:$B$1001,MATCH(EF!C754,A!$A$2:$A$1001,0))</f>
        <v>#N/A</v>
      </c>
      <c r="E754" s="202" t="e">
        <f>INDEX(A!$C$2:$C$1001,MATCH(EF!C754,A!$A$2:$A$1001,0))</f>
        <v>#N/A</v>
      </c>
      <c r="F754" s="202" t="e">
        <f>INDEX(A!$D$2:$D$1001,MATCH(EF!C754,A!$A$2:$A$1001,0))</f>
        <v>#N/A</v>
      </c>
      <c r="G754" s="202" t="e">
        <f>INDEX(A!$E$2:$E$1001,MATCH(EF!C754,A!$A$2:$A$1001,0))</f>
        <v>#N/A</v>
      </c>
      <c r="H754" s="202" t="e">
        <f>INDEX(A!$F$2:$F$1001,MATCH(EF!C754,A!$A$2:$A$1001,0))</f>
        <v>#N/A</v>
      </c>
      <c r="I754" s="202" t="e">
        <f>INDEX(A!$G$2:$G$1001,MATCH(EF!C754,A!$A$2:$A$1001,0))</f>
        <v>#N/A</v>
      </c>
      <c r="J754" s="202" t="e">
        <f>INDEX(A!$H$2:$H$1001,MATCH(EF!C754,A!$A$2:$A$1001,0))</f>
        <v>#N/A</v>
      </c>
      <c r="K754" s="202" t="e">
        <f>INDEX(A!$I$2:$I$1001,MATCH(EF!C754,A!$A$2:$A$1001,0))</f>
        <v>#N/A</v>
      </c>
      <c r="L754" s="202" t="e">
        <f>INDEX(A!$J$2:$J$1001,MATCH(EF!C754,A!$A$2:$A$1001,0))</f>
        <v>#N/A</v>
      </c>
      <c r="M754" s="202" t="e">
        <f>INDEX(A!$K$2:$K$1001,MATCH(EF!C754,A!$A$2:$A$1001,0))</f>
        <v>#N/A</v>
      </c>
      <c r="N754" s="202" t="e">
        <f>INDEX(A!$L$2:$L$1001,MATCH(EF!C754,A!$A$2:$A$1001,0))</f>
        <v>#N/A</v>
      </c>
      <c r="O754" s="203" t="e">
        <f t="shared" si="22"/>
        <v>#N/A</v>
      </c>
      <c r="P754" s="203" t="e">
        <f t="shared" si="23"/>
        <v>#N/A</v>
      </c>
      <c r="Q754" s="203" t="e">
        <f>IF(O754="7",IF(P754="000","Sin región al ser un intermunicipal",INDEX(B!$C$2:$C$126,MATCH(EF!P754,B!$A$2:$A$126,0))),"Sin región al ser un ente Estatal")</f>
        <v>#N/A</v>
      </c>
      <c r="R754" s="204" t="e">
        <f>IF(O754="7",IF(P754="000","N/A",INDEX(B!$D$2:$D$126,MATCH(EF!P754,B!$A$2:$A$126,0))),B!$D$127)</f>
        <v>#N/A</v>
      </c>
      <c r="S754" s="204" t="e">
        <f>IF(O754="7",IF(P754="000","N/A",INDEX(B!$E$2:$E$126,MATCH(EF!P754,B!$A$2:$A$126,0))),B!$E$127)</f>
        <v>#N/A</v>
      </c>
    </row>
    <row r="755" spans="1:19" x14ac:dyDescent="0.3">
      <c r="A755" s="195">
        <f>COUNTIF(A!$A$2:$A$1001,"&lt;="&amp;A!A755)</f>
        <v>0</v>
      </c>
      <c r="B755" s="196">
        <v>754</v>
      </c>
      <c r="C755" s="202" t="e">
        <f>INDEX(A!$A$2:$A$1001,MATCH(EF!B755,EF!$A$2:$A$1001,0))</f>
        <v>#N/A</v>
      </c>
      <c r="D755" s="202" t="e">
        <f>INDEX(A!$B$2:$B$1001,MATCH(EF!C755,A!$A$2:$A$1001,0))</f>
        <v>#N/A</v>
      </c>
      <c r="E755" s="202" t="e">
        <f>INDEX(A!$C$2:$C$1001,MATCH(EF!C755,A!$A$2:$A$1001,0))</f>
        <v>#N/A</v>
      </c>
      <c r="F755" s="202" t="e">
        <f>INDEX(A!$D$2:$D$1001,MATCH(EF!C755,A!$A$2:$A$1001,0))</f>
        <v>#N/A</v>
      </c>
      <c r="G755" s="202" t="e">
        <f>INDEX(A!$E$2:$E$1001,MATCH(EF!C755,A!$A$2:$A$1001,0))</f>
        <v>#N/A</v>
      </c>
      <c r="H755" s="202" t="e">
        <f>INDEX(A!$F$2:$F$1001,MATCH(EF!C755,A!$A$2:$A$1001,0))</f>
        <v>#N/A</v>
      </c>
      <c r="I755" s="202" t="e">
        <f>INDEX(A!$G$2:$G$1001,MATCH(EF!C755,A!$A$2:$A$1001,0))</f>
        <v>#N/A</v>
      </c>
      <c r="J755" s="202" t="e">
        <f>INDEX(A!$H$2:$H$1001,MATCH(EF!C755,A!$A$2:$A$1001,0))</f>
        <v>#N/A</v>
      </c>
      <c r="K755" s="202" t="e">
        <f>INDEX(A!$I$2:$I$1001,MATCH(EF!C755,A!$A$2:$A$1001,0))</f>
        <v>#N/A</v>
      </c>
      <c r="L755" s="202" t="e">
        <f>INDEX(A!$J$2:$J$1001,MATCH(EF!C755,A!$A$2:$A$1001,0))</f>
        <v>#N/A</v>
      </c>
      <c r="M755" s="202" t="e">
        <f>INDEX(A!$K$2:$K$1001,MATCH(EF!C755,A!$A$2:$A$1001,0))</f>
        <v>#N/A</v>
      </c>
      <c r="N755" s="202" t="e">
        <f>INDEX(A!$L$2:$L$1001,MATCH(EF!C755,A!$A$2:$A$1001,0))</f>
        <v>#N/A</v>
      </c>
      <c r="O755" s="203" t="e">
        <f t="shared" si="22"/>
        <v>#N/A</v>
      </c>
      <c r="P755" s="203" t="e">
        <f t="shared" si="23"/>
        <v>#N/A</v>
      </c>
      <c r="Q755" s="203" t="e">
        <f>IF(O755="7",IF(P755="000","Sin región al ser un intermunicipal",INDEX(B!$C$2:$C$126,MATCH(EF!P755,B!$A$2:$A$126,0))),"Sin región al ser un ente Estatal")</f>
        <v>#N/A</v>
      </c>
      <c r="R755" s="204" t="e">
        <f>IF(O755="7",IF(P755="000","N/A",INDEX(B!$D$2:$D$126,MATCH(EF!P755,B!$A$2:$A$126,0))),B!$D$127)</f>
        <v>#N/A</v>
      </c>
      <c r="S755" s="204" t="e">
        <f>IF(O755="7",IF(P755="000","N/A",INDEX(B!$E$2:$E$126,MATCH(EF!P755,B!$A$2:$A$126,0))),B!$E$127)</f>
        <v>#N/A</v>
      </c>
    </row>
    <row r="756" spans="1:19" x14ac:dyDescent="0.3">
      <c r="A756" s="195">
        <f>COUNTIF(A!$A$2:$A$1001,"&lt;="&amp;A!A756)</f>
        <v>0</v>
      </c>
      <c r="B756" s="196">
        <v>755</v>
      </c>
      <c r="C756" s="202" t="e">
        <f>INDEX(A!$A$2:$A$1001,MATCH(EF!B756,EF!$A$2:$A$1001,0))</f>
        <v>#N/A</v>
      </c>
      <c r="D756" s="202" t="e">
        <f>INDEX(A!$B$2:$B$1001,MATCH(EF!C756,A!$A$2:$A$1001,0))</f>
        <v>#N/A</v>
      </c>
      <c r="E756" s="202" t="e">
        <f>INDEX(A!$C$2:$C$1001,MATCH(EF!C756,A!$A$2:$A$1001,0))</f>
        <v>#N/A</v>
      </c>
      <c r="F756" s="202" t="e">
        <f>INDEX(A!$D$2:$D$1001,MATCH(EF!C756,A!$A$2:$A$1001,0))</f>
        <v>#N/A</v>
      </c>
      <c r="G756" s="202" t="e">
        <f>INDEX(A!$E$2:$E$1001,MATCH(EF!C756,A!$A$2:$A$1001,0))</f>
        <v>#N/A</v>
      </c>
      <c r="H756" s="202" t="e">
        <f>INDEX(A!$F$2:$F$1001,MATCH(EF!C756,A!$A$2:$A$1001,0))</f>
        <v>#N/A</v>
      </c>
      <c r="I756" s="202" t="e">
        <f>INDEX(A!$G$2:$G$1001,MATCH(EF!C756,A!$A$2:$A$1001,0))</f>
        <v>#N/A</v>
      </c>
      <c r="J756" s="202" t="e">
        <f>INDEX(A!$H$2:$H$1001,MATCH(EF!C756,A!$A$2:$A$1001,0))</f>
        <v>#N/A</v>
      </c>
      <c r="K756" s="202" t="e">
        <f>INDEX(A!$I$2:$I$1001,MATCH(EF!C756,A!$A$2:$A$1001,0))</f>
        <v>#N/A</v>
      </c>
      <c r="L756" s="202" t="e">
        <f>INDEX(A!$J$2:$J$1001,MATCH(EF!C756,A!$A$2:$A$1001,0))</f>
        <v>#N/A</v>
      </c>
      <c r="M756" s="202" t="e">
        <f>INDEX(A!$K$2:$K$1001,MATCH(EF!C756,A!$A$2:$A$1001,0))</f>
        <v>#N/A</v>
      </c>
      <c r="N756" s="202" t="e">
        <f>INDEX(A!$L$2:$L$1001,MATCH(EF!C756,A!$A$2:$A$1001,0))</f>
        <v>#N/A</v>
      </c>
      <c r="O756" s="203" t="e">
        <f t="shared" si="22"/>
        <v>#N/A</v>
      </c>
      <c r="P756" s="203" t="e">
        <f t="shared" si="23"/>
        <v>#N/A</v>
      </c>
      <c r="Q756" s="203" t="e">
        <f>IF(O756="7",IF(P756="000","Sin región al ser un intermunicipal",INDEX(B!$C$2:$C$126,MATCH(EF!P756,B!$A$2:$A$126,0))),"Sin región al ser un ente Estatal")</f>
        <v>#N/A</v>
      </c>
      <c r="R756" s="204" t="e">
        <f>IF(O756="7",IF(P756="000","N/A",INDEX(B!$D$2:$D$126,MATCH(EF!P756,B!$A$2:$A$126,0))),B!$D$127)</f>
        <v>#N/A</v>
      </c>
      <c r="S756" s="204" t="e">
        <f>IF(O756="7",IF(P756="000","N/A",INDEX(B!$E$2:$E$126,MATCH(EF!P756,B!$A$2:$A$126,0))),B!$E$127)</f>
        <v>#N/A</v>
      </c>
    </row>
    <row r="757" spans="1:19" x14ac:dyDescent="0.3">
      <c r="A757" s="195">
        <f>COUNTIF(A!$A$2:$A$1001,"&lt;="&amp;A!A757)</f>
        <v>0</v>
      </c>
      <c r="B757" s="196">
        <v>756</v>
      </c>
      <c r="C757" s="202" t="e">
        <f>INDEX(A!$A$2:$A$1001,MATCH(EF!B757,EF!$A$2:$A$1001,0))</f>
        <v>#N/A</v>
      </c>
      <c r="D757" s="202" t="e">
        <f>INDEX(A!$B$2:$B$1001,MATCH(EF!C757,A!$A$2:$A$1001,0))</f>
        <v>#N/A</v>
      </c>
      <c r="E757" s="202" t="e">
        <f>INDEX(A!$C$2:$C$1001,MATCH(EF!C757,A!$A$2:$A$1001,0))</f>
        <v>#N/A</v>
      </c>
      <c r="F757" s="202" t="e">
        <f>INDEX(A!$D$2:$D$1001,MATCH(EF!C757,A!$A$2:$A$1001,0))</f>
        <v>#N/A</v>
      </c>
      <c r="G757" s="202" t="e">
        <f>INDEX(A!$E$2:$E$1001,MATCH(EF!C757,A!$A$2:$A$1001,0))</f>
        <v>#N/A</v>
      </c>
      <c r="H757" s="202" t="e">
        <f>INDEX(A!$F$2:$F$1001,MATCH(EF!C757,A!$A$2:$A$1001,0))</f>
        <v>#N/A</v>
      </c>
      <c r="I757" s="202" t="e">
        <f>INDEX(A!$G$2:$G$1001,MATCH(EF!C757,A!$A$2:$A$1001,0))</f>
        <v>#N/A</v>
      </c>
      <c r="J757" s="202" t="e">
        <f>INDEX(A!$H$2:$H$1001,MATCH(EF!C757,A!$A$2:$A$1001,0))</f>
        <v>#N/A</v>
      </c>
      <c r="K757" s="202" t="e">
        <f>INDEX(A!$I$2:$I$1001,MATCH(EF!C757,A!$A$2:$A$1001,0))</f>
        <v>#N/A</v>
      </c>
      <c r="L757" s="202" t="e">
        <f>INDEX(A!$J$2:$J$1001,MATCH(EF!C757,A!$A$2:$A$1001,0))</f>
        <v>#N/A</v>
      </c>
      <c r="M757" s="202" t="e">
        <f>INDEX(A!$K$2:$K$1001,MATCH(EF!C757,A!$A$2:$A$1001,0))</f>
        <v>#N/A</v>
      </c>
      <c r="N757" s="202" t="e">
        <f>INDEX(A!$L$2:$L$1001,MATCH(EF!C757,A!$A$2:$A$1001,0))</f>
        <v>#N/A</v>
      </c>
      <c r="O757" s="203" t="e">
        <f t="shared" si="22"/>
        <v>#N/A</v>
      </c>
      <c r="P757" s="203" t="e">
        <f t="shared" si="23"/>
        <v>#N/A</v>
      </c>
      <c r="Q757" s="203" t="e">
        <f>IF(O757="7",IF(P757="000","Sin región al ser un intermunicipal",INDEX(B!$C$2:$C$126,MATCH(EF!P757,B!$A$2:$A$126,0))),"Sin región al ser un ente Estatal")</f>
        <v>#N/A</v>
      </c>
      <c r="R757" s="204" t="e">
        <f>IF(O757="7",IF(P757="000","N/A",INDEX(B!$D$2:$D$126,MATCH(EF!P757,B!$A$2:$A$126,0))),B!$D$127)</f>
        <v>#N/A</v>
      </c>
      <c r="S757" s="204" t="e">
        <f>IF(O757="7",IF(P757="000","N/A",INDEX(B!$E$2:$E$126,MATCH(EF!P757,B!$A$2:$A$126,0))),B!$E$127)</f>
        <v>#N/A</v>
      </c>
    </row>
    <row r="758" spans="1:19" x14ac:dyDescent="0.3">
      <c r="A758" s="195">
        <f>COUNTIF(A!$A$2:$A$1001,"&lt;="&amp;A!A758)</f>
        <v>0</v>
      </c>
      <c r="B758" s="196">
        <v>757</v>
      </c>
      <c r="C758" s="202" t="e">
        <f>INDEX(A!$A$2:$A$1001,MATCH(EF!B758,EF!$A$2:$A$1001,0))</f>
        <v>#N/A</v>
      </c>
      <c r="D758" s="202" t="e">
        <f>INDEX(A!$B$2:$B$1001,MATCH(EF!C758,A!$A$2:$A$1001,0))</f>
        <v>#N/A</v>
      </c>
      <c r="E758" s="202" t="e">
        <f>INDEX(A!$C$2:$C$1001,MATCH(EF!C758,A!$A$2:$A$1001,0))</f>
        <v>#N/A</v>
      </c>
      <c r="F758" s="202" t="e">
        <f>INDEX(A!$D$2:$D$1001,MATCH(EF!C758,A!$A$2:$A$1001,0))</f>
        <v>#N/A</v>
      </c>
      <c r="G758" s="202" t="e">
        <f>INDEX(A!$E$2:$E$1001,MATCH(EF!C758,A!$A$2:$A$1001,0))</f>
        <v>#N/A</v>
      </c>
      <c r="H758" s="202" t="e">
        <f>INDEX(A!$F$2:$F$1001,MATCH(EF!C758,A!$A$2:$A$1001,0))</f>
        <v>#N/A</v>
      </c>
      <c r="I758" s="202" t="e">
        <f>INDEX(A!$G$2:$G$1001,MATCH(EF!C758,A!$A$2:$A$1001,0))</f>
        <v>#N/A</v>
      </c>
      <c r="J758" s="202" t="e">
        <f>INDEX(A!$H$2:$H$1001,MATCH(EF!C758,A!$A$2:$A$1001,0))</f>
        <v>#N/A</v>
      </c>
      <c r="K758" s="202" t="e">
        <f>INDEX(A!$I$2:$I$1001,MATCH(EF!C758,A!$A$2:$A$1001,0))</f>
        <v>#N/A</v>
      </c>
      <c r="L758" s="202" t="e">
        <f>INDEX(A!$J$2:$J$1001,MATCH(EF!C758,A!$A$2:$A$1001,0))</f>
        <v>#N/A</v>
      </c>
      <c r="M758" s="202" t="e">
        <f>INDEX(A!$K$2:$K$1001,MATCH(EF!C758,A!$A$2:$A$1001,0))</f>
        <v>#N/A</v>
      </c>
      <c r="N758" s="202" t="e">
        <f>INDEX(A!$L$2:$L$1001,MATCH(EF!C758,A!$A$2:$A$1001,0))</f>
        <v>#N/A</v>
      </c>
      <c r="O758" s="203" t="e">
        <f t="shared" si="22"/>
        <v>#N/A</v>
      </c>
      <c r="P758" s="203" t="e">
        <f t="shared" si="23"/>
        <v>#N/A</v>
      </c>
      <c r="Q758" s="203" t="e">
        <f>IF(O758="7",IF(P758="000","Sin región al ser un intermunicipal",INDEX(B!$C$2:$C$126,MATCH(EF!P758,B!$A$2:$A$126,0))),"Sin región al ser un ente Estatal")</f>
        <v>#N/A</v>
      </c>
      <c r="R758" s="204" t="e">
        <f>IF(O758="7",IF(P758="000","N/A",INDEX(B!$D$2:$D$126,MATCH(EF!P758,B!$A$2:$A$126,0))),B!$D$127)</f>
        <v>#N/A</v>
      </c>
      <c r="S758" s="204" t="e">
        <f>IF(O758="7",IF(P758="000","N/A",INDEX(B!$E$2:$E$126,MATCH(EF!P758,B!$A$2:$A$126,0))),B!$E$127)</f>
        <v>#N/A</v>
      </c>
    </row>
    <row r="759" spans="1:19" x14ac:dyDescent="0.3">
      <c r="A759" s="195">
        <f>COUNTIF(A!$A$2:$A$1001,"&lt;="&amp;A!A759)</f>
        <v>0</v>
      </c>
      <c r="B759" s="196">
        <v>758</v>
      </c>
      <c r="C759" s="202" t="e">
        <f>INDEX(A!$A$2:$A$1001,MATCH(EF!B759,EF!$A$2:$A$1001,0))</f>
        <v>#N/A</v>
      </c>
      <c r="D759" s="202" t="e">
        <f>INDEX(A!$B$2:$B$1001,MATCH(EF!C759,A!$A$2:$A$1001,0))</f>
        <v>#N/A</v>
      </c>
      <c r="E759" s="202" t="e">
        <f>INDEX(A!$C$2:$C$1001,MATCH(EF!C759,A!$A$2:$A$1001,0))</f>
        <v>#N/A</v>
      </c>
      <c r="F759" s="202" t="e">
        <f>INDEX(A!$D$2:$D$1001,MATCH(EF!C759,A!$A$2:$A$1001,0))</f>
        <v>#N/A</v>
      </c>
      <c r="G759" s="202" t="e">
        <f>INDEX(A!$E$2:$E$1001,MATCH(EF!C759,A!$A$2:$A$1001,0))</f>
        <v>#N/A</v>
      </c>
      <c r="H759" s="202" t="e">
        <f>INDEX(A!$F$2:$F$1001,MATCH(EF!C759,A!$A$2:$A$1001,0))</f>
        <v>#N/A</v>
      </c>
      <c r="I759" s="202" t="e">
        <f>INDEX(A!$G$2:$G$1001,MATCH(EF!C759,A!$A$2:$A$1001,0))</f>
        <v>#N/A</v>
      </c>
      <c r="J759" s="202" t="e">
        <f>INDEX(A!$H$2:$H$1001,MATCH(EF!C759,A!$A$2:$A$1001,0))</f>
        <v>#N/A</v>
      </c>
      <c r="K759" s="202" t="e">
        <f>INDEX(A!$I$2:$I$1001,MATCH(EF!C759,A!$A$2:$A$1001,0))</f>
        <v>#N/A</v>
      </c>
      <c r="L759" s="202" t="e">
        <f>INDEX(A!$J$2:$J$1001,MATCH(EF!C759,A!$A$2:$A$1001,0))</f>
        <v>#N/A</v>
      </c>
      <c r="M759" s="202" t="e">
        <f>INDEX(A!$K$2:$K$1001,MATCH(EF!C759,A!$A$2:$A$1001,0))</f>
        <v>#N/A</v>
      </c>
      <c r="N759" s="202" t="e">
        <f>INDEX(A!$L$2:$L$1001,MATCH(EF!C759,A!$A$2:$A$1001,0))</f>
        <v>#N/A</v>
      </c>
      <c r="O759" s="203" t="e">
        <f t="shared" si="22"/>
        <v>#N/A</v>
      </c>
      <c r="P759" s="203" t="e">
        <f t="shared" si="23"/>
        <v>#N/A</v>
      </c>
      <c r="Q759" s="203" t="e">
        <f>IF(O759="7",IF(P759="000","Sin región al ser un intermunicipal",INDEX(B!$C$2:$C$126,MATCH(EF!P759,B!$A$2:$A$126,0))),"Sin región al ser un ente Estatal")</f>
        <v>#N/A</v>
      </c>
      <c r="R759" s="204" t="e">
        <f>IF(O759="7",IF(P759="000","N/A",INDEX(B!$D$2:$D$126,MATCH(EF!P759,B!$A$2:$A$126,0))),B!$D$127)</f>
        <v>#N/A</v>
      </c>
      <c r="S759" s="204" t="e">
        <f>IF(O759="7",IF(P759="000","N/A",INDEX(B!$E$2:$E$126,MATCH(EF!P759,B!$A$2:$A$126,0))),B!$E$127)</f>
        <v>#N/A</v>
      </c>
    </row>
    <row r="760" spans="1:19" x14ac:dyDescent="0.3">
      <c r="A760" s="195">
        <f>COUNTIF(A!$A$2:$A$1001,"&lt;="&amp;A!A760)</f>
        <v>0</v>
      </c>
      <c r="B760" s="196">
        <v>759</v>
      </c>
      <c r="C760" s="202" t="e">
        <f>INDEX(A!$A$2:$A$1001,MATCH(EF!B760,EF!$A$2:$A$1001,0))</f>
        <v>#N/A</v>
      </c>
      <c r="D760" s="202" t="e">
        <f>INDEX(A!$B$2:$B$1001,MATCH(EF!C760,A!$A$2:$A$1001,0))</f>
        <v>#N/A</v>
      </c>
      <c r="E760" s="202" t="e">
        <f>INDEX(A!$C$2:$C$1001,MATCH(EF!C760,A!$A$2:$A$1001,0))</f>
        <v>#N/A</v>
      </c>
      <c r="F760" s="202" t="e">
        <f>INDEX(A!$D$2:$D$1001,MATCH(EF!C760,A!$A$2:$A$1001,0))</f>
        <v>#N/A</v>
      </c>
      <c r="G760" s="202" t="e">
        <f>INDEX(A!$E$2:$E$1001,MATCH(EF!C760,A!$A$2:$A$1001,0))</f>
        <v>#N/A</v>
      </c>
      <c r="H760" s="202" t="e">
        <f>INDEX(A!$F$2:$F$1001,MATCH(EF!C760,A!$A$2:$A$1001,0))</f>
        <v>#N/A</v>
      </c>
      <c r="I760" s="202" t="e">
        <f>INDEX(A!$G$2:$G$1001,MATCH(EF!C760,A!$A$2:$A$1001,0))</f>
        <v>#N/A</v>
      </c>
      <c r="J760" s="202" t="e">
        <f>INDEX(A!$H$2:$H$1001,MATCH(EF!C760,A!$A$2:$A$1001,0))</f>
        <v>#N/A</v>
      </c>
      <c r="K760" s="202" t="e">
        <f>INDEX(A!$I$2:$I$1001,MATCH(EF!C760,A!$A$2:$A$1001,0))</f>
        <v>#N/A</v>
      </c>
      <c r="L760" s="202" t="e">
        <f>INDEX(A!$J$2:$J$1001,MATCH(EF!C760,A!$A$2:$A$1001,0))</f>
        <v>#N/A</v>
      </c>
      <c r="M760" s="202" t="e">
        <f>INDEX(A!$K$2:$K$1001,MATCH(EF!C760,A!$A$2:$A$1001,0))</f>
        <v>#N/A</v>
      </c>
      <c r="N760" s="202" t="e">
        <f>INDEX(A!$L$2:$L$1001,MATCH(EF!C760,A!$A$2:$A$1001,0))</f>
        <v>#N/A</v>
      </c>
      <c r="O760" s="203" t="e">
        <f t="shared" si="22"/>
        <v>#N/A</v>
      </c>
      <c r="P760" s="203" t="e">
        <f t="shared" si="23"/>
        <v>#N/A</v>
      </c>
      <c r="Q760" s="203" t="e">
        <f>IF(O760="7",IF(P760="000","Sin región al ser un intermunicipal",INDEX(B!$C$2:$C$126,MATCH(EF!P760,B!$A$2:$A$126,0))),"Sin región al ser un ente Estatal")</f>
        <v>#N/A</v>
      </c>
      <c r="R760" s="204" t="e">
        <f>IF(O760="7",IF(P760="000","N/A",INDEX(B!$D$2:$D$126,MATCH(EF!P760,B!$A$2:$A$126,0))),B!$D$127)</f>
        <v>#N/A</v>
      </c>
      <c r="S760" s="204" t="e">
        <f>IF(O760="7",IF(P760="000","N/A",INDEX(B!$E$2:$E$126,MATCH(EF!P760,B!$A$2:$A$126,0))),B!$E$127)</f>
        <v>#N/A</v>
      </c>
    </row>
    <row r="761" spans="1:19" x14ac:dyDescent="0.3">
      <c r="A761" s="195">
        <f>COUNTIF(A!$A$2:$A$1001,"&lt;="&amp;A!A761)</f>
        <v>0</v>
      </c>
      <c r="B761" s="196">
        <v>760</v>
      </c>
      <c r="C761" s="202" t="e">
        <f>INDEX(A!$A$2:$A$1001,MATCH(EF!B761,EF!$A$2:$A$1001,0))</f>
        <v>#N/A</v>
      </c>
      <c r="D761" s="202" t="e">
        <f>INDEX(A!$B$2:$B$1001,MATCH(EF!C761,A!$A$2:$A$1001,0))</f>
        <v>#N/A</v>
      </c>
      <c r="E761" s="202" t="e">
        <f>INDEX(A!$C$2:$C$1001,MATCH(EF!C761,A!$A$2:$A$1001,0))</f>
        <v>#N/A</v>
      </c>
      <c r="F761" s="202" t="e">
        <f>INDEX(A!$D$2:$D$1001,MATCH(EF!C761,A!$A$2:$A$1001,0))</f>
        <v>#N/A</v>
      </c>
      <c r="G761" s="202" t="e">
        <f>INDEX(A!$E$2:$E$1001,MATCH(EF!C761,A!$A$2:$A$1001,0))</f>
        <v>#N/A</v>
      </c>
      <c r="H761" s="202" t="e">
        <f>INDEX(A!$F$2:$F$1001,MATCH(EF!C761,A!$A$2:$A$1001,0))</f>
        <v>#N/A</v>
      </c>
      <c r="I761" s="202" t="e">
        <f>INDEX(A!$G$2:$G$1001,MATCH(EF!C761,A!$A$2:$A$1001,0))</f>
        <v>#N/A</v>
      </c>
      <c r="J761" s="202" t="e">
        <f>INDEX(A!$H$2:$H$1001,MATCH(EF!C761,A!$A$2:$A$1001,0))</f>
        <v>#N/A</v>
      </c>
      <c r="K761" s="202" t="e">
        <f>INDEX(A!$I$2:$I$1001,MATCH(EF!C761,A!$A$2:$A$1001,0))</f>
        <v>#N/A</v>
      </c>
      <c r="L761" s="202" t="e">
        <f>INDEX(A!$J$2:$J$1001,MATCH(EF!C761,A!$A$2:$A$1001,0))</f>
        <v>#N/A</v>
      </c>
      <c r="M761" s="202" t="e">
        <f>INDEX(A!$K$2:$K$1001,MATCH(EF!C761,A!$A$2:$A$1001,0))</f>
        <v>#N/A</v>
      </c>
      <c r="N761" s="202" t="e">
        <f>INDEX(A!$L$2:$L$1001,MATCH(EF!C761,A!$A$2:$A$1001,0))</f>
        <v>#N/A</v>
      </c>
      <c r="O761" s="203" t="e">
        <f t="shared" si="22"/>
        <v>#N/A</v>
      </c>
      <c r="P761" s="203" t="e">
        <f t="shared" si="23"/>
        <v>#N/A</v>
      </c>
      <c r="Q761" s="203" t="e">
        <f>IF(O761="7",IF(P761="000","Sin región al ser un intermunicipal",INDEX(B!$C$2:$C$126,MATCH(EF!P761,B!$A$2:$A$126,0))),"Sin región al ser un ente Estatal")</f>
        <v>#N/A</v>
      </c>
      <c r="R761" s="204" t="e">
        <f>IF(O761="7",IF(P761="000","N/A",INDEX(B!$D$2:$D$126,MATCH(EF!P761,B!$A$2:$A$126,0))),B!$D$127)</f>
        <v>#N/A</v>
      </c>
      <c r="S761" s="204" t="e">
        <f>IF(O761="7",IF(P761="000","N/A",INDEX(B!$E$2:$E$126,MATCH(EF!P761,B!$A$2:$A$126,0))),B!$E$127)</f>
        <v>#N/A</v>
      </c>
    </row>
    <row r="762" spans="1:19" x14ac:dyDescent="0.3">
      <c r="A762" s="195">
        <f>COUNTIF(A!$A$2:$A$1001,"&lt;="&amp;A!A762)</f>
        <v>0</v>
      </c>
      <c r="B762" s="196">
        <v>761</v>
      </c>
      <c r="C762" s="202" t="e">
        <f>INDEX(A!$A$2:$A$1001,MATCH(EF!B762,EF!$A$2:$A$1001,0))</f>
        <v>#N/A</v>
      </c>
      <c r="D762" s="202" t="e">
        <f>INDEX(A!$B$2:$B$1001,MATCH(EF!C762,A!$A$2:$A$1001,0))</f>
        <v>#N/A</v>
      </c>
      <c r="E762" s="202" t="e">
        <f>INDEX(A!$C$2:$C$1001,MATCH(EF!C762,A!$A$2:$A$1001,0))</f>
        <v>#N/A</v>
      </c>
      <c r="F762" s="202" t="e">
        <f>INDEX(A!$D$2:$D$1001,MATCH(EF!C762,A!$A$2:$A$1001,0))</f>
        <v>#N/A</v>
      </c>
      <c r="G762" s="202" t="e">
        <f>INDEX(A!$E$2:$E$1001,MATCH(EF!C762,A!$A$2:$A$1001,0))</f>
        <v>#N/A</v>
      </c>
      <c r="H762" s="202" t="e">
        <f>INDEX(A!$F$2:$F$1001,MATCH(EF!C762,A!$A$2:$A$1001,0))</f>
        <v>#N/A</v>
      </c>
      <c r="I762" s="202" t="e">
        <f>INDEX(A!$G$2:$G$1001,MATCH(EF!C762,A!$A$2:$A$1001,0))</f>
        <v>#N/A</v>
      </c>
      <c r="J762" s="202" t="e">
        <f>INDEX(A!$H$2:$H$1001,MATCH(EF!C762,A!$A$2:$A$1001,0))</f>
        <v>#N/A</v>
      </c>
      <c r="K762" s="202" t="e">
        <f>INDEX(A!$I$2:$I$1001,MATCH(EF!C762,A!$A$2:$A$1001,0))</f>
        <v>#N/A</v>
      </c>
      <c r="L762" s="202" t="e">
        <f>INDEX(A!$J$2:$J$1001,MATCH(EF!C762,A!$A$2:$A$1001,0))</f>
        <v>#N/A</v>
      </c>
      <c r="M762" s="202" t="e">
        <f>INDEX(A!$K$2:$K$1001,MATCH(EF!C762,A!$A$2:$A$1001,0))</f>
        <v>#N/A</v>
      </c>
      <c r="N762" s="202" t="e">
        <f>INDEX(A!$L$2:$L$1001,MATCH(EF!C762,A!$A$2:$A$1001,0))</f>
        <v>#N/A</v>
      </c>
      <c r="O762" s="203" t="e">
        <f t="shared" si="22"/>
        <v>#N/A</v>
      </c>
      <c r="P762" s="203" t="e">
        <f t="shared" si="23"/>
        <v>#N/A</v>
      </c>
      <c r="Q762" s="203" t="e">
        <f>IF(O762="7",IF(P762="000","Sin región al ser un intermunicipal",INDEX(B!$C$2:$C$126,MATCH(EF!P762,B!$A$2:$A$126,0))),"Sin región al ser un ente Estatal")</f>
        <v>#N/A</v>
      </c>
      <c r="R762" s="204" t="e">
        <f>IF(O762="7",IF(P762="000","N/A",INDEX(B!$D$2:$D$126,MATCH(EF!P762,B!$A$2:$A$126,0))),B!$D$127)</f>
        <v>#N/A</v>
      </c>
      <c r="S762" s="204" t="e">
        <f>IF(O762="7",IF(P762="000","N/A",INDEX(B!$E$2:$E$126,MATCH(EF!P762,B!$A$2:$A$126,0))),B!$E$127)</f>
        <v>#N/A</v>
      </c>
    </row>
    <row r="763" spans="1:19" x14ac:dyDescent="0.3">
      <c r="A763" s="195">
        <f>COUNTIF(A!$A$2:$A$1001,"&lt;="&amp;A!A763)</f>
        <v>0</v>
      </c>
      <c r="B763" s="196">
        <v>762</v>
      </c>
      <c r="C763" s="202" t="e">
        <f>INDEX(A!$A$2:$A$1001,MATCH(EF!B763,EF!$A$2:$A$1001,0))</f>
        <v>#N/A</v>
      </c>
      <c r="D763" s="202" t="e">
        <f>INDEX(A!$B$2:$B$1001,MATCH(EF!C763,A!$A$2:$A$1001,0))</f>
        <v>#N/A</v>
      </c>
      <c r="E763" s="202" t="e">
        <f>INDEX(A!$C$2:$C$1001,MATCH(EF!C763,A!$A$2:$A$1001,0))</f>
        <v>#N/A</v>
      </c>
      <c r="F763" s="202" t="e">
        <f>INDEX(A!$D$2:$D$1001,MATCH(EF!C763,A!$A$2:$A$1001,0))</f>
        <v>#N/A</v>
      </c>
      <c r="G763" s="202" t="e">
        <f>INDEX(A!$E$2:$E$1001,MATCH(EF!C763,A!$A$2:$A$1001,0))</f>
        <v>#N/A</v>
      </c>
      <c r="H763" s="202" t="e">
        <f>INDEX(A!$F$2:$F$1001,MATCH(EF!C763,A!$A$2:$A$1001,0))</f>
        <v>#N/A</v>
      </c>
      <c r="I763" s="202" t="e">
        <f>INDEX(A!$G$2:$G$1001,MATCH(EF!C763,A!$A$2:$A$1001,0))</f>
        <v>#N/A</v>
      </c>
      <c r="J763" s="202" t="e">
        <f>INDEX(A!$H$2:$H$1001,MATCH(EF!C763,A!$A$2:$A$1001,0))</f>
        <v>#N/A</v>
      </c>
      <c r="K763" s="202" t="e">
        <f>INDEX(A!$I$2:$I$1001,MATCH(EF!C763,A!$A$2:$A$1001,0))</f>
        <v>#N/A</v>
      </c>
      <c r="L763" s="202" t="e">
        <f>INDEX(A!$J$2:$J$1001,MATCH(EF!C763,A!$A$2:$A$1001,0))</f>
        <v>#N/A</v>
      </c>
      <c r="M763" s="202" t="e">
        <f>INDEX(A!$K$2:$K$1001,MATCH(EF!C763,A!$A$2:$A$1001,0))</f>
        <v>#N/A</v>
      </c>
      <c r="N763" s="202" t="e">
        <f>INDEX(A!$L$2:$L$1001,MATCH(EF!C763,A!$A$2:$A$1001,0))</f>
        <v>#N/A</v>
      </c>
      <c r="O763" s="203" t="e">
        <f t="shared" si="22"/>
        <v>#N/A</v>
      </c>
      <c r="P763" s="203" t="e">
        <f t="shared" si="23"/>
        <v>#N/A</v>
      </c>
      <c r="Q763" s="203" t="e">
        <f>IF(O763="7",IF(P763="000","Sin región al ser un intermunicipal",INDEX(B!$C$2:$C$126,MATCH(EF!P763,B!$A$2:$A$126,0))),"Sin región al ser un ente Estatal")</f>
        <v>#N/A</v>
      </c>
      <c r="R763" s="204" t="e">
        <f>IF(O763="7",IF(P763="000","N/A",INDEX(B!$D$2:$D$126,MATCH(EF!P763,B!$A$2:$A$126,0))),B!$D$127)</f>
        <v>#N/A</v>
      </c>
      <c r="S763" s="204" t="e">
        <f>IF(O763="7",IF(P763="000","N/A",INDEX(B!$E$2:$E$126,MATCH(EF!P763,B!$A$2:$A$126,0))),B!$E$127)</f>
        <v>#N/A</v>
      </c>
    </row>
    <row r="764" spans="1:19" x14ac:dyDescent="0.3">
      <c r="A764" s="195">
        <f>COUNTIF(A!$A$2:$A$1001,"&lt;="&amp;A!A764)</f>
        <v>0</v>
      </c>
      <c r="B764" s="196">
        <v>763</v>
      </c>
      <c r="C764" s="202" t="e">
        <f>INDEX(A!$A$2:$A$1001,MATCH(EF!B764,EF!$A$2:$A$1001,0))</f>
        <v>#N/A</v>
      </c>
      <c r="D764" s="202" t="e">
        <f>INDEX(A!$B$2:$B$1001,MATCH(EF!C764,A!$A$2:$A$1001,0))</f>
        <v>#N/A</v>
      </c>
      <c r="E764" s="202" t="e">
        <f>INDEX(A!$C$2:$C$1001,MATCH(EF!C764,A!$A$2:$A$1001,0))</f>
        <v>#N/A</v>
      </c>
      <c r="F764" s="202" t="e">
        <f>INDEX(A!$D$2:$D$1001,MATCH(EF!C764,A!$A$2:$A$1001,0))</f>
        <v>#N/A</v>
      </c>
      <c r="G764" s="202" t="e">
        <f>INDEX(A!$E$2:$E$1001,MATCH(EF!C764,A!$A$2:$A$1001,0))</f>
        <v>#N/A</v>
      </c>
      <c r="H764" s="202" t="e">
        <f>INDEX(A!$F$2:$F$1001,MATCH(EF!C764,A!$A$2:$A$1001,0))</f>
        <v>#N/A</v>
      </c>
      <c r="I764" s="202" t="e">
        <f>INDEX(A!$G$2:$G$1001,MATCH(EF!C764,A!$A$2:$A$1001,0))</f>
        <v>#N/A</v>
      </c>
      <c r="J764" s="202" t="e">
        <f>INDEX(A!$H$2:$H$1001,MATCH(EF!C764,A!$A$2:$A$1001,0))</f>
        <v>#N/A</v>
      </c>
      <c r="K764" s="202" t="e">
        <f>INDEX(A!$I$2:$I$1001,MATCH(EF!C764,A!$A$2:$A$1001,0))</f>
        <v>#N/A</v>
      </c>
      <c r="L764" s="202" t="e">
        <f>INDEX(A!$J$2:$J$1001,MATCH(EF!C764,A!$A$2:$A$1001,0))</f>
        <v>#N/A</v>
      </c>
      <c r="M764" s="202" t="e">
        <f>INDEX(A!$K$2:$K$1001,MATCH(EF!C764,A!$A$2:$A$1001,0))</f>
        <v>#N/A</v>
      </c>
      <c r="N764" s="202" t="e">
        <f>INDEX(A!$L$2:$L$1001,MATCH(EF!C764,A!$A$2:$A$1001,0))</f>
        <v>#N/A</v>
      </c>
      <c r="O764" s="203" t="e">
        <f t="shared" si="22"/>
        <v>#N/A</v>
      </c>
      <c r="P764" s="203" t="e">
        <f t="shared" si="23"/>
        <v>#N/A</v>
      </c>
      <c r="Q764" s="203" t="e">
        <f>IF(O764="7",IF(P764="000","Sin región al ser un intermunicipal",INDEX(B!$C$2:$C$126,MATCH(EF!P764,B!$A$2:$A$126,0))),"Sin región al ser un ente Estatal")</f>
        <v>#N/A</v>
      </c>
      <c r="R764" s="204" t="e">
        <f>IF(O764="7",IF(P764="000","N/A",INDEX(B!$D$2:$D$126,MATCH(EF!P764,B!$A$2:$A$126,0))),B!$D$127)</f>
        <v>#N/A</v>
      </c>
      <c r="S764" s="204" t="e">
        <f>IF(O764="7",IF(P764="000","N/A",INDEX(B!$E$2:$E$126,MATCH(EF!P764,B!$A$2:$A$126,0))),B!$E$127)</f>
        <v>#N/A</v>
      </c>
    </row>
    <row r="765" spans="1:19" x14ac:dyDescent="0.3">
      <c r="A765" s="195">
        <f>COUNTIF(A!$A$2:$A$1001,"&lt;="&amp;A!A765)</f>
        <v>0</v>
      </c>
      <c r="B765" s="196">
        <v>764</v>
      </c>
      <c r="C765" s="202" t="e">
        <f>INDEX(A!$A$2:$A$1001,MATCH(EF!B765,EF!$A$2:$A$1001,0))</f>
        <v>#N/A</v>
      </c>
      <c r="D765" s="202" t="e">
        <f>INDEX(A!$B$2:$B$1001,MATCH(EF!C765,A!$A$2:$A$1001,0))</f>
        <v>#N/A</v>
      </c>
      <c r="E765" s="202" t="e">
        <f>INDEX(A!$C$2:$C$1001,MATCH(EF!C765,A!$A$2:$A$1001,0))</f>
        <v>#N/A</v>
      </c>
      <c r="F765" s="202" t="e">
        <f>INDEX(A!$D$2:$D$1001,MATCH(EF!C765,A!$A$2:$A$1001,0))</f>
        <v>#N/A</v>
      </c>
      <c r="G765" s="202" t="e">
        <f>INDEX(A!$E$2:$E$1001,MATCH(EF!C765,A!$A$2:$A$1001,0))</f>
        <v>#N/A</v>
      </c>
      <c r="H765" s="202" t="e">
        <f>INDEX(A!$F$2:$F$1001,MATCH(EF!C765,A!$A$2:$A$1001,0))</f>
        <v>#N/A</v>
      </c>
      <c r="I765" s="202" t="e">
        <f>INDEX(A!$G$2:$G$1001,MATCH(EF!C765,A!$A$2:$A$1001,0))</f>
        <v>#N/A</v>
      </c>
      <c r="J765" s="202" t="e">
        <f>INDEX(A!$H$2:$H$1001,MATCH(EF!C765,A!$A$2:$A$1001,0))</f>
        <v>#N/A</v>
      </c>
      <c r="K765" s="202" t="e">
        <f>INDEX(A!$I$2:$I$1001,MATCH(EF!C765,A!$A$2:$A$1001,0))</f>
        <v>#N/A</v>
      </c>
      <c r="L765" s="202" t="e">
        <f>INDEX(A!$J$2:$J$1001,MATCH(EF!C765,A!$A$2:$A$1001,0))</f>
        <v>#N/A</v>
      </c>
      <c r="M765" s="202" t="e">
        <f>INDEX(A!$K$2:$K$1001,MATCH(EF!C765,A!$A$2:$A$1001,0))</f>
        <v>#N/A</v>
      </c>
      <c r="N765" s="202" t="e">
        <f>INDEX(A!$L$2:$L$1001,MATCH(EF!C765,A!$A$2:$A$1001,0))</f>
        <v>#N/A</v>
      </c>
      <c r="O765" s="203" t="e">
        <f t="shared" si="22"/>
        <v>#N/A</v>
      </c>
      <c r="P765" s="203" t="e">
        <f t="shared" si="23"/>
        <v>#N/A</v>
      </c>
      <c r="Q765" s="203" t="e">
        <f>IF(O765="7",IF(P765="000","Sin región al ser un intermunicipal",INDEX(B!$C$2:$C$126,MATCH(EF!P765,B!$A$2:$A$126,0))),"Sin región al ser un ente Estatal")</f>
        <v>#N/A</v>
      </c>
      <c r="R765" s="204" t="e">
        <f>IF(O765="7",IF(P765="000","N/A",INDEX(B!$D$2:$D$126,MATCH(EF!P765,B!$A$2:$A$126,0))),B!$D$127)</f>
        <v>#N/A</v>
      </c>
      <c r="S765" s="204" t="e">
        <f>IF(O765="7",IF(P765="000","N/A",INDEX(B!$E$2:$E$126,MATCH(EF!P765,B!$A$2:$A$126,0))),B!$E$127)</f>
        <v>#N/A</v>
      </c>
    </row>
    <row r="766" spans="1:19" x14ac:dyDescent="0.3">
      <c r="A766" s="195">
        <f>COUNTIF(A!$A$2:$A$1001,"&lt;="&amp;A!A766)</f>
        <v>0</v>
      </c>
      <c r="B766" s="196">
        <v>765</v>
      </c>
      <c r="C766" s="202" t="e">
        <f>INDEX(A!$A$2:$A$1001,MATCH(EF!B766,EF!$A$2:$A$1001,0))</f>
        <v>#N/A</v>
      </c>
      <c r="D766" s="202" t="e">
        <f>INDEX(A!$B$2:$B$1001,MATCH(EF!C766,A!$A$2:$A$1001,0))</f>
        <v>#N/A</v>
      </c>
      <c r="E766" s="202" t="e">
        <f>INDEX(A!$C$2:$C$1001,MATCH(EF!C766,A!$A$2:$A$1001,0))</f>
        <v>#N/A</v>
      </c>
      <c r="F766" s="202" t="e">
        <f>INDEX(A!$D$2:$D$1001,MATCH(EF!C766,A!$A$2:$A$1001,0))</f>
        <v>#N/A</v>
      </c>
      <c r="G766" s="202" t="e">
        <f>INDEX(A!$E$2:$E$1001,MATCH(EF!C766,A!$A$2:$A$1001,0))</f>
        <v>#N/A</v>
      </c>
      <c r="H766" s="202" t="e">
        <f>INDEX(A!$F$2:$F$1001,MATCH(EF!C766,A!$A$2:$A$1001,0))</f>
        <v>#N/A</v>
      </c>
      <c r="I766" s="202" t="e">
        <f>INDEX(A!$G$2:$G$1001,MATCH(EF!C766,A!$A$2:$A$1001,0))</f>
        <v>#N/A</v>
      </c>
      <c r="J766" s="202" t="e">
        <f>INDEX(A!$H$2:$H$1001,MATCH(EF!C766,A!$A$2:$A$1001,0))</f>
        <v>#N/A</v>
      </c>
      <c r="K766" s="202" t="e">
        <f>INDEX(A!$I$2:$I$1001,MATCH(EF!C766,A!$A$2:$A$1001,0))</f>
        <v>#N/A</v>
      </c>
      <c r="L766" s="202" t="e">
        <f>INDEX(A!$J$2:$J$1001,MATCH(EF!C766,A!$A$2:$A$1001,0))</f>
        <v>#N/A</v>
      </c>
      <c r="M766" s="202" t="e">
        <f>INDEX(A!$K$2:$K$1001,MATCH(EF!C766,A!$A$2:$A$1001,0))</f>
        <v>#N/A</v>
      </c>
      <c r="N766" s="202" t="e">
        <f>INDEX(A!$L$2:$L$1001,MATCH(EF!C766,A!$A$2:$A$1001,0))</f>
        <v>#N/A</v>
      </c>
      <c r="O766" s="203" t="e">
        <f t="shared" si="22"/>
        <v>#N/A</v>
      </c>
      <c r="P766" s="203" t="e">
        <f t="shared" si="23"/>
        <v>#N/A</v>
      </c>
      <c r="Q766" s="203" t="e">
        <f>IF(O766="7",IF(P766="000","Sin región al ser un intermunicipal",INDEX(B!$C$2:$C$126,MATCH(EF!P766,B!$A$2:$A$126,0))),"Sin región al ser un ente Estatal")</f>
        <v>#N/A</v>
      </c>
      <c r="R766" s="204" t="e">
        <f>IF(O766="7",IF(P766="000","N/A",INDEX(B!$D$2:$D$126,MATCH(EF!P766,B!$A$2:$A$126,0))),B!$D$127)</f>
        <v>#N/A</v>
      </c>
      <c r="S766" s="204" t="e">
        <f>IF(O766="7",IF(P766="000","N/A",INDEX(B!$E$2:$E$126,MATCH(EF!P766,B!$A$2:$A$126,0))),B!$E$127)</f>
        <v>#N/A</v>
      </c>
    </row>
    <row r="767" spans="1:19" x14ac:dyDescent="0.3">
      <c r="A767" s="195">
        <f>COUNTIF(A!$A$2:$A$1001,"&lt;="&amp;A!A767)</f>
        <v>0</v>
      </c>
      <c r="B767" s="196">
        <v>766</v>
      </c>
      <c r="C767" s="202" t="e">
        <f>INDEX(A!$A$2:$A$1001,MATCH(EF!B767,EF!$A$2:$A$1001,0))</f>
        <v>#N/A</v>
      </c>
      <c r="D767" s="202" t="e">
        <f>INDEX(A!$B$2:$B$1001,MATCH(EF!C767,A!$A$2:$A$1001,0))</f>
        <v>#N/A</v>
      </c>
      <c r="E767" s="202" t="e">
        <f>INDEX(A!$C$2:$C$1001,MATCH(EF!C767,A!$A$2:$A$1001,0))</f>
        <v>#N/A</v>
      </c>
      <c r="F767" s="202" t="e">
        <f>INDEX(A!$D$2:$D$1001,MATCH(EF!C767,A!$A$2:$A$1001,0))</f>
        <v>#N/A</v>
      </c>
      <c r="G767" s="202" t="e">
        <f>INDEX(A!$E$2:$E$1001,MATCH(EF!C767,A!$A$2:$A$1001,0))</f>
        <v>#N/A</v>
      </c>
      <c r="H767" s="202" t="e">
        <f>INDEX(A!$F$2:$F$1001,MATCH(EF!C767,A!$A$2:$A$1001,0))</f>
        <v>#N/A</v>
      </c>
      <c r="I767" s="202" t="e">
        <f>INDEX(A!$G$2:$G$1001,MATCH(EF!C767,A!$A$2:$A$1001,0))</f>
        <v>#N/A</v>
      </c>
      <c r="J767" s="202" t="e">
        <f>INDEX(A!$H$2:$H$1001,MATCH(EF!C767,A!$A$2:$A$1001,0))</f>
        <v>#N/A</v>
      </c>
      <c r="K767" s="202" t="e">
        <f>INDEX(A!$I$2:$I$1001,MATCH(EF!C767,A!$A$2:$A$1001,0))</f>
        <v>#N/A</v>
      </c>
      <c r="L767" s="202" t="e">
        <f>INDEX(A!$J$2:$J$1001,MATCH(EF!C767,A!$A$2:$A$1001,0))</f>
        <v>#N/A</v>
      </c>
      <c r="M767" s="202" t="e">
        <f>INDEX(A!$K$2:$K$1001,MATCH(EF!C767,A!$A$2:$A$1001,0))</f>
        <v>#N/A</v>
      </c>
      <c r="N767" s="202" t="e">
        <f>INDEX(A!$L$2:$L$1001,MATCH(EF!C767,A!$A$2:$A$1001,0))</f>
        <v>#N/A</v>
      </c>
      <c r="O767" s="203" t="e">
        <f t="shared" si="22"/>
        <v>#N/A</v>
      </c>
      <c r="P767" s="203" t="e">
        <f t="shared" si="23"/>
        <v>#N/A</v>
      </c>
      <c r="Q767" s="203" t="e">
        <f>IF(O767="7",IF(P767="000","Sin región al ser un intermunicipal",INDEX(B!$C$2:$C$126,MATCH(EF!P767,B!$A$2:$A$126,0))),"Sin región al ser un ente Estatal")</f>
        <v>#N/A</v>
      </c>
      <c r="R767" s="204" t="e">
        <f>IF(O767="7",IF(P767="000","N/A",INDEX(B!$D$2:$D$126,MATCH(EF!P767,B!$A$2:$A$126,0))),B!$D$127)</f>
        <v>#N/A</v>
      </c>
      <c r="S767" s="204" t="e">
        <f>IF(O767="7",IF(P767="000","N/A",INDEX(B!$E$2:$E$126,MATCH(EF!P767,B!$A$2:$A$126,0))),B!$E$127)</f>
        <v>#N/A</v>
      </c>
    </row>
    <row r="768" spans="1:19" x14ac:dyDescent="0.3">
      <c r="A768" s="195">
        <f>COUNTIF(A!$A$2:$A$1001,"&lt;="&amp;A!A768)</f>
        <v>0</v>
      </c>
      <c r="B768" s="196">
        <v>767</v>
      </c>
      <c r="C768" s="202" t="e">
        <f>INDEX(A!$A$2:$A$1001,MATCH(EF!B768,EF!$A$2:$A$1001,0))</f>
        <v>#N/A</v>
      </c>
      <c r="D768" s="202" t="e">
        <f>INDEX(A!$B$2:$B$1001,MATCH(EF!C768,A!$A$2:$A$1001,0))</f>
        <v>#N/A</v>
      </c>
      <c r="E768" s="202" t="e">
        <f>INDEX(A!$C$2:$C$1001,MATCH(EF!C768,A!$A$2:$A$1001,0))</f>
        <v>#N/A</v>
      </c>
      <c r="F768" s="202" t="e">
        <f>INDEX(A!$D$2:$D$1001,MATCH(EF!C768,A!$A$2:$A$1001,0))</f>
        <v>#N/A</v>
      </c>
      <c r="G768" s="202" t="e">
        <f>INDEX(A!$E$2:$E$1001,MATCH(EF!C768,A!$A$2:$A$1001,0))</f>
        <v>#N/A</v>
      </c>
      <c r="H768" s="202" t="e">
        <f>INDEX(A!$F$2:$F$1001,MATCH(EF!C768,A!$A$2:$A$1001,0))</f>
        <v>#N/A</v>
      </c>
      <c r="I768" s="202" t="e">
        <f>INDEX(A!$G$2:$G$1001,MATCH(EF!C768,A!$A$2:$A$1001,0))</f>
        <v>#N/A</v>
      </c>
      <c r="J768" s="202" t="e">
        <f>INDEX(A!$H$2:$H$1001,MATCH(EF!C768,A!$A$2:$A$1001,0))</f>
        <v>#N/A</v>
      </c>
      <c r="K768" s="202" t="e">
        <f>INDEX(A!$I$2:$I$1001,MATCH(EF!C768,A!$A$2:$A$1001,0))</f>
        <v>#N/A</v>
      </c>
      <c r="L768" s="202" t="e">
        <f>INDEX(A!$J$2:$J$1001,MATCH(EF!C768,A!$A$2:$A$1001,0))</f>
        <v>#N/A</v>
      </c>
      <c r="M768" s="202" t="e">
        <f>INDEX(A!$K$2:$K$1001,MATCH(EF!C768,A!$A$2:$A$1001,0))</f>
        <v>#N/A</v>
      </c>
      <c r="N768" s="202" t="e">
        <f>INDEX(A!$L$2:$L$1001,MATCH(EF!C768,A!$A$2:$A$1001,0))</f>
        <v>#N/A</v>
      </c>
      <c r="O768" s="203" t="e">
        <f t="shared" si="22"/>
        <v>#N/A</v>
      </c>
      <c r="P768" s="203" t="e">
        <f t="shared" si="23"/>
        <v>#N/A</v>
      </c>
      <c r="Q768" s="203" t="e">
        <f>IF(O768="7",IF(P768="000","Sin región al ser un intermunicipal",INDEX(B!$C$2:$C$126,MATCH(EF!P768,B!$A$2:$A$126,0))),"Sin región al ser un ente Estatal")</f>
        <v>#N/A</v>
      </c>
      <c r="R768" s="204" t="e">
        <f>IF(O768="7",IF(P768="000","N/A",INDEX(B!$D$2:$D$126,MATCH(EF!P768,B!$A$2:$A$126,0))),B!$D$127)</f>
        <v>#N/A</v>
      </c>
      <c r="S768" s="204" t="e">
        <f>IF(O768="7",IF(P768="000","N/A",INDEX(B!$E$2:$E$126,MATCH(EF!P768,B!$A$2:$A$126,0))),B!$E$127)</f>
        <v>#N/A</v>
      </c>
    </row>
    <row r="769" spans="1:19" x14ac:dyDescent="0.3">
      <c r="A769" s="195">
        <f>COUNTIF(A!$A$2:$A$1001,"&lt;="&amp;A!A769)</f>
        <v>0</v>
      </c>
      <c r="B769" s="196">
        <v>768</v>
      </c>
      <c r="C769" s="202" t="e">
        <f>INDEX(A!$A$2:$A$1001,MATCH(EF!B769,EF!$A$2:$A$1001,0))</f>
        <v>#N/A</v>
      </c>
      <c r="D769" s="202" t="e">
        <f>INDEX(A!$B$2:$B$1001,MATCH(EF!C769,A!$A$2:$A$1001,0))</f>
        <v>#N/A</v>
      </c>
      <c r="E769" s="202" t="e">
        <f>INDEX(A!$C$2:$C$1001,MATCH(EF!C769,A!$A$2:$A$1001,0))</f>
        <v>#N/A</v>
      </c>
      <c r="F769" s="202" t="e">
        <f>INDEX(A!$D$2:$D$1001,MATCH(EF!C769,A!$A$2:$A$1001,0))</f>
        <v>#N/A</v>
      </c>
      <c r="G769" s="202" t="e">
        <f>INDEX(A!$E$2:$E$1001,MATCH(EF!C769,A!$A$2:$A$1001,0))</f>
        <v>#N/A</v>
      </c>
      <c r="H769" s="202" t="e">
        <f>INDEX(A!$F$2:$F$1001,MATCH(EF!C769,A!$A$2:$A$1001,0))</f>
        <v>#N/A</v>
      </c>
      <c r="I769" s="202" t="e">
        <f>INDEX(A!$G$2:$G$1001,MATCH(EF!C769,A!$A$2:$A$1001,0))</f>
        <v>#N/A</v>
      </c>
      <c r="J769" s="202" t="e">
        <f>INDEX(A!$H$2:$H$1001,MATCH(EF!C769,A!$A$2:$A$1001,0))</f>
        <v>#N/A</v>
      </c>
      <c r="K769" s="202" t="e">
        <f>INDEX(A!$I$2:$I$1001,MATCH(EF!C769,A!$A$2:$A$1001,0))</f>
        <v>#N/A</v>
      </c>
      <c r="L769" s="202" t="e">
        <f>INDEX(A!$J$2:$J$1001,MATCH(EF!C769,A!$A$2:$A$1001,0))</f>
        <v>#N/A</v>
      </c>
      <c r="M769" s="202" t="e">
        <f>INDEX(A!$K$2:$K$1001,MATCH(EF!C769,A!$A$2:$A$1001,0))</f>
        <v>#N/A</v>
      </c>
      <c r="N769" s="202" t="e">
        <f>INDEX(A!$L$2:$L$1001,MATCH(EF!C769,A!$A$2:$A$1001,0))</f>
        <v>#N/A</v>
      </c>
      <c r="O769" s="203" t="e">
        <f t="shared" si="22"/>
        <v>#N/A</v>
      </c>
      <c r="P769" s="203" t="e">
        <f t="shared" si="23"/>
        <v>#N/A</v>
      </c>
      <c r="Q769" s="203" t="e">
        <f>IF(O769="7",IF(P769="000","Sin región al ser un intermunicipal",INDEX(B!$C$2:$C$126,MATCH(EF!P769,B!$A$2:$A$126,0))),"Sin región al ser un ente Estatal")</f>
        <v>#N/A</v>
      </c>
      <c r="R769" s="204" t="e">
        <f>IF(O769="7",IF(P769="000","N/A",INDEX(B!$D$2:$D$126,MATCH(EF!P769,B!$A$2:$A$126,0))),B!$D$127)</f>
        <v>#N/A</v>
      </c>
      <c r="S769" s="204" t="e">
        <f>IF(O769="7",IF(P769="000","N/A",INDEX(B!$E$2:$E$126,MATCH(EF!P769,B!$A$2:$A$126,0))),B!$E$127)</f>
        <v>#N/A</v>
      </c>
    </row>
    <row r="770" spans="1:19" x14ac:dyDescent="0.3">
      <c r="A770" s="195">
        <f>COUNTIF(A!$A$2:$A$1001,"&lt;="&amp;A!A770)</f>
        <v>0</v>
      </c>
      <c r="B770" s="196">
        <v>769</v>
      </c>
      <c r="C770" s="202" t="e">
        <f>INDEX(A!$A$2:$A$1001,MATCH(EF!B770,EF!$A$2:$A$1001,0))</f>
        <v>#N/A</v>
      </c>
      <c r="D770" s="202" t="e">
        <f>INDEX(A!$B$2:$B$1001,MATCH(EF!C770,A!$A$2:$A$1001,0))</f>
        <v>#N/A</v>
      </c>
      <c r="E770" s="202" t="e">
        <f>INDEX(A!$C$2:$C$1001,MATCH(EF!C770,A!$A$2:$A$1001,0))</f>
        <v>#N/A</v>
      </c>
      <c r="F770" s="202" t="e">
        <f>INDEX(A!$D$2:$D$1001,MATCH(EF!C770,A!$A$2:$A$1001,0))</f>
        <v>#N/A</v>
      </c>
      <c r="G770" s="202" t="e">
        <f>INDEX(A!$E$2:$E$1001,MATCH(EF!C770,A!$A$2:$A$1001,0))</f>
        <v>#N/A</v>
      </c>
      <c r="H770" s="202" t="e">
        <f>INDEX(A!$F$2:$F$1001,MATCH(EF!C770,A!$A$2:$A$1001,0))</f>
        <v>#N/A</v>
      </c>
      <c r="I770" s="202" t="e">
        <f>INDEX(A!$G$2:$G$1001,MATCH(EF!C770,A!$A$2:$A$1001,0))</f>
        <v>#N/A</v>
      </c>
      <c r="J770" s="202" t="e">
        <f>INDEX(A!$H$2:$H$1001,MATCH(EF!C770,A!$A$2:$A$1001,0))</f>
        <v>#N/A</v>
      </c>
      <c r="K770" s="202" t="e">
        <f>INDEX(A!$I$2:$I$1001,MATCH(EF!C770,A!$A$2:$A$1001,0))</f>
        <v>#N/A</v>
      </c>
      <c r="L770" s="202" t="e">
        <f>INDEX(A!$J$2:$J$1001,MATCH(EF!C770,A!$A$2:$A$1001,0))</f>
        <v>#N/A</v>
      </c>
      <c r="M770" s="202" t="e">
        <f>INDEX(A!$K$2:$K$1001,MATCH(EF!C770,A!$A$2:$A$1001,0))</f>
        <v>#N/A</v>
      </c>
      <c r="N770" s="202" t="e">
        <f>INDEX(A!$L$2:$L$1001,MATCH(EF!C770,A!$A$2:$A$1001,0))</f>
        <v>#N/A</v>
      </c>
      <c r="O770" s="203" t="e">
        <f t="shared" si="22"/>
        <v>#N/A</v>
      </c>
      <c r="P770" s="203" t="e">
        <f t="shared" si="23"/>
        <v>#N/A</v>
      </c>
      <c r="Q770" s="203" t="e">
        <f>IF(O770="7",IF(P770="000","Sin región al ser un intermunicipal",INDEX(B!$C$2:$C$126,MATCH(EF!P770,B!$A$2:$A$126,0))),"Sin región al ser un ente Estatal")</f>
        <v>#N/A</v>
      </c>
      <c r="R770" s="204" t="e">
        <f>IF(O770="7",IF(P770="000","N/A",INDEX(B!$D$2:$D$126,MATCH(EF!P770,B!$A$2:$A$126,0))),B!$D$127)</f>
        <v>#N/A</v>
      </c>
      <c r="S770" s="204" t="e">
        <f>IF(O770="7",IF(P770="000","N/A",INDEX(B!$E$2:$E$126,MATCH(EF!P770,B!$A$2:$A$126,0))),B!$E$127)</f>
        <v>#N/A</v>
      </c>
    </row>
    <row r="771" spans="1:19" x14ac:dyDescent="0.3">
      <c r="A771" s="195">
        <f>COUNTIF(A!$A$2:$A$1001,"&lt;="&amp;A!A771)</f>
        <v>0</v>
      </c>
      <c r="B771" s="196">
        <v>770</v>
      </c>
      <c r="C771" s="202" t="e">
        <f>INDEX(A!$A$2:$A$1001,MATCH(EF!B771,EF!$A$2:$A$1001,0))</f>
        <v>#N/A</v>
      </c>
      <c r="D771" s="202" t="e">
        <f>INDEX(A!$B$2:$B$1001,MATCH(EF!C771,A!$A$2:$A$1001,0))</f>
        <v>#N/A</v>
      </c>
      <c r="E771" s="202" t="e">
        <f>INDEX(A!$C$2:$C$1001,MATCH(EF!C771,A!$A$2:$A$1001,0))</f>
        <v>#N/A</v>
      </c>
      <c r="F771" s="202" t="e">
        <f>INDEX(A!$D$2:$D$1001,MATCH(EF!C771,A!$A$2:$A$1001,0))</f>
        <v>#N/A</v>
      </c>
      <c r="G771" s="202" t="e">
        <f>INDEX(A!$E$2:$E$1001,MATCH(EF!C771,A!$A$2:$A$1001,0))</f>
        <v>#N/A</v>
      </c>
      <c r="H771" s="202" t="e">
        <f>INDEX(A!$F$2:$F$1001,MATCH(EF!C771,A!$A$2:$A$1001,0))</f>
        <v>#N/A</v>
      </c>
      <c r="I771" s="202" t="e">
        <f>INDEX(A!$G$2:$G$1001,MATCH(EF!C771,A!$A$2:$A$1001,0))</f>
        <v>#N/A</v>
      </c>
      <c r="J771" s="202" t="e">
        <f>INDEX(A!$H$2:$H$1001,MATCH(EF!C771,A!$A$2:$A$1001,0))</f>
        <v>#N/A</v>
      </c>
      <c r="K771" s="202" t="e">
        <f>INDEX(A!$I$2:$I$1001,MATCH(EF!C771,A!$A$2:$A$1001,0))</f>
        <v>#N/A</v>
      </c>
      <c r="L771" s="202" t="e">
        <f>INDEX(A!$J$2:$J$1001,MATCH(EF!C771,A!$A$2:$A$1001,0))</f>
        <v>#N/A</v>
      </c>
      <c r="M771" s="202" t="e">
        <f>INDEX(A!$K$2:$K$1001,MATCH(EF!C771,A!$A$2:$A$1001,0))</f>
        <v>#N/A</v>
      </c>
      <c r="N771" s="202" t="e">
        <f>INDEX(A!$L$2:$L$1001,MATCH(EF!C771,A!$A$2:$A$1001,0))</f>
        <v>#N/A</v>
      </c>
      <c r="O771" s="203" t="e">
        <f t="shared" ref="O771:O834" si="24">MID(M771,1,1)</f>
        <v>#N/A</v>
      </c>
      <c r="P771" s="203" t="e">
        <f t="shared" ref="P771:P834" si="25">MID(M771,2,3)</f>
        <v>#N/A</v>
      </c>
      <c r="Q771" s="203" t="e">
        <f>IF(O771="7",IF(P771="000","Sin región al ser un intermunicipal",INDEX(B!$C$2:$C$126,MATCH(EF!P771,B!$A$2:$A$126,0))),"Sin región al ser un ente Estatal")</f>
        <v>#N/A</v>
      </c>
      <c r="R771" s="204" t="e">
        <f>IF(O771="7",IF(P771="000","N/A",INDEX(B!$D$2:$D$126,MATCH(EF!P771,B!$A$2:$A$126,0))),B!$D$127)</f>
        <v>#N/A</v>
      </c>
      <c r="S771" s="204" t="e">
        <f>IF(O771="7",IF(P771="000","N/A",INDEX(B!$E$2:$E$126,MATCH(EF!P771,B!$A$2:$A$126,0))),B!$E$127)</f>
        <v>#N/A</v>
      </c>
    </row>
    <row r="772" spans="1:19" x14ac:dyDescent="0.3">
      <c r="A772" s="195">
        <f>COUNTIF(A!$A$2:$A$1001,"&lt;="&amp;A!A772)</f>
        <v>0</v>
      </c>
      <c r="B772" s="196">
        <v>771</v>
      </c>
      <c r="C772" s="202" t="e">
        <f>INDEX(A!$A$2:$A$1001,MATCH(EF!B772,EF!$A$2:$A$1001,0))</f>
        <v>#N/A</v>
      </c>
      <c r="D772" s="202" t="e">
        <f>INDEX(A!$B$2:$B$1001,MATCH(EF!C772,A!$A$2:$A$1001,0))</f>
        <v>#N/A</v>
      </c>
      <c r="E772" s="202" t="e">
        <f>INDEX(A!$C$2:$C$1001,MATCH(EF!C772,A!$A$2:$A$1001,0))</f>
        <v>#N/A</v>
      </c>
      <c r="F772" s="202" t="e">
        <f>INDEX(A!$D$2:$D$1001,MATCH(EF!C772,A!$A$2:$A$1001,0))</f>
        <v>#N/A</v>
      </c>
      <c r="G772" s="202" t="e">
        <f>INDEX(A!$E$2:$E$1001,MATCH(EF!C772,A!$A$2:$A$1001,0))</f>
        <v>#N/A</v>
      </c>
      <c r="H772" s="202" t="e">
        <f>INDEX(A!$F$2:$F$1001,MATCH(EF!C772,A!$A$2:$A$1001,0))</f>
        <v>#N/A</v>
      </c>
      <c r="I772" s="202" t="e">
        <f>INDEX(A!$G$2:$G$1001,MATCH(EF!C772,A!$A$2:$A$1001,0))</f>
        <v>#N/A</v>
      </c>
      <c r="J772" s="202" t="e">
        <f>INDEX(A!$H$2:$H$1001,MATCH(EF!C772,A!$A$2:$A$1001,0))</f>
        <v>#N/A</v>
      </c>
      <c r="K772" s="202" t="e">
        <f>INDEX(A!$I$2:$I$1001,MATCH(EF!C772,A!$A$2:$A$1001,0))</f>
        <v>#N/A</v>
      </c>
      <c r="L772" s="202" t="e">
        <f>INDEX(A!$J$2:$J$1001,MATCH(EF!C772,A!$A$2:$A$1001,0))</f>
        <v>#N/A</v>
      </c>
      <c r="M772" s="202" t="e">
        <f>INDEX(A!$K$2:$K$1001,MATCH(EF!C772,A!$A$2:$A$1001,0))</f>
        <v>#N/A</v>
      </c>
      <c r="N772" s="202" t="e">
        <f>INDEX(A!$L$2:$L$1001,MATCH(EF!C772,A!$A$2:$A$1001,0))</f>
        <v>#N/A</v>
      </c>
      <c r="O772" s="203" t="e">
        <f t="shared" si="24"/>
        <v>#N/A</v>
      </c>
      <c r="P772" s="203" t="e">
        <f t="shared" si="25"/>
        <v>#N/A</v>
      </c>
      <c r="Q772" s="203" t="e">
        <f>IF(O772="7",IF(P772="000","Sin región al ser un intermunicipal",INDEX(B!$C$2:$C$126,MATCH(EF!P772,B!$A$2:$A$126,0))),"Sin región al ser un ente Estatal")</f>
        <v>#N/A</v>
      </c>
      <c r="R772" s="204" t="e">
        <f>IF(O772="7",IF(P772="000","N/A",INDEX(B!$D$2:$D$126,MATCH(EF!P772,B!$A$2:$A$126,0))),B!$D$127)</f>
        <v>#N/A</v>
      </c>
      <c r="S772" s="204" t="e">
        <f>IF(O772="7",IF(P772="000","N/A",INDEX(B!$E$2:$E$126,MATCH(EF!P772,B!$A$2:$A$126,0))),B!$E$127)</f>
        <v>#N/A</v>
      </c>
    </row>
    <row r="773" spans="1:19" x14ac:dyDescent="0.3">
      <c r="A773" s="195">
        <f>COUNTIF(A!$A$2:$A$1001,"&lt;="&amp;A!A773)</f>
        <v>0</v>
      </c>
      <c r="B773" s="196">
        <v>772</v>
      </c>
      <c r="C773" s="202" t="e">
        <f>INDEX(A!$A$2:$A$1001,MATCH(EF!B773,EF!$A$2:$A$1001,0))</f>
        <v>#N/A</v>
      </c>
      <c r="D773" s="202" t="e">
        <f>INDEX(A!$B$2:$B$1001,MATCH(EF!C773,A!$A$2:$A$1001,0))</f>
        <v>#N/A</v>
      </c>
      <c r="E773" s="202" t="e">
        <f>INDEX(A!$C$2:$C$1001,MATCH(EF!C773,A!$A$2:$A$1001,0))</f>
        <v>#N/A</v>
      </c>
      <c r="F773" s="202" t="e">
        <f>INDEX(A!$D$2:$D$1001,MATCH(EF!C773,A!$A$2:$A$1001,0))</f>
        <v>#N/A</v>
      </c>
      <c r="G773" s="202" t="e">
        <f>INDEX(A!$E$2:$E$1001,MATCH(EF!C773,A!$A$2:$A$1001,0))</f>
        <v>#N/A</v>
      </c>
      <c r="H773" s="202" t="e">
        <f>INDEX(A!$F$2:$F$1001,MATCH(EF!C773,A!$A$2:$A$1001,0))</f>
        <v>#N/A</v>
      </c>
      <c r="I773" s="202" t="e">
        <f>INDEX(A!$G$2:$G$1001,MATCH(EF!C773,A!$A$2:$A$1001,0))</f>
        <v>#N/A</v>
      </c>
      <c r="J773" s="202" t="e">
        <f>INDEX(A!$H$2:$H$1001,MATCH(EF!C773,A!$A$2:$A$1001,0))</f>
        <v>#N/A</v>
      </c>
      <c r="K773" s="202" t="e">
        <f>INDEX(A!$I$2:$I$1001,MATCH(EF!C773,A!$A$2:$A$1001,0))</f>
        <v>#N/A</v>
      </c>
      <c r="L773" s="202" t="e">
        <f>INDEX(A!$J$2:$J$1001,MATCH(EF!C773,A!$A$2:$A$1001,0))</f>
        <v>#N/A</v>
      </c>
      <c r="M773" s="202" t="e">
        <f>INDEX(A!$K$2:$K$1001,MATCH(EF!C773,A!$A$2:$A$1001,0))</f>
        <v>#N/A</v>
      </c>
      <c r="N773" s="202" t="e">
        <f>INDEX(A!$L$2:$L$1001,MATCH(EF!C773,A!$A$2:$A$1001,0))</f>
        <v>#N/A</v>
      </c>
      <c r="O773" s="203" t="e">
        <f t="shared" si="24"/>
        <v>#N/A</v>
      </c>
      <c r="P773" s="203" t="e">
        <f t="shared" si="25"/>
        <v>#N/A</v>
      </c>
      <c r="Q773" s="203" t="e">
        <f>IF(O773="7",IF(P773="000","Sin región al ser un intermunicipal",INDEX(B!$C$2:$C$126,MATCH(EF!P773,B!$A$2:$A$126,0))),"Sin región al ser un ente Estatal")</f>
        <v>#N/A</v>
      </c>
      <c r="R773" s="204" t="e">
        <f>IF(O773="7",IF(P773="000","N/A",INDEX(B!$D$2:$D$126,MATCH(EF!P773,B!$A$2:$A$126,0))),B!$D$127)</f>
        <v>#N/A</v>
      </c>
      <c r="S773" s="204" t="e">
        <f>IF(O773="7",IF(P773="000","N/A",INDEX(B!$E$2:$E$126,MATCH(EF!P773,B!$A$2:$A$126,0))),B!$E$127)</f>
        <v>#N/A</v>
      </c>
    </row>
    <row r="774" spans="1:19" x14ac:dyDescent="0.3">
      <c r="A774" s="195">
        <f>COUNTIF(A!$A$2:$A$1001,"&lt;="&amp;A!A774)</f>
        <v>0</v>
      </c>
      <c r="B774" s="196">
        <v>773</v>
      </c>
      <c r="C774" s="202" t="e">
        <f>INDEX(A!$A$2:$A$1001,MATCH(EF!B774,EF!$A$2:$A$1001,0))</f>
        <v>#N/A</v>
      </c>
      <c r="D774" s="202" t="e">
        <f>INDEX(A!$B$2:$B$1001,MATCH(EF!C774,A!$A$2:$A$1001,0))</f>
        <v>#N/A</v>
      </c>
      <c r="E774" s="202" t="e">
        <f>INDEX(A!$C$2:$C$1001,MATCH(EF!C774,A!$A$2:$A$1001,0))</f>
        <v>#N/A</v>
      </c>
      <c r="F774" s="202" t="e">
        <f>INDEX(A!$D$2:$D$1001,MATCH(EF!C774,A!$A$2:$A$1001,0))</f>
        <v>#N/A</v>
      </c>
      <c r="G774" s="202" t="e">
        <f>INDEX(A!$E$2:$E$1001,MATCH(EF!C774,A!$A$2:$A$1001,0))</f>
        <v>#N/A</v>
      </c>
      <c r="H774" s="202" t="e">
        <f>INDEX(A!$F$2:$F$1001,MATCH(EF!C774,A!$A$2:$A$1001,0))</f>
        <v>#N/A</v>
      </c>
      <c r="I774" s="202" t="e">
        <f>INDEX(A!$G$2:$G$1001,MATCH(EF!C774,A!$A$2:$A$1001,0))</f>
        <v>#N/A</v>
      </c>
      <c r="J774" s="202" t="e">
        <f>INDEX(A!$H$2:$H$1001,MATCH(EF!C774,A!$A$2:$A$1001,0))</f>
        <v>#N/A</v>
      </c>
      <c r="K774" s="202" t="e">
        <f>INDEX(A!$I$2:$I$1001,MATCH(EF!C774,A!$A$2:$A$1001,0))</f>
        <v>#N/A</v>
      </c>
      <c r="L774" s="202" t="e">
        <f>INDEX(A!$J$2:$J$1001,MATCH(EF!C774,A!$A$2:$A$1001,0))</f>
        <v>#N/A</v>
      </c>
      <c r="M774" s="202" t="e">
        <f>INDEX(A!$K$2:$K$1001,MATCH(EF!C774,A!$A$2:$A$1001,0))</f>
        <v>#N/A</v>
      </c>
      <c r="N774" s="202" t="e">
        <f>INDEX(A!$L$2:$L$1001,MATCH(EF!C774,A!$A$2:$A$1001,0))</f>
        <v>#N/A</v>
      </c>
      <c r="O774" s="203" t="e">
        <f t="shared" si="24"/>
        <v>#N/A</v>
      </c>
      <c r="P774" s="203" t="e">
        <f t="shared" si="25"/>
        <v>#N/A</v>
      </c>
      <c r="Q774" s="203" t="e">
        <f>IF(O774="7",IF(P774="000","Sin región al ser un intermunicipal",INDEX(B!$C$2:$C$126,MATCH(EF!P774,B!$A$2:$A$126,0))),"Sin región al ser un ente Estatal")</f>
        <v>#N/A</v>
      </c>
      <c r="R774" s="204" t="e">
        <f>IF(O774="7",IF(P774="000","N/A",INDEX(B!$D$2:$D$126,MATCH(EF!P774,B!$A$2:$A$126,0))),B!$D$127)</f>
        <v>#N/A</v>
      </c>
      <c r="S774" s="204" t="e">
        <f>IF(O774="7",IF(P774="000","N/A",INDEX(B!$E$2:$E$126,MATCH(EF!P774,B!$A$2:$A$126,0))),B!$E$127)</f>
        <v>#N/A</v>
      </c>
    </row>
    <row r="775" spans="1:19" x14ac:dyDescent="0.3">
      <c r="A775" s="195">
        <f>COUNTIF(A!$A$2:$A$1001,"&lt;="&amp;A!A775)</f>
        <v>0</v>
      </c>
      <c r="B775" s="196">
        <v>774</v>
      </c>
      <c r="C775" s="202" t="e">
        <f>INDEX(A!$A$2:$A$1001,MATCH(EF!B775,EF!$A$2:$A$1001,0))</f>
        <v>#N/A</v>
      </c>
      <c r="D775" s="202" t="e">
        <f>INDEX(A!$B$2:$B$1001,MATCH(EF!C775,A!$A$2:$A$1001,0))</f>
        <v>#N/A</v>
      </c>
      <c r="E775" s="202" t="e">
        <f>INDEX(A!$C$2:$C$1001,MATCH(EF!C775,A!$A$2:$A$1001,0))</f>
        <v>#N/A</v>
      </c>
      <c r="F775" s="202" t="e">
        <f>INDEX(A!$D$2:$D$1001,MATCH(EF!C775,A!$A$2:$A$1001,0))</f>
        <v>#N/A</v>
      </c>
      <c r="G775" s="202" t="e">
        <f>INDEX(A!$E$2:$E$1001,MATCH(EF!C775,A!$A$2:$A$1001,0))</f>
        <v>#N/A</v>
      </c>
      <c r="H775" s="202" t="e">
        <f>INDEX(A!$F$2:$F$1001,MATCH(EF!C775,A!$A$2:$A$1001,0))</f>
        <v>#N/A</v>
      </c>
      <c r="I775" s="202" t="e">
        <f>INDEX(A!$G$2:$G$1001,MATCH(EF!C775,A!$A$2:$A$1001,0))</f>
        <v>#N/A</v>
      </c>
      <c r="J775" s="202" t="e">
        <f>INDEX(A!$H$2:$H$1001,MATCH(EF!C775,A!$A$2:$A$1001,0))</f>
        <v>#N/A</v>
      </c>
      <c r="K775" s="202" t="e">
        <f>INDEX(A!$I$2:$I$1001,MATCH(EF!C775,A!$A$2:$A$1001,0))</f>
        <v>#N/A</v>
      </c>
      <c r="L775" s="202" t="e">
        <f>INDEX(A!$J$2:$J$1001,MATCH(EF!C775,A!$A$2:$A$1001,0))</f>
        <v>#N/A</v>
      </c>
      <c r="M775" s="202" t="e">
        <f>INDEX(A!$K$2:$K$1001,MATCH(EF!C775,A!$A$2:$A$1001,0))</f>
        <v>#N/A</v>
      </c>
      <c r="N775" s="202" t="e">
        <f>INDEX(A!$L$2:$L$1001,MATCH(EF!C775,A!$A$2:$A$1001,0))</f>
        <v>#N/A</v>
      </c>
      <c r="O775" s="203" t="e">
        <f t="shared" si="24"/>
        <v>#N/A</v>
      </c>
      <c r="P775" s="203" t="e">
        <f t="shared" si="25"/>
        <v>#N/A</v>
      </c>
      <c r="Q775" s="203" t="e">
        <f>IF(O775="7",IF(P775="000","Sin región al ser un intermunicipal",INDEX(B!$C$2:$C$126,MATCH(EF!P775,B!$A$2:$A$126,0))),"Sin región al ser un ente Estatal")</f>
        <v>#N/A</v>
      </c>
      <c r="R775" s="204" t="e">
        <f>IF(O775="7",IF(P775="000","N/A",INDEX(B!$D$2:$D$126,MATCH(EF!P775,B!$A$2:$A$126,0))),B!$D$127)</f>
        <v>#N/A</v>
      </c>
      <c r="S775" s="204" t="e">
        <f>IF(O775="7",IF(P775="000","N/A",INDEX(B!$E$2:$E$126,MATCH(EF!P775,B!$A$2:$A$126,0))),B!$E$127)</f>
        <v>#N/A</v>
      </c>
    </row>
    <row r="776" spans="1:19" x14ac:dyDescent="0.3">
      <c r="A776" s="195">
        <f>COUNTIF(A!$A$2:$A$1001,"&lt;="&amp;A!A776)</f>
        <v>0</v>
      </c>
      <c r="B776" s="196">
        <v>775</v>
      </c>
      <c r="C776" s="202" t="e">
        <f>INDEX(A!$A$2:$A$1001,MATCH(EF!B776,EF!$A$2:$A$1001,0))</f>
        <v>#N/A</v>
      </c>
      <c r="D776" s="202" t="e">
        <f>INDEX(A!$B$2:$B$1001,MATCH(EF!C776,A!$A$2:$A$1001,0))</f>
        <v>#N/A</v>
      </c>
      <c r="E776" s="202" t="e">
        <f>INDEX(A!$C$2:$C$1001,MATCH(EF!C776,A!$A$2:$A$1001,0))</f>
        <v>#N/A</v>
      </c>
      <c r="F776" s="202" t="e">
        <f>INDEX(A!$D$2:$D$1001,MATCH(EF!C776,A!$A$2:$A$1001,0))</f>
        <v>#N/A</v>
      </c>
      <c r="G776" s="202" t="e">
        <f>INDEX(A!$E$2:$E$1001,MATCH(EF!C776,A!$A$2:$A$1001,0))</f>
        <v>#N/A</v>
      </c>
      <c r="H776" s="202" t="e">
        <f>INDEX(A!$F$2:$F$1001,MATCH(EF!C776,A!$A$2:$A$1001,0))</f>
        <v>#N/A</v>
      </c>
      <c r="I776" s="202" t="e">
        <f>INDEX(A!$G$2:$G$1001,MATCH(EF!C776,A!$A$2:$A$1001,0))</f>
        <v>#N/A</v>
      </c>
      <c r="J776" s="202" t="e">
        <f>INDEX(A!$H$2:$H$1001,MATCH(EF!C776,A!$A$2:$A$1001,0))</f>
        <v>#N/A</v>
      </c>
      <c r="K776" s="202" t="e">
        <f>INDEX(A!$I$2:$I$1001,MATCH(EF!C776,A!$A$2:$A$1001,0))</f>
        <v>#N/A</v>
      </c>
      <c r="L776" s="202" t="e">
        <f>INDEX(A!$J$2:$J$1001,MATCH(EF!C776,A!$A$2:$A$1001,0))</f>
        <v>#N/A</v>
      </c>
      <c r="M776" s="202" t="e">
        <f>INDEX(A!$K$2:$K$1001,MATCH(EF!C776,A!$A$2:$A$1001,0))</f>
        <v>#N/A</v>
      </c>
      <c r="N776" s="202" t="e">
        <f>INDEX(A!$L$2:$L$1001,MATCH(EF!C776,A!$A$2:$A$1001,0))</f>
        <v>#N/A</v>
      </c>
      <c r="O776" s="203" t="e">
        <f t="shared" si="24"/>
        <v>#N/A</v>
      </c>
      <c r="P776" s="203" t="e">
        <f t="shared" si="25"/>
        <v>#N/A</v>
      </c>
      <c r="Q776" s="203" t="e">
        <f>IF(O776="7",IF(P776="000","Sin región al ser un intermunicipal",INDEX(B!$C$2:$C$126,MATCH(EF!P776,B!$A$2:$A$126,0))),"Sin región al ser un ente Estatal")</f>
        <v>#N/A</v>
      </c>
      <c r="R776" s="204" t="e">
        <f>IF(O776="7",IF(P776="000","N/A",INDEX(B!$D$2:$D$126,MATCH(EF!P776,B!$A$2:$A$126,0))),B!$D$127)</f>
        <v>#N/A</v>
      </c>
      <c r="S776" s="204" t="e">
        <f>IF(O776="7",IF(P776="000","N/A",INDEX(B!$E$2:$E$126,MATCH(EF!P776,B!$A$2:$A$126,0))),B!$E$127)</f>
        <v>#N/A</v>
      </c>
    </row>
    <row r="777" spans="1:19" x14ac:dyDescent="0.3">
      <c r="A777" s="195">
        <f>COUNTIF(A!$A$2:$A$1001,"&lt;="&amp;A!A777)</f>
        <v>0</v>
      </c>
      <c r="B777" s="196">
        <v>776</v>
      </c>
      <c r="C777" s="202" t="e">
        <f>INDEX(A!$A$2:$A$1001,MATCH(EF!B777,EF!$A$2:$A$1001,0))</f>
        <v>#N/A</v>
      </c>
      <c r="D777" s="202" t="e">
        <f>INDEX(A!$B$2:$B$1001,MATCH(EF!C777,A!$A$2:$A$1001,0))</f>
        <v>#N/A</v>
      </c>
      <c r="E777" s="202" t="e">
        <f>INDEX(A!$C$2:$C$1001,MATCH(EF!C777,A!$A$2:$A$1001,0))</f>
        <v>#N/A</v>
      </c>
      <c r="F777" s="202" t="e">
        <f>INDEX(A!$D$2:$D$1001,MATCH(EF!C777,A!$A$2:$A$1001,0))</f>
        <v>#N/A</v>
      </c>
      <c r="G777" s="202" t="e">
        <f>INDEX(A!$E$2:$E$1001,MATCH(EF!C777,A!$A$2:$A$1001,0))</f>
        <v>#N/A</v>
      </c>
      <c r="H777" s="202" t="e">
        <f>INDEX(A!$F$2:$F$1001,MATCH(EF!C777,A!$A$2:$A$1001,0))</f>
        <v>#N/A</v>
      </c>
      <c r="I777" s="202" t="e">
        <f>INDEX(A!$G$2:$G$1001,MATCH(EF!C777,A!$A$2:$A$1001,0))</f>
        <v>#N/A</v>
      </c>
      <c r="J777" s="202" t="e">
        <f>INDEX(A!$H$2:$H$1001,MATCH(EF!C777,A!$A$2:$A$1001,0))</f>
        <v>#N/A</v>
      </c>
      <c r="K777" s="202" t="e">
        <f>INDEX(A!$I$2:$I$1001,MATCH(EF!C777,A!$A$2:$A$1001,0))</f>
        <v>#N/A</v>
      </c>
      <c r="L777" s="202" t="e">
        <f>INDEX(A!$J$2:$J$1001,MATCH(EF!C777,A!$A$2:$A$1001,0))</f>
        <v>#N/A</v>
      </c>
      <c r="M777" s="202" t="e">
        <f>INDEX(A!$K$2:$K$1001,MATCH(EF!C777,A!$A$2:$A$1001,0))</f>
        <v>#N/A</v>
      </c>
      <c r="N777" s="202" t="e">
        <f>INDEX(A!$L$2:$L$1001,MATCH(EF!C777,A!$A$2:$A$1001,0))</f>
        <v>#N/A</v>
      </c>
      <c r="O777" s="203" t="e">
        <f t="shared" si="24"/>
        <v>#N/A</v>
      </c>
      <c r="P777" s="203" t="e">
        <f t="shared" si="25"/>
        <v>#N/A</v>
      </c>
      <c r="Q777" s="203" t="e">
        <f>IF(O777="7",IF(P777="000","Sin región al ser un intermunicipal",INDEX(B!$C$2:$C$126,MATCH(EF!P777,B!$A$2:$A$126,0))),"Sin región al ser un ente Estatal")</f>
        <v>#N/A</v>
      </c>
      <c r="R777" s="204" t="e">
        <f>IF(O777="7",IF(P777="000","N/A",INDEX(B!$D$2:$D$126,MATCH(EF!P777,B!$A$2:$A$126,0))),B!$D$127)</f>
        <v>#N/A</v>
      </c>
      <c r="S777" s="204" t="e">
        <f>IF(O777="7",IF(P777="000","N/A",INDEX(B!$E$2:$E$126,MATCH(EF!P777,B!$A$2:$A$126,0))),B!$E$127)</f>
        <v>#N/A</v>
      </c>
    </row>
    <row r="778" spans="1:19" x14ac:dyDescent="0.3">
      <c r="A778" s="195">
        <f>COUNTIF(A!$A$2:$A$1001,"&lt;="&amp;A!A778)</f>
        <v>0</v>
      </c>
      <c r="B778" s="196">
        <v>777</v>
      </c>
      <c r="C778" s="202" t="e">
        <f>INDEX(A!$A$2:$A$1001,MATCH(EF!B778,EF!$A$2:$A$1001,0))</f>
        <v>#N/A</v>
      </c>
      <c r="D778" s="202" t="e">
        <f>INDEX(A!$B$2:$B$1001,MATCH(EF!C778,A!$A$2:$A$1001,0))</f>
        <v>#N/A</v>
      </c>
      <c r="E778" s="202" t="e">
        <f>INDEX(A!$C$2:$C$1001,MATCH(EF!C778,A!$A$2:$A$1001,0))</f>
        <v>#N/A</v>
      </c>
      <c r="F778" s="202" t="e">
        <f>INDEX(A!$D$2:$D$1001,MATCH(EF!C778,A!$A$2:$A$1001,0))</f>
        <v>#N/A</v>
      </c>
      <c r="G778" s="202" t="e">
        <f>INDEX(A!$E$2:$E$1001,MATCH(EF!C778,A!$A$2:$A$1001,0))</f>
        <v>#N/A</v>
      </c>
      <c r="H778" s="202" t="e">
        <f>INDEX(A!$F$2:$F$1001,MATCH(EF!C778,A!$A$2:$A$1001,0))</f>
        <v>#N/A</v>
      </c>
      <c r="I778" s="202" t="e">
        <f>INDEX(A!$G$2:$G$1001,MATCH(EF!C778,A!$A$2:$A$1001,0))</f>
        <v>#N/A</v>
      </c>
      <c r="J778" s="202" t="e">
        <f>INDEX(A!$H$2:$H$1001,MATCH(EF!C778,A!$A$2:$A$1001,0))</f>
        <v>#N/A</v>
      </c>
      <c r="K778" s="202" t="e">
        <f>INDEX(A!$I$2:$I$1001,MATCH(EF!C778,A!$A$2:$A$1001,0))</f>
        <v>#N/A</v>
      </c>
      <c r="L778" s="202" t="e">
        <f>INDEX(A!$J$2:$J$1001,MATCH(EF!C778,A!$A$2:$A$1001,0))</f>
        <v>#N/A</v>
      </c>
      <c r="M778" s="202" t="e">
        <f>INDEX(A!$K$2:$K$1001,MATCH(EF!C778,A!$A$2:$A$1001,0))</f>
        <v>#N/A</v>
      </c>
      <c r="N778" s="202" t="e">
        <f>INDEX(A!$L$2:$L$1001,MATCH(EF!C778,A!$A$2:$A$1001,0))</f>
        <v>#N/A</v>
      </c>
      <c r="O778" s="203" t="e">
        <f t="shared" si="24"/>
        <v>#N/A</v>
      </c>
      <c r="P778" s="203" t="e">
        <f t="shared" si="25"/>
        <v>#N/A</v>
      </c>
      <c r="Q778" s="203" t="e">
        <f>IF(O778="7",IF(P778="000","Sin región al ser un intermunicipal",INDEX(B!$C$2:$C$126,MATCH(EF!P778,B!$A$2:$A$126,0))),"Sin región al ser un ente Estatal")</f>
        <v>#N/A</v>
      </c>
      <c r="R778" s="204" t="e">
        <f>IF(O778="7",IF(P778="000","N/A",INDEX(B!$D$2:$D$126,MATCH(EF!P778,B!$A$2:$A$126,0))),B!$D$127)</f>
        <v>#N/A</v>
      </c>
      <c r="S778" s="204" t="e">
        <f>IF(O778="7",IF(P778="000","N/A",INDEX(B!$E$2:$E$126,MATCH(EF!P778,B!$A$2:$A$126,0))),B!$E$127)</f>
        <v>#N/A</v>
      </c>
    </row>
    <row r="779" spans="1:19" x14ac:dyDescent="0.3">
      <c r="A779" s="195">
        <f>COUNTIF(A!$A$2:$A$1001,"&lt;="&amp;A!A779)</f>
        <v>0</v>
      </c>
      <c r="B779" s="196">
        <v>778</v>
      </c>
      <c r="C779" s="202" t="e">
        <f>INDEX(A!$A$2:$A$1001,MATCH(EF!B779,EF!$A$2:$A$1001,0))</f>
        <v>#N/A</v>
      </c>
      <c r="D779" s="202" t="e">
        <f>INDEX(A!$B$2:$B$1001,MATCH(EF!C779,A!$A$2:$A$1001,0))</f>
        <v>#N/A</v>
      </c>
      <c r="E779" s="202" t="e">
        <f>INDEX(A!$C$2:$C$1001,MATCH(EF!C779,A!$A$2:$A$1001,0))</f>
        <v>#N/A</v>
      </c>
      <c r="F779" s="202" t="e">
        <f>INDEX(A!$D$2:$D$1001,MATCH(EF!C779,A!$A$2:$A$1001,0))</f>
        <v>#N/A</v>
      </c>
      <c r="G779" s="202" t="e">
        <f>INDEX(A!$E$2:$E$1001,MATCH(EF!C779,A!$A$2:$A$1001,0))</f>
        <v>#N/A</v>
      </c>
      <c r="H779" s="202" t="e">
        <f>INDEX(A!$F$2:$F$1001,MATCH(EF!C779,A!$A$2:$A$1001,0))</f>
        <v>#N/A</v>
      </c>
      <c r="I779" s="202" t="e">
        <f>INDEX(A!$G$2:$G$1001,MATCH(EF!C779,A!$A$2:$A$1001,0))</f>
        <v>#N/A</v>
      </c>
      <c r="J779" s="202" t="e">
        <f>INDEX(A!$H$2:$H$1001,MATCH(EF!C779,A!$A$2:$A$1001,0))</f>
        <v>#N/A</v>
      </c>
      <c r="K779" s="202" t="e">
        <f>INDEX(A!$I$2:$I$1001,MATCH(EF!C779,A!$A$2:$A$1001,0))</f>
        <v>#N/A</v>
      </c>
      <c r="L779" s="202" t="e">
        <f>INDEX(A!$J$2:$J$1001,MATCH(EF!C779,A!$A$2:$A$1001,0))</f>
        <v>#N/A</v>
      </c>
      <c r="M779" s="202" t="e">
        <f>INDEX(A!$K$2:$K$1001,MATCH(EF!C779,A!$A$2:$A$1001,0))</f>
        <v>#N/A</v>
      </c>
      <c r="N779" s="202" t="e">
        <f>INDEX(A!$L$2:$L$1001,MATCH(EF!C779,A!$A$2:$A$1001,0))</f>
        <v>#N/A</v>
      </c>
      <c r="O779" s="203" t="e">
        <f t="shared" si="24"/>
        <v>#N/A</v>
      </c>
      <c r="P779" s="203" t="e">
        <f t="shared" si="25"/>
        <v>#N/A</v>
      </c>
      <c r="Q779" s="203" t="e">
        <f>IF(O779="7",IF(P779="000","Sin región al ser un intermunicipal",INDEX(B!$C$2:$C$126,MATCH(EF!P779,B!$A$2:$A$126,0))),"Sin región al ser un ente Estatal")</f>
        <v>#N/A</v>
      </c>
      <c r="R779" s="204" t="e">
        <f>IF(O779="7",IF(P779="000","N/A",INDEX(B!$D$2:$D$126,MATCH(EF!P779,B!$A$2:$A$126,0))),B!$D$127)</f>
        <v>#N/A</v>
      </c>
      <c r="S779" s="204" t="e">
        <f>IF(O779="7",IF(P779="000","N/A",INDEX(B!$E$2:$E$126,MATCH(EF!P779,B!$A$2:$A$126,0))),B!$E$127)</f>
        <v>#N/A</v>
      </c>
    </row>
    <row r="780" spans="1:19" x14ac:dyDescent="0.3">
      <c r="A780" s="195">
        <f>COUNTIF(A!$A$2:$A$1001,"&lt;="&amp;A!A780)</f>
        <v>0</v>
      </c>
      <c r="B780" s="196">
        <v>779</v>
      </c>
      <c r="C780" s="202" t="e">
        <f>INDEX(A!$A$2:$A$1001,MATCH(EF!B780,EF!$A$2:$A$1001,0))</f>
        <v>#N/A</v>
      </c>
      <c r="D780" s="202" t="e">
        <f>INDEX(A!$B$2:$B$1001,MATCH(EF!C780,A!$A$2:$A$1001,0))</f>
        <v>#N/A</v>
      </c>
      <c r="E780" s="202" t="e">
        <f>INDEX(A!$C$2:$C$1001,MATCH(EF!C780,A!$A$2:$A$1001,0))</f>
        <v>#N/A</v>
      </c>
      <c r="F780" s="202" t="e">
        <f>INDEX(A!$D$2:$D$1001,MATCH(EF!C780,A!$A$2:$A$1001,0))</f>
        <v>#N/A</v>
      </c>
      <c r="G780" s="202" t="e">
        <f>INDEX(A!$E$2:$E$1001,MATCH(EF!C780,A!$A$2:$A$1001,0))</f>
        <v>#N/A</v>
      </c>
      <c r="H780" s="202" t="e">
        <f>INDEX(A!$F$2:$F$1001,MATCH(EF!C780,A!$A$2:$A$1001,0))</f>
        <v>#N/A</v>
      </c>
      <c r="I780" s="202" t="e">
        <f>INDEX(A!$G$2:$G$1001,MATCH(EF!C780,A!$A$2:$A$1001,0))</f>
        <v>#N/A</v>
      </c>
      <c r="J780" s="202" t="e">
        <f>INDEX(A!$H$2:$H$1001,MATCH(EF!C780,A!$A$2:$A$1001,0))</f>
        <v>#N/A</v>
      </c>
      <c r="K780" s="202" t="e">
        <f>INDEX(A!$I$2:$I$1001,MATCH(EF!C780,A!$A$2:$A$1001,0))</f>
        <v>#N/A</v>
      </c>
      <c r="L780" s="202" t="e">
        <f>INDEX(A!$J$2:$J$1001,MATCH(EF!C780,A!$A$2:$A$1001,0))</f>
        <v>#N/A</v>
      </c>
      <c r="M780" s="202" t="e">
        <f>INDEX(A!$K$2:$K$1001,MATCH(EF!C780,A!$A$2:$A$1001,0))</f>
        <v>#N/A</v>
      </c>
      <c r="N780" s="202" t="e">
        <f>INDEX(A!$L$2:$L$1001,MATCH(EF!C780,A!$A$2:$A$1001,0))</f>
        <v>#N/A</v>
      </c>
      <c r="O780" s="203" t="e">
        <f t="shared" si="24"/>
        <v>#N/A</v>
      </c>
      <c r="P780" s="203" t="e">
        <f t="shared" si="25"/>
        <v>#N/A</v>
      </c>
      <c r="Q780" s="203" t="e">
        <f>IF(O780="7",IF(P780="000","Sin región al ser un intermunicipal",INDEX(B!$C$2:$C$126,MATCH(EF!P780,B!$A$2:$A$126,0))),"Sin región al ser un ente Estatal")</f>
        <v>#N/A</v>
      </c>
      <c r="R780" s="204" t="e">
        <f>IF(O780="7",IF(P780="000","N/A",INDEX(B!$D$2:$D$126,MATCH(EF!P780,B!$A$2:$A$126,0))),B!$D$127)</f>
        <v>#N/A</v>
      </c>
      <c r="S780" s="204" t="e">
        <f>IF(O780="7",IF(P780="000","N/A",INDEX(B!$E$2:$E$126,MATCH(EF!P780,B!$A$2:$A$126,0))),B!$E$127)</f>
        <v>#N/A</v>
      </c>
    </row>
    <row r="781" spans="1:19" x14ac:dyDescent="0.3">
      <c r="A781" s="195">
        <f>COUNTIF(A!$A$2:$A$1001,"&lt;="&amp;A!A781)</f>
        <v>0</v>
      </c>
      <c r="B781" s="196">
        <v>780</v>
      </c>
      <c r="C781" s="202" t="e">
        <f>INDEX(A!$A$2:$A$1001,MATCH(EF!B781,EF!$A$2:$A$1001,0))</f>
        <v>#N/A</v>
      </c>
      <c r="D781" s="202" t="e">
        <f>INDEX(A!$B$2:$B$1001,MATCH(EF!C781,A!$A$2:$A$1001,0))</f>
        <v>#N/A</v>
      </c>
      <c r="E781" s="202" t="e">
        <f>INDEX(A!$C$2:$C$1001,MATCH(EF!C781,A!$A$2:$A$1001,0))</f>
        <v>#N/A</v>
      </c>
      <c r="F781" s="202" t="e">
        <f>INDEX(A!$D$2:$D$1001,MATCH(EF!C781,A!$A$2:$A$1001,0))</f>
        <v>#N/A</v>
      </c>
      <c r="G781" s="202" t="e">
        <f>INDEX(A!$E$2:$E$1001,MATCH(EF!C781,A!$A$2:$A$1001,0))</f>
        <v>#N/A</v>
      </c>
      <c r="H781" s="202" t="e">
        <f>INDEX(A!$F$2:$F$1001,MATCH(EF!C781,A!$A$2:$A$1001,0))</f>
        <v>#N/A</v>
      </c>
      <c r="I781" s="202" t="e">
        <f>INDEX(A!$G$2:$G$1001,MATCH(EF!C781,A!$A$2:$A$1001,0))</f>
        <v>#N/A</v>
      </c>
      <c r="J781" s="202" t="e">
        <f>INDEX(A!$H$2:$H$1001,MATCH(EF!C781,A!$A$2:$A$1001,0))</f>
        <v>#N/A</v>
      </c>
      <c r="K781" s="202" t="e">
        <f>INDEX(A!$I$2:$I$1001,MATCH(EF!C781,A!$A$2:$A$1001,0))</f>
        <v>#N/A</v>
      </c>
      <c r="L781" s="202" t="e">
        <f>INDEX(A!$J$2:$J$1001,MATCH(EF!C781,A!$A$2:$A$1001,0))</f>
        <v>#N/A</v>
      </c>
      <c r="M781" s="202" t="e">
        <f>INDEX(A!$K$2:$K$1001,MATCH(EF!C781,A!$A$2:$A$1001,0))</f>
        <v>#N/A</v>
      </c>
      <c r="N781" s="202" t="e">
        <f>INDEX(A!$L$2:$L$1001,MATCH(EF!C781,A!$A$2:$A$1001,0))</f>
        <v>#N/A</v>
      </c>
      <c r="O781" s="203" t="e">
        <f t="shared" si="24"/>
        <v>#N/A</v>
      </c>
      <c r="P781" s="203" t="e">
        <f t="shared" si="25"/>
        <v>#N/A</v>
      </c>
      <c r="Q781" s="203" t="e">
        <f>IF(O781="7",IF(P781="000","Sin región al ser un intermunicipal",INDEX(B!$C$2:$C$126,MATCH(EF!P781,B!$A$2:$A$126,0))),"Sin región al ser un ente Estatal")</f>
        <v>#N/A</v>
      </c>
      <c r="R781" s="204" t="e">
        <f>IF(O781="7",IF(P781="000","N/A",INDEX(B!$D$2:$D$126,MATCH(EF!P781,B!$A$2:$A$126,0))),B!$D$127)</f>
        <v>#N/A</v>
      </c>
      <c r="S781" s="204" t="e">
        <f>IF(O781="7",IF(P781="000","N/A",INDEX(B!$E$2:$E$126,MATCH(EF!P781,B!$A$2:$A$126,0))),B!$E$127)</f>
        <v>#N/A</v>
      </c>
    </row>
    <row r="782" spans="1:19" x14ac:dyDescent="0.3">
      <c r="A782" s="195">
        <f>COUNTIF(A!$A$2:$A$1001,"&lt;="&amp;A!A782)</f>
        <v>0</v>
      </c>
      <c r="B782" s="196">
        <v>781</v>
      </c>
      <c r="C782" s="202" t="e">
        <f>INDEX(A!$A$2:$A$1001,MATCH(EF!B782,EF!$A$2:$A$1001,0))</f>
        <v>#N/A</v>
      </c>
      <c r="D782" s="202" t="e">
        <f>INDEX(A!$B$2:$B$1001,MATCH(EF!C782,A!$A$2:$A$1001,0))</f>
        <v>#N/A</v>
      </c>
      <c r="E782" s="202" t="e">
        <f>INDEX(A!$C$2:$C$1001,MATCH(EF!C782,A!$A$2:$A$1001,0))</f>
        <v>#N/A</v>
      </c>
      <c r="F782" s="202" t="e">
        <f>INDEX(A!$D$2:$D$1001,MATCH(EF!C782,A!$A$2:$A$1001,0))</f>
        <v>#N/A</v>
      </c>
      <c r="G782" s="202" t="e">
        <f>INDEX(A!$E$2:$E$1001,MATCH(EF!C782,A!$A$2:$A$1001,0))</f>
        <v>#N/A</v>
      </c>
      <c r="H782" s="202" t="e">
        <f>INDEX(A!$F$2:$F$1001,MATCH(EF!C782,A!$A$2:$A$1001,0))</f>
        <v>#N/A</v>
      </c>
      <c r="I782" s="202" t="e">
        <f>INDEX(A!$G$2:$G$1001,MATCH(EF!C782,A!$A$2:$A$1001,0))</f>
        <v>#N/A</v>
      </c>
      <c r="J782" s="202" t="e">
        <f>INDEX(A!$H$2:$H$1001,MATCH(EF!C782,A!$A$2:$A$1001,0))</f>
        <v>#N/A</v>
      </c>
      <c r="K782" s="202" t="e">
        <f>INDEX(A!$I$2:$I$1001,MATCH(EF!C782,A!$A$2:$A$1001,0))</f>
        <v>#N/A</v>
      </c>
      <c r="L782" s="202" t="e">
        <f>INDEX(A!$J$2:$J$1001,MATCH(EF!C782,A!$A$2:$A$1001,0))</f>
        <v>#N/A</v>
      </c>
      <c r="M782" s="202" t="e">
        <f>INDEX(A!$K$2:$K$1001,MATCH(EF!C782,A!$A$2:$A$1001,0))</f>
        <v>#N/A</v>
      </c>
      <c r="N782" s="202" t="e">
        <f>INDEX(A!$L$2:$L$1001,MATCH(EF!C782,A!$A$2:$A$1001,0))</f>
        <v>#N/A</v>
      </c>
      <c r="O782" s="203" t="e">
        <f t="shared" si="24"/>
        <v>#N/A</v>
      </c>
      <c r="P782" s="203" t="e">
        <f t="shared" si="25"/>
        <v>#N/A</v>
      </c>
      <c r="Q782" s="203" t="e">
        <f>IF(O782="7",IF(P782="000","Sin región al ser un intermunicipal",INDEX(B!$C$2:$C$126,MATCH(EF!P782,B!$A$2:$A$126,0))),"Sin región al ser un ente Estatal")</f>
        <v>#N/A</v>
      </c>
      <c r="R782" s="204" t="e">
        <f>IF(O782="7",IF(P782="000","N/A",INDEX(B!$D$2:$D$126,MATCH(EF!P782,B!$A$2:$A$126,0))),B!$D$127)</f>
        <v>#N/A</v>
      </c>
      <c r="S782" s="204" t="e">
        <f>IF(O782="7",IF(P782="000","N/A",INDEX(B!$E$2:$E$126,MATCH(EF!P782,B!$A$2:$A$126,0))),B!$E$127)</f>
        <v>#N/A</v>
      </c>
    </row>
    <row r="783" spans="1:19" x14ac:dyDescent="0.3">
      <c r="A783" s="195">
        <f>COUNTIF(A!$A$2:$A$1001,"&lt;="&amp;A!A783)</f>
        <v>0</v>
      </c>
      <c r="B783" s="196">
        <v>782</v>
      </c>
      <c r="C783" s="202" t="e">
        <f>INDEX(A!$A$2:$A$1001,MATCH(EF!B783,EF!$A$2:$A$1001,0))</f>
        <v>#N/A</v>
      </c>
      <c r="D783" s="202" t="e">
        <f>INDEX(A!$B$2:$B$1001,MATCH(EF!C783,A!$A$2:$A$1001,0))</f>
        <v>#N/A</v>
      </c>
      <c r="E783" s="202" t="e">
        <f>INDEX(A!$C$2:$C$1001,MATCH(EF!C783,A!$A$2:$A$1001,0))</f>
        <v>#N/A</v>
      </c>
      <c r="F783" s="202" t="e">
        <f>INDEX(A!$D$2:$D$1001,MATCH(EF!C783,A!$A$2:$A$1001,0))</f>
        <v>#N/A</v>
      </c>
      <c r="G783" s="202" t="e">
        <f>INDEX(A!$E$2:$E$1001,MATCH(EF!C783,A!$A$2:$A$1001,0))</f>
        <v>#N/A</v>
      </c>
      <c r="H783" s="202" t="e">
        <f>INDEX(A!$F$2:$F$1001,MATCH(EF!C783,A!$A$2:$A$1001,0))</f>
        <v>#N/A</v>
      </c>
      <c r="I783" s="202" t="e">
        <f>INDEX(A!$G$2:$G$1001,MATCH(EF!C783,A!$A$2:$A$1001,0))</f>
        <v>#N/A</v>
      </c>
      <c r="J783" s="202" t="e">
        <f>INDEX(A!$H$2:$H$1001,MATCH(EF!C783,A!$A$2:$A$1001,0))</f>
        <v>#N/A</v>
      </c>
      <c r="K783" s="202" t="e">
        <f>INDEX(A!$I$2:$I$1001,MATCH(EF!C783,A!$A$2:$A$1001,0))</f>
        <v>#N/A</v>
      </c>
      <c r="L783" s="202" t="e">
        <f>INDEX(A!$J$2:$J$1001,MATCH(EF!C783,A!$A$2:$A$1001,0))</f>
        <v>#N/A</v>
      </c>
      <c r="M783" s="202" t="e">
        <f>INDEX(A!$K$2:$K$1001,MATCH(EF!C783,A!$A$2:$A$1001,0))</f>
        <v>#N/A</v>
      </c>
      <c r="N783" s="202" t="e">
        <f>INDEX(A!$L$2:$L$1001,MATCH(EF!C783,A!$A$2:$A$1001,0))</f>
        <v>#N/A</v>
      </c>
      <c r="O783" s="203" t="e">
        <f t="shared" si="24"/>
        <v>#N/A</v>
      </c>
      <c r="P783" s="203" t="e">
        <f t="shared" si="25"/>
        <v>#N/A</v>
      </c>
      <c r="Q783" s="203" t="e">
        <f>IF(O783="7",IF(P783="000","Sin región al ser un intermunicipal",INDEX(B!$C$2:$C$126,MATCH(EF!P783,B!$A$2:$A$126,0))),"Sin región al ser un ente Estatal")</f>
        <v>#N/A</v>
      </c>
      <c r="R783" s="204" t="e">
        <f>IF(O783="7",IF(P783="000","N/A",INDEX(B!$D$2:$D$126,MATCH(EF!P783,B!$A$2:$A$126,0))),B!$D$127)</f>
        <v>#N/A</v>
      </c>
      <c r="S783" s="204" t="e">
        <f>IF(O783="7",IF(P783="000","N/A",INDEX(B!$E$2:$E$126,MATCH(EF!P783,B!$A$2:$A$126,0))),B!$E$127)</f>
        <v>#N/A</v>
      </c>
    </row>
    <row r="784" spans="1:19" x14ac:dyDescent="0.3">
      <c r="A784" s="195">
        <f>COUNTIF(A!$A$2:$A$1001,"&lt;="&amp;A!A784)</f>
        <v>0</v>
      </c>
      <c r="B784" s="196">
        <v>783</v>
      </c>
      <c r="C784" s="202" t="e">
        <f>INDEX(A!$A$2:$A$1001,MATCH(EF!B784,EF!$A$2:$A$1001,0))</f>
        <v>#N/A</v>
      </c>
      <c r="D784" s="202" t="e">
        <f>INDEX(A!$B$2:$B$1001,MATCH(EF!C784,A!$A$2:$A$1001,0))</f>
        <v>#N/A</v>
      </c>
      <c r="E784" s="202" t="e">
        <f>INDEX(A!$C$2:$C$1001,MATCH(EF!C784,A!$A$2:$A$1001,0))</f>
        <v>#N/A</v>
      </c>
      <c r="F784" s="202" t="e">
        <f>INDEX(A!$D$2:$D$1001,MATCH(EF!C784,A!$A$2:$A$1001,0))</f>
        <v>#N/A</v>
      </c>
      <c r="G784" s="202" t="e">
        <f>INDEX(A!$E$2:$E$1001,MATCH(EF!C784,A!$A$2:$A$1001,0))</f>
        <v>#N/A</v>
      </c>
      <c r="H784" s="202" t="e">
        <f>INDEX(A!$F$2:$F$1001,MATCH(EF!C784,A!$A$2:$A$1001,0))</f>
        <v>#N/A</v>
      </c>
      <c r="I784" s="202" t="e">
        <f>INDEX(A!$G$2:$G$1001,MATCH(EF!C784,A!$A$2:$A$1001,0))</f>
        <v>#N/A</v>
      </c>
      <c r="J784" s="202" t="e">
        <f>INDEX(A!$H$2:$H$1001,MATCH(EF!C784,A!$A$2:$A$1001,0))</f>
        <v>#N/A</v>
      </c>
      <c r="K784" s="202" t="e">
        <f>INDEX(A!$I$2:$I$1001,MATCH(EF!C784,A!$A$2:$A$1001,0))</f>
        <v>#N/A</v>
      </c>
      <c r="L784" s="202" t="e">
        <f>INDEX(A!$J$2:$J$1001,MATCH(EF!C784,A!$A$2:$A$1001,0))</f>
        <v>#N/A</v>
      </c>
      <c r="M784" s="202" t="e">
        <f>INDEX(A!$K$2:$K$1001,MATCH(EF!C784,A!$A$2:$A$1001,0))</f>
        <v>#N/A</v>
      </c>
      <c r="N784" s="202" t="e">
        <f>INDEX(A!$L$2:$L$1001,MATCH(EF!C784,A!$A$2:$A$1001,0))</f>
        <v>#N/A</v>
      </c>
      <c r="O784" s="203" t="e">
        <f t="shared" si="24"/>
        <v>#N/A</v>
      </c>
      <c r="P784" s="203" t="e">
        <f t="shared" si="25"/>
        <v>#N/A</v>
      </c>
      <c r="Q784" s="203" t="e">
        <f>IF(O784="7",IF(P784="000","Sin región al ser un intermunicipal",INDEX(B!$C$2:$C$126,MATCH(EF!P784,B!$A$2:$A$126,0))),"Sin región al ser un ente Estatal")</f>
        <v>#N/A</v>
      </c>
      <c r="R784" s="204" t="e">
        <f>IF(O784="7",IF(P784="000","N/A",INDEX(B!$D$2:$D$126,MATCH(EF!P784,B!$A$2:$A$126,0))),B!$D$127)</f>
        <v>#N/A</v>
      </c>
      <c r="S784" s="204" t="e">
        <f>IF(O784="7",IF(P784="000","N/A",INDEX(B!$E$2:$E$126,MATCH(EF!P784,B!$A$2:$A$126,0))),B!$E$127)</f>
        <v>#N/A</v>
      </c>
    </row>
    <row r="785" spans="1:19" x14ac:dyDescent="0.3">
      <c r="A785" s="195">
        <f>COUNTIF(A!$A$2:$A$1001,"&lt;="&amp;A!A785)</f>
        <v>0</v>
      </c>
      <c r="B785" s="196">
        <v>784</v>
      </c>
      <c r="C785" s="202" t="e">
        <f>INDEX(A!$A$2:$A$1001,MATCH(EF!B785,EF!$A$2:$A$1001,0))</f>
        <v>#N/A</v>
      </c>
      <c r="D785" s="202" t="e">
        <f>INDEX(A!$B$2:$B$1001,MATCH(EF!C785,A!$A$2:$A$1001,0))</f>
        <v>#N/A</v>
      </c>
      <c r="E785" s="202" t="e">
        <f>INDEX(A!$C$2:$C$1001,MATCH(EF!C785,A!$A$2:$A$1001,0))</f>
        <v>#N/A</v>
      </c>
      <c r="F785" s="202" t="e">
        <f>INDEX(A!$D$2:$D$1001,MATCH(EF!C785,A!$A$2:$A$1001,0))</f>
        <v>#N/A</v>
      </c>
      <c r="G785" s="202" t="e">
        <f>INDEX(A!$E$2:$E$1001,MATCH(EF!C785,A!$A$2:$A$1001,0))</f>
        <v>#N/A</v>
      </c>
      <c r="H785" s="202" t="e">
        <f>INDEX(A!$F$2:$F$1001,MATCH(EF!C785,A!$A$2:$A$1001,0))</f>
        <v>#N/A</v>
      </c>
      <c r="I785" s="202" t="e">
        <f>INDEX(A!$G$2:$G$1001,MATCH(EF!C785,A!$A$2:$A$1001,0))</f>
        <v>#N/A</v>
      </c>
      <c r="J785" s="202" t="e">
        <f>INDEX(A!$H$2:$H$1001,MATCH(EF!C785,A!$A$2:$A$1001,0))</f>
        <v>#N/A</v>
      </c>
      <c r="K785" s="202" t="e">
        <f>INDEX(A!$I$2:$I$1001,MATCH(EF!C785,A!$A$2:$A$1001,0))</f>
        <v>#N/A</v>
      </c>
      <c r="L785" s="202" t="e">
        <f>INDEX(A!$J$2:$J$1001,MATCH(EF!C785,A!$A$2:$A$1001,0))</f>
        <v>#N/A</v>
      </c>
      <c r="M785" s="202" t="e">
        <f>INDEX(A!$K$2:$K$1001,MATCH(EF!C785,A!$A$2:$A$1001,0))</f>
        <v>#N/A</v>
      </c>
      <c r="N785" s="202" t="e">
        <f>INDEX(A!$L$2:$L$1001,MATCH(EF!C785,A!$A$2:$A$1001,0))</f>
        <v>#N/A</v>
      </c>
      <c r="O785" s="203" t="e">
        <f t="shared" si="24"/>
        <v>#N/A</v>
      </c>
      <c r="P785" s="203" t="e">
        <f t="shared" si="25"/>
        <v>#N/A</v>
      </c>
      <c r="Q785" s="203" t="e">
        <f>IF(O785="7",IF(P785="000","Sin región al ser un intermunicipal",INDEX(B!$C$2:$C$126,MATCH(EF!P785,B!$A$2:$A$126,0))),"Sin región al ser un ente Estatal")</f>
        <v>#N/A</v>
      </c>
      <c r="R785" s="204" t="e">
        <f>IF(O785="7",IF(P785="000","N/A",INDEX(B!$D$2:$D$126,MATCH(EF!P785,B!$A$2:$A$126,0))),B!$D$127)</f>
        <v>#N/A</v>
      </c>
      <c r="S785" s="204" t="e">
        <f>IF(O785="7",IF(P785="000","N/A",INDEX(B!$E$2:$E$126,MATCH(EF!P785,B!$A$2:$A$126,0))),B!$E$127)</f>
        <v>#N/A</v>
      </c>
    </row>
    <row r="786" spans="1:19" x14ac:dyDescent="0.3">
      <c r="A786" s="195">
        <f>COUNTIF(A!$A$2:$A$1001,"&lt;="&amp;A!A786)</f>
        <v>0</v>
      </c>
      <c r="B786" s="196">
        <v>785</v>
      </c>
      <c r="C786" s="202" t="e">
        <f>INDEX(A!$A$2:$A$1001,MATCH(EF!B786,EF!$A$2:$A$1001,0))</f>
        <v>#N/A</v>
      </c>
      <c r="D786" s="202" t="e">
        <f>INDEX(A!$B$2:$B$1001,MATCH(EF!C786,A!$A$2:$A$1001,0))</f>
        <v>#N/A</v>
      </c>
      <c r="E786" s="202" t="e">
        <f>INDEX(A!$C$2:$C$1001,MATCH(EF!C786,A!$A$2:$A$1001,0))</f>
        <v>#N/A</v>
      </c>
      <c r="F786" s="202" t="e">
        <f>INDEX(A!$D$2:$D$1001,MATCH(EF!C786,A!$A$2:$A$1001,0))</f>
        <v>#N/A</v>
      </c>
      <c r="G786" s="202" t="e">
        <f>INDEX(A!$E$2:$E$1001,MATCH(EF!C786,A!$A$2:$A$1001,0))</f>
        <v>#N/A</v>
      </c>
      <c r="H786" s="202" t="e">
        <f>INDEX(A!$F$2:$F$1001,MATCH(EF!C786,A!$A$2:$A$1001,0))</f>
        <v>#N/A</v>
      </c>
      <c r="I786" s="202" t="e">
        <f>INDEX(A!$G$2:$G$1001,MATCH(EF!C786,A!$A$2:$A$1001,0))</f>
        <v>#N/A</v>
      </c>
      <c r="J786" s="202" t="e">
        <f>INDEX(A!$H$2:$H$1001,MATCH(EF!C786,A!$A$2:$A$1001,0))</f>
        <v>#N/A</v>
      </c>
      <c r="K786" s="202" t="e">
        <f>INDEX(A!$I$2:$I$1001,MATCH(EF!C786,A!$A$2:$A$1001,0))</f>
        <v>#N/A</v>
      </c>
      <c r="L786" s="202" t="e">
        <f>INDEX(A!$J$2:$J$1001,MATCH(EF!C786,A!$A$2:$A$1001,0))</f>
        <v>#N/A</v>
      </c>
      <c r="M786" s="202" t="e">
        <f>INDEX(A!$K$2:$K$1001,MATCH(EF!C786,A!$A$2:$A$1001,0))</f>
        <v>#N/A</v>
      </c>
      <c r="N786" s="202" t="e">
        <f>INDEX(A!$L$2:$L$1001,MATCH(EF!C786,A!$A$2:$A$1001,0))</f>
        <v>#N/A</v>
      </c>
      <c r="O786" s="203" t="e">
        <f t="shared" si="24"/>
        <v>#N/A</v>
      </c>
      <c r="P786" s="203" t="e">
        <f t="shared" si="25"/>
        <v>#N/A</v>
      </c>
      <c r="Q786" s="203" t="e">
        <f>IF(O786="7",IF(P786="000","Sin región al ser un intermunicipal",INDEX(B!$C$2:$C$126,MATCH(EF!P786,B!$A$2:$A$126,0))),"Sin región al ser un ente Estatal")</f>
        <v>#N/A</v>
      </c>
      <c r="R786" s="204" t="e">
        <f>IF(O786="7",IF(P786="000","N/A",INDEX(B!$D$2:$D$126,MATCH(EF!P786,B!$A$2:$A$126,0))),B!$D$127)</f>
        <v>#N/A</v>
      </c>
      <c r="S786" s="204" t="e">
        <f>IF(O786="7",IF(P786="000","N/A",INDEX(B!$E$2:$E$126,MATCH(EF!P786,B!$A$2:$A$126,0))),B!$E$127)</f>
        <v>#N/A</v>
      </c>
    </row>
    <row r="787" spans="1:19" x14ac:dyDescent="0.3">
      <c r="A787" s="195">
        <f>COUNTIF(A!$A$2:$A$1001,"&lt;="&amp;A!A787)</f>
        <v>0</v>
      </c>
      <c r="B787" s="196">
        <v>786</v>
      </c>
      <c r="C787" s="202" t="e">
        <f>INDEX(A!$A$2:$A$1001,MATCH(EF!B787,EF!$A$2:$A$1001,0))</f>
        <v>#N/A</v>
      </c>
      <c r="D787" s="202" t="e">
        <f>INDEX(A!$B$2:$B$1001,MATCH(EF!C787,A!$A$2:$A$1001,0))</f>
        <v>#N/A</v>
      </c>
      <c r="E787" s="202" t="e">
        <f>INDEX(A!$C$2:$C$1001,MATCH(EF!C787,A!$A$2:$A$1001,0))</f>
        <v>#N/A</v>
      </c>
      <c r="F787" s="202" t="e">
        <f>INDEX(A!$D$2:$D$1001,MATCH(EF!C787,A!$A$2:$A$1001,0))</f>
        <v>#N/A</v>
      </c>
      <c r="G787" s="202" t="e">
        <f>INDEX(A!$E$2:$E$1001,MATCH(EF!C787,A!$A$2:$A$1001,0))</f>
        <v>#N/A</v>
      </c>
      <c r="H787" s="202" t="e">
        <f>INDEX(A!$F$2:$F$1001,MATCH(EF!C787,A!$A$2:$A$1001,0))</f>
        <v>#N/A</v>
      </c>
      <c r="I787" s="202" t="e">
        <f>INDEX(A!$G$2:$G$1001,MATCH(EF!C787,A!$A$2:$A$1001,0))</f>
        <v>#N/A</v>
      </c>
      <c r="J787" s="202" t="e">
        <f>INDEX(A!$H$2:$H$1001,MATCH(EF!C787,A!$A$2:$A$1001,0))</f>
        <v>#N/A</v>
      </c>
      <c r="K787" s="202" t="e">
        <f>INDEX(A!$I$2:$I$1001,MATCH(EF!C787,A!$A$2:$A$1001,0))</f>
        <v>#N/A</v>
      </c>
      <c r="L787" s="202" t="e">
        <f>INDEX(A!$J$2:$J$1001,MATCH(EF!C787,A!$A$2:$A$1001,0))</f>
        <v>#N/A</v>
      </c>
      <c r="M787" s="202" t="e">
        <f>INDEX(A!$K$2:$K$1001,MATCH(EF!C787,A!$A$2:$A$1001,0))</f>
        <v>#N/A</v>
      </c>
      <c r="N787" s="202" t="e">
        <f>INDEX(A!$L$2:$L$1001,MATCH(EF!C787,A!$A$2:$A$1001,0))</f>
        <v>#N/A</v>
      </c>
      <c r="O787" s="203" t="e">
        <f t="shared" si="24"/>
        <v>#N/A</v>
      </c>
      <c r="P787" s="203" t="e">
        <f t="shared" si="25"/>
        <v>#N/A</v>
      </c>
      <c r="Q787" s="203" t="e">
        <f>IF(O787="7",IF(P787="000","Sin región al ser un intermunicipal",INDEX(B!$C$2:$C$126,MATCH(EF!P787,B!$A$2:$A$126,0))),"Sin región al ser un ente Estatal")</f>
        <v>#N/A</v>
      </c>
      <c r="R787" s="204" t="e">
        <f>IF(O787="7",IF(P787="000","N/A",INDEX(B!$D$2:$D$126,MATCH(EF!P787,B!$A$2:$A$126,0))),B!$D$127)</f>
        <v>#N/A</v>
      </c>
      <c r="S787" s="204" t="e">
        <f>IF(O787="7",IF(P787="000","N/A",INDEX(B!$E$2:$E$126,MATCH(EF!P787,B!$A$2:$A$126,0))),B!$E$127)</f>
        <v>#N/A</v>
      </c>
    </row>
    <row r="788" spans="1:19" x14ac:dyDescent="0.3">
      <c r="A788" s="195">
        <f>COUNTIF(A!$A$2:$A$1001,"&lt;="&amp;A!A788)</f>
        <v>0</v>
      </c>
      <c r="B788" s="196">
        <v>787</v>
      </c>
      <c r="C788" s="202" t="e">
        <f>INDEX(A!$A$2:$A$1001,MATCH(EF!B788,EF!$A$2:$A$1001,0))</f>
        <v>#N/A</v>
      </c>
      <c r="D788" s="202" t="e">
        <f>INDEX(A!$B$2:$B$1001,MATCH(EF!C788,A!$A$2:$A$1001,0))</f>
        <v>#N/A</v>
      </c>
      <c r="E788" s="202" t="e">
        <f>INDEX(A!$C$2:$C$1001,MATCH(EF!C788,A!$A$2:$A$1001,0))</f>
        <v>#N/A</v>
      </c>
      <c r="F788" s="202" t="e">
        <f>INDEX(A!$D$2:$D$1001,MATCH(EF!C788,A!$A$2:$A$1001,0))</f>
        <v>#N/A</v>
      </c>
      <c r="G788" s="202" t="e">
        <f>INDEX(A!$E$2:$E$1001,MATCH(EF!C788,A!$A$2:$A$1001,0))</f>
        <v>#N/A</v>
      </c>
      <c r="H788" s="202" t="e">
        <f>INDEX(A!$F$2:$F$1001,MATCH(EF!C788,A!$A$2:$A$1001,0))</f>
        <v>#N/A</v>
      </c>
      <c r="I788" s="202" t="e">
        <f>INDEX(A!$G$2:$G$1001,MATCH(EF!C788,A!$A$2:$A$1001,0))</f>
        <v>#N/A</v>
      </c>
      <c r="J788" s="202" t="e">
        <f>INDEX(A!$H$2:$H$1001,MATCH(EF!C788,A!$A$2:$A$1001,0))</f>
        <v>#N/A</v>
      </c>
      <c r="K788" s="202" t="e">
        <f>INDEX(A!$I$2:$I$1001,MATCH(EF!C788,A!$A$2:$A$1001,0))</f>
        <v>#N/A</v>
      </c>
      <c r="L788" s="202" t="e">
        <f>INDEX(A!$J$2:$J$1001,MATCH(EF!C788,A!$A$2:$A$1001,0))</f>
        <v>#N/A</v>
      </c>
      <c r="M788" s="202" t="e">
        <f>INDEX(A!$K$2:$K$1001,MATCH(EF!C788,A!$A$2:$A$1001,0))</f>
        <v>#N/A</v>
      </c>
      <c r="N788" s="202" t="e">
        <f>INDEX(A!$L$2:$L$1001,MATCH(EF!C788,A!$A$2:$A$1001,0))</f>
        <v>#N/A</v>
      </c>
      <c r="O788" s="203" t="e">
        <f t="shared" si="24"/>
        <v>#N/A</v>
      </c>
      <c r="P788" s="203" t="e">
        <f t="shared" si="25"/>
        <v>#N/A</v>
      </c>
      <c r="Q788" s="203" t="e">
        <f>IF(O788="7",IF(P788="000","Sin región al ser un intermunicipal",INDEX(B!$C$2:$C$126,MATCH(EF!P788,B!$A$2:$A$126,0))),"Sin región al ser un ente Estatal")</f>
        <v>#N/A</v>
      </c>
      <c r="R788" s="204" t="e">
        <f>IF(O788="7",IF(P788="000","N/A",INDEX(B!$D$2:$D$126,MATCH(EF!P788,B!$A$2:$A$126,0))),B!$D$127)</f>
        <v>#N/A</v>
      </c>
      <c r="S788" s="204" t="e">
        <f>IF(O788="7",IF(P788="000","N/A",INDEX(B!$E$2:$E$126,MATCH(EF!P788,B!$A$2:$A$126,0))),B!$E$127)</f>
        <v>#N/A</v>
      </c>
    </row>
    <row r="789" spans="1:19" x14ac:dyDescent="0.3">
      <c r="A789" s="195">
        <f>COUNTIF(A!$A$2:$A$1001,"&lt;="&amp;A!A789)</f>
        <v>0</v>
      </c>
      <c r="B789" s="196">
        <v>788</v>
      </c>
      <c r="C789" s="202" t="e">
        <f>INDEX(A!$A$2:$A$1001,MATCH(EF!B789,EF!$A$2:$A$1001,0))</f>
        <v>#N/A</v>
      </c>
      <c r="D789" s="202" t="e">
        <f>INDEX(A!$B$2:$B$1001,MATCH(EF!C789,A!$A$2:$A$1001,0))</f>
        <v>#N/A</v>
      </c>
      <c r="E789" s="202" t="e">
        <f>INDEX(A!$C$2:$C$1001,MATCH(EF!C789,A!$A$2:$A$1001,0))</f>
        <v>#N/A</v>
      </c>
      <c r="F789" s="202" t="e">
        <f>INDEX(A!$D$2:$D$1001,MATCH(EF!C789,A!$A$2:$A$1001,0))</f>
        <v>#N/A</v>
      </c>
      <c r="G789" s="202" t="e">
        <f>INDEX(A!$E$2:$E$1001,MATCH(EF!C789,A!$A$2:$A$1001,0))</f>
        <v>#N/A</v>
      </c>
      <c r="H789" s="202" t="e">
        <f>INDEX(A!$F$2:$F$1001,MATCH(EF!C789,A!$A$2:$A$1001,0))</f>
        <v>#N/A</v>
      </c>
      <c r="I789" s="202" t="e">
        <f>INDEX(A!$G$2:$G$1001,MATCH(EF!C789,A!$A$2:$A$1001,0))</f>
        <v>#N/A</v>
      </c>
      <c r="J789" s="202" t="e">
        <f>INDEX(A!$H$2:$H$1001,MATCH(EF!C789,A!$A$2:$A$1001,0))</f>
        <v>#N/A</v>
      </c>
      <c r="K789" s="202" t="e">
        <f>INDEX(A!$I$2:$I$1001,MATCH(EF!C789,A!$A$2:$A$1001,0))</f>
        <v>#N/A</v>
      </c>
      <c r="L789" s="202" t="e">
        <f>INDEX(A!$J$2:$J$1001,MATCH(EF!C789,A!$A$2:$A$1001,0))</f>
        <v>#N/A</v>
      </c>
      <c r="M789" s="202" t="e">
        <f>INDEX(A!$K$2:$K$1001,MATCH(EF!C789,A!$A$2:$A$1001,0))</f>
        <v>#N/A</v>
      </c>
      <c r="N789" s="202" t="e">
        <f>INDEX(A!$L$2:$L$1001,MATCH(EF!C789,A!$A$2:$A$1001,0))</f>
        <v>#N/A</v>
      </c>
      <c r="O789" s="203" t="e">
        <f t="shared" si="24"/>
        <v>#N/A</v>
      </c>
      <c r="P789" s="203" t="e">
        <f t="shared" si="25"/>
        <v>#N/A</v>
      </c>
      <c r="Q789" s="203" t="e">
        <f>IF(O789="7",IF(P789="000","Sin región al ser un intermunicipal",INDEX(B!$C$2:$C$126,MATCH(EF!P789,B!$A$2:$A$126,0))),"Sin región al ser un ente Estatal")</f>
        <v>#N/A</v>
      </c>
      <c r="R789" s="204" t="e">
        <f>IF(O789="7",IF(P789="000","N/A",INDEX(B!$D$2:$D$126,MATCH(EF!P789,B!$A$2:$A$126,0))),B!$D$127)</f>
        <v>#N/A</v>
      </c>
      <c r="S789" s="204" t="e">
        <f>IF(O789="7",IF(P789="000","N/A",INDEX(B!$E$2:$E$126,MATCH(EF!P789,B!$A$2:$A$126,0))),B!$E$127)</f>
        <v>#N/A</v>
      </c>
    </row>
    <row r="790" spans="1:19" x14ac:dyDescent="0.3">
      <c r="A790" s="195">
        <f>COUNTIF(A!$A$2:$A$1001,"&lt;="&amp;A!A790)</f>
        <v>0</v>
      </c>
      <c r="B790" s="196">
        <v>789</v>
      </c>
      <c r="C790" s="202" t="e">
        <f>INDEX(A!$A$2:$A$1001,MATCH(EF!B790,EF!$A$2:$A$1001,0))</f>
        <v>#N/A</v>
      </c>
      <c r="D790" s="202" t="e">
        <f>INDEX(A!$B$2:$B$1001,MATCH(EF!C790,A!$A$2:$A$1001,0))</f>
        <v>#N/A</v>
      </c>
      <c r="E790" s="202" t="e">
        <f>INDEX(A!$C$2:$C$1001,MATCH(EF!C790,A!$A$2:$A$1001,0))</f>
        <v>#N/A</v>
      </c>
      <c r="F790" s="202" t="e">
        <f>INDEX(A!$D$2:$D$1001,MATCH(EF!C790,A!$A$2:$A$1001,0))</f>
        <v>#N/A</v>
      </c>
      <c r="G790" s="202" t="e">
        <f>INDEX(A!$E$2:$E$1001,MATCH(EF!C790,A!$A$2:$A$1001,0))</f>
        <v>#N/A</v>
      </c>
      <c r="H790" s="202" t="e">
        <f>INDEX(A!$F$2:$F$1001,MATCH(EF!C790,A!$A$2:$A$1001,0))</f>
        <v>#N/A</v>
      </c>
      <c r="I790" s="202" t="e">
        <f>INDEX(A!$G$2:$G$1001,MATCH(EF!C790,A!$A$2:$A$1001,0))</f>
        <v>#N/A</v>
      </c>
      <c r="J790" s="202" t="e">
        <f>INDEX(A!$H$2:$H$1001,MATCH(EF!C790,A!$A$2:$A$1001,0))</f>
        <v>#N/A</v>
      </c>
      <c r="K790" s="202" t="e">
        <f>INDEX(A!$I$2:$I$1001,MATCH(EF!C790,A!$A$2:$A$1001,0))</f>
        <v>#N/A</v>
      </c>
      <c r="L790" s="202" t="e">
        <f>INDEX(A!$J$2:$J$1001,MATCH(EF!C790,A!$A$2:$A$1001,0))</f>
        <v>#N/A</v>
      </c>
      <c r="M790" s="202" t="e">
        <f>INDEX(A!$K$2:$K$1001,MATCH(EF!C790,A!$A$2:$A$1001,0))</f>
        <v>#N/A</v>
      </c>
      <c r="N790" s="202" t="e">
        <f>INDEX(A!$L$2:$L$1001,MATCH(EF!C790,A!$A$2:$A$1001,0))</f>
        <v>#N/A</v>
      </c>
      <c r="O790" s="203" t="e">
        <f t="shared" si="24"/>
        <v>#N/A</v>
      </c>
      <c r="P790" s="203" t="e">
        <f t="shared" si="25"/>
        <v>#N/A</v>
      </c>
      <c r="Q790" s="203" t="e">
        <f>IF(O790="7",IF(P790="000","Sin región al ser un intermunicipal",INDEX(B!$C$2:$C$126,MATCH(EF!P790,B!$A$2:$A$126,0))),"Sin región al ser un ente Estatal")</f>
        <v>#N/A</v>
      </c>
      <c r="R790" s="204" t="e">
        <f>IF(O790="7",IF(P790="000","N/A",INDEX(B!$D$2:$D$126,MATCH(EF!P790,B!$A$2:$A$126,0))),B!$D$127)</f>
        <v>#N/A</v>
      </c>
      <c r="S790" s="204" t="e">
        <f>IF(O790="7",IF(P790="000","N/A",INDEX(B!$E$2:$E$126,MATCH(EF!P790,B!$A$2:$A$126,0))),B!$E$127)</f>
        <v>#N/A</v>
      </c>
    </row>
    <row r="791" spans="1:19" x14ac:dyDescent="0.3">
      <c r="A791" s="195">
        <f>COUNTIF(A!$A$2:$A$1001,"&lt;="&amp;A!A791)</f>
        <v>0</v>
      </c>
      <c r="B791" s="196">
        <v>790</v>
      </c>
      <c r="C791" s="202" t="e">
        <f>INDEX(A!$A$2:$A$1001,MATCH(EF!B791,EF!$A$2:$A$1001,0))</f>
        <v>#N/A</v>
      </c>
      <c r="D791" s="202" t="e">
        <f>INDEX(A!$B$2:$B$1001,MATCH(EF!C791,A!$A$2:$A$1001,0))</f>
        <v>#N/A</v>
      </c>
      <c r="E791" s="202" t="e">
        <f>INDEX(A!$C$2:$C$1001,MATCH(EF!C791,A!$A$2:$A$1001,0))</f>
        <v>#N/A</v>
      </c>
      <c r="F791" s="202" t="e">
        <f>INDEX(A!$D$2:$D$1001,MATCH(EF!C791,A!$A$2:$A$1001,0))</f>
        <v>#N/A</v>
      </c>
      <c r="G791" s="202" t="e">
        <f>INDEX(A!$E$2:$E$1001,MATCH(EF!C791,A!$A$2:$A$1001,0))</f>
        <v>#N/A</v>
      </c>
      <c r="H791" s="202" t="e">
        <f>INDEX(A!$F$2:$F$1001,MATCH(EF!C791,A!$A$2:$A$1001,0))</f>
        <v>#N/A</v>
      </c>
      <c r="I791" s="202" t="e">
        <f>INDEX(A!$G$2:$G$1001,MATCH(EF!C791,A!$A$2:$A$1001,0))</f>
        <v>#N/A</v>
      </c>
      <c r="J791" s="202" t="e">
        <f>INDEX(A!$H$2:$H$1001,MATCH(EF!C791,A!$A$2:$A$1001,0))</f>
        <v>#N/A</v>
      </c>
      <c r="K791" s="202" t="e">
        <f>INDEX(A!$I$2:$I$1001,MATCH(EF!C791,A!$A$2:$A$1001,0))</f>
        <v>#N/A</v>
      </c>
      <c r="L791" s="202" t="e">
        <f>INDEX(A!$J$2:$J$1001,MATCH(EF!C791,A!$A$2:$A$1001,0))</f>
        <v>#N/A</v>
      </c>
      <c r="M791" s="202" t="e">
        <f>INDEX(A!$K$2:$K$1001,MATCH(EF!C791,A!$A$2:$A$1001,0))</f>
        <v>#N/A</v>
      </c>
      <c r="N791" s="202" t="e">
        <f>INDEX(A!$L$2:$L$1001,MATCH(EF!C791,A!$A$2:$A$1001,0))</f>
        <v>#N/A</v>
      </c>
      <c r="O791" s="203" t="e">
        <f t="shared" si="24"/>
        <v>#N/A</v>
      </c>
      <c r="P791" s="203" t="e">
        <f t="shared" si="25"/>
        <v>#N/A</v>
      </c>
      <c r="Q791" s="203" t="e">
        <f>IF(O791="7",IF(P791="000","Sin región al ser un intermunicipal",INDEX(B!$C$2:$C$126,MATCH(EF!P791,B!$A$2:$A$126,0))),"Sin región al ser un ente Estatal")</f>
        <v>#N/A</v>
      </c>
      <c r="R791" s="204" t="e">
        <f>IF(O791="7",IF(P791="000","N/A",INDEX(B!$D$2:$D$126,MATCH(EF!P791,B!$A$2:$A$126,0))),B!$D$127)</f>
        <v>#N/A</v>
      </c>
      <c r="S791" s="204" t="e">
        <f>IF(O791="7",IF(P791="000","N/A",INDEX(B!$E$2:$E$126,MATCH(EF!P791,B!$A$2:$A$126,0))),B!$E$127)</f>
        <v>#N/A</v>
      </c>
    </row>
    <row r="792" spans="1:19" x14ac:dyDescent="0.3">
      <c r="A792" s="195">
        <f>COUNTIF(A!$A$2:$A$1001,"&lt;="&amp;A!A792)</f>
        <v>0</v>
      </c>
      <c r="B792" s="196">
        <v>791</v>
      </c>
      <c r="C792" s="202" t="e">
        <f>INDEX(A!$A$2:$A$1001,MATCH(EF!B792,EF!$A$2:$A$1001,0))</f>
        <v>#N/A</v>
      </c>
      <c r="D792" s="202" t="e">
        <f>INDEX(A!$B$2:$B$1001,MATCH(EF!C792,A!$A$2:$A$1001,0))</f>
        <v>#N/A</v>
      </c>
      <c r="E792" s="202" t="e">
        <f>INDEX(A!$C$2:$C$1001,MATCH(EF!C792,A!$A$2:$A$1001,0))</f>
        <v>#N/A</v>
      </c>
      <c r="F792" s="202" t="e">
        <f>INDEX(A!$D$2:$D$1001,MATCH(EF!C792,A!$A$2:$A$1001,0))</f>
        <v>#N/A</v>
      </c>
      <c r="G792" s="202" t="e">
        <f>INDEX(A!$E$2:$E$1001,MATCH(EF!C792,A!$A$2:$A$1001,0))</f>
        <v>#N/A</v>
      </c>
      <c r="H792" s="202" t="e">
        <f>INDEX(A!$F$2:$F$1001,MATCH(EF!C792,A!$A$2:$A$1001,0))</f>
        <v>#N/A</v>
      </c>
      <c r="I792" s="202" t="e">
        <f>INDEX(A!$G$2:$G$1001,MATCH(EF!C792,A!$A$2:$A$1001,0))</f>
        <v>#N/A</v>
      </c>
      <c r="J792" s="202" t="e">
        <f>INDEX(A!$H$2:$H$1001,MATCH(EF!C792,A!$A$2:$A$1001,0))</f>
        <v>#N/A</v>
      </c>
      <c r="K792" s="202" t="e">
        <f>INDEX(A!$I$2:$I$1001,MATCH(EF!C792,A!$A$2:$A$1001,0))</f>
        <v>#N/A</v>
      </c>
      <c r="L792" s="202" t="e">
        <f>INDEX(A!$J$2:$J$1001,MATCH(EF!C792,A!$A$2:$A$1001,0))</f>
        <v>#N/A</v>
      </c>
      <c r="M792" s="202" t="e">
        <f>INDEX(A!$K$2:$K$1001,MATCH(EF!C792,A!$A$2:$A$1001,0))</f>
        <v>#N/A</v>
      </c>
      <c r="N792" s="202" t="e">
        <f>INDEX(A!$L$2:$L$1001,MATCH(EF!C792,A!$A$2:$A$1001,0))</f>
        <v>#N/A</v>
      </c>
      <c r="O792" s="203" t="e">
        <f t="shared" si="24"/>
        <v>#N/A</v>
      </c>
      <c r="P792" s="203" t="e">
        <f t="shared" si="25"/>
        <v>#N/A</v>
      </c>
      <c r="Q792" s="203" t="e">
        <f>IF(O792="7",IF(P792="000","Sin región al ser un intermunicipal",INDEX(B!$C$2:$C$126,MATCH(EF!P792,B!$A$2:$A$126,0))),"Sin región al ser un ente Estatal")</f>
        <v>#N/A</v>
      </c>
      <c r="R792" s="204" t="e">
        <f>IF(O792="7",IF(P792="000","N/A",INDEX(B!$D$2:$D$126,MATCH(EF!P792,B!$A$2:$A$126,0))),B!$D$127)</f>
        <v>#N/A</v>
      </c>
      <c r="S792" s="204" t="e">
        <f>IF(O792="7",IF(P792="000","N/A",INDEX(B!$E$2:$E$126,MATCH(EF!P792,B!$A$2:$A$126,0))),B!$E$127)</f>
        <v>#N/A</v>
      </c>
    </row>
    <row r="793" spans="1:19" x14ac:dyDescent="0.3">
      <c r="A793" s="195">
        <f>COUNTIF(A!$A$2:$A$1001,"&lt;="&amp;A!A793)</f>
        <v>0</v>
      </c>
      <c r="B793" s="196">
        <v>792</v>
      </c>
      <c r="C793" s="202" t="e">
        <f>INDEX(A!$A$2:$A$1001,MATCH(EF!B793,EF!$A$2:$A$1001,0))</f>
        <v>#N/A</v>
      </c>
      <c r="D793" s="202" t="e">
        <f>INDEX(A!$B$2:$B$1001,MATCH(EF!C793,A!$A$2:$A$1001,0))</f>
        <v>#N/A</v>
      </c>
      <c r="E793" s="202" t="e">
        <f>INDEX(A!$C$2:$C$1001,MATCH(EF!C793,A!$A$2:$A$1001,0))</f>
        <v>#N/A</v>
      </c>
      <c r="F793" s="202" t="e">
        <f>INDEX(A!$D$2:$D$1001,MATCH(EF!C793,A!$A$2:$A$1001,0))</f>
        <v>#N/A</v>
      </c>
      <c r="G793" s="202" t="e">
        <f>INDEX(A!$E$2:$E$1001,MATCH(EF!C793,A!$A$2:$A$1001,0))</f>
        <v>#N/A</v>
      </c>
      <c r="H793" s="202" t="e">
        <f>INDEX(A!$F$2:$F$1001,MATCH(EF!C793,A!$A$2:$A$1001,0))</f>
        <v>#N/A</v>
      </c>
      <c r="I793" s="202" t="e">
        <f>INDEX(A!$G$2:$G$1001,MATCH(EF!C793,A!$A$2:$A$1001,0))</f>
        <v>#N/A</v>
      </c>
      <c r="J793" s="202" t="e">
        <f>INDEX(A!$H$2:$H$1001,MATCH(EF!C793,A!$A$2:$A$1001,0))</f>
        <v>#N/A</v>
      </c>
      <c r="K793" s="202" t="e">
        <f>INDEX(A!$I$2:$I$1001,MATCH(EF!C793,A!$A$2:$A$1001,0))</f>
        <v>#N/A</v>
      </c>
      <c r="L793" s="202" t="e">
        <f>INDEX(A!$J$2:$J$1001,MATCH(EF!C793,A!$A$2:$A$1001,0))</f>
        <v>#N/A</v>
      </c>
      <c r="M793" s="202" t="e">
        <f>INDEX(A!$K$2:$K$1001,MATCH(EF!C793,A!$A$2:$A$1001,0))</f>
        <v>#N/A</v>
      </c>
      <c r="N793" s="202" t="e">
        <f>INDEX(A!$L$2:$L$1001,MATCH(EF!C793,A!$A$2:$A$1001,0))</f>
        <v>#N/A</v>
      </c>
      <c r="O793" s="203" t="e">
        <f t="shared" si="24"/>
        <v>#N/A</v>
      </c>
      <c r="P793" s="203" t="e">
        <f t="shared" si="25"/>
        <v>#N/A</v>
      </c>
      <c r="Q793" s="203" t="e">
        <f>IF(O793="7",IF(P793="000","Sin región al ser un intermunicipal",INDEX(B!$C$2:$C$126,MATCH(EF!P793,B!$A$2:$A$126,0))),"Sin región al ser un ente Estatal")</f>
        <v>#N/A</v>
      </c>
      <c r="R793" s="204" t="e">
        <f>IF(O793="7",IF(P793="000","N/A",INDEX(B!$D$2:$D$126,MATCH(EF!P793,B!$A$2:$A$126,0))),B!$D$127)</f>
        <v>#N/A</v>
      </c>
      <c r="S793" s="204" t="e">
        <f>IF(O793="7",IF(P793="000","N/A",INDEX(B!$E$2:$E$126,MATCH(EF!P793,B!$A$2:$A$126,0))),B!$E$127)</f>
        <v>#N/A</v>
      </c>
    </row>
    <row r="794" spans="1:19" x14ac:dyDescent="0.3">
      <c r="A794" s="195">
        <f>COUNTIF(A!$A$2:$A$1001,"&lt;="&amp;A!A794)</f>
        <v>0</v>
      </c>
      <c r="B794" s="196">
        <v>793</v>
      </c>
      <c r="C794" s="202" t="e">
        <f>INDEX(A!$A$2:$A$1001,MATCH(EF!B794,EF!$A$2:$A$1001,0))</f>
        <v>#N/A</v>
      </c>
      <c r="D794" s="202" t="e">
        <f>INDEX(A!$B$2:$B$1001,MATCH(EF!C794,A!$A$2:$A$1001,0))</f>
        <v>#N/A</v>
      </c>
      <c r="E794" s="202" t="e">
        <f>INDEX(A!$C$2:$C$1001,MATCH(EF!C794,A!$A$2:$A$1001,0))</f>
        <v>#N/A</v>
      </c>
      <c r="F794" s="202" t="e">
        <f>INDEX(A!$D$2:$D$1001,MATCH(EF!C794,A!$A$2:$A$1001,0))</f>
        <v>#N/A</v>
      </c>
      <c r="G794" s="202" t="e">
        <f>INDEX(A!$E$2:$E$1001,MATCH(EF!C794,A!$A$2:$A$1001,0))</f>
        <v>#N/A</v>
      </c>
      <c r="H794" s="202" t="e">
        <f>INDEX(A!$F$2:$F$1001,MATCH(EF!C794,A!$A$2:$A$1001,0))</f>
        <v>#N/A</v>
      </c>
      <c r="I794" s="202" t="e">
        <f>INDEX(A!$G$2:$G$1001,MATCH(EF!C794,A!$A$2:$A$1001,0))</f>
        <v>#N/A</v>
      </c>
      <c r="J794" s="202" t="e">
        <f>INDEX(A!$H$2:$H$1001,MATCH(EF!C794,A!$A$2:$A$1001,0))</f>
        <v>#N/A</v>
      </c>
      <c r="K794" s="202" t="e">
        <f>INDEX(A!$I$2:$I$1001,MATCH(EF!C794,A!$A$2:$A$1001,0))</f>
        <v>#N/A</v>
      </c>
      <c r="L794" s="202" t="e">
        <f>INDEX(A!$J$2:$J$1001,MATCH(EF!C794,A!$A$2:$A$1001,0))</f>
        <v>#N/A</v>
      </c>
      <c r="M794" s="202" t="e">
        <f>INDEX(A!$K$2:$K$1001,MATCH(EF!C794,A!$A$2:$A$1001,0))</f>
        <v>#N/A</v>
      </c>
      <c r="N794" s="202" t="e">
        <f>INDEX(A!$L$2:$L$1001,MATCH(EF!C794,A!$A$2:$A$1001,0))</f>
        <v>#N/A</v>
      </c>
      <c r="O794" s="203" t="e">
        <f t="shared" si="24"/>
        <v>#N/A</v>
      </c>
      <c r="P794" s="203" t="e">
        <f t="shared" si="25"/>
        <v>#N/A</v>
      </c>
      <c r="Q794" s="203" t="e">
        <f>IF(O794="7",IF(P794="000","Sin región al ser un intermunicipal",INDEX(B!$C$2:$C$126,MATCH(EF!P794,B!$A$2:$A$126,0))),"Sin región al ser un ente Estatal")</f>
        <v>#N/A</v>
      </c>
      <c r="R794" s="204" t="e">
        <f>IF(O794="7",IF(P794="000","N/A",INDEX(B!$D$2:$D$126,MATCH(EF!P794,B!$A$2:$A$126,0))),B!$D$127)</f>
        <v>#N/A</v>
      </c>
      <c r="S794" s="204" t="e">
        <f>IF(O794="7",IF(P794="000","N/A",INDEX(B!$E$2:$E$126,MATCH(EF!P794,B!$A$2:$A$126,0))),B!$E$127)</f>
        <v>#N/A</v>
      </c>
    </row>
    <row r="795" spans="1:19" x14ac:dyDescent="0.3">
      <c r="A795" s="195">
        <f>COUNTIF(A!$A$2:$A$1001,"&lt;="&amp;A!A795)</f>
        <v>0</v>
      </c>
      <c r="B795" s="196">
        <v>794</v>
      </c>
      <c r="C795" s="202" t="e">
        <f>INDEX(A!$A$2:$A$1001,MATCH(EF!B795,EF!$A$2:$A$1001,0))</f>
        <v>#N/A</v>
      </c>
      <c r="D795" s="202" t="e">
        <f>INDEX(A!$B$2:$B$1001,MATCH(EF!C795,A!$A$2:$A$1001,0))</f>
        <v>#N/A</v>
      </c>
      <c r="E795" s="202" t="e">
        <f>INDEX(A!$C$2:$C$1001,MATCH(EF!C795,A!$A$2:$A$1001,0))</f>
        <v>#N/A</v>
      </c>
      <c r="F795" s="202" t="e">
        <f>INDEX(A!$D$2:$D$1001,MATCH(EF!C795,A!$A$2:$A$1001,0))</f>
        <v>#N/A</v>
      </c>
      <c r="G795" s="202" t="e">
        <f>INDEX(A!$E$2:$E$1001,MATCH(EF!C795,A!$A$2:$A$1001,0))</f>
        <v>#N/A</v>
      </c>
      <c r="H795" s="202" t="e">
        <f>INDEX(A!$F$2:$F$1001,MATCH(EF!C795,A!$A$2:$A$1001,0))</f>
        <v>#N/A</v>
      </c>
      <c r="I795" s="202" t="e">
        <f>INDEX(A!$G$2:$G$1001,MATCH(EF!C795,A!$A$2:$A$1001,0))</f>
        <v>#N/A</v>
      </c>
      <c r="J795" s="202" t="e">
        <f>INDEX(A!$H$2:$H$1001,MATCH(EF!C795,A!$A$2:$A$1001,0))</f>
        <v>#N/A</v>
      </c>
      <c r="K795" s="202" t="e">
        <f>INDEX(A!$I$2:$I$1001,MATCH(EF!C795,A!$A$2:$A$1001,0))</f>
        <v>#N/A</v>
      </c>
      <c r="L795" s="202" t="e">
        <f>INDEX(A!$J$2:$J$1001,MATCH(EF!C795,A!$A$2:$A$1001,0))</f>
        <v>#N/A</v>
      </c>
      <c r="M795" s="202" t="e">
        <f>INDEX(A!$K$2:$K$1001,MATCH(EF!C795,A!$A$2:$A$1001,0))</f>
        <v>#N/A</v>
      </c>
      <c r="N795" s="202" t="e">
        <f>INDEX(A!$L$2:$L$1001,MATCH(EF!C795,A!$A$2:$A$1001,0))</f>
        <v>#N/A</v>
      </c>
      <c r="O795" s="203" t="e">
        <f t="shared" si="24"/>
        <v>#N/A</v>
      </c>
      <c r="P795" s="203" t="e">
        <f t="shared" si="25"/>
        <v>#N/A</v>
      </c>
      <c r="Q795" s="203" t="e">
        <f>IF(O795="7",IF(P795="000","Sin región al ser un intermunicipal",INDEX(B!$C$2:$C$126,MATCH(EF!P795,B!$A$2:$A$126,0))),"Sin región al ser un ente Estatal")</f>
        <v>#N/A</v>
      </c>
      <c r="R795" s="204" t="e">
        <f>IF(O795="7",IF(P795="000","N/A",INDEX(B!$D$2:$D$126,MATCH(EF!P795,B!$A$2:$A$126,0))),B!$D$127)</f>
        <v>#N/A</v>
      </c>
      <c r="S795" s="204" t="e">
        <f>IF(O795="7",IF(P795="000","N/A",INDEX(B!$E$2:$E$126,MATCH(EF!P795,B!$A$2:$A$126,0))),B!$E$127)</f>
        <v>#N/A</v>
      </c>
    </row>
    <row r="796" spans="1:19" x14ac:dyDescent="0.3">
      <c r="A796" s="195">
        <f>COUNTIF(A!$A$2:$A$1001,"&lt;="&amp;A!A796)</f>
        <v>0</v>
      </c>
      <c r="B796" s="196">
        <v>795</v>
      </c>
      <c r="C796" s="202" t="e">
        <f>INDEX(A!$A$2:$A$1001,MATCH(EF!B796,EF!$A$2:$A$1001,0))</f>
        <v>#N/A</v>
      </c>
      <c r="D796" s="202" t="e">
        <f>INDEX(A!$B$2:$B$1001,MATCH(EF!C796,A!$A$2:$A$1001,0))</f>
        <v>#N/A</v>
      </c>
      <c r="E796" s="202" t="e">
        <f>INDEX(A!$C$2:$C$1001,MATCH(EF!C796,A!$A$2:$A$1001,0))</f>
        <v>#N/A</v>
      </c>
      <c r="F796" s="202" t="e">
        <f>INDEX(A!$D$2:$D$1001,MATCH(EF!C796,A!$A$2:$A$1001,0))</f>
        <v>#N/A</v>
      </c>
      <c r="G796" s="202" t="e">
        <f>INDEX(A!$E$2:$E$1001,MATCH(EF!C796,A!$A$2:$A$1001,0))</f>
        <v>#N/A</v>
      </c>
      <c r="H796" s="202" t="e">
        <f>INDEX(A!$F$2:$F$1001,MATCH(EF!C796,A!$A$2:$A$1001,0))</f>
        <v>#N/A</v>
      </c>
      <c r="I796" s="202" t="e">
        <f>INDEX(A!$G$2:$G$1001,MATCH(EF!C796,A!$A$2:$A$1001,0))</f>
        <v>#N/A</v>
      </c>
      <c r="J796" s="202" t="e">
        <f>INDEX(A!$H$2:$H$1001,MATCH(EF!C796,A!$A$2:$A$1001,0))</f>
        <v>#N/A</v>
      </c>
      <c r="K796" s="202" t="e">
        <f>INDEX(A!$I$2:$I$1001,MATCH(EF!C796,A!$A$2:$A$1001,0))</f>
        <v>#N/A</v>
      </c>
      <c r="L796" s="202" t="e">
        <f>INDEX(A!$J$2:$J$1001,MATCH(EF!C796,A!$A$2:$A$1001,0))</f>
        <v>#N/A</v>
      </c>
      <c r="M796" s="202" t="e">
        <f>INDEX(A!$K$2:$K$1001,MATCH(EF!C796,A!$A$2:$A$1001,0))</f>
        <v>#N/A</v>
      </c>
      <c r="N796" s="202" t="e">
        <f>INDEX(A!$L$2:$L$1001,MATCH(EF!C796,A!$A$2:$A$1001,0))</f>
        <v>#N/A</v>
      </c>
      <c r="O796" s="203" t="e">
        <f t="shared" si="24"/>
        <v>#N/A</v>
      </c>
      <c r="P796" s="203" t="e">
        <f t="shared" si="25"/>
        <v>#N/A</v>
      </c>
      <c r="Q796" s="203" t="e">
        <f>IF(O796="7",IF(P796="000","Sin región al ser un intermunicipal",INDEX(B!$C$2:$C$126,MATCH(EF!P796,B!$A$2:$A$126,0))),"Sin región al ser un ente Estatal")</f>
        <v>#N/A</v>
      </c>
      <c r="R796" s="204" t="e">
        <f>IF(O796="7",IF(P796="000","N/A",INDEX(B!$D$2:$D$126,MATCH(EF!P796,B!$A$2:$A$126,0))),B!$D$127)</f>
        <v>#N/A</v>
      </c>
      <c r="S796" s="204" t="e">
        <f>IF(O796="7",IF(P796="000","N/A",INDEX(B!$E$2:$E$126,MATCH(EF!P796,B!$A$2:$A$126,0))),B!$E$127)</f>
        <v>#N/A</v>
      </c>
    </row>
    <row r="797" spans="1:19" x14ac:dyDescent="0.3">
      <c r="A797" s="195">
        <f>COUNTIF(A!$A$2:$A$1001,"&lt;="&amp;A!A797)</f>
        <v>0</v>
      </c>
      <c r="B797" s="196">
        <v>796</v>
      </c>
      <c r="C797" s="202" t="e">
        <f>INDEX(A!$A$2:$A$1001,MATCH(EF!B797,EF!$A$2:$A$1001,0))</f>
        <v>#N/A</v>
      </c>
      <c r="D797" s="202" t="e">
        <f>INDEX(A!$B$2:$B$1001,MATCH(EF!C797,A!$A$2:$A$1001,0))</f>
        <v>#N/A</v>
      </c>
      <c r="E797" s="202" t="e">
        <f>INDEX(A!$C$2:$C$1001,MATCH(EF!C797,A!$A$2:$A$1001,0))</f>
        <v>#N/A</v>
      </c>
      <c r="F797" s="202" t="e">
        <f>INDEX(A!$D$2:$D$1001,MATCH(EF!C797,A!$A$2:$A$1001,0))</f>
        <v>#N/A</v>
      </c>
      <c r="G797" s="202" t="e">
        <f>INDEX(A!$E$2:$E$1001,MATCH(EF!C797,A!$A$2:$A$1001,0))</f>
        <v>#N/A</v>
      </c>
      <c r="H797" s="202" t="e">
        <f>INDEX(A!$F$2:$F$1001,MATCH(EF!C797,A!$A$2:$A$1001,0))</f>
        <v>#N/A</v>
      </c>
      <c r="I797" s="202" t="e">
        <f>INDEX(A!$G$2:$G$1001,MATCH(EF!C797,A!$A$2:$A$1001,0))</f>
        <v>#N/A</v>
      </c>
      <c r="J797" s="202" t="e">
        <f>INDEX(A!$H$2:$H$1001,MATCH(EF!C797,A!$A$2:$A$1001,0))</f>
        <v>#N/A</v>
      </c>
      <c r="K797" s="202" t="e">
        <f>INDEX(A!$I$2:$I$1001,MATCH(EF!C797,A!$A$2:$A$1001,0))</f>
        <v>#N/A</v>
      </c>
      <c r="L797" s="202" t="e">
        <f>INDEX(A!$J$2:$J$1001,MATCH(EF!C797,A!$A$2:$A$1001,0))</f>
        <v>#N/A</v>
      </c>
      <c r="M797" s="202" t="e">
        <f>INDEX(A!$K$2:$K$1001,MATCH(EF!C797,A!$A$2:$A$1001,0))</f>
        <v>#N/A</v>
      </c>
      <c r="N797" s="202" t="e">
        <f>INDEX(A!$L$2:$L$1001,MATCH(EF!C797,A!$A$2:$A$1001,0))</f>
        <v>#N/A</v>
      </c>
      <c r="O797" s="203" t="e">
        <f t="shared" si="24"/>
        <v>#N/A</v>
      </c>
      <c r="P797" s="203" t="e">
        <f t="shared" si="25"/>
        <v>#N/A</v>
      </c>
      <c r="Q797" s="203" t="e">
        <f>IF(O797="7",IF(P797="000","Sin región al ser un intermunicipal",INDEX(B!$C$2:$C$126,MATCH(EF!P797,B!$A$2:$A$126,0))),"Sin región al ser un ente Estatal")</f>
        <v>#N/A</v>
      </c>
      <c r="R797" s="204" t="e">
        <f>IF(O797="7",IF(P797="000","N/A",INDEX(B!$D$2:$D$126,MATCH(EF!P797,B!$A$2:$A$126,0))),B!$D$127)</f>
        <v>#N/A</v>
      </c>
      <c r="S797" s="204" t="e">
        <f>IF(O797="7",IF(P797="000","N/A",INDEX(B!$E$2:$E$126,MATCH(EF!P797,B!$A$2:$A$126,0))),B!$E$127)</f>
        <v>#N/A</v>
      </c>
    </row>
    <row r="798" spans="1:19" x14ac:dyDescent="0.3">
      <c r="A798" s="195">
        <f>COUNTIF(A!$A$2:$A$1001,"&lt;="&amp;A!A798)</f>
        <v>0</v>
      </c>
      <c r="B798" s="196">
        <v>797</v>
      </c>
      <c r="C798" s="202" t="e">
        <f>INDEX(A!$A$2:$A$1001,MATCH(EF!B798,EF!$A$2:$A$1001,0))</f>
        <v>#N/A</v>
      </c>
      <c r="D798" s="202" t="e">
        <f>INDEX(A!$B$2:$B$1001,MATCH(EF!C798,A!$A$2:$A$1001,0))</f>
        <v>#N/A</v>
      </c>
      <c r="E798" s="202" t="e">
        <f>INDEX(A!$C$2:$C$1001,MATCH(EF!C798,A!$A$2:$A$1001,0))</f>
        <v>#N/A</v>
      </c>
      <c r="F798" s="202" t="e">
        <f>INDEX(A!$D$2:$D$1001,MATCH(EF!C798,A!$A$2:$A$1001,0))</f>
        <v>#N/A</v>
      </c>
      <c r="G798" s="202" t="e">
        <f>INDEX(A!$E$2:$E$1001,MATCH(EF!C798,A!$A$2:$A$1001,0))</f>
        <v>#N/A</v>
      </c>
      <c r="H798" s="202" t="e">
        <f>INDEX(A!$F$2:$F$1001,MATCH(EF!C798,A!$A$2:$A$1001,0))</f>
        <v>#N/A</v>
      </c>
      <c r="I798" s="202" t="e">
        <f>INDEX(A!$G$2:$G$1001,MATCH(EF!C798,A!$A$2:$A$1001,0))</f>
        <v>#N/A</v>
      </c>
      <c r="J798" s="202" t="e">
        <f>INDEX(A!$H$2:$H$1001,MATCH(EF!C798,A!$A$2:$A$1001,0))</f>
        <v>#N/A</v>
      </c>
      <c r="K798" s="202" t="e">
        <f>INDEX(A!$I$2:$I$1001,MATCH(EF!C798,A!$A$2:$A$1001,0))</f>
        <v>#N/A</v>
      </c>
      <c r="L798" s="202" t="e">
        <f>INDEX(A!$J$2:$J$1001,MATCH(EF!C798,A!$A$2:$A$1001,0))</f>
        <v>#N/A</v>
      </c>
      <c r="M798" s="202" t="e">
        <f>INDEX(A!$K$2:$K$1001,MATCH(EF!C798,A!$A$2:$A$1001,0))</f>
        <v>#N/A</v>
      </c>
      <c r="N798" s="202" t="e">
        <f>INDEX(A!$L$2:$L$1001,MATCH(EF!C798,A!$A$2:$A$1001,0))</f>
        <v>#N/A</v>
      </c>
      <c r="O798" s="203" t="e">
        <f t="shared" si="24"/>
        <v>#N/A</v>
      </c>
      <c r="P798" s="203" t="e">
        <f t="shared" si="25"/>
        <v>#N/A</v>
      </c>
      <c r="Q798" s="203" t="e">
        <f>IF(O798="7",IF(P798="000","Sin región al ser un intermunicipal",INDEX(B!$C$2:$C$126,MATCH(EF!P798,B!$A$2:$A$126,0))),"Sin región al ser un ente Estatal")</f>
        <v>#N/A</v>
      </c>
      <c r="R798" s="204" t="e">
        <f>IF(O798="7",IF(P798="000","N/A",INDEX(B!$D$2:$D$126,MATCH(EF!P798,B!$A$2:$A$126,0))),B!$D$127)</f>
        <v>#N/A</v>
      </c>
      <c r="S798" s="204" t="e">
        <f>IF(O798="7",IF(P798="000","N/A",INDEX(B!$E$2:$E$126,MATCH(EF!P798,B!$A$2:$A$126,0))),B!$E$127)</f>
        <v>#N/A</v>
      </c>
    </row>
    <row r="799" spans="1:19" x14ac:dyDescent="0.3">
      <c r="A799" s="195">
        <f>COUNTIF(A!$A$2:$A$1001,"&lt;="&amp;A!A799)</f>
        <v>0</v>
      </c>
      <c r="B799" s="196">
        <v>798</v>
      </c>
      <c r="C799" s="202" t="e">
        <f>INDEX(A!$A$2:$A$1001,MATCH(EF!B799,EF!$A$2:$A$1001,0))</f>
        <v>#N/A</v>
      </c>
      <c r="D799" s="202" t="e">
        <f>INDEX(A!$B$2:$B$1001,MATCH(EF!C799,A!$A$2:$A$1001,0))</f>
        <v>#N/A</v>
      </c>
      <c r="E799" s="202" t="e">
        <f>INDEX(A!$C$2:$C$1001,MATCH(EF!C799,A!$A$2:$A$1001,0))</f>
        <v>#N/A</v>
      </c>
      <c r="F799" s="202" t="e">
        <f>INDEX(A!$D$2:$D$1001,MATCH(EF!C799,A!$A$2:$A$1001,0))</f>
        <v>#N/A</v>
      </c>
      <c r="G799" s="202" t="e">
        <f>INDEX(A!$E$2:$E$1001,MATCH(EF!C799,A!$A$2:$A$1001,0))</f>
        <v>#N/A</v>
      </c>
      <c r="H799" s="202" t="e">
        <f>INDEX(A!$F$2:$F$1001,MATCH(EF!C799,A!$A$2:$A$1001,0))</f>
        <v>#N/A</v>
      </c>
      <c r="I799" s="202" t="e">
        <f>INDEX(A!$G$2:$G$1001,MATCH(EF!C799,A!$A$2:$A$1001,0))</f>
        <v>#N/A</v>
      </c>
      <c r="J799" s="202" t="e">
        <f>INDEX(A!$H$2:$H$1001,MATCH(EF!C799,A!$A$2:$A$1001,0))</f>
        <v>#N/A</v>
      </c>
      <c r="K799" s="202" t="e">
        <f>INDEX(A!$I$2:$I$1001,MATCH(EF!C799,A!$A$2:$A$1001,0))</f>
        <v>#N/A</v>
      </c>
      <c r="L799" s="202" t="e">
        <f>INDEX(A!$J$2:$J$1001,MATCH(EF!C799,A!$A$2:$A$1001,0))</f>
        <v>#N/A</v>
      </c>
      <c r="M799" s="202" t="e">
        <f>INDEX(A!$K$2:$K$1001,MATCH(EF!C799,A!$A$2:$A$1001,0))</f>
        <v>#N/A</v>
      </c>
      <c r="N799" s="202" t="e">
        <f>INDEX(A!$L$2:$L$1001,MATCH(EF!C799,A!$A$2:$A$1001,0))</f>
        <v>#N/A</v>
      </c>
      <c r="O799" s="203" t="e">
        <f t="shared" si="24"/>
        <v>#N/A</v>
      </c>
      <c r="P799" s="203" t="e">
        <f t="shared" si="25"/>
        <v>#N/A</v>
      </c>
      <c r="Q799" s="203" t="e">
        <f>IF(O799="7",IF(P799="000","Sin región al ser un intermunicipal",INDEX(B!$C$2:$C$126,MATCH(EF!P799,B!$A$2:$A$126,0))),"Sin región al ser un ente Estatal")</f>
        <v>#N/A</v>
      </c>
      <c r="R799" s="204" t="e">
        <f>IF(O799="7",IF(P799="000","N/A",INDEX(B!$D$2:$D$126,MATCH(EF!P799,B!$A$2:$A$126,0))),B!$D$127)</f>
        <v>#N/A</v>
      </c>
      <c r="S799" s="204" t="e">
        <f>IF(O799="7",IF(P799="000","N/A",INDEX(B!$E$2:$E$126,MATCH(EF!P799,B!$A$2:$A$126,0))),B!$E$127)</f>
        <v>#N/A</v>
      </c>
    </row>
    <row r="800" spans="1:19" x14ac:dyDescent="0.3">
      <c r="A800" s="195">
        <f>COUNTIF(A!$A$2:$A$1001,"&lt;="&amp;A!A800)</f>
        <v>0</v>
      </c>
      <c r="B800" s="196">
        <v>799</v>
      </c>
      <c r="C800" s="202" t="e">
        <f>INDEX(A!$A$2:$A$1001,MATCH(EF!B800,EF!$A$2:$A$1001,0))</f>
        <v>#N/A</v>
      </c>
      <c r="D800" s="202" t="e">
        <f>INDEX(A!$B$2:$B$1001,MATCH(EF!C800,A!$A$2:$A$1001,0))</f>
        <v>#N/A</v>
      </c>
      <c r="E800" s="202" t="e">
        <f>INDEX(A!$C$2:$C$1001,MATCH(EF!C800,A!$A$2:$A$1001,0))</f>
        <v>#N/A</v>
      </c>
      <c r="F800" s="202" t="e">
        <f>INDEX(A!$D$2:$D$1001,MATCH(EF!C800,A!$A$2:$A$1001,0))</f>
        <v>#N/A</v>
      </c>
      <c r="G800" s="202" t="e">
        <f>INDEX(A!$E$2:$E$1001,MATCH(EF!C800,A!$A$2:$A$1001,0))</f>
        <v>#N/A</v>
      </c>
      <c r="H800" s="202" t="e">
        <f>INDEX(A!$F$2:$F$1001,MATCH(EF!C800,A!$A$2:$A$1001,0))</f>
        <v>#N/A</v>
      </c>
      <c r="I800" s="202" t="e">
        <f>INDEX(A!$G$2:$G$1001,MATCH(EF!C800,A!$A$2:$A$1001,0))</f>
        <v>#N/A</v>
      </c>
      <c r="J800" s="202" t="e">
        <f>INDEX(A!$H$2:$H$1001,MATCH(EF!C800,A!$A$2:$A$1001,0))</f>
        <v>#N/A</v>
      </c>
      <c r="K800" s="202" t="e">
        <f>INDEX(A!$I$2:$I$1001,MATCH(EF!C800,A!$A$2:$A$1001,0))</f>
        <v>#N/A</v>
      </c>
      <c r="L800" s="202" t="e">
        <f>INDEX(A!$J$2:$J$1001,MATCH(EF!C800,A!$A$2:$A$1001,0))</f>
        <v>#N/A</v>
      </c>
      <c r="M800" s="202" t="e">
        <f>INDEX(A!$K$2:$K$1001,MATCH(EF!C800,A!$A$2:$A$1001,0))</f>
        <v>#N/A</v>
      </c>
      <c r="N800" s="202" t="e">
        <f>INDEX(A!$L$2:$L$1001,MATCH(EF!C800,A!$A$2:$A$1001,0))</f>
        <v>#N/A</v>
      </c>
      <c r="O800" s="203" t="e">
        <f t="shared" si="24"/>
        <v>#N/A</v>
      </c>
      <c r="P800" s="203" t="e">
        <f t="shared" si="25"/>
        <v>#N/A</v>
      </c>
      <c r="Q800" s="203" t="e">
        <f>IF(O800="7",IF(P800="000","Sin región al ser un intermunicipal",INDEX(B!$C$2:$C$126,MATCH(EF!P800,B!$A$2:$A$126,0))),"Sin región al ser un ente Estatal")</f>
        <v>#N/A</v>
      </c>
      <c r="R800" s="204" t="e">
        <f>IF(O800="7",IF(P800="000","N/A",INDEX(B!$D$2:$D$126,MATCH(EF!P800,B!$A$2:$A$126,0))),B!$D$127)</f>
        <v>#N/A</v>
      </c>
      <c r="S800" s="204" t="e">
        <f>IF(O800="7",IF(P800="000","N/A",INDEX(B!$E$2:$E$126,MATCH(EF!P800,B!$A$2:$A$126,0))),B!$E$127)</f>
        <v>#N/A</v>
      </c>
    </row>
    <row r="801" spans="1:19" x14ac:dyDescent="0.3">
      <c r="A801" s="195">
        <f>COUNTIF(A!$A$2:$A$1001,"&lt;="&amp;A!A801)</f>
        <v>0</v>
      </c>
      <c r="B801" s="196">
        <v>800</v>
      </c>
      <c r="C801" s="202" t="e">
        <f>INDEX(A!$A$2:$A$1001,MATCH(EF!B801,EF!$A$2:$A$1001,0))</f>
        <v>#N/A</v>
      </c>
      <c r="D801" s="202" t="e">
        <f>INDEX(A!$B$2:$B$1001,MATCH(EF!C801,A!$A$2:$A$1001,0))</f>
        <v>#N/A</v>
      </c>
      <c r="E801" s="202" t="e">
        <f>INDEX(A!$C$2:$C$1001,MATCH(EF!C801,A!$A$2:$A$1001,0))</f>
        <v>#N/A</v>
      </c>
      <c r="F801" s="202" t="e">
        <f>INDEX(A!$D$2:$D$1001,MATCH(EF!C801,A!$A$2:$A$1001,0))</f>
        <v>#N/A</v>
      </c>
      <c r="G801" s="202" t="e">
        <f>INDEX(A!$E$2:$E$1001,MATCH(EF!C801,A!$A$2:$A$1001,0))</f>
        <v>#N/A</v>
      </c>
      <c r="H801" s="202" t="e">
        <f>INDEX(A!$F$2:$F$1001,MATCH(EF!C801,A!$A$2:$A$1001,0))</f>
        <v>#N/A</v>
      </c>
      <c r="I801" s="202" t="e">
        <f>INDEX(A!$G$2:$G$1001,MATCH(EF!C801,A!$A$2:$A$1001,0))</f>
        <v>#N/A</v>
      </c>
      <c r="J801" s="202" t="e">
        <f>INDEX(A!$H$2:$H$1001,MATCH(EF!C801,A!$A$2:$A$1001,0))</f>
        <v>#N/A</v>
      </c>
      <c r="K801" s="202" t="e">
        <f>INDEX(A!$I$2:$I$1001,MATCH(EF!C801,A!$A$2:$A$1001,0))</f>
        <v>#N/A</v>
      </c>
      <c r="L801" s="202" t="e">
        <f>INDEX(A!$J$2:$J$1001,MATCH(EF!C801,A!$A$2:$A$1001,0))</f>
        <v>#N/A</v>
      </c>
      <c r="M801" s="202" t="e">
        <f>INDEX(A!$K$2:$K$1001,MATCH(EF!C801,A!$A$2:$A$1001,0))</f>
        <v>#N/A</v>
      </c>
      <c r="N801" s="202" t="e">
        <f>INDEX(A!$L$2:$L$1001,MATCH(EF!C801,A!$A$2:$A$1001,0))</f>
        <v>#N/A</v>
      </c>
      <c r="O801" s="203" t="e">
        <f t="shared" si="24"/>
        <v>#N/A</v>
      </c>
      <c r="P801" s="203" t="e">
        <f t="shared" si="25"/>
        <v>#N/A</v>
      </c>
      <c r="Q801" s="203" t="e">
        <f>IF(O801="7",IF(P801="000","Sin región al ser un intermunicipal",INDEX(B!$C$2:$C$126,MATCH(EF!P801,B!$A$2:$A$126,0))),"Sin región al ser un ente Estatal")</f>
        <v>#N/A</v>
      </c>
      <c r="R801" s="204" t="e">
        <f>IF(O801="7",IF(P801="000","N/A",INDEX(B!$D$2:$D$126,MATCH(EF!P801,B!$A$2:$A$126,0))),B!$D$127)</f>
        <v>#N/A</v>
      </c>
      <c r="S801" s="204" t="e">
        <f>IF(O801="7",IF(P801="000","N/A",INDEX(B!$E$2:$E$126,MATCH(EF!P801,B!$A$2:$A$126,0))),B!$E$127)</f>
        <v>#N/A</v>
      </c>
    </row>
    <row r="802" spans="1:19" x14ac:dyDescent="0.3">
      <c r="A802" s="195">
        <f>COUNTIF(A!$A$2:$A$1001,"&lt;="&amp;A!A802)</f>
        <v>0</v>
      </c>
      <c r="B802" s="196">
        <v>801</v>
      </c>
      <c r="C802" s="202" t="e">
        <f>INDEX(A!$A$2:$A$1001,MATCH(EF!B802,EF!$A$2:$A$1001,0))</f>
        <v>#N/A</v>
      </c>
      <c r="D802" s="202" t="e">
        <f>INDEX(A!$B$2:$B$1001,MATCH(EF!C802,A!$A$2:$A$1001,0))</f>
        <v>#N/A</v>
      </c>
      <c r="E802" s="202" t="e">
        <f>INDEX(A!$C$2:$C$1001,MATCH(EF!C802,A!$A$2:$A$1001,0))</f>
        <v>#N/A</v>
      </c>
      <c r="F802" s="202" t="e">
        <f>INDEX(A!$D$2:$D$1001,MATCH(EF!C802,A!$A$2:$A$1001,0))</f>
        <v>#N/A</v>
      </c>
      <c r="G802" s="202" t="e">
        <f>INDEX(A!$E$2:$E$1001,MATCH(EF!C802,A!$A$2:$A$1001,0))</f>
        <v>#N/A</v>
      </c>
      <c r="H802" s="202" t="e">
        <f>INDEX(A!$F$2:$F$1001,MATCH(EF!C802,A!$A$2:$A$1001,0))</f>
        <v>#N/A</v>
      </c>
      <c r="I802" s="202" t="e">
        <f>INDEX(A!$G$2:$G$1001,MATCH(EF!C802,A!$A$2:$A$1001,0))</f>
        <v>#N/A</v>
      </c>
      <c r="J802" s="202" t="e">
        <f>INDEX(A!$H$2:$H$1001,MATCH(EF!C802,A!$A$2:$A$1001,0))</f>
        <v>#N/A</v>
      </c>
      <c r="K802" s="202" t="e">
        <f>INDEX(A!$I$2:$I$1001,MATCH(EF!C802,A!$A$2:$A$1001,0))</f>
        <v>#N/A</v>
      </c>
      <c r="L802" s="202" t="e">
        <f>INDEX(A!$J$2:$J$1001,MATCH(EF!C802,A!$A$2:$A$1001,0))</f>
        <v>#N/A</v>
      </c>
      <c r="M802" s="202" t="e">
        <f>INDEX(A!$K$2:$K$1001,MATCH(EF!C802,A!$A$2:$A$1001,0))</f>
        <v>#N/A</v>
      </c>
      <c r="N802" s="202" t="e">
        <f>INDEX(A!$L$2:$L$1001,MATCH(EF!C802,A!$A$2:$A$1001,0))</f>
        <v>#N/A</v>
      </c>
      <c r="O802" s="203" t="e">
        <f t="shared" si="24"/>
        <v>#N/A</v>
      </c>
      <c r="P802" s="203" t="e">
        <f t="shared" si="25"/>
        <v>#N/A</v>
      </c>
      <c r="Q802" s="203" t="e">
        <f>IF(O802="7",IF(P802="000","Sin región al ser un intermunicipal",INDEX(B!$C$2:$C$126,MATCH(EF!P802,B!$A$2:$A$126,0))),"Sin región al ser un ente Estatal")</f>
        <v>#N/A</v>
      </c>
      <c r="R802" s="204" t="e">
        <f>IF(O802="7",IF(P802="000","N/A",INDEX(B!$D$2:$D$126,MATCH(EF!P802,B!$A$2:$A$126,0))),B!$D$127)</f>
        <v>#N/A</v>
      </c>
      <c r="S802" s="204" t="e">
        <f>IF(O802="7",IF(P802="000","N/A",INDEX(B!$E$2:$E$126,MATCH(EF!P802,B!$A$2:$A$126,0))),B!$E$127)</f>
        <v>#N/A</v>
      </c>
    </row>
    <row r="803" spans="1:19" x14ac:dyDescent="0.3">
      <c r="A803" s="195">
        <f>COUNTIF(A!$A$2:$A$1001,"&lt;="&amp;A!A803)</f>
        <v>0</v>
      </c>
      <c r="B803" s="196">
        <v>802</v>
      </c>
      <c r="C803" s="202" t="e">
        <f>INDEX(A!$A$2:$A$1001,MATCH(EF!B803,EF!$A$2:$A$1001,0))</f>
        <v>#N/A</v>
      </c>
      <c r="D803" s="202" t="e">
        <f>INDEX(A!$B$2:$B$1001,MATCH(EF!C803,A!$A$2:$A$1001,0))</f>
        <v>#N/A</v>
      </c>
      <c r="E803" s="202" t="e">
        <f>INDEX(A!$C$2:$C$1001,MATCH(EF!C803,A!$A$2:$A$1001,0))</f>
        <v>#N/A</v>
      </c>
      <c r="F803" s="202" t="e">
        <f>INDEX(A!$D$2:$D$1001,MATCH(EF!C803,A!$A$2:$A$1001,0))</f>
        <v>#N/A</v>
      </c>
      <c r="G803" s="202" t="e">
        <f>INDEX(A!$E$2:$E$1001,MATCH(EF!C803,A!$A$2:$A$1001,0))</f>
        <v>#N/A</v>
      </c>
      <c r="H803" s="202" t="e">
        <f>INDEX(A!$F$2:$F$1001,MATCH(EF!C803,A!$A$2:$A$1001,0))</f>
        <v>#N/A</v>
      </c>
      <c r="I803" s="202" t="e">
        <f>INDEX(A!$G$2:$G$1001,MATCH(EF!C803,A!$A$2:$A$1001,0))</f>
        <v>#N/A</v>
      </c>
      <c r="J803" s="202" t="e">
        <f>INDEX(A!$H$2:$H$1001,MATCH(EF!C803,A!$A$2:$A$1001,0))</f>
        <v>#N/A</v>
      </c>
      <c r="K803" s="202" t="e">
        <f>INDEX(A!$I$2:$I$1001,MATCH(EF!C803,A!$A$2:$A$1001,0))</f>
        <v>#N/A</v>
      </c>
      <c r="L803" s="202" t="e">
        <f>INDEX(A!$J$2:$J$1001,MATCH(EF!C803,A!$A$2:$A$1001,0))</f>
        <v>#N/A</v>
      </c>
      <c r="M803" s="202" t="e">
        <f>INDEX(A!$K$2:$K$1001,MATCH(EF!C803,A!$A$2:$A$1001,0))</f>
        <v>#N/A</v>
      </c>
      <c r="N803" s="202" t="e">
        <f>INDEX(A!$L$2:$L$1001,MATCH(EF!C803,A!$A$2:$A$1001,0))</f>
        <v>#N/A</v>
      </c>
      <c r="O803" s="203" t="e">
        <f t="shared" si="24"/>
        <v>#N/A</v>
      </c>
      <c r="P803" s="203" t="e">
        <f t="shared" si="25"/>
        <v>#N/A</v>
      </c>
      <c r="Q803" s="203" t="e">
        <f>IF(O803="7",IF(P803="000","Sin región al ser un intermunicipal",INDEX(B!$C$2:$C$126,MATCH(EF!P803,B!$A$2:$A$126,0))),"Sin región al ser un ente Estatal")</f>
        <v>#N/A</v>
      </c>
      <c r="R803" s="204" t="e">
        <f>IF(O803="7",IF(P803="000","N/A",INDEX(B!$D$2:$D$126,MATCH(EF!P803,B!$A$2:$A$126,0))),B!$D$127)</f>
        <v>#N/A</v>
      </c>
      <c r="S803" s="204" t="e">
        <f>IF(O803="7",IF(P803="000","N/A",INDEX(B!$E$2:$E$126,MATCH(EF!P803,B!$A$2:$A$126,0))),B!$E$127)</f>
        <v>#N/A</v>
      </c>
    </row>
    <row r="804" spans="1:19" x14ac:dyDescent="0.3">
      <c r="A804" s="195">
        <f>COUNTIF(A!$A$2:$A$1001,"&lt;="&amp;A!A804)</f>
        <v>0</v>
      </c>
      <c r="B804" s="196">
        <v>803</v>
      </c>
      <c r="C804" s="202" t="e">
        <f>INDEX(A!$A$2:$A$1001,MATCH(EF!B804,EF!$A$2:$A$1001,0))</f>
        <v>#N/A</v>
      </c>
      <c r="D804" s="202" t="e">
        <f>INDEX(A!$B$2:$B$1001,MATCH(EF!C804,A!$A$2:$A$1001,0))</f>
        <v>#N/A</v>
      </c>
      <c r="E804" s="202" t="e">
        <f>INDEX(A!$C$2:$C$1001,MATCH(EF!C804,A!$A$2:$A$1001,0))</f>
        <v>#N/A</v>
      </c>
      <c r="F804" s="202" t="e">
        <f>INDEX(A!$D$2:$D$1001,MATCH(EF!C804,A!$A$2:$A$1001,0))</f>
        <v>#N/A</v>
      </c>
      <c r="G804" s="202" t="e">
        <f>INDEX(A!$E$2:$E$1001,MATCH(EF!C804,A!$A$2:$A$1001,0))</f>
        <v>#N/A</v>
      </c>
      <c r="H804" s="202" t="e">
        <f>INDEX(A!$F$2:$F$1001,MATCH(EF!C804,A!$A$2:$A$1001,0))</f>
        <v>#N/A</v>
      </c>
      <c r="I804" s="202" t="e">
        <f>INDEX(A!$G$2:$G$1001,MATCH(EF!C804,A!$A$2:$A$1001,0))</f>
        <v>#N/A</v>
      </c>
      <c r="J804" s="202" t="e">
        <f>INDEX(A!$H$2:$H$1001,MATCH(EF!C804,A!$A$2:$A$1001,0))</f>
        <v>#N/A</v>
      </c>
      <c r="K804" s="202" t="e">
        <f>INDEX(A!$I$2:$I$1001,MATCH(EF!C804,A!$A$2:$A$1001,0))</f>
        <v>#N/A</v>
      </c>
      <c r="L804" s="202" t="e">
        <f>INDEX(A!$J$2:$J$1001,MATCH(EF!C804,A!$A$2:$A$1001,0))</f>
        <v>#N/A</v>
      </c>
      <c r="M804" s="202" t="e">
        <f>INDEX(A!$K$2:$K$1001,MATCH(EF!C804,A!$A$2:$A$1001,0))</f>
        <v>#N/A</v>
      </c>
      <c r="N804" s="202" t="e">
        <f>INDEX(A!$L$2:$L$1001,MATCH(EF!C804,A!$A$2:$A$1001,0))</f>
        <v>#N/A</v>
      </c>
      <c r="O804" s="203" t="e">
        <f t="shared" si="24"/>
        <v>#N/A</v>
      </c>
      <c r="P804" s="203" t="e">
        <f t="shared" si="25"/>
        <v>#N/A</v>
      </c>
      <c r="Q804" s="203" t="e">
        <f>IF(O804="7",IF(P804="000","Sin región al ser un intermunicipal",INDEX(B!$C$2:$C$126,MATCH(EF!P804,B!$A$2:$A$126,0))),"Sin región al ser un ente Estatal")</f>
        <v>#N/A</v>
      </c>
      <c r="R804" s="204" t="e">
        <f>IF(O804="7",IF(P804="000","N/A",INDEX(B!$D$2:$D$126,MATCH(EF!P804,B!$A$2:$A$126,0))),B!$D$127)</f>
        <v>#N/A</v>
      </c>
      <c r="S804" s="204" t="e">
        <f>IF(O804="7",IF(P804="000","N/A",INDEX(B!$E$2:$E$126,MATCH(EF!P804,B!$A$2:$A$126,0))),B!$E$127)</f>
        <v>#N/A</v>
      </c>
    </row>
    <row r="805" spans="1:19" x14ac:dyDescent="0.3">
      <c r="A805" s="195">
        <f>COUNTIF(A!$A$2:$A$1001,"&lt;="&amp;A!A805)</f>
        <v>0</v>
      </c>
      <c r="B805" s="196">
        <v>804</v>
      </c>
      <c r="C805" s="202" t="e">
        <f>INDEX(A!$A$2:$A$1001,MATCH(EF!B805,EF!$A$2:$A$1001,0))</f>
        <v>#N/A</v>
      </c>
      <c r="D805" s="202" t="e">
        <f>INDEX(A!$B$2:$B$1001,MATCH(EF!C805,A!$A$2:$A$1001,0))</f>
        <v>#N/A</v>
      </c>
      <c r="E805" s="202" t="e">
        <f>INDEX(A!$C$2:$C$1001,MATCH(EF!C805,A!$A$2:$A$1001,0))</f>
        <v>#N/A</v>
      </c>
      <c r="F805" s="202" t="e">
        <f>INDEX(A!$D$2:$D$1001,MATCH(EF!C805,A!$A$2:$A$1001,0))</f>
        <v>#N/A</v>
      </c>
      <c r="G805" s="202" t="e">
        <f>INDEX(A!$E$2:$E$1001,MATCH(EF!C805,A!$A$2:$A$1001,0))</f>
        <v>#N/A</v>
      </c>
      <c r="H805" s="202" t="e">
        <f>INDEX(A!$F$2:$F$1001,MATCH(EF!C805,A!$A$2:$A$1001,0))</f>
        <v>#N/A</v>
      </c>
      <c r="I805" s="202" t="e">
        <f>INDEX(A!$G$2:$G$1001,MATCH(EF!C805,A!$A$2:$A$1001,0))</f>
        <v>#N/A</v>
      </c>
      <c r="J805" s="202" t="e">
        <f>INDEX(A!$H$2:$H$1001,MATCH(EF!C805,A!$A$2:$A$1001,0))</f>
        <v>#N/A</v>
      </c>
      <c r="K805" s="202" t="e">
        <f>INDEX(A!$I$2:$I$1001,MATCH(EF!C805,A!$A$2:$A$1001,0))</f>
        <v>#N/A</v>
      </c>
      <c r="L805" s="202" t="e">
        <f>INDEX(A!$J$2:$J$1001,MATCH(EF!C805,A!$A$2:$A$1001,0))</f>
        <v>#N/A</v>
      </c>
      <c r="M805" s="202" t="e">
        <f>INDEX(A!$K$2:$K$1001,MATCH(EF!C805,A!$A$2:$A$1001,0))</f>
        <v>#N/A</v>
      </c>
      <c r="N805" s="202" t="e">
        <f>INDEX(A!$L$2:$L$1001,MATCH(EF!C805,A!$A$2:$A$1001,0))</f>
        <v>#N/A</v>
      </c>
      <c r="O805" s="203" t="e">
        <f t="shared" si="24"/>
        <v>#N/A</v>
      </c>
      <c r="P805" s="203" t="e">
        <f t="shared" si="25"/>
        <v>#N/A</v>
      </c>
      <c r="Q805" s="203" t="e">
        <f>IF(O805="7",IF(P805="000","Sin región al ser un intermunicipal",INDEX(B!$C$2:$C$126,MATCH(EF!P805,B!$A$2:$A$126,0))),"Sin región al ser un ente Estatal")</f>
        <v>#N/A</v>
      </c>
      <c r="R805" s="204" t="e">
        <f>IF(O805="7",IF(P805="000","N/A",INDEX(B!$D$2:$D$126,MATCH(EF!P805,B!$A$2:$A$126,0))),B!$D$127)</f>
        <v>#N/A</v>
      </c>
      <c r="S805" s="204" t="e">
        <f>IF(O805="7",IF(P805="000","N/A",INDEX(B!$E$2:$E$126,MATCH(EF!P805,B!$A$2:$A$126,0))),B!$E$127)</f>
        <v>#N/A</v>
      </c>
    </row>
    <row r="806" spans="1:19" x14ac:dyDescent="0.3">
      <c r="A806" s="195">
        <f>COUNTIF(A!$A$2:$A$1001,"&lt;="&amp;A!A806)</f>
        <v>0</v>
      </c>
      <c r="B806" s="196">
        <v>805</v>
      </c>
      <c r="C806" s="202" t="e">
        <f>INDEX(A!$A$2:$A$1001,MATCH(EF!B806,EF!$A$2:$A$1001,0))</f>
        <v>#N/A</v>
      </c>
      <c r="D806" s="202" t="e">
        <f>INDEX(A!$B$2:$B$1001,MATCH(EF!C806,A!$A$2:$A$1001,0))</f>
        <v>#N/A</v>
      </c>
      <c r="E806" s="202" t="e">
        <f>INDEX(A!$C$2:$C$1001,MATCH(EF!C806,A!$A$2:$A$1001,0))</f>
        <v>#N/A</v>
      </c>
      <c r="F806" s="202" t="e">
        <f>INDEX(A!$D$2:$D$1001,MATCH(EF!C806,A!$A$2:$A$1001,0))</f>
        <v>#N/A</v>
      </c>
      <c r="G806" s="202" t="e">
        <f>INDEX(A!$E$2:$E$1001,MATCH(EF!C806,A!$A$2:$A$1001,0))</f>
        <v>#N/A</v>
      </c>
      <c r="H806" s="202" t="e">
        <f>INDEX(A!$F$2:$F$1001,MATCH(EF!C806,A!$A$2:$A$1001,0))</f>
        <v>#N/A</v>
      </c>
      <c r="I806" s="202" t="e">
        <f>INDEX(A!$G$2:$G$1001,MATCH(EF!C806,A!$A$2:$A$1001,0))</f>
        <v>#N/A</v>
      </c>
      <c r="J806" s="202" t="e">
        <f>INDEX(A!$H$2:$H$1001,MATCH(EF!C806,A!$A$2:$A$1001,0))</f>
        <v>#N/A</v>
      </c>
      <c r="K806" s="202" t="e">
        <f>INDEX(A!$I$2:$I$1001,MATCH(EF!C806,A!$A$2:$A$1001,0))</f>
        <v>#N/A</v>
      </c>
      <c r="L806" s="202" t="e">
        <f>INDEX(A!$J$2:$J$1001,MATCH(EF!C806,A!$A$2:$A$1001,0))</f>
        <v>#N/A</v>
      </c>
      <c r="M806" s="202" t="e">
        <f>INDEX(A!$K$2:$K$1001,MATCH(EF!C806,A!$A$2:$A$1001,0))</f>
        <v>#N/A</v>
      </c>
      <c r="N806" s="202" t="e">
        <f>INDEX(A!$L$2:$L$1001,MATCH(EF!C806,A!$A$2:$A$1001,0))</f>
        <v>#N/A</v>
      </c>
      <c r="O806" s="203" t="e">
        <f t="shared" si="24"/>
        <v>#N/A</v>
      </c>
      <c r="P806" s="203" t="e">
        <f t="shared" si="25"/>
        <v>#N/A</v>
      </c>
      <c r="Q806" s="203" t="e">
        <f>IF(O806="7",IF(P806="000","Sin región al ser un intermunicipal",INDEX(B!$C$2:$C$126,MATCH(EF!P806,B!$A$2:$A$126,0))),"Sin región al ser un ente Estatal")</f>
        <v>#N/A</v>
      </c>
      <c r="R806" s="204" t="e">
        <f>IF(O806="7",IF(P806="000","N/A",INDEX(B!$D$2:$D$126,MATCH(EF!P806,B!$A$2:$A$126,0))),B!$D$127)</f>
        <v>#N/A</v>
      </c>
      <c r="S806" s="204" t="e">
        <f>IF(O806="7",IF(P806="000","N/A",INDEX(B!$E$2:$E$126,MATCH(EF!P806,B!$A$2:$A$126,0))),B!$E$127)</f>
        <v>#N/A</v>
      </c>
    </row>
    <row r="807" spans="1:19" x14ac:dyDescent="0.3">
      <c r="A807" s="195">
        <f>COUNTIF(A!$A$2:$A$1001,"&lt;="&amp;A!A807)</f>
        <v>0</v>
      </c>
      <c r="B807" s="196">
        <v>806</v>
      </c>
      <c r="C807" s="202" t="e">
        <f>INDEX(A!$A$2:$A$1001,MATCH(EF!B807,EF!$A$2:$A$1001,0))</f>
        <v>#N/A</v>
      </c>
      <c r="D807" s="202" t="e">
        <f>INDEX(A!$B$2:$B$1001,MATCH(EF!C807,A!$A$2:$A$1001,0))</f>
        <v>#N/A</v>
      </c>
      <c r="E807" s="202" t="e">
        <f>INDEX(A!$C$2:$C$1001,MATCH(EF!C807,A!$A$2:$A$1001,0))</f>
        <v>#N/A</v>
      </c>
      <c r="F807" s="202" t="e">
        <f>INDEX(A!$D$2:$D$1001,MATCH(EF!C807,A!$A$2:$A$1001,0))</f>
        <v>#N/A</v>
      </c>
      <c r="G807" s="202" t="e">
        <f>INDEX(A!$E$2:$E$1001,MATCH(EF!C807,A!$A$2:$A$1001,0))</f>
        <v>#N/A</v>
      </c>
      <c r="H807" s="202" t="e">
        <f>INDEX(A!$F$2:$F$1001,MATCH(EF!C807,A!$A$2:$A$1001,0))</f>
        <v>#N/A</v>
      </c>
      <c r="I807" s="202" t="e">
        <f>INDEX(A!$G$2:$G$1001,MATCH(EF!C807,A!$A$2:$A$1001,0))</f>
        <v>#N/A</v>
      </c>
      <c r="J807" s="202" t="e">
        <f>INDEX(A!$H$2:$H$1001,MATCH(EF!C807,A!$A$2:$A$1001,0))</f>
        <v>#N/A</v>
      </c>
      <c r="K807" s="202" t="e">
        <f>INDEX(A!$I$2:$I$1001,MATCH(EF!C807,A!$A$2:$A$1001,0))</f>
        <v>#N/A</v>
      </c>
      <c r="L807" s="202" t="e">
        <f>INDEX(A!$J$2:$J$1001,MATCH(EF!C807,A!$A$2:$A$1001,0))</f>
        <v>#N/A</v>
      </c>
      <c r="M807" s="202" t="e">
        <f>INDEX(A!$K$2:$K$1001,MATCH(EF!C807,A!$A$2:$A$1001,0))</f>
        <v>#N/A</v>
      </c>
      <c r="N807" s="202" t="e">
        <f>INDEX(A!$L$2:$L$1001,MATCH(EF!C807,A!$A$2:$A$1001,0))</f>
        <v>#N/A</v>
      </c>
      <c r="O807" s="203" t="e">
        <f t="shared" si="24"/>
        <v>#N/A</v>
      </c>
      <c r="P807" s="203" t="e">
        <f t="shared" si="25"/>
        <v>#N/A</v>
      </c>
      <c r="Q807" s="203" t="e">
        <f>IF(O807="7",IF(P807="000","Sin región al ser un intermunicipal",INDEX(B!$C$2:$C$126,MATCH(EF!P807,B!$A$2:$A$126,0))),"Sin región al ser un ente Estatal")</f>
        <v>#N/A</v>
      </c>
      <c r="R807" s="204" t="e">
        <f>IF(O807="7",IF(P807="000","N/A",INDEX(B!$D$2:$D$126,MATCH(EF!P807,B!$A$2:$A$126,0))),B!$D$127)</f>
        <v>#N/A</v>
      </c>
      <c r="S807" s="204" t="e">
        <f>IF(O807="7",IF(P807="000","N/A",INDEX(B!$E$2:$E$126,MATCH(EF!P807,B!$A$2:$A$126,0))),B!$E$127)</f>
        <v>#N/A</v>
      </c>
    </row>
    <row r="808" spans="1:19" x14ac:dyDescent="0.3">
      <c r="A808" s="195">
        <f>COUNTIF(A!$A$2:$A$1001,"&lt;="&amp;A!A808)</f>
        <v>0</v>
      </c>
      <c r="B808" s="196">
        <v>807</v>
      </c>
      <c r="C808" s="202" t="e">
        <f>INDEX(A!$A$2:$A$1001,MATCH(EF!B808,EF!$A$2:$A$1001,0))</f>
        <v>#N/A</v>
      </c>
      <c r="D808" s="202" t="e">
        <f>INDEX(A!$B$2:$B$1001,MATCH(EF!C808,A!$A$2:$A$1001,0))</f>
        <v>#N/A</v>
      </c>
      <c r="E808" s="202" t="e">
        <f>INDEX(A!$C$2:$C$1001,MATCH(EF!C808,A!$A$2:$A$1001,0))</f>
        <v>#N/A</v>
      </c>
      <c r="F808" s="202" t="e">
        <f>INDEX(A!$D$2:$D$1001,MATCH(EF!C808,A!$A$2:$A$1001,0))</f>
        <v>#N/A</v>
      </c>
      <c r="G808" s="202" t="e">
        <f>INDEX(A!$E$2:$E$1001,MATCH(EF!C808,A!$A$2:$A$1001,0))</f>
        <v>#N/A</v>
      </c>
      <c r="H808" s="202" t="e">
        <f>INDEX(A!$F$2:$F$1001,MATCH(EF!C808,A!$A$2:$A$1001,0))</f>
        <v>#N/A</v>
      </c>
      <c r="I808" s="202" t="e">
        <f>INDEX(A!$G$2:$G$1001,MATCH(EF!C808,A!$A$2:$A$1001,0))</f>
        <v>#N/A</v>
      </c>
      <c r="J808" s="202" t="e">
        <f>INDEX(A!$H$2:$H$1001,MATCH(EF!C808,A!$A$2:$A$1001,0))</f>
        <v>#N/A</v>
      </c>
      <c r="K808" s="202" t="e">
        <f>INDEX(A!$I$2:$I$1001,MATCH(EF!C808,A!$A$2:$A$1001,0))</f>
        <v>#N/A</v>
      </c>
      <c r="L808" s="202" t="e">
        <f>INDEX(A!$J$2:$J$1001,MATCH(EF!C808,A!$A$2:$A$1001,0))</f>
        <v>#N/A</v>
      </c>
      <c r="M808" s="202" t="e">
        <f>INDEX(A!$K$2:$K$1001,MATCH(EF!C808,A!$A$2:$A$1001,0))</f>
        <v>#N/A</v>
      </c>
      <c r="N808" s="202" t="e">
        <f>INDEX(A!$L$2:$L$1001,MATCH(EF!C808,A!$A$2:$A$1001,0))</f>
        <v>#N/A</v>
      </c>
      <c r="O808" s="203" t="e">
        <f t="shared" si="24"/>
        <v>#N/A</v>
      </c>
      <c r="P808" s="203" t="e">
        <f t="shared" si="25"/>
        <v>#N/A</v>
      </c>
      <c r="Q808" s="203" t="e">
        <f>IF(O808="7",IF(P808="000","Sin región al ser un intermunicipal",INDEX(B!$C$2:$C$126,MATCH(EF!P808,B!$A$2:$A$126,0))),"Sin región al ser un ente Estatal")</f>
        <v>#N/A</v>
      </c>
      <c r="R808" s="204" t="e">
        <f>IF(O808="7",IF(P808="000","N/A",INDEX(B!$D$2:$D$126,MATCH(EF!P808,B!$A$2:$A$126,0))),B!$D$127)</f>
        <v>#N/A</v>
      </c>
      <c r="S808" s="204" t="e">
        <f>IF(O808="7",IF(P808="000","N/A",INDEX(B!$E$2:$E$126,MATCH(EF!P808,B!$A$2:$A$126,0))),B!$E$127)</f>
        <v>#N/A</v>
      </c>
    </row>
    <row r="809" spans="1:19" x14ac:dyDescent="0.3">
      <c r="A809" s="195">
        <f>COUNTIF(A!$A$2:$A$1001,"&lt;="&amp;A!A809)</f>
        <v>0</v>
      </c>
      <c r="B809" s="196">
        <v>808</v>
      </c>
      <c r="C809" s="202" t="e">
        <f>INDEX(A!$A$2:$A$1001,MATCH(EF!B809,EF!$A$2:$A$1001,0))</f>
        <v>#N/A</v>
      </c>
      <c r="D809" s="202" t="e">
        <f>INDEX(A!$B$2:$B$1001,MATCH(EF!C809,A!$A$2:$A$1001,0))</f>
        <v>#N/A</v>
      </c>
      <c r="E809" s="202" t="e">
        <f>INDEX(A!$C$2:$C$1001,MATCH(EF!C809,A!$A$2:$A$1001,0))</f>
        <v>#N/A</v>
      </c>
      <c r="F809" s="202" t="e">
        <f>INDEX(A!$D$2:$D$1001,MATCH(EF!C809,A!$A$2:$A$1001,0))</f>
        <v>#N/A</v>
      </c>
      <c r="G809" s="202" t="e">
        <f>INDEX(A!$E$2:$E$1001,MATCH(EF!C809,A!$A$2:$A$1001,0))</f>
        <v>#N/A</v>
      </c>
      <c r="H809" s="202" t="e">
        <f>INDEX(A!$F$2:$F$1001,MATCH(EF!C809,A!$A$2:$A$1001,0))</f>
        <v>#N/A</v>
      </c>
      <c r="I809" s="202" t="e">
        <f>INDEX(A!$G$2:$G$1001,MATCH(EF!C809,A!$A$2:$A$1001,0))</f>
        <v>#N/A</v>
      </c>
      <c r="J809" s="202" t="e">
        <f>INDEX(A!$H$2:$H$1001,MATCH(EF!C809,A!$A$2:$A$1001,0))</f>
        <v>#N/A</v>
      </c>
      <c r="K809" s="202" t="e">
        <f>INDEX(A!$I$2:$I$1001,MATCH(EF!C809,A!$A$2:$A$1001,0))</f>
        <v>#N/A</v>
      </c>
      <c r="L809" s="202" t="e">
        <f>INDEX(A!$J$2:$J$1001,MATCH(EF!C809,A!$A$2:$A$1001,0))</f>
        <v>#N/A</v>
      </c>
      <c r="M809" s="202" t="e">
        <f>INDEX(A!$K$2:$K$1001,MATCH(EF!C809,A!$A$2:$A$1001,0))</f>
        <v>#N/A</v>
      </c>
      <c r="N809" s="202" t="e">
        <f>INDEX(A!$L$2:$L$1001,MATCH(EF!C809,A!$A$2:$A$1001,0))</f>
        <v>#N/A</v>
      </c>
      <c r="O809" s="203" t="e">
        <f t="shared" si="24"/>
        <v>#N/A</v>
      </c>
      <c r="P809" s="203" t="e">
        <f t="shared" si="25"/>
        <v>#N/A</v>
      </c>
      <c r="Q809" s="203" t="e">
        <f>IF(O809="7",IF(P809="000","Sin región al ser un intermunicipal",INDEX(B!$C$2:$C$126,MATCH(EF!P809,B!$A$2:$A$126,0))),"Sin región al ser un ente Estatal")</f>
        <v>#N/A</v>
      </c>
      <c r="R809" s="204" t="e">
        <f>IF(O809="7",IF(P809="000","N/A",INDEX(B!$D$2:$D$126,MATCH(EF!P809,B!$A$2:$A$126,0))),B!$D$127)</f>
        <v>#N/A</v>
      </c>
      <c r="S809" s="204" t="e">
        <f>IF(O809="7",IF(P809="000","N/A",INDEX(B!$E$2:$E$126,MATCH(EF!P809,B!$A$2:$A$126,0))),B!$E$127)</f>
        <v>#N/A</v>
      </c>
    </row>
    <row r="810" spans="1:19" x14ac:dyDescent="0.3">
      <c r="A810" s="195">
        <f>COUNTIF(A!$A$2:$A$1001,"&lt;="&amp;A!A810)</f>
        <v>0</v>
      </c>
      <c r="B810" s="196">
        <v>809</v>
      </c>
      <c r="C810" s="202" t="e">
        <f>INDEX(A!$A$2:$A$1001,MATCH(EF!B810,EF!$A$2:$A$1001,0))</f>
        <v>#N/A</v>
      </c>
      <c r="D810" s="202" t="e">
        <f>INDEX(A!$B$2:$B$1001,MATCH(EF!C810,A!$A$2:$A$1001,0))</f>
        <v>#N/A</v>
      </c>
      <c r="E810" s="202" t="e">
        <f>INDEX(A!$C$2:$C$1001,MATCH(EF!C810,A!$A$2:$A$1001,0))</f>
        <v>#N/A</v>
      </c>
      <c r="F810" s="202" t="e">
        <f>INDEX(A!$D$2:$D$1001,MATCH(EF!C810,A!$A$2:$A$1001,0))</f>
        <v>#N/A</v>
      </c>
      <c r="G810" s="202" t="e">
        <f>INDEX(A!$E$2:$E$1001,MATCH(EF!C810,A!$A$2:$A$1001,0))</f>
        <v>#N/A</v>
      </c>
      <c r="H810" s="202" t="e">
        <f>INDEX(A!$F$2:$F$1001,MATCH(EF!C810,A!$A$2:$A$1001,0))</f>
        <v>#N/A</v>
      </c>
      <c r="I810" s="202" t="e">
        <f>INDEX(A!$G$2:$G$1001,MATCH(EF!C810,A!$A$2:$A$1001,0))</f>
        <v>#N/A</v>
      </c>
      <c r="J810" s="202" t="e">
        <f>INDEX(A!$H$2:$H$1001,MATCH(EF!C810,A!$A$2:$A$1001,0))</f>
        <v>#N/A</v>
      </c>
      <c r="K810" s="202" t="e">
        <f>INDEX(A!$I$2:$I$1001,MATCH(EF!C810,A!$A$2:$A$1001,0))</f>
        <v>#N/A</v>
      </c>
      <c r="L810" s="202" t="e">
        <f>INDEX(A!$J$2:$J$1001,MATCH(EF!C810,A!$A$2:$A$1001,0))</f>
        <v>#N/A</v>
      </c>
      <c r="M810" s="202" t="e">
        <f>INDEX(A!$K$2:$K$1001,MATCH(EF!C810,A!$A$2:$A$1001,0))</f>
        <v>#N/A</v>
      </c>
      <c r="N810" s="202" t="e">
        <f>INDEX(A!$L$2:$L$1001,MATCH(EF!C810,A!$A$2:$A$1001,0))</f>
        <v>#N/A</v>
      </c>
      <c r="O810" s="203" t="e">
        <f t="shared" si="24"/>
        <v>#N/A</v>
      </c>
      <c r="P810" s="203" t="e">
        <f t="shared" si="25"/>
        <v>#N/A</v>
      </c>
      <c r="Q810" s="203" t="e">
        <f>IF(O810="7",IF(P810="000","Sin región al ser un intermunicipal",INDEX(B!$C$2:$C$126,MATCH(EF!P810,B!$A$2:$A$126,0))),"Sin región al ser un ente Estatal")</f>
        <v>#N/A</v>
      </c>
      <c r="R810" s="204" t="e">
        <f>IF(O810="7",IF(P810="000","N/A",INDEX(B!$D$2:$D$126,MATCH(EF!P810,B!$A$2:$A$126,0))),B!$D$127)</f>
        <v>#N/A</v>
      </c>
      <c r="S810" s="204" t="e">
        <f>IF(O810="7",IF(P810="000","N/A",INDEX(B!$E$2:$E$126,MATCH(EF!P810,B!$A$2:$A$126,0))),B!$E$127)</f>
        <v>#N/A</v>
      </c>
    </row>
    <row r="811" spans="1:19" x14ac:dyDescent="0.3">
      <c r="A811" s="195">
        <f>COUNTIF(A!$A$2:$A$1001,"&lt;="&amp;A!A811)</f>
        <v>0</v>
      </c>
      <c r="B811" s="196">
        <v>810</v>
      </c>
      <c r="C811" s="202" t="e">
        <f>INDEX(A!$A$2:$A$1001,MATCH(EF!B811,EF!$A$2:$A$1001,0))</f>
        <v>#N/A</v>
      </c>
      <c r="D811" s="202" t="e">
        <f>INDEX(A!$B$2:$B$1001,MATCH(EF!C811,A!$A$2:$A$1001,0))</f>
        <v>#N/A</v>
      </c>
      <c r="E811" s="202" t="e">
        <f>INDEX(A!$C$2:$C$1001,MATCH(EF!C811,A!$A$2:$A$1001,0))</f>
        <v>#N/A</v>
      </c>
      <c r="F811" s="202" t="e">
        <f>INDEX(A!$D$2:$D$1001,MATCH(EF!C811,A!$A$2:$A$1001,0))</f>
        <v>#N/A</v>
      </c>
      <c r="G811" s="202" t="e">
        <f>INDEX(A!$E$2:$E$1001,MATCH(EF!C811,A!$A$2:$A$1001,0))</f>
        <v>#N/A</v>
      </c>
      <c r="H811" s="202" t="e">
        <f>INDEX(A!$F$2:$F$1001,MATCH(EF!C811,A!$A$2:$A$1001,0))</f>
        <v>#N/A</v>
      </c>
      <c r="I811" s="202" t="e">
        <f>INDEX(A!$G$2:$G$1001,MATCH(EF!C811,A!$A$2:$A$1001,0))</f>
        <v>#N/A</v>
      </c>
      <c r="J811" s="202" t="e">
        <f>INDEX(A!$H$2:$H$1001,MATCH(EF!C811,A!$A$2:$A$1001,0))</f>
        <v>#N/A</v>
      </c>
      <c r="K811" s="202" t="e">
        <f>INDEX(A!$I$2:$I$1001,MATCH(EF!C811,A!$A$2:$A$1001,0))</f>
        <v>#N/A</v>
      </c>
      <c r="L811" s="202" t="e">
        <f>INDEX(A!$J$2:$J$1001,MATCH(EF!C811,A!$A$2:$A$1001,0))</f>
        <v>#N/A</v>
      </c>
      <c r="M811" s="202" t="e">
        <f>INDEX(A!$K$2:$K$1001,MATCH(EF!C811,A!$A$2:$A$1001,0))</f>
        <v>#N/A</v>
      </c>
      <c r="N811" s="202" t="e">
        <f>INDEX(A!$L$2:$L$1001,MATCH(EF!C811,A!$A$2:$A$1001,0))</f>
        <v>#N/A</v>
      </c>
      <c r="O811" s="203" t="e">
        <f t="shared" si="24"/>
        <v>#N/A</v>
      </c>
      <c r="P811" s="203" t="e">
        <f t="shared" si="25"/>
        <v>#N/A</v>
      </c>
      <c r="Q811" s="203" t="e">
        <f>IF(O811="7",IF(P811="000","Sin región al ser un intermunicipal",INDEX(B!$C$2:$C$126,MATCH(EF!P811,B!$A$2:$A$126,0))),"Sin región al ser un ente Estatal")</f>
        <v>#N/A</v>
      </c>
      <c r="R811" s="204" t="e">
        <f>IF(O811="7",IF(P811="000","N/A",INDEX(B!$D$2:$D$126,MATCH(EF!P811,B!$A$2:$A$126,0))),B!$D$127)</f>
        <v>#N/A</v>
      </c>
      <c r="S811" s="204" t="e">
        <f>IF(O811="7",IF(P811="000","N/A",INDEX(B!$E$2:$E$126,MATCH(EF!P811,B!$A$2:$A$126,0))),B!$E$127)</f>
        <v>#N/A</v>
      </c>
    </row>
    <row r="812" spans="1:19" x14ac:dyDescent="0.3">
      <c r="A812" s="195">
        <f>COUNTIF(A!$A$2:$A$1001,"&lt;="&amp;A!A812)</f>
        <v>0</v>
      </c>
      <c r="B812" s="196">
        <v>811</v>
      </c>
      <c r="C812" s="202" t="e">
        <f>INDEX(A!$A$2:$A$1001,MATCH(EF!B812,EF!$A$2:$A$1001,0))</f>
        <v>#N/A</v>
      </c>
      <c r="D812" s="202" t="e">
        <f>INDEX(A!$B$2:$B$1001,MATCH(EF!C812,A!$A$2:$A$1001,0))</f>
        <v>#N/A</v>
      </c>
      <c r="E812" s="202" t="e">
        <f>INDEX(A!$C$2:$C$1001,MATCH(EF!C812,A!$A$2:$A$1001,0))</f>
        <v>#N/A</v>
      </c>
      <c r="F812" s="202" t="e">
        <f>INDEX(A!$D$2:$D$1001,MATCH(EF!C812,A!$A$2:$A$1001,0))</f>
        <v>#N/A</v>
      </c>
      <c r="G812" s="202" t="e">
        <f>INDEX(A!$E$2:$E$1001,MATCH(EF!C812,A!$A$2:$A$1001,0))</f>
        <v>#N/A</v>
      </c>
      <c r="H812" s="202" t="e">
        <f>INDEX(A!$F$2:$F$1001,MATCH(EF!C812,A!$A$2:$A$1001,0))</f>
        <v>#N/A</v>
      </c>
      <c r="I812" s="202" t="e">
        <f>INDEX(A!$G$2:$G$1001,MATCH(EF!C812,A!$A$2:$A$1001,0))</f>
        <v>#N/A</v>
      </c>
      <c r="J812" s="202" t="e">
        <f>INDEX(A!$H$2:$H$1001,MATCH(EF!C812,A!$A$2:$A$1001,0))</f>
        <v>#N/A</v>
      </c>
      <c r="K812" s="202" t="e">
        <f>INDEX(A!$I$2:$I$1001,MATCH(EF!C812,A!$A$2:$A$1001,0))</f>
        <v>#N/A</v>
      </c>
      <c r="L812" s="202" t="e">
        <f>INDEX(A!$J$2:$J$1001,MATCH(EF!C812,A!$A$2:$A$1001,0))</f>
        <v>#N/A</v>
      </c>
      <c r="M812" s="202" t="e">
        <f>INDEX(A!$K$2:$K$1001,MATCH(EF!C812,A!$A$2:$A$1001,0))</f>
        <v>#N/A</v>
      </c>
      <c r="N812" s="202" t="e">
        <f>INDEX(A!$L$2:$L$1001,MATCH(EF!C812,A!$A$2:$A$1001,0))</f>
        <v>#N/A</v>
      </c>
      <c r="O812" s="203" t="e">
        <f t="shared" si="24"/>
        <v>#N/A</v>
      </c>
      <c r="P812" s="203" t="e">
        <f t="shared" si="25"/>
        <v>#N/A</v>
      </c>
      <c r="Q812" s="203" t="e">
        <f>IF(O812="7",IF(P812="000","Sin región al ser un intermunicipal",INDEX(B!$C$2:$C$126,MATCH(EF!P812,B!$A$2:$A$126,0))),"Sin región al ser un ente Estatal")</f>
        <v>#N/A</v>
      </c>
      <c r="R812" s="204" t="e">
        <f>IF(O812="7",IF(P812="000","N/A",INDEX(B!$D$2:$D$126,MATCH(EF!P812,B!$A$2:$A$126,0))),B!$D$127)</f>
        <v>#N/A</v>
      </c>
      <c r="S812" s="204" t="e">
        <f>IF(O812="7",IF(P812="000","N/A",INDEX(B!$E$2:$E$126,MATCH(EF!P812,B!$A$2:$A$126,0))),B!$E$127)</f>
        <v>#N/A</v>
      </c>
    </row>
    <row r="813" spans="1:19" x14ac:dyDescent="0.3">
      <c r="A813" s="195">
        <f>COUNTIF(A!$A$2:$A$1001,"&lt;="&amp;A!A813)</f>
        <v>0</v>
      </c>
      <c r="B813" s="196">
        <v>812</v>
      </c>
      <c r="C813" s="202" t="e">
        <f>INDEX(A!$A$2:$A$1001,MATCH(EF!B813,EF!$A$2:$A$1001,0))</f>
        <v>#N/A</v>
      </c>
      <c r="D813" s="202" t="e">
        <f>INDEX(A!$B$2:$B$1001,MATCH(EF!C813,A!$A$2:$A$1001,0))</f>
        <v>#N/A</v>
      </c>
      <c r="E813" s="202" t="e">
        <f>INDEX(A!$C$2:$C$1001,MATCH(EF!C813,A!$A$2:$A$1001,0))</f>
        <v>#N/A</v>
      </c>
      <c r="F813" s="202" t="e">
        <f>INDEX(A!$D$2:$D$1001,MATCH(EF!C813,A!$A$2:$A$1001,0))</f>
        <v>#N/A</v>
      </c>
      <c r="G813" s="202" t="e">
        <f>INDEX(A!$E$2:$E$1001,MATCH(EF!C813,A!$A$2:$A$1001,0))</f>
        <v>#N/A</v>
      </c>
      <c r="H813" s="202" t="e">
        <f>INDEX(A!$F$2:$F$1001,MATCH(EF!C813,A!$A$2:$A$1001,0))</f>
        <v>#N/A</v>
      </c>
      <c r="I813" s="202" t="e">
        <f>INDEX(A!$G$2:$G$1001,MATCH(EF!C813,A!$A$2:$A$1001,0))</f>
        <v>#N/A</v>
      </c>
      <c r="J813" s="202" t="e">
        <f>INDEX(A!$H$2:$H$1001,MATCH(EF!C813,A!$A$2:$A$1001,0))</f>
        <v>#N/A</v>
      </c>
      <c r="K813" s="202" t="e">
        <f>INDEX(A!$I$2:$I$1001,MATCH(EF!C813,A!$A$2:$A$1001,0))</f>
        <v>#N/A</v>
      </c>
      <c r="L813" s="202" t="e">
        <f>INDEX(A!$J$2:$J$1001,MATCH(EF!C813,A!$A$2:$A$1001,0))</f>
        <v>#N/A</v>
      </c>
      <c r="M813" s="202" t="e">
        <f>INDEX(A!$K$2:$K$1001,MATCH(EF!C813,A!$A$2:$A$1001,0))</f>
        <v>#N/A</v>
      </c>
      <c r="N813" s="202" t="e">
        <f>INDEX(A!$L$2:$L$1001,MATCH(EF!C813,A!$A$2:$A$1001,0))</f>
        <v>#N/A</v>
      </c>
      <c r="O813" s="203" t="e">
        <f t="shared" si="24"/>
        <v>#N/A</v>
      </c>
      <c r="P813" s="203" t="e">
        <f t="shared" si="25"/>
        <v>#N/A</v>
      </c>
      <c r="Q813" s="203" t="e">
        <f>IF(O813="7",IF(P813="000","Sin región al ser un intermunicipal",INDEX(B!$C$2:$C$126,MATCH(EF!P813,B!$A$2:$A$126,0))),"Sin región al ser un ente Estatal")</f>
        <v>#N/A</v>
      </c>
      <c r="R813" s="204" t="e">
        <f>IF(O813="7",IF(P813="000","N/A",INDEX(B!$D$2:$D$126,MATCH(EF!P813,B!$A$2:$A$126,0))),B!$D$127)</f>
        <v>#N/A</v>
      </c>
      <c r="S813" s="204" t="e">
        <f>IF(O813="7",IF(P813="000","N/A",INDEX(B!$E$2:$E$126,MATCH(EF!P813,B!$A$2:$A$126,0))),B!$E$127)</f>
        <v>#N/A</v>
      </c>
    </row>
    <row r="814" spans="1:19" x14ac:dyDescent="0.3">
      <c r="A814" s="195">
        <f>COUNTIF(A!$A$2:$A$1001,"&lt;="&amp;A!A814)</f>
        <v>0</v>
      </c>
      <c r="B814" s="196">
        <v>813</v>
      </c>
      <c r="C814" s="202" t="e">
        <f>INDEX(A!$A$2:$A$1001,MATCH(EF!B814,EF!$A$2:$A$1001,0))</f>
        <v>#N/A</v>
      </c>
      <c r="D814" s="202" t="e">
        <f>INDEX(A!$B$2:$B$1001,MATCH(EF!C814,A!$A$2:$A$1001,0))</f>
        <v>#N/A</v>
      </c>
      <c r="E814" s="202" t="e">
        <f>INDEX(A!$C$2:$C$1001,MATCH(EF!C814,A!$A$2:$A$1001,0))</f>
        <v>#N/A</v>
      </c>
      <c r="F814" s="202" t="e">
        <f>INDEX(A!$D$2:$D$1001,MATCH(EF!C814,A!$A$2:$A$1001,0))</f>
        <v>#N/A</v>
      </c>
      <c r="G814" s="202" t="e">
        <f>INDEX(A!$E$2:$E$1001,MATCH(EF!C814,A!$A$2:$A$1001,0))</f>
        <v>#N/A</v>
      </c>
      <c r="H814" s="202" t="e">
        <f>INDEX(A!$F$2:$F$1001,MATCH(EF!C814,A!$A$2:$A$1001,0))</f>
        <v>#N/A</v>
      </c>
      <c r="I814" s="202" t="e">
        <f>INDEX(A!$G$2:$G$1001,MATCH(EF!C814,A!$A$2:$A$1001,0))</f>
        <v>#N/A</v>
      </c>
      <c r="J814" s="202" t="e">
        <f>INDEX(A!$H$2:$H$1001,MATCH(EF!C814,A!$A$2:$A$1001,0))</f>
        <v>#N/A</v>
      </c>
      <c r="K814" s="202" t="e">
        <f>INDEX(A!$I$2:$I$1001,MATCH(EF!C814,A!$A$2:$A$1001,0))</f>
        <v>#N/A</v>
      </c>
      <c r="L814" s="202" t="e">
        <f>INDEX(A!$J$2:$J$1001,MATCH(EF!C814,A!$A$2:$A$1001,0))</f>
        <v>#N/A</v>
      </c>
      <c r="M814" s="202" t="e">
        <f>INDEX(A!$K$2:$K$1001,MATCH(EF!C814,A!$A$2:$A$1001,0))</f>
        <v>#N/A</v>
      </c>
      <c r="N814" s="202" t="e">
        <f>INDEX(A!$L$2:$L$1001,MATCH(EF!C814,A!$A$2:$A$1001,0))</f>
        <v>#N/A</v>
      </c>
      <c r="O814" s="203" t="e">
        <f t="shared" si="24"/>
        <v>#N/A</v>
      </c>
      <c r="P814" s="203" t="e">
        <f t="shared" si="25"/>
        <v>#N/A</v>
      </c>
      <c r="Q814" s="203" t="e">
        <f>IF(O814="7",IF(P814="000","Sin región al ser un intermunicipal",INDEX(B!$C$2:$C$126,MATCH(EF!P814,B!$A$2:$A$126,0))),"Sin región al ser un ente Estatal")</f>
        <v>#N/A</v>
      </c>
      <c r="R814" s="204" t="e">
        <f>IF(O814="7",IF(P814="000","N/A",INDEX(B!$D$2:$D$126,MATCH(EF!P814,B!$A$2:$A$126,0))),B!$D$127)</f>
        <v>#N/A</v>
      </c>
      <c r="S814" s="204" t="e">
        <f>IF(O814="7",IF(P814="000","N/A",INDEX(B!$E$2:$E$126,MATCH(EF!P814,B!$A$2:$A$126,0))),B!$E$127)</f>
        <v>#N/A</v>
      </c>
    </row>
    <row r="815" spans="1:19" x14ac:dyDescent="0.3">
      <c r="A815" s="195">
        <f>COUNTIF(A!$A$2:$A$1001,"&lt;="&amp;A!A815)</f>
        <v>0</v>
      </c>
      <c r="B815" s="196">
        <v>814</v>
      </c>
      <c r="C815" s="202" t="e">
        <f>INDEX(A!$A$2:$A$1001,MATCH(EF!B815,EF!$A$2:$A$1001,0))</f>
        <v>#N/A</v>
      </c>
      <c r="D815" s="202" t="e">
        <f>INDEX(A!$B$2:$B$1001,MATCH(EF!C815,A!$A$2:$A$1001,0))</f>
        <v>#N/A</v>
      </c>
      <c r="E815" s="202" t="e">
        <f>INDEX(A!$C$2:$C$1001,MATCH(EF!C815,A!$A$2:$A$1001,0))</f>
        <v>#N/A</v>
      </c>
      <c r="F815" s="202" t="e">
        <f>INDEX(A!$D$2:$D$1001,MATCH(EF!C815,A!$A$2:$A$1001,0))</f>
        <v>#N/A</v>
      </c>
      <c r="G815" s="202" t="e">
        <f>INDEX(A!$E$2:$E$1001,MATCH(EF!C815,A!$A$2:$A$1001,0))</f>
        <v>#N/A</v>
      </c>
      <c r="H815" s="202" t="e">
        <f>INDEX(A!$F$2:$F$1001,MATCH(EF!C815,A!$A$2:$A$1001,0))</f>
        <v>#N/A</v>
      </c>
      <c r="I815" s="202" t="e">
        <f>INDEX(A!$G$2:$G$1001,MATCH(EF!C815,A!$A$2:$A$1001,0))</f>
        <v>#N/A</v>
      </c>
      <c r="J815" s="202" t="e">
        <f>INDEX(A!$H$2:$H$1001,MATCH(EF!C815,A!$A$2:$A$1001,0))</f>
        <v>#N/A</v>
      </c>
      <c r="K815" s="202" t="e">
        <f>INDEX(A!$I$2:$I$1001,MATCH(EF!C815,A!$A$2:$A$1001,0))</f>
        <v>#N/A</v>
      </c>
      <c r="L815" s="202" t="e">
        <f>INDEX(A!$J$2:$J$1001,MATCH(EF!C815,A!$A$2:$A$1001,0))</f>
        <v>#N/A</v>
      </c>
      <c r="M815" s="202" t="e">
        <f>INDEX(A!$K$2:$K$1001,MATCH(EF!C815,A!$A$2:$A$1001,0))</f>
        <v>#N/A</v>
      </c>
      <c r="N815" s="202" t="e">
        <f>INDEX(A!$L$2:$L$1001,MATCH(EF!C815,A!$A$2:$A$1001,0))</f>
        <v>#N/A</v>
      </c>
      <c r="O815" s="203" t="e">
        <f t="shared" si="24"/>
        <v>#N/A</v>
      </c>
      <c r="P815" s="203" t="e">
        <f t="shared" si="25"/>
        <v>#N/A</v>
      </c>
      <c r="Q815" s="203" t="e">
        <f>IF(O815="7",IF(P815="000","Sin región al ser un intermunicipal",INDEX(B!$C$2:$C$126,MATCH(EF!P815,B!$A$2:$A$126,0))),"Sin región al ser un ente Estatal")</f>
        <v>#N/A</v>
      </c>
      <c r="R815" s="204" t="e">
        <f>IF(O815="7",IF(P815="000","N/A",INDEX(B!$D$2:$D$126,MATCH(EF!P815,B!$A$2:$A$126,0))),B!$D$127)</f>
        <v>#N/A</v>
      </c>
      <c r="S815" s="204" t="e">
        <f>IF(O815="7",IF(P815="000","N/A",INDEX(B!$E$2:$E$126,MATCH(EF!P815,B!$A$2:$A$126,0))),B!$E$127)</f>
        <v>#N/A</v>
      </c>
    </row>
    <row r="816" spans="1:19" x14ac:dyDescent="0.3">
      <c r="A816" s="195">
        <f>COUNTIF(A!$A$2:$A$1001,"&lt;="&amp;A!A816)</f>
        <v>0</v>
      </c>
      <c r="B816" s="196">
        <v>815</v>
      </c>
      <c r="C816" s="202" t="e">
        <f>INDEX(A!$A$2:$A$1001,MATCH(EF!B816,EF!$A$2:$A$1001,0))</f>
        <v>#N/A</v>
      </c>
      <c r="D816" s="202" t="e">
        <f>INDEX(A!$B$2:$B$1001,MATCH(EF!C816,A!$A$2:$A$1001,0))</f>
        <v>#N/A</v>
      </c>
      <c r="E816" s="202" t="e">
        <f>INDEX(A!$C$2:$C$1001,MATCH(EF!C816,A!$A$2:$A$1001,0))</f>
        <v>#N/A</v>
      </c>
      <c r="F816" s="202" t="e">
        <f>INDEX(A!$D$2:$D$1001,MATCH(EF!C816,A!$A$2:$A$1001,0))</f>
        <v>#N/A</v>
      </c>
      <c r="G816" s="202" t="e">
        <f>INDEX(A!$E$2:$E$1001,MATCH(EF!C816,A!$A$2:$A$1001,0))</f>
        <v>#N/A</v>
      </c>
      <c r="H816" s="202" t="e">
        <f>INDEX(A!$F$2:$F$1001,MATCH(EF!C816,A!$A$2:$A$1001,0))</f>
        <v>#N/A</v>
      </c>
      <c r="I816" s="202" t="e">
        <f>INDEX(A!$G$2:$G$1001,MATCH(EF!C816,A!$A$2:$A$1001,0))</f>
        <v>#N/A</v>
      </c>
      <c r="J816" s="202" t="e">
        <f>INDEX(A!$H$2:$H$1001,MATCH(EF!C816,A!$A$2:$A$1001,0))</f>
        <v>#N/A</v>
      </c>
      <c r="K816" s="202" t="e">
        <f>INDEX(A!$I$2:$I$1001,MATCH(EF!C816,A!$A$2:$A$1001,0))</f>
        <v>#N/A</v>
      </c>
      <c r="L816" s="202" t="e">
        <f>INDEX(A!$J$2:$J$1001,MATCH(EF!C816,A!$A$2:$A$1001,0))</f>
        <v>#N/A</v>
      </c>
      <c r="M816" s="202" t="e">
        <f>INDEX(A!$K$2:$K$1001,MATCH(EF!C816,A!$A$2:$A$1001,0))</f>
        <v>#N/A</v>
      </c>
      <c r="N816" s="202" t="e">
        <f>INDEX(A!$L$2:$L$1001,MATCH(EF!C816,A!$A$2:$A$1001,0))</f>
        <v>#N/A</v>
      </c>
      <c r="O816" s="203" t="e">
        <f t="shared" si="24"/>
        <v>#N/A</v>
      </c>
      <c r="P816" s="203" t="e">
        <f t="shared" si="25"/>
        <v>#N/A</v>
      </c>
      <c r="Q816" s="203" t="e">
        <f>IF(O816="7",IF(P816="000","Sin región al ser un intermunicipal",INDEX(B!$C$2:$C$126,MATCH(EF!P816,B!$A$2:$A$126,0))),"Sin región al ser un ente Estatal")</f>
        <v>#N/A</v>
      </c>
      <c r="R816" s="204" t="e">
        <f>IF(O816="7",IF(P816="000","N/A",INDEX(B!$D$2:$D$126,MATCH(EF!P816,B!$A$2:$A$126,0))),B!$D$127)</f>
        <v>#N/A</v>
      </c>
      <c r="S816" s="204" t="e">
        <f>IF(O816="7",IF(P816="000","N/A",INDEX(B!$E$2:$E$126,MATCH(EF!P816,B!$A$2:$A$126,0))),B!$E$127)</f>
        <v>#N/A</v>
      </c>
    </row>
    <row r="817" spans="1:19" x14ac:dyDescent="0.3">
      <c r="A817" s="195">
        <f>COUNTIF(A!$A$2:$A$1001,"&lt;="&amp;A!A817)</f>
        <v>0</v>
      </c>
      <c r="B817" s="196">
        <v>816</v>
      </c>
      <c r="C817" s="202" t="e">
        <f>INDEX(A!$A$2:$A$1001,MATCH(EF!B817,EF!$A$2:$A$1001,0))</f>
        <v>#N/A</v>
      </c>
      <c r="D817" s="202" t="e">
        <f>INDEX(A!$B$2:$B$1001,MATCH(EF!C817,A!$A$2:$A$1001,0))</f>
        <v>#N/A</v>
      </c>
      <c r="E817" s="202" t="e">
        <f>INDEX(A!$C$2:$C$1001,MATCH(EF!C817,A!$A$2:$A$1001,0))</f>
        <v>#N/A</v>
      </c>
      <c r="F817" s="202" t="e">
        <f>INDEX(A!$D$2:$D$1001,MATCH(EF!C817,A!$A$2:$A$1001,0))</f>
        <v>#N/A</v>
      </c>
      <c r="G817" s="202" t="e">
        <f>INDEX(A!$E$2:$E$1001,MATCH(EF!C817,A!$A$2:$A$1001,0))</f>
        <v>#N/A</v>
      </c>
      <c r="H817" s="202" t="e">
        <f>INDEX(A!$F$2:$F$1001,MATCH(EF!C817,A!$A$2:$A$1001,0))</f>
        <v>#N/A</v>
      </c>
      <c r="I817" s="202" t="e">
        <f>INDEX(A!$G$2:$G$1001,MATCH(EF!C817,A!$A$2:$A$1001,0))</f>
        <v>#N/A</v>
      </c>
      <c r="J817" s="202" t="e">
        <f>INDEX(A!$H$2:$H$1001,MATCH(EF!C817,A!$A$2:$A$1001,0))</f>
        <v>#N/A</v>
      </c>
      <c r="K817" s="202" t="e">
        <f>INDEX(A!$I$2:$I$1001,MATCH(EF!C817,A!$A$2:$A$1001,0))</f>
        <v>#N/A</v>
      </c>
      <c r="L817" s="202" t="e">
        <f>INDEX(A!$J$2:$J$1001,MATCH(EF!C817,A!$A$2:$A$1001,0))</f>
        <v>#N/A</v>
      </c>
      <c r="M817" s="202" t="e">
        <f>INDEX(A!$K$2:$K$1001,MATCH(EF!C817,A!$A$2:$A$1001,0))</f>
        <v>#N/A</v>
      </c>
      <c r="N817" s="202" t="e">
        <f>INDEX(A!$L$2:$L$1001,MATCH(EF!C817,A!$A$2:$A$1001,0))</f>
        <v>#N/A</v>
      </c>
      <c r="O817" s="203" t="e">
        <f t="shared" si="24"/>
        <v>#N/A</v>
      </c>
      <c r="P817" s="203" t="e">
        <f t="shared" si="25"/>
        <v>#N/A</v>
      </c>
      <c r="Q817" s="203" t="e">
        <f>IF(O817="7",IF(P817="000","Sin región al ser un intermunicipal",INDEX(B!$C$2:$C$126,MATCH(EF!P817,B!$A$2:$A$126,0))),"Sin región al ser un ente Estatal")</f>
        <v>#N/A</v>
      </c>
      <c r="R817" s="204" t="e">
        <f>IF(O817="7",IF(P817="000","N/A",INDEX(B!$D$2:$D$126,MATCH(EF!P817,B!$A$2:$A$126,0))),B!$D$127)</f>
        <v>#N/A</v>
      </c>
      <c r="S817" s="204" t="e">
        <f>IF(O817="7",IF(P817="000","N/A",INDEX(B!$E$2:$E$126,MATCH(EF!P817,B!$A$2:$A$126,0))),B!$E$127)</f>
        <v>#N/A</v>
      </c>
    </row>
    <row r="818" spans="1:19" x14ac:dyDescent="0.3">
      <c r="A818" s="195">
        <f>COUNTIF(A!$A$2:$A$1001,"&lt;="&amp;A!A818)</f>
        <v>0</v>
      </c>
      <c r="B818" s="196">
        <v>817</v>
      </c>
      <c r="C818" s="202" t="e">
        <f>INDEX(A!$A$2:$A$1001,MATCH(EF!B818,EF!$A$2:$A$1001,0))</f>
        <v>#N/A</v>
      </c>
      <c r="D818" s="202" t="e">
        <f>INDEX(A!$B$2:$B$1001,MATCH(EF!C818,A!$A$2:$A$1001,0))</f>
        <v>#N/A</v>
      </c>
      <c r="E818" s="202" t="e">
        <f>INDEX(A!$C$2:$C$1001,MATCH(EF!C818,A!$A$2:$A$1001,0))</f>
        <v>#N/A</v>
      </c>
      <c r="F818" s="202" t="e">
        <f>INDEX(A!$D$2:$D$1001,MATCH(EF!C818,A!$A$2:$A$1001,0))</f>
        <v>#N/A</v>
      </c>
      <c r="G818" s="202" t="e">
        <f>INDEX(A!$E$2:$E$1001,MATCH(EF!C818,A!$A$2:$A$1001,0))</f>
        <v>#N/A</v>
      </c>
      <c r="H818" s="202" t="e">
        <f>INDEX(A!$F$2:$F$1001,MATCH(EF!C818,A!$A$2:$A$1001,0))</f>
        <v>#N/A</v>
      </c>
      <c r="I818" s="202" t="e">
        <f>INDEX(A!$G$2:$G$1001,MATCH(EF!C818,A!$A$2:$A$1001,0))</f>
        <v>#N/A</v>
      </c>
      <c r="J818" s="202" t="e">
        <f>INDEX(A!$H$2:$H$1001,MATCH(EF!C818,A!$A$2:$A$1001,0))</f>
        <v>#N/A</v>
      </c>
      <c r="K818" s="202" t="e">
        <f>INDEX(A!$I$2:$I$1001,MATCH(EF!C818,A!$A$2:$A$1001,0))</f>
        <v>#N/A</v>
      </c>
      <c r="L818" s="202" t="e">
        <f>INDEX(A!$J$2:$J$1001,MATCH(EF!C818,A!$A$2:$A$1001,0))</f>
        <v>#N/A</v>
      </c>
      <c r="M818" s="202" t="e">
        <f>INDEX(A!$K$2:$K$1001,MATCH(EF!C818,A!$A$2:$A$1001,0))</f>
        <v>#N/A</v>
      </c>
      <c r="N818" s="202" t="e">
        <f>INDEX(A!$L$2:$L$1001,MATCH(EF!C818,A!$A$2:$A$1001,0))</f>
        <v>#N/A</v>
      </c>
      <c r="O818" s="203" t="e">
        <f t="shared" si="24"/>
        <v>#N/A</v>
      </c>
      <c r="P818" s="203" t="e">
        <f t="shared" si="25"/>
        <v>#N/A</v>
      </c>
      <c r="Q818" s="203" t="e">
        <f>IF(O818="7",IF(P818="000","Sin región al ser un intermunicipal",INDEX(B!$C$2:$C$126,MATCH(EF!P818,B!$A$2:$A$126,0))),"Sin región al ser un ente Estatal")</f>
        <v>#N/A</v>
      </c>
      <c r="R818" s="204" t="e">
        <f>IF(O818="7",IF(P818="000","N/A",INDEX(B!$D$2:$D$126,MATCH(EF!P818,B!$A$2:$A$126,0))),B!$D$127)</f>
        <v>#N/A</v>
      </c>
      <c r="S818" s="204" t="e">
        <f>IF(O818="7",IF(P818="000","N/A",INDEX(B!$E$2:$E$126,MATCH(EF!P818,B!$A$2:$A$126,0))),B!$E$127)</f>
        <v>#N/A</v>
      </c>
    </row>
    <row r="819" spans="1:19" x14ac:dyDescent="0.3">
      <c r="A819" s="195">
        <f>COUNTIF(A!$A$2:$A$1001,"&lt;="&amp;A!A819)</f>
        <v>0</v>
      </c>
      <c r="B819" s="196">
        <v>818</v>
      </c>
      <c r="C819" s="202" t="e">
        <f>INDEX(A!$A$2:$A$1001,MATCH(EF!B819,EF!$A$2:$A$1001,0))</f>
        <v>#N/A</v>
      </c>
      <c r="D819" s="202" t="e">
        <f>INDEX(A!$B$2:$B$1001,MATCH(EF!C819,A!$A$2:$A$1001,0))</f>
        <v>#N/A</v>
      </c>
      <c r="E819" s="202" t="e">
        <f>INDEX(A!$C$2:$C$1001,MATCH(EF!C819,A!$A$2:$A$1001,0))</f>
        <v>#N/A</v>
      </c>
      <c r="F819" s="202" t="e">
        <f>INDEX(A!$D$2:$D$1001,MATCH(EF!C819,A!$A$2:$A$1001,0))</f>
        <v>#N/A</v>
      </c>
      <c r="G819" s="202" t="e">
        <f>INDEX(A!$E$2:$E$1001,MATCH(EF!C819,A!$A$2:$A$1001,0))</f>
        <v>#N/A</v>
      </c>
      <c r="H819" s="202" t="e">
        <f>INDEX(A!$F$2:$F$1001,MATCH(EF!C819,A!$A$2:$A$1001,0))</f>
        <v>#N/A</v>
      </c>
      <c r="I819" s="202" t="e">
        <f>INDEX(A!$G$2:$G$1001,MATCH(EF!C819,A!$A$2:$A$1001,0))</f>
        <v>#N/A</v>
      </c>
      <c r="J819" s="202" t="e">
        <f>INDEX(A!$H$2:$H$1001,MATCH(EF!C819,A!$A$2:$A$1001,0))</f>
        <v>#N/A</v>
      </c>
      <c r="K819" s="202" t="e">
        <f>INDEX(A!$I$2:$I$1001,MATCH(EF!C819,A!$A$2:$A$1001,0))</f>
        <v>#N/A</v>
      </c>
      <c r="L819" s="202" t="e">
        <f>INDEX(A!$J$2:$J$1001,MATCH(EF!C819,A!$A$2:$A$1001,0))</f>
        <v>#N/A</v>
      </c>
      <c r="M819" s="202" t="e">
        <f>INDEX(A!$K$2:$K$1001,MATCH(EF!C819,A!$A$2:$A$1001,0))</f>
        <v>#N/A</v>
      </c>
      <c r="N819" s="202" t="e">
        <f>INDEX(A!$L$2:$L$1001,MATCH(EF!C819,A!$A$2:$A$1001,0))</f>
        <v>#N/A</v>
      </c>
      <c r="O819" s="203" t="e">
        <f t="shared" si="24"/>
        <v>#N/A</v>
      </c>
      <c r="P819" s="203" t="e">
        <f t="shared" si="25"/>
        <v>#N/A</v>
      </c>
      <c r="Q819" s="203" t="e">
        <f>IF(O819="7",IF(P819="000","Sin región al ser un intermunicipal",INDEX(B!$C$2:$C$126,MATCH(EF!P819,B!$A$2:$A$126,0))),"Sin región al ser un ente Estatal")</f>
        <v>#N/A</v>
      </c>
      <c r="R819" s="204" t="e">
        <f>IF(O819="7",IF(P819="000","N/A",INDEX(B!$D$2:$D$126,MATCH(EF!P819,B!$A$2:$A$126,0))),B!$D$127)</f>
        <v>#N/A</v>
      </c>
      <c r="S819" s="204" t="e">
        <f>IF(O819="7",IF(P819="000","N/A",INDEX(B!$E$2:$E$126,MATCH(EF!P819,B!$A$2:$A$126,0))),B!$E$127)</f>
        <v>#N/A</v>
      </c>
    </row>
    <row r="820" spans="1:19" x14ac:dyDescent="0.3">
      <c r="A820" s="195">
        <f>COUNTIF(A!$A$2:$A$1001,"&lt;="&amp;A!A820)</f>
        <v>0</v>
      </c>
      <c r="B820" s="196">
        <v>819</v>
      </c>
      <c r="C820" s="202" t="e">
        <f>INDEX(A!$A$2:$A$1001,MATCH(EF!B820,EF!$A$2:$A$1001,0))</f>
        <v>#N/A</v>
      </c>
      <c r="D820" s="202" t="e">
        <f>INDEX(A!$B$2:$B$1001,MATCH(EF!C820,A!$A$2:$A$1001,0))</f>
        <v>#N/A</v>
      </c>
      <c r="E820" s="202" t="e">
        <f>INDEX(A!$C$2:$C$1001,MATCH(EF!C820,A!$A$2:$A$1001,0))</f>
        <v>#N/A</v>
      </c>
      <c r="F820" s="202" t="e">
        <f>INDEX(A!$D$2:$D$1001,MATCH(EF!C820,A!$A$2:$A$1001,0))</f>
        <v>#N/A</v>
      </c>
      <c r="G820" s="202" t="e">
        <f>INDEX(A!$E$2:$E$1001,MATCH(EF!C820,A!$A$2:$A$1001,0))</f>
        <v>#N/A</v>
      </c>
      <c r="H820" s="202" t="e">
        <f>INDEX(A!$F$2:$F$1001,MATCH(EF!C820,A!$A$2:$A$1001,0))</f>
        <v>#N/A</v>
      </c>
      <c r="I820" s="202" t="e">
        <f>INDEX(A!$G$2:$G$1001,MATCH(EF!C820,A!$A$2:$A$1001,0))</f>
        <v>#N/A</v>
      </c>
      <c r="J820" s="202" t="e">
        <f>INDEX(A!$H$2:$H$1001,MATCH(EF!C820,A!$A$2:$A$1001,0))</f>
        <v>#N/A</v>
      </c>
      <c r="K820" s="202" t="e">
        <f>INDEX(A!$I$2:$I$1001,MATCH(EF!C820,A!$A$2:$A$1001,0))</f>
        <v>#N/A</v>
      </c>
      <c r="L820" s="202" t="e">
        <f>INDEX(A!$J$2:$J$1001,MATCH(EF!C820,A!$A$2:$A$1001,0))</f>
        <v>#N/A</v>
      </c>
      <c r="M820" s="202" t="e">
        <f>INDEX(A!$K$2:$K$1001,MATCH(EF!C820,A!$A$2:$A$1001,0))</f>
        <v>#N/A</v>
      </c>
      <c r="N820" s="202" t="e">
        <f>INDEX(A!$L$2:$L$1001,MATCH(EF!C820,A!$A$2:$A$1001,0))</f>
        <v>#N/A</v>
      </c>
      <c r="O820" s="203" t="e">
        <f t="shared" si="24"/>
        <v>#N/A</v>
      </c>
      <c r="P820" s="203" t="e">
        <f t="shared" si="25"/>
        <v>#N/A</v>
      </c>
      <c r="Q820" s="203" t="e">
        <f>IF(O820="7",IF(P820="000","Sin región al ser un intermunicipal",INDEX(B!$C$2:$C$126,MATCH(EF!P820,B!$A$2:$A$126,0))),"Sin región al ser un ente Estatal")</f>
        <v>#N/A</v>
      </c>
      <c r="R820" s="204" t="e">
        <f>IF(O820="7",IF(P820="000","N/A",INDEX(B!$D$2:$D$126,MATCH(EF!P820,B!$A$2:$A$126,0))),B!$D$127)</f>
        <v>#N/A</v>
      </c>
      <c r="S820" s="204" t="e">
        <f>IF(O820="7",IF(P820="000","N/A",INDEX(B!$E$2:$E$126,MATCH(EF!P820,B!$A$2:$A$126,0))),B!$E$127)</f>
        <v>#N/A</v>
      </c>
    </row>
    <row r="821" spans="1:19" x14ac:dyDescent="0.3">
      <c r="A821" s="195">
        <f>COUNTIF(A!$A$2:$A$1001,"&lt;="&amp;A!A821)</f>
        <v>0</v>
      </c>
      <c r="B821" s="196">
        <v>820</v>
      </c>
      <c r="C821" s="202" t="e">
        <f>INDEX(A!$A$2:$A$1001,MATCH(EF!B821,EF!$A$2:$A$1001,0))</f>
        <v>#N/A</v>
      </c>
      <c r="D821" s="202" t="e">
        <f>INDEX(A!$B$2:$B$1001,MATCH(EF!C821,A!$A$2:$A$1001,0))</f>
        <v>#N/A</v>
      </c>
      <c r="E821" s="202" t="e">
        <f>INDEX(A!$C$2:$C$1001,MATCH(EF!C821,A!$A$2:$A$1001,0))</f>
        <v>#N/A</v>
      </c>
      <c r="F821" s="202" t="e">
        <f>INDEX(A!$D$2:$D$1001,MATCH(EF!C821,A!$A$2:$A$1001,0))</f>
        <v>#N/A</v>
      </c>
      <c r="G821" s="202" t="e">
        <f>INDEX(A!$E$2:$E$1001,MATCH(EF!C821,A!$A$2:$A$1001,0))</f>
        <v>#N/A</v>
      </c>
      <c r="H821" s="202" t="e">
        <f>INDEX(A!$F$2:$F$1001,MATCH(EF!C821,A!$A$2:$A$1001,0))</f>
        <v>#N/A</v>
      </c>
      <c r="I821" s="202" t="e">
        <f>INDEX(A!$G$2:$G$1001,MATCH(EF!C821,A!$A$2:$A$1001,0))</f>
        <v>#N/A</v>
      </c>
      <c r="J821" s="202" t="e">
        <f>INDEX(A!$H$2:$H$1001,MATCH(EF!C821,A!$A$2:$A$1001,0))</f>
        <v>#N/A</v>
      </c>
      <c r="K821" s="202" t="e">
        <f>INDEX(A!$I$2:$I$1001,MATCH(EF!C821,A!$A$2:$A$1001,0))</f>
        <v>#N/A</v>
      </c>
      <c r="L821" s="202" t="e">
        <f>INDEX(A!$J$2:$J$1001,MATCH(EF!C821,A!$A$2:$A$1001,0))</f>
        <v>#N/A</v>
      </c>
      <c r="M821" s="202" t="e">
        <f>INDEX(A!$K$2:$K$1001,MATCH(EF!C821,A!$A$2:$A$1001,0))</f>
        <v>#N/A</v>
      </c>
      <c r="N821" s="202" t="e">
        <f>INDEX(A!$L$2:$L$1001,MATCH(EF!C821,A!$A$2:$A$1001,0))</f>
        <v>#N/A</v>
      </c>
      <c r="O821" s="203" t="e">
        <f t="shared" si="24"/>
        <v>#N/A</v>
      </c>
      <c r="P821" s="203" t="e">
        <f t="shared" si="25"/>
        <v>#N/A</v>
      </c>
      <c r="Q821" s="203" t="e">
        <f>IF(O821="7",IF(P821="000","Sin región al ser un intermunicipal",INDEX(B!$C$2:$C$126,MATCH(EF!P821,B!$A$2:$A$126,0))),"Sin región al ser un ente Estatal")</f>
        <v>#N/A</v>
      </c>
      <c r="R821" s="204" t="e">
        <f>IF(O821="7",IF(P821="000","N/A",INDEX(B!$D$2:$D$126,MATCH(EF!P821,B!$A$2:$A$126,0))),B!$D$127)</f>
        <v>#N/A</v>
      </c>
      <c r="S821" s="204" t="e">
        <f>IF(O821="7",IF(P821="000","N/A",INDEX(B!$E$2:$E$126,MATCH(EF!P821,B!$A$2:$A$126,0))),B!$E$127)</f>
        <v>#N/A</v>
      </c>
    </row>
    <row r="822" spans="1:19" x14ac:dyDescent="0.3">
      <c r="A822" s="195">
        <f>COUNTIF(A!$A$2:$A$1001,"&lt;="&amp;A!A822)</f>
        <v>0</v>
      </c>
      <c r="B822" s="196">
        <v>821</v>
      </c>
      <c r="C822" s="202" t="e">
        <f>INDEX(A!$A$2:$A$1001,MATCH(EF!B822,EF!$A$2:$A$1001,0))</f>
        <v>#N/A</v>
      </c>
      <c r="D822" s="202" t="e">
        <f>INDEX(A!$B$2:$B$1001,MATCH(EF!C822,A!$A$2:$A$1001,0))</f>
        <v>#N/A</v>
      </c>
      <c r="E822" s="202" t="e">
        <f>INDEX(A!$C$2:$C$1001,MATCH(EF!C822,A!$A$2:$A$1001,0))</f>
        <v>#N/A</v>
      </c>
      <c r="F822" s="202" t="e">
        <f>INDEX(A!$D$2:$D$1001,MATCH(EF!C822,A!$A$2:$A$1001,0))</f>
        <v>#N/A</v>
      </c>
      <c r="G822" s="202" t="e">
        <f>INDEX(A!$E$2:$E$1001,MATCH(EF!C822,A!$A$2:$A$1001,0))</f>
        <v>#N/A</v>
      </c>
      <c r="H822" s="202" t="e">
        <f>INDEX(A!$F$2:$F$1001,MATCH(EF!C822,A!$A$2:$A$1001,0))</f>
        <v>#N/A</v>
      </c>
      <c r="I822" s="202" t="e">
        <f>INDEX(A!$G$2:$G$1001,MATCH(EF!C822,A!$A$2:$A$1001,0))</f>
        <v>#N/A</v>
      </c>
      <c r="J822" s="202" t="e">
        <f>INDEX(A!$H$2:$H$1001,MATCH(EF!C822,A!$A$2:$A$1001,0))</f>
        <v>#N/A</v>
      </c>
      <c r="K822" s="202" t="e">
        <f>INDEX(A!$I$2:$I$1001,MATCH(EF!C822,A!$A$2:$A$1001,0))</f>
        <v>#N/A</v>
      </c>
      <c r="L822" s="202" t="e">
        <f>INDEX(A!$J$2:$J$1001,MATCH(EF!C822,A!$A$2:$A$1001,0))</f>
        <v>#N/A</v>
      </c>
      <c r="M822" s="202" t="e">
        <f>INDEX(A!$K$2:$K$1001,MATCH(EF!C822,A!$A$2:$A$1001,0))</f>
        <v>#N/A</v>
      </c>
      <c r="N822" s="202" t="e">
        <f>INDEX(A!$L$2:$L$1001,MATCH(EF!C822,A!$A$2:$A$1001,0))</f>
        <v>#N/A</v>
      </c>
      <c r="O822" s="203" t="e">
        <f t="shared" si="24"/>
        <v>#N/A</v>
      </c>
      <c r="P822" s="203" t="e">
        <f t="shared" si="25"/>
        <v>#N/A</v>
      </c>
      <c r="Q822" s="203" t="e">
        <f>IF(O822="7",IF(P822="000","Sin región al ser un intermunicipal",INDEX(B!$C$2:$C$126,MATCH(EF!P822,B!$A$2:$A$126,0))),"Sin región al ser un ente Estatal")</f>
        <v>#N/A</v>
      </c>
      <c r="R822" s="204" t="e">
        <f>IF(O822="7",IF(P822="000","N/A",INDEX(B!$D$2:$D$126,MATCH(EF!P822,B!$A$2:$A$126,0))),B!$D$127)</f>
        <v>#N/A</v>
      </c>
      <c r="S822" s="204" t="e">
        <f>IF(O822="7",IF(P822="000","N/A",INDEX(B!$E$2:$E$126,MATCH(EF!P822,B!$A$2:$A$126,0))),B!$E$127)</f>
        <v>#N/A</v>
      </c>
    </row>
    <row r="823" spans="1:19" x14ac:dyDescent="0.3">
      <c r="A823" s="195">
        <f>COUNTIF(A!$A$2:$A$1001,"&lt;="&amp;A!A823)</f>
        <v>0</v>
      </c>
      <c r="B823" s="196">
        <v>822</v>
      </c>
      <c r="C823" s="202" t="e">
        <f>INDEX(A!$A$2:$A$1001,MATCH(EF!B823,EF!$A$2:$A$1001,0))</f>
        <v>#N/A</v>
      </c>
      <c r="D823" s="202" t="e">
        <f>INDEX(A!$B$2:$B$1001,MATCH(EF!C823,A!$A$2:$A$1001,0))</f>
        <v>#N/A</v>
      </c>
      <c r="E823" s="202" t="e">
        <f>INDEX(A!$C$2:$C$1001,MATCH(EF!C823,A!$A$2:$A$1001,0))</f>
        <v>#N/A</v>
      </c>
      <c r="F823" s="202" t="e">
        <f>INDEX(A!$D$2:$D$1001,MATCH(EF!C823,A!$A$2:$A$1001,0))</f>
        <v>#N/A</v>
      </c>
      <c r="G823" s="202" t="e">
        <f>INDEX(A!$E$2:$E$1001,MATCH(EF!C823,A!$A$2:$A$1001,0))</f>
        <v>#N/A</v>
      </c>
      <c r="H823" s="202" t="e">
        <f>INDEX(A!$F$2:$F$1001,MATCH(EF!C823,A!$A$2:$A$1001,0))</f>
        <v>#N/A</v>
      </c>
      <c r="I823" s="202" t="e">
        <f>INDEX(A!$G$2:$G$1001,MATCH(EF!C823,A!$A$2:$A$1001,0))</f>
        <v>#N/A</v>
      </c>
      <c r="J823" s="202" t="e">
        <f>INDEX(A!$H$2:$H$1001,MATCH(EF!C823,A!$A$2:$A$1001,0))</f>
        <v>#N/A</v>
      </c>
      <c r="K823" s="202" t="e">
        <f>INDEX(A!$I$2:$I$1001,MATCH(EF!C823,A!$A$2:$A$1001,0))</f>
        <v>#N/A</v>
      </c>
      <c r="L823" s="202" t="e">
        <f>INDEX(A!$J$2:$J$1001,MATCH(EF!C823,A!$A$2:$A$1001,0))</f>
        <v>#N/A</v>
      </c>
      <c r="M823" s="202" t="e">
        <f>INDEX(A!$K$2:$K$1001,MATCH(EF!C823,A!$A$2:$A$1001,0))</f>
        <v>#N/A</v>
      </c>
      <c r="N823" s="202" t="e">
        <f>INDEX(A!$L$2:$L$1001,MATCH(EF!C823,A!$A$2:$A$1001,0))</f>
        <v>#N/A</v>
      </c>
      <c r="O823" s="203" t="e">
        <f t="shared" si="24"/>
        <v>#N/A</v>
      </c>
      <c r="P823" s="203" t="e">
        <f t="shared" si="25"/>
        <v>#N/A</v>
      </c>
      <c r="Q823" s="203" t="e">
        <f>IF(O823="7",IF(P823="000","Sin región al ser un intermunicipal",INDEX(B!$C$2:$C$126,MATCH(EF!P823,B!$A$2:$A$126,0))),"Sin región al ser un ente Estatal")</f>
        <v>#N/A</v>
      </c>
      <c r="R823" s="204" t="e">
        <f>IF(O823="7",IF(P823="000","N/A",INDEX(B!$D$2:$D$126,MATCH(EF!P823,B!$A$2:$A$126,0))),B!$D$127)</f>
        <v>#N/A</v>
      </c>
      <c r="S823" s="204" t="e">
        <f>IF(O823="7",IF(P823="000","N/A",INDEX(B!$E$2:$E$126,MATCH(EF!P823,B!$A$2:$A$126,0))),B!$E$127)</f>
        <v>#N/A</v>
      </c>
    </row>
    <row r="824" spans="1:19" x14ac:dyDescent="0.3">
      <c r="A824" s="195">
        <f>COUNTIF(A!$A$2:$A$1001,"&lt;="&amp;A!A824)</f>
        <v>0</v>
      </c>
      <c r="B824" s="196">
        <v>823</v>
      </c>
      <c r="C824" s="202" t="e">
        <f>INDEX(A!$A$2:$A$1001,MATCH(EF!B824,EF!$A$2:$A$1001,0))</f>
        <v>#N/A</v>
      </c>
      <c r="D824" s="202" t="e">
        <f>INDEX(A!$B$2:$B$1001,MATCH(EF!C824,A!$A$2:$A$1001,0))</f>
        <v>#N/A</v>
      </c>
      <c r="E824" s="202" t="e">
        <f>INDEX(A!$C$2:$C$1001,MATCH(EF!C824,A!$A$2:$A$1001,0))</f>
        <v>#N/A</v>
      </c>
      <c r="F824" s="202" t="e">
        <f>INDEX(A!$D$2:$D$1001,MATCH(EF!C824,A!$A$2:$A$1001,0))</f>
        <v>#N/A</v>
      </c>
      <c r="G824" s="202" t="e">
        <f>INDEX(A!$E$2:$E$1001,MATCH(EF!C824,A!$A$2:$A$1001,0))</f>
        <v>#N/A</v>
      </c>
      <c r="H824" s="202" t="e">
        <f>INDEX(A!$F$2:$F$1001,MATCH(EF!C824,A!$A$2:$A$1001,0))</f>
        <v>#N/A</v>
      </c>
      <c r="I824" s="202" t="e">
        <f>INDEX(A!$G$2:$G$1001,MATCH(EF!C824,A!$A$2:$A$1001,0))</f>
        <v>#N/A</v>
      </c>
      <c r="J824" s="202" t="e">
        <f>INDEX(A!$H$2:$H$1001,MATCH(EF!C824,A!$A$2:$A$1001,0))</f>
        <v>#N/A</v>
      </c>
      <c r="K824" s="202" t="e">
        <f>INDEX(A!$I$2:$I$1001,MATCH(EF!C824,A!$A$2:$A$1001,0))</f>
        <v>#N/A</v>
      </c>
      <c r="L824" s="202" t="e">
        <f>INDEX(A!$J$2:$J$1001,MATCH(EF!C824,A!$A$2:$A$1001,0))</f>
        <v>#N/A</v>
      </c>
      <c r="M824" s="202" t="e">
        <f>INDEX(A!$K$2:$K$1001,MATCH(EF!C824,A!$A$2:$A$1001,0))</f>
        <v>#N/A</v>
      </c>
      <c r="N824" s="202" t="e">
        <f>INDEX(A!$L$2:$L$1001,MATCH(EF!C824,A!$A$2:$A$1001,0))</f>
        <v>#N/A</v>
      </c>
      <c r="O824" s="203" t="e">
        <f t="shared" si="24"/>
        <v>#N/A</v>
      </c>
      <c r="P824" s="203" t="e">
        <f t="shared" si="25"/>
        <v>#N/A</v>
      </c>
      <c r="Q824" s="203" t="e">
        <f>IF(O824="7",IF(P824="000","Sin región al ser un intermunicipal",INDEX(B!$C$2:$C$126,MATCH(EF!P824,B!$A$2:$A$126,0))),"Sin región al ser un ente Estatal")</f>
        <v>#N/A</v>
      </c>
      <c r="R824" s="204" t="e">
        <f>IF(O824="7",IF(P824="000","N/A",INDEX(B!$D$2:$D$126,MATCH(EF!P824,B!$A$2:$A$126,0))),B!$D$127)</f>
        <v>#N/A</v>
      </c>
      <c r="S824" s="204" t="e">
        <f>IF(O824="7",IF(P824="000","N/A",INDEX(B!$E$2:$E$126,MATCH(EF!P824,B!$A$2:$A$126,0))),B!$E$127)</f>
        <v>#N/A</v>
      </c>
    </row>
    <row r="825" spans="1:19" x14ac:dyDescent="0.3">
      <c r="A825" s="195">
        <f>COUNTIF(A!$A$2:$A$1001,"&lt;="&amp;A!A825)</f>
        <v>0</v>
      </c>
      <c r="B825" s="196">
        <v>824</v>
      </c>
      <c r="C825" s="202" t="e">
        <f>INDEX(A!$A$2:$A$1001,MATCH(EF!B825,EF!$A$2:$A$1001,0))</f>
        <v>#N/A</v>
      </c>
      <c r="D825" s="202" t="e">
        <f>INDEX(A!$B$2:$B$1001,MATCH(EF!C825,A!$A$2:$A$1001,0))</f>
        <v>#N/A</v>
      </c>
      <c r="E825" s="202" t="e">
        <f>INDEX(A!$C$2:$C$1001,MATCH(EF!C825,A!$A$2:$A$1001,0))</f>
        <v>#N/A</v>
      </c>
      <c r="F825" s="202" t="e">
        <f>INDEX(A!$D$2:$D$1001,MATCH(EF!C825,A!$A$2:$A$1001,0))</f>
        <v>#N/A</v>
      </c>
      <c r="G825" s="202" t="e">
        <f>INDEX(A!$E$2:$E$1001,MATCH(EF!C825,A!$A$2:$A$1001,0))</f>
        <v>#N/A</v>
      </c>
      <c r="H825" s="202" t="e">
        <f>INDEX(A!$F$2:$F$1001,MATCH(EF!C825,A!$A$2:$A$1001,0))</f>
        <v>#N/A</v>
      </c>
      <c r="I825" s="202" t="e">
        <f>INDEX(A!$G$2:$G$1001,MATCH(EF!C825,A!$A$2:$A$1001,0))</f>
        <v>#N/A</v>
      </c>
      <c r="J825" s="202" t="e">
        <f>INDEX(A!$H$2:$H$1001,MATCH(EF!C825,A!$A$2:$A$1001,0))</f>
        <v>#N/A</v>
      </c>
      <c r="K825" s="202" t="e">
        <f>INDEX(A!$I$2:$I$1001,MATCH(EF!C825,A!$A$2:$A$1001,0))</f>
        <v>#N/A</v>
      </c>
      <c r="L825" s="202" t="e">
        <f>INDEX(A!$J$2:$J$1001,MATCH(EF!C825,A!$A$2:$A$1001,0))</f>
        <v>#N/A</v>
      </c>
      <c r="M825" s="202" t="e">
        <f>INDEX(A!$K$2:$K$1001,MATCH(EF!C825,A!$A$2:$A$1001,0))</f>
        <v>#N/A</v>
      </c>
      <c r="N825" s="202" t="e">
        <f>INDEX(A!$L$2:$L$1001,MATCH(EF!C825,A!$A$2:$A$1001,0))</f>
        <v>#N/A</v>
      </c>
      <c r="O825" s="203" t="e">
        <f t="shared" si="24"/>
        <v>#N/A</v>
      </c>
      <c r="P825" s="203" t="e">
        <f t="shared" si="25"/>
        <v>#N/A</v>
      </c>
      <c r="Q825" s="203" t="e">
        <f>IF(O825="7",IF(P825="000","Sin región al ser un intermunicipal",INDEX(B!$C$2:$C$126,MATCH(EF!P825,B!$A$2:$A$126,0))),"Sin región al ser un ente Estatal")</f>
        <v>#N/A</v>
      </c>
      <c r="R825" s="204" t="e">
        <f>IF(O825="7",IF(P825="000","N/A",INDEX(B!$D$2:$D$126,MATCH(EF!P825,B!$A$2:$A$126,0))),B!$D$127)</f>
        <v>#N/A</v>
      </c>
      <c r="S825" s="204" t="e">
        <f>IF(O825="7",IF(P825="000","N/A",INDEX(B!$E$2:$E$126,MATCH(EF!P825,B!$A$2:$A$126,0))),B!$E$127)</f>
        <v>#N/A</v>
      </c>
    </row>
    <row r="826" spans="1:19" x14ac:dyDescent="0.3">
      <c r="A826" s="195">
        <f>COUNTIF(A!$A$2:$A$1001,"&lt;="&amp;A!A826)</f>
        <v>0</v>
      </c>
      <c r="B826" s="196">
        <v>825</v>
      </c>
      <c r="C826" s="202" t="e">
        <f>INDEX(A!$A$2:$A$1001,MATCH(EF!B826,EF!$A$2:$A$1001,0))</f>
        <v>#N/A</v>
      </c>
      <c r="D826" s="202" t="e">
        <f>INDEX(A!$B$2:$B$1001,MATCH(EF!C826,A!$A$2:$A$1001,0))</f>
        <v>#N/A</v>
      </c>
      <c r="E826" s="202" t="e">
        <f>INDEX(A!$C$2:$C$1001,MATCH(EF!C826,A!$A$2:$A$1001,0))</f>
        <v>#N/A</v>
      </c>
      <c r="F826" s="202" t="e">
        <f>INDEX(A!$D$2:$D$1001,MATCH(EF!C826,A!$A$2:$A$1001,0))</f>
        <v>#N/A</v>
      </c>
      <c r="G826" s="202" t="e">
        <f>INDEX(A!$E$2:$E$1001,MATCH(EF!C826,A!$A$2:$A$1001,0))</f>
        <v>#N/A</v>
      </c>
      <c r="H826" s="202" t="e">
        <f>INDEX(A!$F$2:$F$1001,MATCH(EF!C826,A!$A$2:$A$1001,0))</f>
        <v>#N/A</v>
      </c>
      <c r="I826" s="202" t="e">
        <f>INDEX(A!$G$2:$G$1001,MATCH(EF!C826,A!$A$2:$A$1001,0))</f>
        <v>#N/A</v>
      </c>
      <c r="J826" s="202" t="e">
        <f>INDEX(A!$H$2:$H$1001,MATCH(EF!C826,A!$A$2:$A$1001,0))</f>
        <v>#N/A</v>
      </c>
      <c r="K826" s="202" t="e">
        <f>INDEX(A!$I$2:$I$1001,MATCH(EF!C826,A!$A$2:$A$1001,0))</f>
        <v>#N/A</v>
      </c>
      <c r="L826" s="202" t="e">
        <f>INDEX(A!$J$2:$J$1001,MATCH(EF!C826,A!$A$2:$A$1001,0))</f>
        <v>#N/A</v>
      </c>
      <c r="M826" s="202" t="e">
        <f>INDEX(A!$K$2:$K$1001,MATCH(EF!C826,A!$A$2:$A$1001,0))</f>
        <v>#N/A</v>
      </c>
      <c r="N826" s="202" t="e">
        <f>INDEX(A!$L$2:$L$1001,MATCH(EF!C826,A!$A$2:$A$1001,0))</f>
        <v>#N/A</v>
      </c>
      <c r="O826" s="203" t="e">
        <f t="shared" si="24"/>
        <v>#N/A</v>
      </c>
      <c r="P826" s="203" t="e">
        <f t="shared" si="25"/>
        <v>#N/A</v>
      </c>
      <c r="Q826" s="203" t="e">
        <f>IF(O826="7",IF(P826="000","Sin región al ser un intermunicipal",INDEX(B!$C$2:$C$126,MATCH(EF!P826,B!$A$2:$A$126,0))),"Sin región al ser un ente Estatal")</f>
        <v>#N/A</v>
      </c>
      <c r="R826" s="204" t="e">
        <f>IF(O826="7",IF(P826="000","N/A",INDEX(B!$D$2:$D$126,MATCH(EF!P826,B!$A$2:$A$126,0))),B!$D$127)</f>
        <v>#N/A</v>
      </c>
      <c r="S826" s="204" t="e">
        <f>IF(O826="7",IF(P826="000","N/A",INDEX(B!$E$2:$E$126,MATCH(EF!P826,B!$A$2:$A$126,0))),B!$E$127)</f>
        <v>#N/A</v>
      </c>
    </row>
    <row r="827" spans="1:19" x14ac:dyDescent="0.3">
      <c r="A827" s="195">
        <f>COUNTIF(A!$A$2:$A$1001,"&lt;="&amp;A!A827)</f>
        <v>0</v>
      </c>
      <c r="B827" s="196">
        <v>826</v>
      </c>
      <c r="C827" s="202" t="e">
        <f>INDEX(A!$A$2:$A$1001,MATCH(EF!B827,EF!$A$2:$A$1001,0))</f>
        <v>#N/A</v>
      </c>
      <c r="D827" s="202" t="e">
        <f>INDEX(A!$B$2:$B$1001,MATCH(EF!C827,A!$A$2:$A$1001,0))</f>
        <v>#N/A</v>
      </c>
      <c r="E827" s="202" t="e">
        <f>INDEX(A!$C$2:$C$1001,MATCH(EF!C827,A!$A$2:$A$1001,0))</f>
        <v>#N/A</v>
      </c>
      <c r="F827" s="202" t="e">
        <f>INDEX(A!$D$2:$D$1001,MATCH(EF!C827,A!$A$2:$A$1001,0))</f>
        <v>#N/A</v>
      </c>
      <c r="G827" s="202" t="e">
        <f>INDEX(A!$E$2:$E$1001,MATCH(EF!C827,A!$A$2:$A$1001,0))</f>
        <v>#N/A</v>
      </c>
      <c r="H827" s="202" t="e">
        <f>INDEX(A!$F$2:$F$1001,MATCH(EF!C827,A!$A$2:$A$1001,0))</f>
        <v>#N/A</v>
      </c>
      <c r="I827" s="202" t="e">
        <f>INDEX(A!$G$2:$G$1001,MATCH(EF!C827,A!$A$2:$A$1001,0))</f>
        <v>#N/A</v>
      </c>
      <c r="J827" s="202" t="e">
        <f>INDEX(A!$H$2:$H$1001,MATCH(EF!C827,A!$A$2:$A$1001,0))</f>
        <v>#N/A</v>
      </c>
      <c r="K827" s="202" t="e">
        <f>INDEX(A!$I$2:$I$1001,MATCH(EF!C827,A!$A$2:$A$1001,0))</f>
        <v>#N/A</v>
      </c>
      <c r="L827" s="202" t="e">
        <f>INDEX(A!$J$2:$J$1001,MATCH(EF!C827,A!$A$2:$A$1001,0))</f>
        <v>#N/A</v>
      </c>
      <c r="M827" s="202" t="e">
        <f>INDEX(A!$K$2:$K$1001,MATCH(EF!C827,A!$A$2:$A$1001,0))</f>
        <v>#N/A</v>
      </c>
      <c r="N827" s="202" t="e">
        <f>INDEX(A!$L$2:$L$1001,MATCH(EF!C827,A!$A$2:$A$1001,0))</f>
        <v>#N/A</v>
      </c>
      <c r="O827" s="203" t="e">
        <f t="shared" si="24"/>
        <v>#N/A</v>
      </c>
      <c r="P827" s="203" t="e">
        <f t="shared" si="25"/>
        <v>#N/A</v>
      </c>
      <c r="Q827" s="203" t="e">
        <f>IF(O827="7",IF(P827="000","Sin región al ser un intermunicipal",INDEX(B!$C$2:$C$126,MATCH(EF!P827,B!$A$2:$A$126,0))),"Sin región al ser un ente Estatal")</f>
        <v>#N/A</v>
      </c>
      <c r="R827" s="204" t="e">
        <f>IF(O827="7",IF(P827="000","N/A",INDEX(B!$D$2:$D$126,MATCH(EF!P827,B!$A$2:$A$126,0))),B!$D$127)</f>
        <v>#N/A</v>
      </c>
      <c r="S827" s="204" t="e">
        <f>IF(O827="7",IF(P827="000","N/A",INDEX(B!$E$2:$E$126,MATCH(EF!P827,B!$A$2:$A$126,0))),B!$E$127)</f>
        <v>#N/A</v>
      </c>
    </row>
    <row r="828" spans="1:19" x14ac:dyDescent="0.3">
      <c r="A828" s="195">
        <f>COUNTIF(A!$A$2:$A$1001,"&lt;="&amp;A!A828)</f>
        <v>0</v>
      </c>
      <c r="B828" s="196">
        <v>827</v>
      </c>
      <c r="C828" s="202" t="e">
        <f>INDEX(A!$A$2:$A$1001,MATCH(EF!B828,EF!$A$2:$A$1001,0))</f>
        <v>#N/A</v>
      </c>
      <c r="D828" s="202" t="e">
        <f>INDEX(A!$B$2:$B$1001,MATCH(EF!C828,A!$A$2:$A$1001,0))</f>
        <v>#N/A</v>
      </c>
      <c r="E828" s="202" t="e">
        <f>INDEX(A!$C$2:$C$1001,MATCH(EF!C828,A!$A$2:$A$1001,0))</f>
        <v>#N/A</v>
      </c>
      <c r="F828" s="202" t="e">
        <f>INDEX(A!$D$2:$D$1001,MATCH(EF!C828,A!$A$2:$A$1001,0))</f>
        <v>#N/A</v>
      </c>
      <c r="G828" s="202" t="e">
        <f>INDEX(A!$E$2:$E$1001,MATCH(EF!C828,A!$A$2:$A$1001,0))</f>
        <v>#N/A</v>
      </c>
      <c r="H828" s="202" t="e">
        <f>INDEX(A!$F$2:$F$1001,MATCH(EF!C828,A!$A$2:$A$1001,0))</f>
        <v>#N/A</v>
      </c>
      <c r="I828" s="202" t="e">
        <f>INDEX(A!$G$2:$G$1001,MATCH(EF!C828,A!$A$2:$A$1001,0))</f>
        <v>#N/A</v>
      </c>
      <c r="J828" s="202" t="e">
        <f>INDEX(A!$H$2:$H$1001,MATCH(EF!C828,A!$A$2:$A$1001,0))</f>
        <v>#N/A</v>
      </c>
      <c r="K828" s="202" t="e">
        <f>INDEX(A!$I$2:$I$1001,MATCH(EF!C828,A!$A$2:$A$1001,0))</f>
        <v>#N/A</v>
      </c>
      <c r="L828" s="202" t="e">
        <f>INDEX(A!$J$2:$J$1001,MATCH(EF!C828,A!$A$2:$A$1001,0))</f>
        <v>#N/A</v>
      </c>
      <c r="M828" s="202" t="e">
        <f>INDEX(A!$K$2:$K$1001,MATCH(EF!C828,A!$A$2:$A$1001,0))</f>
        <v>#N/A</v>
      </c>
      <c r="N828" s="202" t="e">
        <f>INDEX(A!$L$2:$L$1001,MATCH(EF!C828,A!$A$2:$A$1001,0))</f>
        <v>#N/A</v>
      </c>
      <c r="O828" s="203" t="e">
        <f t="shared" si="24"/>
        <v>#N/A</v>
      </c>
      <c r="P828" s="203" t="e">
        <f t="shared" si="25"/>
        <v>#N/A</v>
      </c>
      <c r="Q828" s="203" t="e">
        <f>IF(O828="7",IF(P828="000","Sin región al ser un intermunicipal",INDEX(B!$C$2:$C$126,MATCH(EF!P828,B!$A$2:$A$126,0))),"Sin región al ser un ente Estatal")</f>
        <v>#N/A</v>
      </c>
      <c r="R828" s="204" t="e">
        <f>IF(O828="7",IF(P828="000","N/A",INDEX(B!$D$2:$D$126,MATCH(EF!P828,B!$A$2:$A$126,0))),B!$D$127)</f>
        <v>#N/A</v>
      </c>
      <c r="S828" s="204" t="e">
        <f>IF(O828="7",IF(P828="000","N/A",INDEX(B!$E$2:$E$126,MATCH(EF!P828,B!$A$2:$A$126,0))),B!$E$127)</f>
        <v>#N/A</v>
      </c>
    </row>
    <row r="829" spans="1:19" x14ac:dyDescent="0.3">
      <c r="A829" s="195">
        <f>COUNTIF(A!$A$2:$A$1001,"&lt;="&amp;A!A829)</f>
        <v>0</v>
      </c>
      <c r="B829" s="196">
        <v>828</v>
      </c>
      <c r="C829" s="202" t="e">
        <f>INDEX(A!$A$2:$A$1001,MATCH(EF!B829,EF!$A$2:$A$1001,0))</f>
        <v>#N/A</v>
      </c>
      <c r="D829" s="202" t="e">
        <f>INDEX(A!$B$2:$B$1001,MATCH(EF!C829,A!$A$2:$A$1001,0))</f>
        <v>#N/A</v>
      </c>
      <c r="E829" s="202" t="e">
        <f>INDEX(A!$C$2:$C$1001,MATCH(EF!C829,A!$A$2:$A$1001,0))</f>
        <v>#N/A</v>
      </c>
      <c r="F829" s="202" t="e">
        <f>INDEX(A!$D$2:$D$1001,MATCH(EF!C829,A!$A$2:$A$1001,0))</f>
        <v>#N/A</v>
      </c>
      <c r="G829" s="202" t="e">
        <f>INDEX(A!$E$2:$E$1001,MATCH(EF!C829,A!$A$2:$A$1001,0))</f>
        <v>#N/A</v>
      </c>
      <c r="H829" s="202" t="e">
        <f>INDEX(A!$F$2:$F$1001,MATCH(EF!C829,A!$A$2:$A$1001,0))</f>
        <v>#N/A</v>
      </c>
      <c r="I829" s="202" t="e">
        <f>INDEX(A!$G$2:$G$1001,MATCH(EF!C829,A!$A$2:$A$1001,0))</f>
        <v>#N/A</v>
      </c>
      <c r="J829" s="202" t="e">
        <f>INDEX(A!$H$2:$H$1001,MATCH(EF!C829,A!$A$2:$A$1001,0))</f>
        <v>#N/A</v>
      </c>
      <c r="K829" s="202" t="e">
        <f>INDEX(A!$I$2:$I$1001,MATCH(EF!C829,A!$A$2:$A$1001,0))</f>
        <v>#N/A</v>
      </c>
      <c r="L829" s="202" t="e">
        <f>INDEX(A!$J$2:$J$1001,MATCH(EF!C829,A!$A$2:$A$1001,0))</f>
        <v>#N/A</v>
      </c>
      <c r="M829" s="202" t="e">
        <f>INDEX(A!$K$2:$K$1001,MATCH(EF!C829,A!$A$2:$A$1001,0))</f>
        <v>#N/A</v>
      </c>
      <c r="N829" s="202" t="e">
        <f>INDEX(A!$L$2:$L$1001,MATCH(EF!C829,A!$A$2:$A$1001,0))</f>
        <v>#N/A</v>
      </c>
      <c r="O829" s="203" t="e">
        <f t="shared" si="24"/>
        <v>#N/A</v>
      </c>
      <c r="P829" s="203" t="e">
        <f t="shared" si="25"/>
        <v>#N/A</v>
      </c>
      <c r="Q829" s="203" t="e">
        <f>IF(O829="7",IF(P829="000","Sin región al ser un intermunicipal",INDEX(B!$C$2:$C$126,MATCH(EF!P829,B!$A$2:$A$126,0))),"Sin región al ser un ente Estatal")</f>
        <v>#N/A</v>
      </c>
      <c r="R829" s="204" t="e">
        <f>IF(O829="7",IF(P829="000","N/A",INDEX(B!$D$2:$D$126,MATCH(EF!P829,B!$A$2:$A$126,0))),B!$D$127)</f>
        <v>#N/A</v>
      </c>
      <c r="S829" s="204" t="e">
        <f>IF(O829="7",IF(P829="000","N/A",INDEX(B!$E$2:$E$126,MATCH(EF!P829,B!$A$2:$A$126,0))),B!$E$127)</f>
        <v>#N/A</v>
      </c>
    </row>
    <row r="830" spans="1:19" x14ac:dyDescent="0.3">
      <c r="A830" s="195">
        <f>COUNTIF(A!$A$2:$A$1001,"&lt;="&amp;A!A830)</f>
        <v>0</v>
      </c>
      <c r="B830" s="196">
        <v>829</v>
      </c>
      <c r="C830" s="202" t="e">
        <f>INDEX(A!$A$2:$A$1001,MATCH(EF!B830,EF!$A$2:$A$1001,0))</f>
        <v>#N/A</v>
      </c>
      <c r="D830" s="202" t="e">
        <f>INDEX(A!$B$2:$B$1001,MATCH(EF!C830,A!$A$2:$A$1001,0))</f>
        <v>#N/A</v>
      </c>
      <c r="E830" s="202" t="e">
        <f>INDEX(A!$C$2:$C$1001,MATCH(EF!C830,A!$A$2:$A$1001,0))</f>
        <v>#N/A</v>
      </c>
      <c r="F830" s="202" t="e">
        <f>INDEX(A!$D$2:$D$1001,MATCH(EF!C830,A!$A$2:$A$1001,0))</f>
        <v>#N/A</v>
      </c>
      <c r="G830" s="202" t="e">
        <f>INDEX(A!$E$2:$E$1001,MATCH(EF!C830,A!$A$2:$A$1001,0))</f>
        <v>#N/A</v>
      </c>
      <c r="H830" s="202" t="e">
        <f>INDEX(A!$F$2:$F$1001,MATCH(EF!C830,A!$A$2:$A$1001,0))</f>
        <v>#N/A</v>
      </c>
      <c r="I830" s="202" t="e">
        <f>INDEX(A!$G$2:$G$1001,MATCH(EF!C830,A!$A$2:$A$1001,0))</f>
        <v>#N/A</v>
      </c>
      <c r="J830" s="202" t="e">
        <f>INDEX(A!$H$2:$H$1001,MATCH(EF!C830,A!$A$2:$A$1001,0))</f>
        <v>#N/A</v>
      </c>
      <c r="K830" s="202" t="e">
        <f>INDEX(A!$I$2:$I$1001,MATCH(EF!C830,A!$A$2:$A$1001,0))</f>
        <v>#N/A</v>
      </c>
      <c r="L830" s="202" t="e">
        <f>INDEX(A!$J$2:$J$1001,MATCH(EF!C830,A!$A$2:$A$1001,0))</f>
        <v>#N/A</v>
      </c>
      <c r="M830" s="202" t="e">
        <f>INDEX(A!$K$2:$K$1001,MATCH(EF!C830,A!$A$2:$A$1001,0))</f>
        <v>#N/A</v>
      </c>
      <c r="N830" s="202" t="e">
        <f>INDEX(A!$L$2:$L$1001,MATCH(EF!C830,A!$A$2:$A$1001,0))</f>
        <v>#N/A</v>
      </c>
      <c r="O830" s="203" t="e">
        <f t="shared" si="24"/>
        <v>#N/A</v>
      </c>
      <c r="P830" s="203" t="e">
        <f t="shared" si="25"/>
        <v>#N/A</v>
      </c>
      <c r="Q830" s="203" t="e">
        <f>IF(O830="7",IF(P830="000","Sin región al ser un intermunicipal",INDEX(B!$C$2:$C$126,MATCH(EF!P830,B!$A$2:$A$126,0))),"Sin región al ser un ente Estatal")</f>
        <v>#N/A</v>
      </c>
      <c r="R830" s="204" t="e">
        <f>IF(O830="7",IF(P830="000","N/A",INDEX(B!$D$2:$D$126,MATCH(EF!P830,B!$A$2:$A$126,0))),B!$D$127)</f>
        <v>#N/A</v>
      </c>
      <c r="S830" s="204" t="e">
        <f>IF(O830="7",IF(P830="000","N/A",INDEX(B!$E$2:$E$126,MATCH(EF!P830,B!$A$2:$A$126,0))),B!$E$127)</f>
        <v>#N/A</v>
      </c>
    </row>
    <row r="831" spans="1:19" x14ac:dyDescent="0.3">
      <c r="A831" s="195">
        <f>COUNTIF(A!$A$2:$A$1001,"&lt;="&amp;A!A831)</f>
        <v>0</v>
      </c>
      <c r="B831" s="196">
        <v>830</v>
      </c>
      <c r="C831" s="202" t="e">
        <f>INDEX(A!$A$2:$A$1001,MATCH(EF!B831,EF!$A$2:$A$1001,0))</f>
        <v>#N/A</v>
      </c>
      <c r="D831" s="202" t="e">
        <f>INDEX(A!$B$2:$B$1001,MATCH(EF!C831,A!$A$2:$A$1001,0))</f>
        <v>#N/A</v>
      </c>
      <c r="E831" s="202" t="e">
        <f>INDEX(A!$C$2:$C$1001,MATCH(EF!C831,A!$A$2:$A$1001,0))</f>
        <v>#N/A</v>
      </c>
      <c r="F831" s="202" t="e">
        <f>INDEX(A!$D$2:$D$1001,MATCH(EF!C831,A!$A$2:$A$1001,0))</f>
        <v>#N/A</v>
      </c>
      <c r="G831" s="202" t="e">
        <f>INDEX(A!$E$2:$E$1001,MATCH(EF!C831,A!$A$2:$A$1001,0))</f>
        <v>#N/A</v>
      </c>
      <c r="H831" s="202" t="e">
        <f>INDEX(A!$F$2:$F$1001,MATCH(EF!C831,A!$A$2:$A$1001,0))</f>
        <v>#N/A</v>
      </c>
      <c r="I831" s="202" t="e">
        <f>INDEX(A!$G$2:$G$1001,MATCH(EF!C831,A!$A$2:$A$1001,0))</f>
        <v>#N/A</v>
      </c>
      <c r="J831" s="202" t="e">
        <f>INDEX(A!$H$2:$H$1001,MATCH(EF!C831,A!$A$2:$A$1001,0))</f>
        <v>#N/A</v>
      </c>
      <c r="K831" s="202" t="e">
        <f>INDEX(A!$I$2:$I$1001,MATCH(EF!C831,A!$A$2:$A$1001,0))</f>
        <v>#N/A</v>
      </c>
      <c r="L831" s="202" t="e">
        <f>INDEX(A!$J$2:$J$1001,MATCH(EF!C831,A!$A$2:$A$1001,0))</f>
        <v>#N/A</v>
      </c>
      <c r="M831" s="202" t="e">
        <f>INDEX(A!$K$2:$K$1001,MATCH(EF!C831,A!$A$2:$A$1001,0))</f>
        <v>#N/A</v>
      </c>
      <c r="N831" s="202" t="e">
        <f>INDEX(A!$L$2:$L$1001,MATCH(EF!C831,A!$A$2:$A$1001,0))</f>
        <v>#N/A</v>
      </c>
      <c r="O831" s="203" t="e">
        <f t="shared" si="24"/>
        <v>#N/A</v>
      </c>
      <c r="P831" s="203" t="e">
        <f t="shared" si="25"/>
        <v>#N/A</v>
      </c>
      <c r="Q831" s="203" t="e">
        <f>IF(O831="7",IF(P831="000","Sin región al ser un intermunicipal",INDEX(B!$C$2:$C$126,MATCH(EF!P831,B!$A$2:$A$126,0))),"Sin región al ser un ente Estatal")</f>
        <v>#N/A</v>
      </c>
      <c r="R831" s="204" t="e">
        <f>IF(O831="7",IF(P831="000","N/A",INDEX(B!$D$2:$D$126,MATCH(EF!P831,B!$A$2:$A$126,0))),B!$D$127)</f>
        <v>#N/A</v>
      </c>
      <c r="S831" s="204" t="e">
        <f>IF(O831="7",IF(P831="000","N/A",INDEX(B!$E$2:$E$126,MATCH(EF!P831,B!$A$2:$A$126,0))),B!$E$127)</f>
        <v>#N/A</v>
      </c>
    </row>
    <row r="832" spans="1:19" x14ac:dyDescent="0.3">
      <c r="A832" s="195">
        <f>COUNTIF(A!$A$2:$A$1001,"&lt;="&amp;A!A832)</f>
        <v>0</v>
      </c>
      <c r="B832" s="196">
        <v>831</v>
      </c>
      <c r="C832" s="202" t="e">
        <f>INDEX(A!$A$2:$A$1001,MATCH(EF!B832,EF!$A$2:$A$1001,0))</f>
        <v>#N/A</v>
      </c>
      <c r="D832" s="202" t="e">
        <f>INDEX(A!$B$2:$B$1001,MATCH(EF!C832,A!$A$2:$A$1001,0))</f>
        <v>#N/A</v>
      </c>
      <c r="E832" s="202" t="e">
        <f>INDEX(A!$C$2:$C$1001,MATCH(EF!C832,A!$A$2:$A$1001,0))</f>
        <v>#N/A</v>
      </c>
      <c r="F832" s="202" t="e">
        <f>INDEX(A!$D$2:$D$1001,MATCH(EF!C832,A!$A$2:$A$1001,0))</f>
        <v>#N/A</v>
      </c>
      <c r="G832" s="202" t="e">
        <f>INDEX(A!$E$2:$E$1001,MATCH(EF!C832,A!$A$2:$A$1001,0))</f>
        <v>#N/A</v>
      </c>
      <c r="H832" s="202" t="e">
        <f>INDEX(A!$F$2:$F$1001,MATCH(EF!C832,A!$A$2:$A$1001,0))</f>
        <v>#N/A</v>
      </c>
      <c r="I832" s="202" t="e">
        <f>INDEX(A!$G$2:$G$1001,MATCH(EF!C832,A!$A$2:$A$1001,0))</f>
        <v>#N/A</v>
      </c>
      <c r="J832" s="202" t="e">
        <f>INDEX(A!$H$2:$H$1001,MATCH(EF!C832,A!$A$2:$A$1001,0))</f>
        <v>#N/A</v>
      </c>
      <c r="K832" s="202" t="e">
        <f>INDEX(A!$I$2:$I$1001,MATCH(EF!C832,A!$A$2:$A$1001,0))</f>
        <v>#N/A</v>
      </c>
      <c r="L832" s="202" t="e">
        <f>INDEX(A!$J$2:$J$1001,MATCH(EF!C832,A!$A$2:$A$1001,0))</f>
        <v>#N/A</v>
      </c>
      <c r="M832" s="202" t="e">
        <f>INDEX(A!$K$2:$K$1001,MATCH(EF!C832,A!$A$2:$A$1001,0))</f>
        <v>#N/A</v>
      </c>
      <c r="N832" s="202" t="e">
        <f>INDEX(A!$L$2:$L$1001,MATCH(EF!C832,A!$A$2:$A$1001,0))</f>
        <v>#N/A</v>
      </c>
      <c r="O832" s="203" t="e">
        <f t="shared" si="24"/>
        <v>#N/A</v>
      </c>
      <c r="P832" s="203" t="e">
        <f t="shared" si="25"/>
        <v>#N/A</v>
      </c>
      <c r="Q832" s="203" t="e">
        <f>IF(O832="7",IF(P832="000","Sin región al ser un intermunicipal",INDEX(B!$C$2:$C$126,MATCH(EF!P832,B!$A$2:$A$126,0))),"Sin región al ser un ente Estatal")</f>
        <v>#N/A</v>
      </c>
      <c r="R832" s="204" t="e">
        <f>IF(O832="7",IF(P832="000","N/A",INDEX(B!$D$2:$D$126,MATCH(EF!P832,B!$A$2:$A$126,0))),B!$D$127)</f>
        <v>#N/A</v>
      </c>
      <c r="S832" s="204" t="e">
        <f>IF(O832="7",IF(P832="000","N/A",INDEX(B!$E$2:$E$126,MATCH(EF!P832,B!$A$2:$A$126,0))),B!$E$127)</f>
        <v>#N/A</v>
      </c>
    </row>
    <row r="833" spans="1:19" x14ac:dyDescent="0.3">
      <c r="A833" s="195">
        <f>COUNTIF(A!$A$2:$A$1001,"&lt;="&amp;A!A833)</f>
        <v>0</v>
      </c>
      <c r="B833" s="196">
        <v>832</v>
      </c>
      <c r="C833" s="202" t="e">
        <f>INDEX(A!$A$2:$A$1001,MATCH(EF!B833,EF!$A$2:$A$1001,0))</f>
        <v>#N/A</v>
      </c>
      <c r="D833" s="202" t="e">
        <f>INDEX(A!$B$2:$B$1001,MATCH(EF!C833,A!$A$2:$A$1001,0))</f>
        <v>#N/A</v>
      </c>
      <c r="E833" s="202" t="e">
        <f>INDEX(A!$C$2:$C$1001,MATCH(EF!C833,A!$A$2:$A$1001,0))</f>
        <v>#N/A</v>
      </c>
      <c r="F833" s="202" t="e">
        <f>INDEX(A!$D$2:$D$1001,MATCH(EF!C833,A!$A$2:$A$1001,0))</f>
        <v>#N/A</v>
      </c>
      <c r="G833" s="202" t="e">
        <f>INDEX(A!$E$2:$E$1001,MATCH(EF!C833,A!$A$2:$A$1001,0))</f>
        <v>#N/A</v>
      </c>
      <c r="H833" s="202" t="e">
        <f>INDEX(A!$F$2:$F$1001,MATCH(EF!C833,A!$A$2:$A$1001,0))</f>
        <v>#N/A</v>
      </c>
      <c r="I833" s="202" t="e">
        <f>INDEX(A!$G$2:$G$1001,MATCH(EF!C833,A!$A$2:$A$1001,0))</f>
        <v>#N/A</v>
      </c>
      <c r="J833" s="202" t="e">
        <f>INDEX(A!$H$2:$H$1001,MATCH(EF!C833,A!$A$2:$A$1001,0))</f>
        <v>#N/A</v>
      </c>
      <c r="K833" s="202" t="e">
        <f>INDEX(A!$I$2:$I$1001,MATCH(EF!C833,A!$A$2:$A$1001,0))</f>
        <v>#N/A</v>
      </c>
      <c r="L833" s="202" t="e">
        <f>INDEX(A!$J$2:$J$1001,MATCH(EF!C833,A!$A$2:$A$1001,0))</f>
        <v>#N/A</v>
      </c>
      <c r="M833" s="202" t="e">
        <f>INDEX(A!$K$2:$K$1001,MATCH(EF!C833,A!$A$2:$A$1001,0))</f>
        <v>#N/A</v>
      </c>
      <c r="N833" s="202" t="e">
        <f>INDEX(A!$L$2:$L$1001,MATCH(EF!C833,A!$A$2:$A$1001,0))</f>
        <v>#N/A</v>
      </c>
      <c r="O833" s="203" t="e">
        <f t="shared" si="24"/>
        <v>#N/A</v>
      </c>
      <c r="P833" s="203" t="e">
        <f t="shared" si="25"/>
        <v>#N/A</v>
      </c>
      <c r="Q833" s="203" t="e">
        <f>IF(O833="7",IF(P833="000","Sin región al ser un intermunicipal",INDEX(B!$C$2:$C$126,MATCH(EF!P833,B!$A$2:$A$126,0))),"Sin región al ser un ente Estatal")</f>
        <v>#N/A</v>
      </c>
      <c r="R833" s="204" t="e">
        <f>IF(O833="7",IF(P833="000","N/A",INDEX(B!$D$2:$D$126,MATCH(EF!P833,B!$A$2:$A$126,0))),B!$D$127)</f>
        <v>#N/A</v>
      </c>
      <c r="S833" s="204" t="e">
        <f>IF(O833="7",IF(P833="000","N/A",INDEX(B!$E$2:$E$126,MATCH(EF!P833,B!$A$2:$A$126,0))),B!$E$127)</f>
        <v>#N/A</v>
      </c>
    </row>
    <row r="834" spans="1:19" x14ac:dyDescent="0.3">
      <c r="A834" s="195">
        <f>COUNTIF(A!$A$2:$A$1001,"&lt;="&amp;A!A834)</f>
        <v>0</v>
      </c>
      <c r="B834" s="196">
        <v>833</v>
      </c>
      <c r="C834" s="202" t="e">
        <f>INDEX(A!$A$2:$A$1001,MATCH(EF!B834,EF!$A$2:$A$1001,0))</f>
        <v>#N/A</v>
      </c>
      <c r="D834" s="202" t="e">
        <f>INDEX(A!$B$2:$B$1001,MATCH(EF!C834,A!$A$2:$A$1001,0))</f>
        <v>#N/A</v>
      </c>
      <c r="E834" s="202" t="e">
        <f>INDEX(A!$C$2:$C$1001,MATCH(EF!C834,A!$A$2:$A$1001,0))</f>
        <v>#N/A</v>
      </c>
      <c r="F834" s="202" t="e">
        <f>INDEX(A!$D$2:$D$1001,MATCH(EF!C834,A!$A$2:$A$1001,0))</f>
        <v>#N/A</v>
      </c>
      <c r="G834" s="202" t="e">
        <f>INDEX(A!$E$2:$E$1001,MATCH(EF!C834,A!$A$2:$A$1001,0))</f>
        <v>#N/A</v>
      </c>
      <c r="H834" s="202" t="e">
        <f>INDEX(A!$F$2:$F$1001,MATCH(EF!C834,A!$A$2:$A$1001,0))</f>
        <v>#N/A</v>
      </c>
      <c r="I834" s="202" t="e">
        <f>INDEX(A!$G$2:$G$1001,MATCH(EF!C834,A!$A$2:$A$1001,0))</f>
        <v>#N/A</v>
      </c>
      <c r="J834" s="202" t="e">
        <f>INDEX(A!$H$2:$H$1001,MATCH(EF!C834,A!$A$2:$A$1001,0))</f>
        <v>#N/A</v>
      </c>
      <c r="K834" s="202" t="e">
        <f>INDEX(A!$I$2:$I$1001,MATCH(EF!C834,A!$A$2:$A$1001,0))</f>
        <v>#N/A</v>
      </c>
      <c r="L834" s="202" t="e">
        <f>INDEX(A!$J$2:$J$1001,MATCH(EF!C834,A!$A$2:$A$1001,0))</f>
        <v>#N/A</v>
      </c>
      <c r="M834" s="202" t="e">
        <f>INDEX(A!$K$2:$K$1001,MATCH(EF!C834,A!$A$2:$A$1001,0))</f>
        <v>#N/A</v>
      </c>
      <c r="N834" s="202" t="e">
        <f>INDEX(A!$L$2:$L$1001,MATCH(EF!C834,A!$A$2:$A$1001,0))</f>
        <v>#N/A</v>
      </c>
      <c r="O834" s="203" t="e">
        <f t="shared" si="24"/>
        <v>#N/A</v>
      </c>
      <c r="P834" s="203" t="e">
        <f t="shared" si="25"/>
        <v>#N/A</v>
      </c>
      <c r="Q834" s="203" t="e">
        <f>IF(O834="7",IF(P834="000","Sin región al ser un intermunicipal",INDEX(B!$C$2:$C$126,MATCH(EF!P834,B!$A$2:$A$126,0))),"Sin región al ser un ente Estatal")</f>
        <v>#N/A</v>
      </c>
      <c r="R834" s="204" t="e">
        <f>IF(O834="7",IF(P834="000","N/A",INDEX(B!$D$2:$D$126,MATCH(EF!P834,B!$A$2:$A$126,0))),B!$D$127)</f>
        <v>#N/A</v>
      </c>
      <c r="S834" s="204" t="e">
        <f>IF(O834="7",IF(P834="000","N/A",INDEX(B!$E$2:$E$126,MATCH(EF!P834,B!$A$2:$A$126,0))),B!$E$127)</f>
        <v>#N/A</v>
      </c>
    </row>
    <row r="835" spans="1:19" x14ac:dyDescent="0.3">
      <c r="A835" s="195">
        <f>COUNTIF(A!$A$2:$A$1001,"&lt;="&amp;A!A835)</f>
        <v>0</v>
      </c>
      <c r="B835" s="196">
        <v>834</v>
      </c>
      <c r="C835" s="202" t="e">
        <f>INDEX(A!$A$2:$A$1001,MATCH(EF!B835,EF!$A$2:$A$1001,0))</f>
        <v>#N/A</v>
      </c>
      <c r="D835" s="202" t="e">
        <f>INDEX(A!$B$2:$B$1001,MATCH(EF!C835,A!$A$2:$A$1001,0))</f>
        <v>#N/A</v>
      </c>
      <c r="E835" s="202" t="e">
        <f>INDEX(A!$C$2:$C$1001,MATCH(EF!C835,A!$A$2:$A$1001,0))</f>
        <v>#N/A</v>
      </c>
      <c r="F835" s="202" t="e">
        <f>INDEX(A!$D$2:$D$1001,MATCH(EF!C835,A!$A$2:$A$1001,0))</f>
        <v>#N/A</v>
      </c>
      <c r="G835" s="202" t="e">
        <f>INDEX(A!$E$2:$E$1001,MATCH(EF!C835,A!$A$2:$A$1001,0))</f>
        <v>#N/A</v>
      </c>
      <c r="H835" s="202" t="e">
        <f>INDEX(A!$F$2:$F$1001,MATCH(EF!C835,A!$A$2:$A$1001,0))</f>
        <v>#N/A</v>
      </c>
      <c r="I835" s="202" t="e">
        <f>INDEX(A!$G$2:$G$1001,MATCH(EF!C835,A!$A$2:$A$1001,0))</f>
        <v>#N/A</v>
      </c>
      <c r="J835" s="202" t="e">
        <f>INDEX(A!$H$2:$H$1001,MATCH(EF!C835,A!$A$2:$A$1001,0))</f>
        <v>#N/A</v>
      </c>
      <c r="K835" s="202" t="e">
        <f>INDEX(A!$I$2:$I$1001,MATCH(EF!C835,A!$A$2:$A$1001,0))</f>
        <v>#N/A</v>
      </c>
      <c r="L835" s="202" t="e">
        <f>INDEX(A!$J$2:$J$1001,MATCH(EF!C835,A!$A$2:$A$1001,0))</f>
        <v>#N/A</v>
      </c>
      <c r="M835" s="202" t="e">
        <f>INDEX(A!$K$2:$K$1001,MATCH(EF!C835,A!$A$2:$A$1001,0))</f>
        <v>#N/A</v>
      </c>
      <c r="N835" s="202" t="e">
        <f>INDEX(A!$L$2:$L$1001,MATCH(EF!C835,A!$A$2:$A$1001,0))</f>
        <v>#N/A</v>
      </c>
      <c r="O835" s="203" t="e">
        <f t="shared" ref="O835:O898" si="26">MID(M835,1,1)</f>
        <v>#N/A</v>
      </c>
      <c r="P835" s="203" t="e">
        <f t="shared" ref="P835:P898" si="27">MID(M835,2,3)</f>
        <v>#N/A</v>
      </c>
      <c r="Q835" s="203" t="e">
        <f>IF(O835="7",IF(P835="000","Sin región al ser un intermunicipal",INDEX(B!$C$2:$C$126,MATCH(EF!P835,B!$A$2:$A$126,0))),"Sin región al ser un ente Estatal")</f>
        <v>#N/A</v>
      </c>
      <c r="R835" s="204" t="e">
        <f>IF(O835="7",IF(P835="000","N/A",INDEX(B!$D$2:$D$126,MATCH(EF!P835,B!$A$2:$A$126,0))),B!$D$127)</f>
        <v>#N/A</v>
      </c>
      <c r="S835" s="204" t="e">
        <f>IF(O835="7",IF(P835="000","N/A",INDEX(B!$E$2:$E$126,MATCH(EF!P835,B!$A$2:$A$126,0))),B!$E$127)</f>
        <v>#N/A</v>
      </c>
    </row>
    <row r="836" spans="1:19" x14ac:dyDescent="0.3">
      <c r="A836" s="195">
        <f>COUNTIF(A!$A$2:$A$1001,"&lt;="&amp;A!A836)</f>
        <v>0</v>
      </c>
      <c r="B836" s="196">
        <v>835</v>
      </c>
      <c r="C836" s="202" t="e">
        <f>INDEX(A!$A$2:$A$1001,MATCH(EF!B836,EF!$A$2:$A$1001,0))</f>
        <v>#N/A</v>
      </c>
      <c r="D836" s="202" t="e">
        <f>INDEX(A!$B$2:$B$1001,MATCH(EF!C836,A!$A$2:$A$1001,0))</f>
        <v>#N/A</v>
      </c>
      <c r="E836" s="202" t="e">
        <f>INDEX(A!$C$2:$C$1001,MATCH(EF!C836,A!$A$2:$A$1001,0))</f>
        <v>#N/A</v>
      </c>
      <c r="F836" s="202" t="e">
        <f>INDEX(A!$D$2:$D$1001,MATCH(EF!C836,A!$A$2:$A$1001,0))</f>
        <v>#N/A</v>
      </c>
      <c r="G836" s="202" t="e">
        <f>INDEX(A!$E$2:$E$1001,MATCH(EF!C836,A!$A$2:$A$1001,0))</f>
        <v>#N/A</v>
      </c>
      <c r="H836" s="202" t="e">
        <f>INDEX(A!$F$2:$F$1001,MATCH(EF!C836,A!$A$2:$A$1001,0))</f>
        <v>#N/A</v>
      </c>
      <c r="I836" s="202" t="e">
        <f>INDEX(A!$G$2:$G$1001,MATCH(EF!C836,A!$A$2:$A$1001,0))</f>
        <v>#N/A</v>
      </c>
      <c r="J836" s="202" t="e">
        <f>INDEX(A!$H$2:$H$1001,MATCH(EF!C836,A!$A$2:$A$1001,0))</f>
        <v>#N/A</v>
      </c>
      <c r="K836" s="202" t="e">
        <f>INDEX(A!$I$2:$I$1001,MATCH(EF!C836,A!$A$2:$A$1001,0))</f>
        <v>#N/A</v>
      </c>
      <c r="L836" s="202" t="e">
        <f>INDEX(A!$J$2:$J$1001,MATCH(EF!C836,A!$A$2:$A$1001,0))</f>
        <v>#N/A</v>
      </c>
      <c r="M836" s="202" t="e">
        <f>INDEX(A!$K$2:$K$1001,MATCH(EF!C836,A!$A$2:$A$1001,0))</f>
        <v>#N/A</v>
      </c>
      <c r="N836" s="202" t="e">
        <f>INDEX(A!$L$2:$L$1001,MATCH(EF!C836,A!$A$2:$A$1001,0))</f>
        <v>#N/A</v>
      </c>
      <c r="O836" s="203" t="e">
        <f t="shared" si="26"/>
        <v>#N/A</v>
      </c>
      <c r="P836" s="203" t="e">
        <f t="shared" si="27"/>
        <v>#N/A</v>
      </c>
      <c r="Q836" s="203" t="e">
        <f>IF(O836="7",IF(P836="000","Sin región al ser un intermunicipal",INDEX(B!$C$2:$C$126,MATCH(EF!P836,B!$A$2:$A$126,0))),"Sin región al ser un ente Estatal")</f>
        <v>#N/A</v>
      </c>
      <c r="R836" s="204" t="e">
        <f>IF(O836="7",IF(P836="000","N/A",INDEX(B!$D$2:$D$126,MATCH(EF!P836,B!$A$2:$A$126,0))),B!$D$127)</f>
        <v>#N/A</v>
      </c>
      <c r="S836" s="204" t="e">
        <f>IF(O836="7",IF(P836="000","N/A",INDEX(B!$E$2:$E$126,MATCH(EF!P836,B!$A$2:$A$126,0))),B!$E$127)</f>
        <v>#N/A</v>
      </c>
    </row>
    <row r="837" spans="1:19" x14ac:dyDescent="0.3">
      <c r="A837" s="195">
        <f>COUNTIF(A!$A$2:$A$1001,"&lt;="&amp;A!A837)</f>
        <v>0</v>
      </c>
      <c r="B837" s="196">
        <v>836</v>
      </c>
      <c r="C837" s="202" t="e">
        <f>INDEX(A!$A$2:$A$1001,MATCH(EF!B837,EF!$A$2:$A$1001,0))</f>
        <v>#N/A</v>
      </c>
      <c r="D837" s="202" t="e">
        <f>INDEX(A!$B$2:$B$1001,MATCH(EF!C837,A!$A$2:$A$1001,0))</f>
        <v>#N/A</v>
      </c>
      <c r="E837" s="202" t="e">
        <f>INDEX(A!$C$2:$C$1001,MATCH(EF!C837,A!$A$2:$A$1001,0))</f>
        <v>#N/A</v>
      </c>
      <c r="F837" s="202" t="e">
        <f>INDEX(A!$D$2:$D$1001,MATCH(EF!C837,A!$A$2:$A$1001,0))</f>
        <v>#N/A</v>
      </c>
      <c r="G837" s="202" t="e">
        <f>INDEX(A!$E$2:$E$1001,MATCH(EF!C837,A!$A$2:$A$1001,0))</f>
        <v>#N/A</v>
      </c>
      <c r="H837" s="202" t="e">
        <f>INDEX(A!$F$2:$F$1001,MATCH(EF!C837,A!$A$2:$A$1001,0))</f>
        <v>#N/A</v>
      </c>
      <c r="I837" s="202" t="e">
        <f>INDEX(A!$G$2:$G$1001,MATCH(EF!C837,A!$A$2:$A$1001,0))</f>
        <v>#N/A</v>
      </c>
      <c r="J837" s="202" t="e">
        <f>INDEX(A!$H$2:$H$1001,MATCH(EF!C837,A!$A$2:$A$1001,0))</f>
        <v>#N/A</v>
      </c>
      <c r="K837" s="202" t="e">
        <f>INDEX(A!$I$2:$I$1001,MATCH(EF!C837,A!$A$2:$A$1001,0))</f>
        <v>#N/A</v>
      </c>
      <c r="L837" s="202" t="e">
        <f>INDEX(A!$J$2:$J$1001,MATCH(EF!C837,A!$A$2:$A$1001,0))</f>
        <v>#N/A</v>
      </c>
      <c r="M837" s="202" t="e">
        <f>INDEX(A!$K$2:$K$1001,MATCH(EF!C837,A!$A$2:$A$1001,0))</f>
        <v>#N/A</v>
      </c>
      <c r="N837" s="202" t="e">
        <f>INDEX(A!$L$2:$L$1001,MATCH(EF!C837,A!$A$2:$A$1001,0))</f>
        <v>#N/A</v>
      </c>
      <c r="O837" s="203" t="e">
        <f t="shared" si="26"/>
        <v>#N/A</v>
      </c>
      <c r="P837" s="203" t="e">
        <f t="shared" si="27"/>
        <v>#N/A</v>
      </c>
      <c r="Q837" s="203" t="e">
        <f>IF(O837="7",IF(P837="000","Sin región al ser un intermunicipal",INDEX(B!$C$2:$C$126,MATCH(EF!P837,B!$A$2:$A$126,0))),"Sin región al ser un ente Estatal")</f>
        <v>#N/A</v>
      </c>
      <c r="R837" s="204" t="e">
        <f>IF(O837="7",IF(P837="000","N/A",INDEX(B!$D$2:$D$126,MATCH(EF!P837,B!$A$2:$A$126,0))),B!$D$127)</f>
        <v>#N/A</v>
      </c>
      <c r="S837" s="204" t="e">
        <f>IF(O837="7",IF(P837="000","N/A",INDEX(B!$E$2:$E$126,MATCH(EF!P837,B!$A$2:$A$126,0))),B!$E$127)</f>
        <v>#N/A</v>
      </c>
    </row>
    <row r="838" spans="1:19" x14ac:dyDescent="0.3">
      <c r="A838" s="195">
        <f>COUNTIF(A!$A$2:$A$1001,"&lt;="&amp;A!A838)</f>
        <v>0</v>
      </c>
      <c r="B838" s="196">
        <v>837</v>
      </c>
      <c r="C838" s="202" t="e">
        <f>INDEX(A!$A$2:$A$1001,MATCH(EF!B838,EF!$A$2:$A$1001,0))</f>
        <v>#N/A</v>
      </c>
      <c r="D838" s="202" t="e">
        <f>INDEX(A!$B$2:$B$1001,MATCH(EF!C838,A!$A$2:$A$1001,0))</f>
        <v>#N/A</v>
      </c>
      <c r="E838" s="202" t="e">
        <f>INDEX(A!$C$2:$C$1001,MATCH(EF!C838,A!$A$2:$A$1001,0))</f>
        <v>#N/A</v>
      </c>
      <c r="F838" s="202" t="e">
        <f>INDEX(A!$D$2:$D$1001,MATCH(EF!C838,A!$A$2:$A$1001,0))</f>
        <v>#N/A</v>
      </c>
      <c r="G838" s="202" t="e">
        <f>INDEX(A!$E$2:$E$1001,MATCH(EF!C838,A!$A$2:$A$1001,0))</f>
        <v>#N/A</v>
      </c>
      <c r="H838" s="202" t="e">
        <f>INDEX(A!$F$2:$F$1001,MATCH(EF!C838,A!$A$2:$A$1001,0))</f>
        <v>#N/A</v>
      </c>
      <c r="I838" s="202" t="e">
        <f>INDEX(A!$G$2:$G$1001,MATCH(EF!C838,A!$A$2:$A$1001,0))</f>
        <v>#N/A</v>
      </c>
      <c r="J838" s="202" t="e">
        <f>INDEX(A!$H$2:$H$1001,MATCH(EF!C838,A!$A$2:$A$1001,0))</f>
        <v>#N/A</v>
      </c>
      <c r="K838" s="202" t="e">
        <f>INDEX(A!$I$2:$I$1001,MATCH(EF!C838,A!$A$2:$A$1001,0))</f>
        <v>#N/A</v>
      </c>
      <c r="L838" s="202" t="e">
        <f>INDEX(A!$J$2:$J$1001,MATCH(EF!C838,A!$A$2:$A$1001,0))</f>
        <v>#N/A</v>
      </c>
      <c r="M838" s="202" t="e">
        <f>INDEX(A!$K$2:$K$1001,MATCH(EF!C838,A!$A$2:$A$1001,0))</f>
        <v>#N/A</v>
      </c>
      <c r="N838" s="202" t="e">
        <f>INDEX(A!$L$2:$L$1001,MATCH(EF!C838,A!$A$2:$A$1001,0))</f>
        <v>#N/A</v>
      </c>
      <c r="O838" s="203" t="e">
        <f t="shared" si="26"/>
        <v>#N/A</v>
      </c>
      <c r="P838" s="203" t="e">
        <f t="shared" si="27"/>
        <v>#N/A</v>
      </c>
      <c r="Q838" s="203" t="e">
        <f>IF(O838="7",IF(P838="000","Sin región al ser un intermunicipal",INDEX(B!$C$2:$C$126,MATCH(EF!P838,B!$A$2:$A$126,0))),"Sin región al ser un ente Estatal")</f>
        <v>#N/A</v>
      </c>
      <c r="R838" s="204" t="e">
        <f>IF(O838="7",IF(P838="000","N/A",INDEX(B!$D$2:$D$126,MATCH(EF!P838,B!$A$2:$A$126,0))),B!$D$127)</f>
        <v>#N/A</v>
      </c>
      <c r="S838" s="204" t="e">
        <f>IF(O838="7",IF(P838="000","N/A",INDEX(B!$E$2:$E$126,MATCH(EF!P838,B!$A$2:$A$126,0))),B!$E$127)</f>
        <v>#N/A</v>
      </c>
    </row>
    <row r="839" spans="1:19" x14ac:dyDescent="0.3">
      <c r="A839" s="195">
        <f>COUNTIF(A!$A$2:$A$1001,"&lt;="&amp;A!A839)</f>
        <v>0</v>
      </c>
      <c r="B839" s="196">
        <v>838</v>
      </c>
      <c r="C839" s="202" t="e">
        <f>INDEX(A!$A$2:$A$1001,MATCH(EF!B839,EF!$A$2:$A$1001,0))</f>
        <v>#N/A</v>
      </c>
      <c r="D839" s="202" t="e">
        <f>INDEX(A!$B$2:$B$1001,MATCH(EF!C839,A!$A$2:$A$1001,0))</f>
        <v>#N/A</v>
      </c>
      <c r="E839" s="202" t="e">
        <f>INDEX(A!$C$2:$C$1001,MATCH(EF!C839,A!$A$2:$A$1001,0))</f>
        <v>#N/A</v>
      </c>
      <c r="F839" s="202" t="e">
        <f>INDEX(A!$D$2:$D$1001,MATCH(EF!C839,A!$A$2:$A$1001,0))</f>
        <v>#N/A</v>
      </c>
      <c r="G839" s="202" t="e">
        <f>INDEX(A!$E$2:$E$1001,MATCH(EF!C839,A!$A$2:$A$1001,0))</f>
        <v>#N/A</v>
      </c>
      <c r="H839" s="202" t="e">
        <f>INDEX(A!$F$2:$F$1001,MATCH(EF!C839,A!$A$2:$A$1001,0))</f>
        <v>#N/A</v>
      </c>
      <c r="I839" s="202" t="e">
        <f>INDEX(A!$G$2:$G$1001,MATCH(EF!C839,A!$A$2:$A$1001,0))</f>
        <v>#N/A</v>
      </c>
      <c r="J839" s="202" t="e">
        <f>INDEX(A!$H$2:$H$1001,MATCH(EF!C839,A!$A$2:$A$1001,0))</f>
        <v>#N/A</v>
      </c>
      <c r="K839" s="202" t="e">
        <f>INDEX(A!$I$2:$I$1001,MATCH(EF!C839,A!$A$2:$A$1001,0))</f>
        <v>#N/A</v>
      </c>
      <c r="L839" s="202" t="e">
        <f>INDEX(A!$J$2:$J$1001,MATCH(EF!C839,A!$A$2:$A$1001,0))</f>
        <v>#N/A</v>
      </c>
      <c r="M839" s="202" t="e">
        <f>INDEX(A!$K$2:$K$1001,MATCH(EF!C839,A!$A$2:$A$1001,0))</f>
        <v>#N/A</v>
      </c>
      <c r="N839" s="202" t="e">
        <f>INDEX(A!$L$2:$L$1001,MATCH(EF!C839,A!$A$2:$A$1001,0))</f>
        <v>#N/A</v>
      </c>
      <c r="O839" s="203" t="e">
        <f t="shared" si="26"/>
        <v>#N/A</v>
      </c>
      <c r="P839" s="203" t="e">
        <f t="shared" si="27"/>
        <v>#N/A</v>
      </c>
      <c r="Q839" s="203" t="e">
        <f>IF(O839="7",IF(P839="000","Sin región al ser un intermunicipal",INDEX(B!$C$2:$C$126,MATCH(EF!P839,B!$A$2:$A$126,0))),"Sin región al ser un ente Estatal")</f>
        <v>#N/A</v>
      </c>
      <c r="R839" s="204" t="e">
        <f>IF(O839="7",IF(P839="000","N/A",INDEX(B!$D$2:$D$126,MATCH(EF!P839,B!$A$2:$A$126,0))),B!$D$127)</f>
        <v>#N/A</v>
      </c>
      <c r="S839" s="204" t="e">
        <f>IF(O839="7",IF(P839="000","N/A",INDEX(B!$E$2:$E$126,MATCH(EF!P839,B!$A$2:$A$126,0))),B!$E$127)</f>
        <v>#N/A</v>
      </c>
    </row>
    <row r="840" spans="1:19" x14ac:dyDescent="0.3">
      <c r="A840" s="195">
        <f>COUNTIF(A!$A$2:$A$1001,"&lt;="&amp;A!A840)</f>
        <v>0</v>
      </c>
      <c r="B840" s="196">
        <v>839</v>
      </c>
      <c r="C840" s="202" t="e">
        <f>INDEX(A!$A$2:$A$1001,MATCH(EF!B840,EF!$A$2:$A$1001,0))</f>
        <v>#N/A</v>
      </c>
      <c r="D840" s="202" t="e">
        <f>INDEX(A!$B$2:$B$1001,MATCH(EF!C840,A!$A$2:$A$1001,0))</f>
        <v>#N/A</v>
      </c>
      <c r="E840" s="202" t="e">
        <f>INDEX(A!$C$2:$C$1001,MATCH(EF!C840,A!$A$2:$A$1001,0))</f>
        <v>#N/A</v>
      </c>
      <c r="F840" s="202" t="e">
        <f>INDEX(A!$D$2:$D$1001,MATCH(EF!C840,A!$A$2:$A$1001,0))</f>
        <v>#N/A</v>
      </c>
      <c r="G840" s="202" t="e">
        <f>INDEX(A!$E$2:$E$1001,MATCH(EF!C840,A!$A$2:$A$1001,0))</f>
        <v>#N/A</v>
      </c>
      <c r="H840" s="202" t="e">
        <f>INDEX(A!$F$2:$F$1001,MATCH(EF!C840,A!$A$2:$A$1001,0))</f>
        <v>#N/A</v>
      </c>
      <c r="I840" s="202" t="e">
        <f>INDEX(A!$G$2:$G$1001,MATCH(EF!C840,A!$A$2:$A$1001,0))</f>
        <v>#N/A</v>
      </c>
      <c r="J840" s="202" t="e">
        <f>INDEX(A!$H$2:$H$1001,MATCH(EF!C840,A!$A$2:$A$1001,0))</f>
        <v>#N/A</v>
      </c>
      <c r="K840" s="202" t="e">
        <f>INDEX(A!$I$2:$I$1001,MATCH(EF!C840,A!$A$2:$A$1001,0))</f>
        <v>#N/A</v>
      </c>
      <c r="L840" s="202" t="e">
        <f>INDEX(A!$J$2:$J$1001,MATCH(EF!C840,A!$A$2:$A$1001,0))</f>
        <v>#N/A</v>
      </c>
      <c r="M840" s="202" t="e">
        <f>INDEX(A!$K$2:$K$1001,MATCH(EF!C840,A!$A$2:$A$1001,0))</f>
        <v>#N/A</v>
      </c>
      <c r="N840" s="202" t="e">
        <f>INDEX(A!$L$2:$L$1001,MATCH(EF!C840,A!$A$2:$A$1001,0))</f>
        <v>#N/A</v>
      </c>
      <c r="O840" s="203" t="e">
        <f t="shared" si="26"/>
        <v>#N/A</v>
      </c>
      <c r="P840" s="203" t="e">
        <f t="shared" si="27"/>
        <v>#N/A</v>
      </c>
      <c r="Q840" s="203" t="e">
        <f>IF(O840="7",IF(P840="000","Sin región al ser un intermunicipal",INDEX(B!$C$2:$C$126,MATCH(EF!P840,B!$A$2:$A$126,0))),"Sin región al ser un ente Estatal")</f>
        <v>#N/A</v>
      </c>
      <c r="R840" s="204" t="e">
        <f>IF(O840="7",IF(P840="000","N/A",INDEX(B!$D$2:$D$126,MATCH(EF!P840,B!$A$2:$A$126,0))),B!$D$127)</f>
        <v>#N/A</v>
      </c>
      <c r="S840" s="204" t="e">
        <f>IF(O840="7",IF(P840="000","N/A",INDEX(B!$E$2:$E$126,MATCH(EF!P840,B!$A$2:$A$126,0))),B!$E$127)</f>
        <v>#N/A</v>
      </c>
    </row>
    <row r="841" spans="1:19" x14ac:dyDescent="0.3">
      <c r="A841" s="195">
        <f>COUNTIF(A!$A$2:$A$1001,"&lt;="&amp;A!A841)</f>
        <v>0</v>
      </c>
      <c r="B841" s="196">
        <v>840</v>
      </c>
      <c r="C841" s="202" t="e">
        <f>INDEX(A!$A$2:$A$1001,MATCH(EF!B841,EF!$A$2:$A$1001,0))</f>
        <v>#N/A</v>
      </c>
      <c r="D841" s="202" t="e">
        <f>INDEX(A!$B$2:$B$1001,MATCH(EF!C841,A!$A$2:$A$1001,0))</f>
        <v>#N/A</v>
      </c>
      <c r="E841" s="202" t="e">
        <f>INDEX(A!$C$2:$C$1001,MATCH(EF!C841,A!$A$2:$A$1001,0))</f>
        <v>#N/A</v>
      </c>
      <c r="F841" s="202" t="e">
        <f>INDEX(A!$D$2:$D$1001,MATCH(EF!C841,A!$A$2:$A$1001,0))</f>
        <v>#N/A</v>
      </c>
      <c r="G841" s="202" t="e">
        <f>INDEX(A!$E$2:$E$1001,MATCH(EF!C841,A!$A$2:$A$1001,0))</f>
        <v>#N/A</v>
      </c>
      <c r="H841" s="202" t="e">
        <f>INDEX(A!$F$2:$F$1001,MATCH(EF!C841,A!$A$2:$A$1001,0))</f>
        <v>#N/A</v>
      </c>
      <c r="I841" s="202" t="e">
        <f>INDEX(A!$G$2:$G$1001,MATCH(EF!C841,A!$A$2:$A$1001,0))</f>
        <v>#N/A</v>
      </c>
      <c r="J841" s="202" t="e">
        <f>INDEX(A!$H$2:$H$1001,MATCH(EF!C841,A!$A$2:$A$1001,0))</f>
        <v>#N/A</v>
      </c>
      <c r="K841" s="202" t="e">
        <f>INDEX(A!$I$2:$I$1001,MATCH(EF!C841,A!$A$2:$A$1001,0))</f>
        <v>#N/A</v>
      </c>
      <c r="L841" s="202" t="e">
        <f>INDEX(A!$J$2:$J$1001,MATCH(EF!C841,A!$A$2:$A$1001,0))</f>
        <v>#N/A</v>
      </c>
      <c r="M841" s="202" t="e">
        <f>INDEX(A!$K$2:$K$1001,MATCH(EF!C841,A!$A$2:$A$1001,0))</f>
        <v>#N/A</v>
      </c>
      <c r="N841" s="202" t="e">
        <f>INDEX(A!$L$2:$L$1001,MATCH(EF!C841,A!$A$2:$A$1001,0))</f>
        <v>#N/A</v>
      </c>
      <c r="O841" s="203" t="e">
        <f t="shared" si="26"/>
        <v>#N/A</v>
      </c>
      <c r="P841" s="203" t="e">
        <f t="shared" si="27"/>
        <v>#N/A</v>
      </c>
      <c r="Q841" s="203" t="e">
        <f>IF(O841="7",IF(P841="000","Sin región al ser un intermunicipal",INDEX(B!$C$2:$C$126,MATCH(EF!P841,B!$A$2:$A$126,0))),"Sin región al ser un ente Estatal")</f>
        <v>#N/A</v>
      </c>
      <c r="R841" s="204" t="e">
        <f>IF(O841="7",IF(P841="000","N/A",INDEX(B!$D$2:$D$126,MATCH(EF!P841,B!$A$2:$A$126,0))),B!$D$127)</f>
        <v>#N/A</v>
      </c>
      <c r="S841" s="204" t="e">
        <f>IF(O841="7",IF(P841="000","N/A",INDEX(B!$E$2:$E$126,MATCH(EF!P841,B!$A$2:$A$126,0))),B!$E$127)</f>
        <v>#N/A</v>
      </c>
    </row>
    <row r="842" spans="1:19" x14ac:dyDescent="0.3">
      <c r="A842" s="195">
        <f>COUNTIF(A!$A$2:$A$1001,"&lt;="&amp;A!A842)</f>
        <v>0</v>
      </c>
      <c r="B842" s="196">
        <v>841</v>
      </c>
      <c r="C842" s="202" t="e">
        <f>INDEX(A!$A$2:$A$1001,MATCH(EF!B842,EF!$A$2:$A$1001,0))</f>
        <v>#N/A</v>
      </c>
      <c r="D842" s="202" t="e">
        <f>INDEX(A!$B$2:$B$1001,MATCH(EF!C842,A!$A$2:$A$1001,0))</f>
        <v>#N/A</v>
      </c>
      <c r="E842" s="202" t="e">
        <f>INDEX(A!$C$2:$C$1001,MATCH(EF!C842,A!$A$2:$A$1001,0))</f>
        <v>#N/A</v>
      </c>
      <c r="F842" s="202" t="e">
        <f>INDEX(A!$D$2:$D$1001,MATCH(EF!C842,A!$A$2:$A$1001,0))</f>
        <v>#N/A</v>
      </c>
      <c r="G842" s="202" t="e">
        <f>INDEX(A!$E$2:$E$1001,MATCH(EF!C842,A!$A$2:$A$1001,0))</f>
        <v>#N/A</v>
      </c>
      <c r="H842" s="202" t="e">
        <f>INDEX(A!$F$2:$F$1001,MATCH(EF!C842,A!$A$2:$A$1001,0))</f>
        <v>#N/A</v>
      </c>
      <c r="I842" s="202" t="e">
        <f>INDEX(A!$G$2:$G$1001,MATCH(EF!C842,A!$A$2:$A$1001,0))</f>
        <v>#N/A</v>
      </c>
      <c r="J842" s="202" t="e">
        <f>INDEX(A!$H$2:$H$1001,MATCH(EF!C842,A!$A$2:$A$1001,0))</f>
        <v>#N/A</v>
      </c>
      <c r="K842" s="202" t="e">
        <f>INDEX(A!$I$2:$I$1001,MATCH(EF!C842,A!$A$2:$A$1001,0))</f>
        <v>#N/A</v>
      </c>
      <c r="L842" s="202" t="e">
        <f>INDEX(A!$J$2:$J$1001,MATCH(EF!C842,A!$A$2:$A$1001,0))</f>
        <v>#N/A</v>
      </c>
      <c r="M842" s="202" t="e">
        <f>INDEX(A!$K$2:$K$1001,MATCH(EF!C842,A!$A$2:$A$1001,0))</f>
        <v>#N/A</v>
      </c>
      <c r="N842" s="202" t="e">
        <f>INDEX(A!$L$2:$L$1001,MATCH(EF!C842,A!$A$2:$A$1001,0))</f>
        <v>#N/A</v>
      </c>
      <c r="O842" s="203" t="e">
        <f t="shared" si="26"/>
        <v>#N/A</v>
      </c>
      <c r="P842" s="203" t="e">
        <f t="shared" si="27"/>
        <v>#N/A</v>
      </c>
      <c r="Q842" s="203" t="e">
        <f>IF(O842="7",IF(P842="000","Sin región al ser un intermunicipal",INDEX(B!$C$2:$C$126,MATCH(EF!P842,B!$A$2:$A$126,0))),"Sin región al ser un ente Estatal")</f>
        <v>#N/A</v>
      </c>
      <c r="R842" s="204" t="e">
        <f>IF(O842="7",IF(P842="000","N/A",INDEX(B!$D$2:$D$126,MATCH(EF!P842,B!$A$2:$A$126,0))),B!$D$127)</f>
        <v>#N/A</v>
      </c>
      <c r="S842" s="204" t="e">
        <f>IF(O842="7",IF(P842="000","N/A",INDEX(B!$E$2:$E$126,MATCH(EF!P842,B!$A$2:$A$126,0))),B!$E$127)</f>
        <v>#N/A</v>
      </c>
    </row>
    <row r="843" spans="1:19" x14ac:dyDescent="0.3">
      <c r="A843" s="195">
        <f>COUNTIF(A!$A$2:$A$1001,"&lt;="&amp;A!A843)</f>
        <v>0</v>
      </c>
      <c r="B843" s="196">
        <v>842</v>
      </c>
      <c r="C843" s="202" t="e">
        <f>INDEX(A!$A$2:$A$1001,MATCH(EF!B843,EF!$A$2:$A$1001,0))</f>
        <v>#N/A</v>
      </c>
      <c r="D843" s="202" t="e">
        <f>INDEX(A!$B$2:$B$1001,MATCH(EF!C843,A!$A$2:$A$1001,0))</f>
        <v>#N/A</v>
      </c>
      <c r="E843" s="202" t="e">
        <f>INDEX(A!$C$2:$C$1001,MATCH(EF!C843,A!$A$2:$A$1001,0))</f>
        <v>#N/A</v>
      </c>
      <c r="F843" s="202" t="e">
        <f>INDEX(A!$D$2:$D$1001,MATCH(EF!C843,A!$A$2:$A$1001,0))</f>
        <v>#N/A</v>
      </c>
      <c r="G843" s="202" t="e">
        <f>INDEX(A!$E$2:$E$1001,MATCH(EF!C843,A!$A$2:$A$1001,0))</f>
        <v>#N/A</v>
      </c>
      <c r="H843" s="202" t="e">
        <f>INDEX(A!$F$2:$F$1001,MATCH(EF!C843,A!$A$2:$A$1001,0))</f>
        <v>#N/A</v>
      </c>
      <c r="I843" s="202" t="e">
        <f>INDEX(A!$G$2:$G$1001,MATCH(EF!C843,A!$A$2:$A$1001,0))</f>
        <v>#N/A</v>
      </c>
      <c r="J843" s="202" t="e">
        <f>INDEX(A!$H$2:$H$1001,MATCH(EF!C843,A!$A$2:$A$1001,0))</f>
        <v>#N/A</v>
      </c>
      <c r="K843" s="202" t="e">
        <f>INDEX(A!$I$2:$I$1001,MATCH(EF!C843,A!$A$2:$A$1001,0))</f>
        <v>#N/A</v>
      </c>
      <c r="L843" s="202" t="e">
        <f>INDEX(A!$J$2:$J$1001,MATCH(EF!C843,A!$A$2:$A$1001,0))</f>
        <v>#N/A</v>
      </c>
      <c r="M843" s="202" t="e">
        <f>INDEX(A!$K$2:$K$1001,MATCH(EF!C843,A!$A$2:$A$1001,0))</f>
        <v>#N/A</v>
      </c>
      <c r="N843" s="202" t="e">
        <f>INDEX(A!$L$2:$L$1001,MATCH(EF!C843,A!$A$2:$A$1001,0))</f>
        <v>#N/A</v>
      </c>
      <c r="O843" s="203" t="e">
        <f t="shared" si="26"/>
        <v>#N/A</v>
      </c>
      <c r="P843" s="203" t="e">
        <f t="shared" si="27"/>
        <v>#N/A</v>
      </c>
      <c r="Q843" s="203" t="e">
        <f>IF(O843="7",IF(P843="000","Sin región al ser un intermunicipal",INDEX(B!$C$2:$C$126,MATCH(EF!P843,B!$A$2:$A$126,0))),"Sin región al ser un ente Estatal")</f>
        <v>#N/A</v>
      </c>
      <c r="R843" s="204" t="e">
        <f>IF(O843="7",IF(P843="000","N/A",INDEX(B!$D$2:$D$126,MATCH(EF!P843,B!$A$2:$A$126,0))),B!$D$127)</f>
        <v>#N/A</v>
      </c>
      <c r="S843" s="204" t="e">
        <f>IF(O843="7",IF(P843="000","N/A",INDEX(B!$E$2:$E$126,MATCH(EF!P843,B!$A$2:$A$126,0))),B!$E$127)</f>
        <v>#N/A</v>
      </c>
    </row>
    <row r="844" spans="1:19" x14ac:dyDescent="0.3">
      <c r="A844" s="195">
        <f>COUNTIF(A!$A$2:$A$1001,"&lt;="&amp;A!A844)</f>
        <v>0</v>
      </c>
      <c r="B844" s="196">
        <v>843</v>
      </c>
      <c r="C844" s="202" t="e">
        <f>INDEX(A!$A$2:$A$1001,MATCH(EF!B844,EF!$A$2:$A$1001,0))</f>
        <v>#N/A</v>
      </c>
      <c r="D844" s="202" t="e">
        <f>INDEX(A!$B$2:$B$1001,MATCH(EF!C844,A!$A$2:$A$1001,0))</f>
        <v>#N/A</v>
      </c>
      <c r="E844" s="202" t="e">
        <f>INDEX(A!$C$2:$C$1001,MATCH(EF!C844,A!$A$2:$A$1001,0))</f>
        <v>#N/A</v>
      </c>
      <c r="F844" s="202" t="e">
        <f>INDEX(A!$D$2:$D$1001,MATCH(EF!C844,A!$A$2:$A$1001,0))</f>
        <v>#N/A</v>
      </c>
      <c r="G844" s="202" t="e">
        <f>INDEX(A!$E$2:$E$1001,MATCH(EF!C844,A!$A$2:$A$1001,0))</f>
        <v>#N/A</v>
      </c>
      <c r="H844" s="202" t="e">
        <f>INDEX(A!$F$2:$F$1001,MATCH(EF!C844,A!$A$2:$A$1001,0))</f>
        <v>#N/A</v>
      </c>
      <c r="I844" s="202" t="e">
        <f>INDEX(A!$G$2:$G$1001,MATCH(EF!C844,A!$A$2:$A$1001,0))</f>
        <v>#N/A</v>
      </c>
      <c r="J844" s="202" t="e">
        <f>INDEX(A!$H$2:$H$1001,MATCH(EF!C844,A!$A$2:$A$1001,0))</f>
        <v>#N/A</v>
      </c>
      <c r="K844" s="202" t="e">
        <f>INDEX(A!$I$2:$I$1001,MATCH(EF!C844,A!$A$2:$A$1001,0))</f>
        <v>#N/A</v>
      </c>
      <c r="L844" s="202" t="e">
        <f>INDEX(A!$J$2:$J$1001,MATCH(EF!C844,A!$A$2:$A$1001,0))</f>
        <v>#N/A</v>
      </c>
      <c r="M844" s="202" t="e">
        <f>INDEX(A!$K$2:$K$1001,MATCH(EF!C844,A!$A$2:$A$1001,0))</f>
        <v>#N/A</v>
      </c>
      <c r="N844" s="202" t="e">
        <f>INDEX(A!$L$2:$L$1001,MATCH(EF!C844,A!$A$2:$A$1001,0))</f>
        <v>#N/A</v>
      </c>
      <c r="O844" s="203" t="e">
        <f t="shared" si="26"/>
        <v>#N/A</v>
      </c>
      <c r="P844" s="203" t="e">
        <f t="shared" si="27"/>
        <v>#N/A</v>
      </c>
      <c r="Q844" s="203" t="e">
        <f>IF(O844="7",IF(P844="000","Sin región al ser un intermunicipal",INDEX(B!$C$2:$C$126,MATCH(EF!P844,B!$A$2:$A$126,0))),"Sin región al ser un ente Estatal")</f>
        <v>#N/A</v>
      </c>
      <c r="R844" s="204" t="e">
        <f>IF(O844="7",IF(P844="000","N/A",INDEX(B!$D$2:$D$126,MATCH(EF!P844,B!$A$2:$A$126,0))),B!$D$127)</f>
        <v>#N/A</v>
      </c>
      <c r="S844" s="204" t="e">
        <f>IF(O844="7",IF(P844="000","N/A",INDEX(B!$E$2:$E$126,MATCH(EF!P844,B!$A$2:$A$126,0))),B!$E$127)</f>
        <v>#N/A</v>
      </c>
    </row>
    <row r="845" spans="1:19" x14ac:dyDescent="0.3">
      <c r="A845" s="195">
        <f>COUNTIF(A!$A$2:$A$1001,"&lt;="&amp;A!A845)</f>
        <v>0</v>
      </c>
      <c r="B845" s="196">
        <v>844</v>
      </c>
      <c r="C845" s="202" t="e">
        <f>INDEX(A!$A$2:$A$1001,MATCH(EF!B845,EF!$A$2:$A$1001,0))</f>
        <v>#N/A</v>
      </c>
      <c r="D845" s="202" t="e">
        <f>INDEX(A!$B$2:$B$1001,MATCH(EF!C845,A!$A$2:$A$1001,0))</f>
        <v>#N/A</v>
      </c>
      <c r="E845" s="202" t="e">
        <f>INDEX(A!$C$2:$C$1001,MATCH(EF!C845,A!$A$2:$A$1001,0))</f>
        <v>#N/A</v>
      </c>
      <c r="F845" s="202" t="e">
        <f>INDEX(A!$D$2:$D$1001,MATCH(EF!C845,A!$A$2:$A$1001,0))</f>
        <v>#N/A</v>
      </c>
      <c r="G845" s="202" t="e">
        <f>INDEX(A!$E$2:$E$1001,MATCH(EF!C845,A!$A$2:$A$1001,0))</f>
        <v>#N/A</v>
      </c>
      <c r="H845" s="202" t="e">
        <f>INDEX(A!$F$2:$F$1001,MATCH(EF!C845,A!$A$2:$A$1001,0))</f>
        <v>#N/A</v>
      </c>
      <c r="I845" s="202" t="e">
        <f>INDEX(A!$G$2:$G$1001,MATCH(EF!C845,A!$A$2:$A$1001,0))</f>
        <v>#N/A</v>
      </c>
      <c r="J845" s="202" t="e">
        <f>INDEX(A!$H$2:$H$1001,MATCH(EF!C845,A!$A$2:$A$1001,0))</f>
        <v>#N/A</v>
      </c>
      <c r="K845" s="202" t="e">
        <f>INDEX(A!$I$2:$I$1001,MATCH(EF!C845,A!$A$2:$A$1001,0))</f>
        <v>#N/A</v>
      </c>
      <c r="L845" s="202" t="e">
        <f>INDEX(A!$J$2:$J$1001,MATCH(EF!C845,A!$A$2:$A$1001,0))</f>
        <v>#N/A</v>
      </c>
      <c r="M845" s="202" t="e">
        <f>INDEX(A!$K$2:$K$1001,MATCH(EF!C845,A!$A$2:$A$1001,0))</f>
        <v>#N/A</v>
      </c>
      <c r="N845" s="202" t="e">
        <f>INDEX(A!$L$2:$L$1001,MATCH(EF!C845,A!$A$2:$A$1001,0))</f>
        <v>#N/A</v>
      </c>
      <c r="O845" s="203" t="e">
        <f t="shared" si="26"/>
        <v>#N/A</v>
      </c>
      <c r="P845" s="203" t="e">
        <f t="shared" si="27"/>
        <v>#N/A</v>
      </c>
      <c r="Q845" s="203" t="e">
        <f>IF(O845="7",IF(P845="000","Sin región al ser un intermunicipal",INDEX(B!$C$2:$C$126,MATCH(EF!P845,B!$A$2:$A$126,0))),"Sin región al ser un ente Estatal")</f>
        <v>#N/A</v>
      </c>
      <c r="R845" s="204" t="e">
        <f>IF(O845="7",IF(P845="000","N/A",INDEX(B!$D$2:$D$126,MATCH(EF!P845,B!$A$2:$A$126,0))),B!$D$127)</f>
        <v>#N/A</v>
      </c>
      <c r="S845" s="204" t="e">
        <f>IF(O845="7",IF(P845="000","N/A",INDEX(B!$E$2:$E$126,MATCH(EF!P845,B!$A$2:$A$126,0))),B!$E$127)</f>
        <v>#N/A</v>
      </c>
    </row>
    <row r="846" spans="1:19" x14ac:dyDescent="0.3">
      <c r="A846" s="195">
        <f>COUNTIF(A!$A$2:$A$1001,"&lt;="&amp;A!A846)</f>
        <v>0</v>
      </c>
      <c r="B846" s="196">
        <v>845</v>
      </c>
      <c r="C846" s="202" t="e">
        <f>INDEX(A!$A$2:$A$1001,MATCH(EF!B846,EF!$A$2:$A$1001,0))</f>
        <v>#N/A</v>
      </c>
      <c r="D846" s="202" t="e">
        <f>INDEX(A!$B$2:$B$1001,MATCH(EF!C846,A!$A$2:$A$1001,0))</f>
        <v>#N/A</v>
      </c>
      <c r="E846" s="202" t="e">
        <f>INDEX(A!$C$2:$C$1001,MATCH(EF!C846,A!$A$2:$A$1001,0))</f>
        <v>#N/A</v>
      </c>
      <c r="F846" s="202" t="e">
        <f>INDEX(A!$D$2:$D$1001,MATCH(EF!C846,A!$A$2:$A$1001,0))</f>
        <v>#N/A</v>
      </c>
      <c r="G846" s="202" t="e">
        <f>INDEX(A!$E$2:$E$1001,MATCH(EF!C846,A!$A$2:$A$1001,0))</f>
        <v>#N/A</v>
      </c>
      <c r="H846" s="202" t="e">
        <f>INDEX(A!$F$2:$F$1001,MATCH(EF!C846,A!$A$2:$A$1001,0))</f>
        <v>#N/A</v>
      </c>
      <c r="I846" s="202" t="e">
        <f>INDEX(A!$G$2:$G$1001,MATCH(EF!C846,A!$A$2:$A$1001,0))</f>
        <v>#N/A</v>
      </c>
      <c r="J846" s="202" t="e">
        <f>INDEX(A!$H$2:$H$1001,MATCH(EF!C846,A!$A$2:$A$1001,0))</f>
        <v>#N/A</v>
      </c>
      <c r="K846" s="202" t="e">
        <f>INDEX(A!$I$2:$I$1001,MATCH(EF!C846,A!$A$2:$A$1001,0))</f>
        <v>#N/A</v>
      </c>
      <c r="L846" s="202" t="e">
        <f>INDEX(A!$J$2:$J$1001,MATCH(EF!C846,A!$A$2:$A$1001,0))</f>
        <v>#N/A</v>
      </c>
      <c r="M846" s="202" t="e">
        <f>INDEX(A!$K$2:$K$1001,MATCH(EF!C846,A!$A$2:$A$1001,0))</f>
        <v>#N/A</v>
      </c>
      <c r="N846" s="202" t="e">
        <f>INDEX(A!$L$2:$L$1001,MATCH(EF!C846,A!$A$2:$A$1001,0))</f>
        <v>#N/A</v>
      </c>
      <c r="O846" s="203" t="e">
        <f t="shared" si="26"/>
        <v>#N/A</v>
      </c>
      <c r="P846" s="203" t="e">
        <f t="shared" si="27"/>
        <v>#N/A</v>
      </c>
      <c r="Q846" s="203" t="e">
        <f>IF(O846="7",IF(P846="000","Sin región al ser un intermunicipal",INDEX(B!$C$2:$C$126,MATCH(EF!P846,B!$A$2:$A$126,0))),"Sin región al ser un ente Estatal")</f>
        <v>#N/A</v>
      </c>
      <c r="R846" s="204" t="e">
        <f>IF(O846="7",IF(P846="000","N/A",INDEX(B!$D$2:$D$126,MATCH(EF!P846,B!$A$2:$A$126,0))),B!$D$127)</f>
        <v>#N/A</v>
      </c>
      <c r="S846" s="204" t="e">
        <f>IF(O846="7",IF(P846="000","N/A",INDEX(B!$E$2:$E$126,MATCH(EF!P846,B!$A$2:$A$126,0))),B!$E$127)</f>
        <v>#N/A</v>
      </c>
    </row>
    <row r="847" spans="1:19" x14ac:dyDescent="0.3">
      <c r="A847" s="195">
        <f>COUNTIF(A!$A$2:$A$1001,"&lt;="&amp;A!A847)</f>
        <v>0</v>
      </c>
      <c r="B847" s="196">
        <v>846</v>
      </c>
      <c r="C847" s="202" t="e">
        <f>INDEX(A!$A$2:$A$1001,MATCH(EF!B847,EF!$A$2:$A$1001,0))</f>
        <v>#N/A</v>
      </c>
      <c r="D847" s="202" t="e">
        <f>INDEX(A!$B$2:$B$1001,MATCH(EF!C847,A!$A$2:$A$1001,0))</f>
        <v>#N/A</v>
      </c>
      <c r="E847" s="202" t="e">
        <f>INDEX(A!$C$2:$C$1001,MATCH(EF!C847,A!$A$2:$A$1001,0))</f>
        <v>#N/A</v>
      </c>
      <c r="F847" s="202" t="e">
        <f>INDEX(A!$D$2:$D$1001,MATCH(EF!C847,A!$A$2:$A$1001,0))</f>
        <v>#N/A</v>
      </c>
      <c r="G847" s="202" t="e">
        <f>INDEX(A!$E$2:$E$1001,MATCH(EF!C847,A!$A$2:$A$1001,0))</f>
        <v>#N/A</v>
      </c>
      <c r="H847" s="202" t="e">
        <f>INDEX(A!$F$2:$F$1001,MATCH(EF!C847,A!$A$2:$A$1001,0))</f>
        <v>#N/A</v>
      </c>
      <c r="I847" s="202" t="e">
        <f>INDEX(A!$G$2:$G$1001,MATCH(EF!C847,A!$A$2:$A$1001,0))</f>
        <v>#N/A</v>
      </c>
      <c r="J847" s="202" t="e">
        <f>INDEX(A!$H$2:$H$1001,MATCH(EF!C847,A!$A$2:$A$1001,0))</f>
        <v>#N/A</v>
      </c>
      <c r="K847" s="202" t="e">
        <f>INDEX(A!$I$2:$I$1001,MATCH(EF!C847,A!$A$2:$A$1001,0))</f>
        <v>#N/A</v>
      </c>
      <c r="L847" s="202" t="e">
        <f>INDEX(A!$J$2:$J$1001,MATCH(EF!C847,A!$A$2:$A$1001,0))</f>
        <v>#N/A</v>
      </c>
      <c r="M847" s="202" t="e">
        <f>INDEX(A!$K$2:$K$1001,MATCH(EF!C847,A!$A$2:$A$1001,0))</f>
        <v>#N/A</v>
      </c>
      <c r="N847" s="202" t="e">
        <f>INDEX(A!$L$2:$L$1001,MATCH(EF!C847,A!$A$2:$A$1001,0))</f>
        <v>#N/A</v>
      </c>
      <c r="O847" s="203" t="e">
        <f t="shared" si="26"/>
        <v>#N/A</v>
      </c>
      <c r="P847" s="203" t="e">
        <f t="shared" si="27"/>
        <v>#N/A</v>
      </c>
      <c r="Q847" s="203" t="e">
        <f>IF(O847="7",IF(P847="000","Sin región al ser un intermunicipal",INDEX(B!$C$2:$C$126,MATCH(EF!P847,B!$A$2:$A$126,0))),"Sin región al ser un ente Estatal")</f>
        <v>#N/A</v>
      </c>
      <c r="R847" s="204" t="e">
        <f>IF(O847="7",IF(P847="000","N/A",INDEX(B!$D$2:$D$126,MATCH(EF!P847,B!$A$2:$A$126,0))),B!$D$127)</f>
        <v>#N/A</v>
      </c>
      <c r="S847" s="204" t="e">
        <f>IF(O847="7",IF(P847="000","N/A",INDEX(B!$E$2:$E$126,MATCH(EF!P847,B!$A$2:$A$126,0))),B!$E$127)</f>
        <v>#N/A</v>
      </c>
    </row>
    <row r="848" spans="1:19" x14ac:dyDescent="0.3">
      <c r="A848" s="195">
        <f>COUNTIF(A!$A$2:$A$1001,"&lt;="&amp;A!A848)</f>
        <v>0</v>
      </c>
      <c r="B848" s="196">
        <v>847</v>
      </c>
      <c r="C848" s="202" t="e">
        <f>INDEX(A!$A$2:$A$1001,MATCH(EF!B848,EF!$A$2:$A$1001,0))</f>
        <v>#N/A</v>
      </c>
      <c r="D848" s="202" t="e">
        <f>INDEX(A!$B$2:$B$1001,MATCH(EF!C848,A!$A$2:$A$1001,0))</f>
        <v>#N/A</v>
      </c>
      <c r="E848" s="202" t="e">
        <f>INDEX(A!$C$2:$C$1001,MATCH(EF!C848,A!$A$2:$A$1001,0))</f>
        <v>#N/A</v>
      </c>
      <c r="F848" s="202" t="e">
        <f>INDEX(A!$D$2:$D$1001,MATCH(EF!C848,A!$A$2:$A$1001,0))</f>
        <v>#N/A</v>
      </c>
      <c r="G848" s="202" t="e">
        <f>INDEX(A!$E$2:$E$1001,MATCH(EF!C848,A!$A$2:$A$1001,0))</f>
        <v>#N/A</v>
      </c>
      <c r="H848" s="202" t="e">
        <f>INDEX(A!$F$2:$F$1001,MATCH(EF!C848,A!$A$2:$A$1001,0))</f>
        <v>#N/A</v>
      </c>
      <c r="I848" s="202" t="e">
        <f>INDEX(A!$G$2:$G$1001,MATCH(EF!C848,A!$A$2:$A$1001,0))</f>
        <v>#N/A</v>
      </c>
      <c r="J848" s="202" t="e">
        <f>INDEX(A!$H$2:$H$1001,MATCH(EF!C848,A!$A$2:$A$1001,0))</f>
        <v>#N/A</v>
      </c>
      <c r="K848" s="202" t="e">
        <f>INDEX(A!$I$2:$I$1001,MATCH(EF!C848,A!$A$2:$A$1001,0))</f>
        <v>#N/A</v>
      </c>
      <c r="L848" s="202" t="e">
        <f>INDEX(A!$J$2:$J$1001,MATCH(EF!C848,A!$A$2:$A$1001,0))</f>
        <v>#N/A</v>
      </c>
      <c r="M848" s="202" t="e">
        <f>INDEX(A!$K$2:$K$1001,MATCH(EF!C848,A!$A$2:$A$1001,0))</f>
        <v>#N/A</v>
      </c>
      <c r="N848" s="202" t="e">
        <f>INDEX(A!$L$2:$L$1001,MATCH(EF!C848,A!$A$2:$A$1001,0))</f>
        <v>#N/A</v>
      </c>
      <c r="O848" s="203" t="e">
        <f t="shared" si="26"/>
        <v>#N/A</v>
      </c>
      <c r="P848" s="203" t="e">
        <f t="shared" si="27"/>
        <v>#N/A</v>
      </c>
      <c r="Q848" s="203" t="e">
        <f>IF(O848="7",IF(P848="000","Sin región al ser un intermunicipal",INDEX(B!$C$2:$C$126,MATCH(EF!P848,B!$A$2:$A$126,0))),"Sin región al ser un ente Estatal")</f>
        <v>#N/A</v>
      </c>
      <c r="R848" s="204" t="e">
        <f>IF(O848="7",IF(P848="000","N/A",INDEX(B!$D$2:$D$126,MATCH(EF!P848,B!$A$2:$A$126,0))),B!$D$127)</f>
        <v>#N/A</v>
      </c>
      <c r="S848" s="204" t="e">
        <f>IF(O848="7",IF(P848="000","N/A",INDEX(B!$E$2:$E$126,MATCH(EF!P848,B!$A$2:$A$126,0))),B!$E$127)</f>
        <v>#N/A</v>
      </c>
    </row>
    <row r="849" spans="1:19" x14ac:dyDescent="0.3">
      <c r="A849" s="195">
        <f>COUNTIF(A!$A$2:$A$1001,"&lt;="&amp;A!A849)</f>
        <v>0</v>
      </c>
      <c r="B849" s="196">
        <v>848</v>
      </c>
      <c r="C849" s="202" t="e">
        <f>INDEX(A!$A$2:$A$1001,MATCH(EF!B849,EF!$A$2:$A$1001,0))</f>
        <v>#N/A</v>
      </c>
      <c r="D849" s="202" t="e">
        <f>INDEX(A!$B$2:$B$1001,MATCH(EF!C849,A!$A$2:$A$1001,0))</f>
        <v>#N/A</v>
      </c>
      <c r="E849" s="202" t="e">
        <f>INDEX(A!$C$2:$C$1001,MATCH(EF!C849,A!$A$2:$A$1001,0))</f>
        <v>#N/A</v>
      </c>
      <c r="F849" s="202" t="e">
        <f>INDEX(A!$D$2:$D$1001,MATCH(EF!C849,A!$A$2:$A$1001,0))</f>
        <v>#N/A</v>
      </c>
      <c r="G849" s="202" t="e">
        <f>INDEX(A!$E$2:$E$1001,MATCH(EF!C849,A!$A$2:$A$1001,0))</f>
        <v>#N/A</v>
      </c>
      <c r="H849" s="202" t="e">
        <f>INDEX(A!$F$2:$F$1001,MATCH(EF!C849,A!$A$2:$A$1001,0))</f>
        <v>#N/A</v>
      </c>
      <c r="I849" s="202" t="e">
        <f>INDEX(A!$G$2:$G$1001,MATCH(EF!C849,A!$A$2:$A$1001,0))</f>
        <v>#N/A</v>
      </c>
      <c r="J849" s="202" t="e">
        <f>INDEX(A!$H$2:$H$1001,MATCH(EF!C849,A!$A$2:$A$1001,0))</f>
        <v>#N/A</v>
      </c>
      <c r="K849" s="202" t="e">
        <f>INDEX(A!$I$2:$I$1001,MATCH(EF!C849,A!$A$2:$A$1001,0))</f>
        <v>#N/A</v>
      </c>
      <c r="L849" s="202" t="e">
        <f>INDEX(A!$J$2:$J$1001,MATCH(EF!C849,A!$A$2:$A$1001,0))</f>
        <v>#N/A</v>
      </c>
      <c r="M849" s="202" t="e">
        <f>INDEX(A!$K$2:$K$1001,MATCH(EF!C849,A!$A$2:$A$1001,0))</f>
        <v>#N/A</v>
      </c>
      <c r="N849" s="202" t="e">
        <f>INDEX(A!$L$2:$L$1001,MATCH(EF!C849,A!$A$2:$A$1001,0))</f>
        <v>#N/A</v>
      </c>
      <c r="O849" s="203" t="e">
        <f t="shared" si="26"/>
        <v>#N/A</v>
      </c>
      <c r="P849" s="203" t="e">
        <f t="shared" si="27"/>
        <v>#N/A</v>
      </c>
      <c r="Q849" s="203" t="e">
        <f>IF(O849="7",IF(P849="000","Sin región al ser un intermunicipal",INDEX(B!$C$2:$C$126,MATCH(EF!P849,B!$A$2:$A$126,0))),"Sin región al ser un ente Estatal")</f>
        <v>#N/A</v>
      </c>
      <c r="R849" s="204" t="e">
        <f>IF(O849="7",IF(P849="000","N/A",INDEX(B!$D$2:$D$126,MATCH(EF!P849,B!$A$2:$A$126,0))),B!$D$127)</f>
        <v>#N/A</v>
      </c>
      <c r="S849" s="204" t="e">
        <f>IF(O849="7",IF(P849="000","N/A",INDEX(B!$E$2:$E$126,MATCH(EF!P849,B!$A$2:$A$126,0))),B!$E$127)</f>
        <v>#N/A</v>
      </c>
    </row>
    <row r="850" spans="1:19" x14ac:dyDescent="0.3">
      <c r="A850" s="195">
        <f>COUNTIF(A!$A$2:$A$1001,"&lt;="&amp;A!A850)</f>
        <v>0</v>
      </c>
      <c r="B850" s="196">
        <v>849</v>
      </c>
      <c r="C850" s="202" t="e">
        <f>INDEX(A!$A$2:$A$1001,MATCH(EF!B850,EF!$A$2:$A$1001,0))</f>
        <v>#N/A</v>
      </c>
      <c r="D850" s="202" t="e">
        <f>INDEX(A!$B$2:$B$1001,MATCH(EF!C850,A!$A$2:$A$1001,0))</f>
        <v>#N/A</v>
      </c>
      <c r="E850" s="202" t="e">
        <f>INDEX(A!$C$2:$C$1001,MATCH(EF!C850,A!$A$2:$A$1001,0))</f>
        <v>#N/A</v>
      </c>
      <c r="F850" s="202" t="e">
        <f>INDEX(A!$D$2:$D$1001,MATCH(EF!C850,A!$A$2:$A$1001,0))</f>
        <v>#N/A</v>
      </c>
      <c r="G850" s="202" t="e">
        <f>INDEX(A!$E$2:$E$1001,MATCH(EF!C850,A!$A$2:$A$1001,0))</f>
        <v>#N/A</v>
      </c>
      <c r="H850" s="202" t="e">
        <f>INDEX(A!$F$2:$F$1001,MATCH(EF!C850,A!$A$2:$A$1001,0))</f>
        <v>#N/A</v>
      </c>
      <c r="I850" s="202" t="e">
        <f>INDEX(A!$G$2:$G$1001,MATCH(EF!C850,A!$A$2:$A$1001,0))</f>
        <v>#N/A</v>
      </c>
      <c r="J850" s="202" t="e">
        <f>INDEX(A!$H$2:$H$1001,MATCH(EF!C850,A!$A$2:$A$1001,0))</f>
        <v>#N/A</v>
      </c>
      <c r="K850" s="202" t="e">
        <f>INDEX(A!$I$2:$I$1001,MATCH(EF!C850,A!$A$2:$A$1001,0))</f>
        <v>#N/A</v>
      </c>
      <c r="L850" s="202" t="e">
        <f>INDEX(A!$J$2:$J$1001,MATCH(EF!C850,A!$A$2:$A$1001,0))</f>
        <v>#N/A</v>
      </c>
      <c r="M850" s="202" t="e">
        <f>INDEX(A!$K$2:$K$1001,MATCH(EF!C850,A!$A$2:$A$1001,0))</f>
        <v>#N/A</v>
      </c>
      <c r="N850" s="202" t="e">
        <f>INDEX(A!$L$2:$L$1001,MATCH(EF!C850,A!$A$2:$A$1001,0))</f>
        <v>#N/A</v>
      </c>
      <c r="O850" s="203" t="e">
        <f t="shared" si="26"/>
        <v>#N/A</v>
      </c>
      <c r="P850" s="203" t="e">
        <f t="shared" si="27"/>
        <v>#N/A</v>
      </c>
      <c r="Q850" s="203" t="e">
        <f>IF(O850="7",IF(P850="000","Sin región al ser un intermunicipal",INDEX(B!$C$2:$C$126,MATCH(EF!P850,B!$A$2:$A$126,0))),"Sin región al ser un ente Estatal")</f>
        <v>#N/A</v>
      </c>
      <c r="R850" s="204" t="e">
        <f>IF(O850="7",IF(P850="000","N/A",INDEX(B!$D$2:$D$126,MATCH(EF!P850,B!$A$2:$A$126,0))),B!$D$127)</f>
        <v>#N/A</v>
      </c>
      <c r="S850" s="204" t="e">
        <f>IF(O850="7",IF(P850="000","N/A",INDEX(B!$E$2:$E$126,MATCH(EF!P850,B!$A$2:$A$126,0))),B!$E$127)</f>
        <v>#N/A</v>
      </c>
    </row>
    <row r="851" spans="1:19" x14ac:dyDescent="0.3">
      <c r="A851" s="195">
        <f>COUNTIF(A!$A$2:$A$1001,"&lt;="&amp;A!A851)</f>
        <v>0</v>
      </c>
      <c r="B851" s="196">
        <v>850</v>
      </c>
      <c r="C851" s="202" t="e">
        <f>INDEX(A!$A$2:$A$1001,MATCH(EF!B851,EF!$A$2:$A$1001,0))</f>
        <v>#N/A</v>
      </c>
      <c r="D851" s="202" t="e">
        <f>INDEX(A!$B$2:$B$1001,MATCH(EF!C851,A!$A$2:$A$1001,0))</f>
        <v>#N/A</v>
      </c>
      <c r="E851" s="202" t="e">
        <f>INDEX(A!$C$2:$C$1001,MATCH(EF!C851,A!$A$2:$A$1001,0))</f>
        <v>#N/A</v>
      </c>
      <c r="F851" s="202" t="e">
        <f>INDEX(A!$D$2:$D$1001,MATCH(EF!C851,A!$A$2:$A$1001,0))</f>
        <v>#N/A</v>
      </c>
      <c r="G851" s="202" t="e">
        <f>INDEX(A!$E$2:$E$1001,MATCH(EF!C851,A!$A$2:$A$1001,0))</f>
        <v>#N/A</v>
      </c>
      <c r="H851" s="202" t="e">
        <f>INDEX(A!$F$2:$F$1001,MATCH(EF!C851,A!$A$2:$A$1001,0))</f>
        <v>#N/A</v>
      </c>
      <c r="I851" s="202" t="e">
        <f>INDEX(A!$G$2:$G$1001,MATCH(EF!C851,A!$A$2:$A$1001,0))</f>
        <v>#N/A</v>
      </c>
      <c r="J851" s="202" t="e">
        <f>INDEX(A!$H$2:$H$1001,MATCH(EF!C851,A!$A$2:$A$1001,0))</f>
        <v>#N/A</v>
      </c>
      <c r="K851" s="202" t="e">
        <f>INDEX(A!$I$2:$I$1001,MATCH(EF!C851,A!$A$2:$A$1001,0))</f>
        <v>#N/A</v>
      </c>
      <c r="L851" s="202" t="e">
        <f>INDEX(A!$J$2:$J$1001,MATCH(EF!C851,A!$A$2:$A$1001,0))</f>
        <v>#N/A</v>
      </c>
      <c r="M851" s="202" t="e">
        <f>INDEX(A!$K$2:$K$1001,MATCH(EF!C851,A!$A$2:$A$1001,0))</f>
        <v>#N/A</v>
      </c>
      <c r="N851" s="202" t="e">
        <f>INDEX(A!$L$2:$L$1001,MATCH(EF!C851,A!$A$2:$A$1001,0))</f>
        <v>#N/A</v>
      </c>
      <c r="O851" s="203" t="e">
        <f t="shared" si="26"/>
        <v>#N/A</v>
      </c>
      <c r="P851" s="203" t="e">
        <f t="shared" si="27"/>
        <v>#N/A</v>
      </c>
      <c r="Q851" s="203" t="e">
        <f>IF(O851="7",IF(P851="000","Sin región al ser un intermunicipal",INDEX(B!$C$2:$C$126,MATCH(EF!P851,B!$A$2:$A$126,0))),"Sin región al ser un ente Estatal")</f>
        <v>#N/A</v>
      </c>
      <c r="R851" s="204" t="e">
        <f>IF(O851="7",IF(P851="000","N/A",INDEX(B!$D$2:$D$126,MATCH(EF!P851,B!$A$2:$A$126,0))),B!$D$127)</f>
        <v>#N/A</v>
      </c>
      <c r="S851" s="204" t="e">
        <f>IF(O851="7",IF(P851="000","N/A",INDEX(B!$E$2:$E$126,MATCH(EF!P851,B!$A$2:$A$126,0))),B!$E$127)</f>
        <v>#N/A</v>
      </c>
    </row>
    <row r="852" spans="1:19" x14ac:dyDescent="0.3">
      <c r="A852" s="195">
        <f>COUNTIF(A!$A$2:$A$1001,"&lt;="&amp;A!A852)</f>
        <v>0</v>
      </c>
      <c r="B852" s="196">
        <v>851</v>
      </c>
      <c r="C852" s="202" t="e">
        <f>INDEX(A!$A$2:$A$1001,MATCH(EF!B852,EF!$A$2:$A$1001,0))</f>
        <v>#N/A</v>
      </c>
      <c r="D852" s="202" t="e">
        <f>INDEX(A!$B$2:$B$1001,MATCH(EF!C852,A!$A$2:$A$1001,0))</f>
        <v>#N/A</v>
      </c>
      <c r="E852" s="202" t="e">
        <f>INDEX(A!$C$2:$C$1001,MATCH(EF!C852,A!$A$2:$A$1001,0))</f>
        <v>#N/A</v>
      </c>
      <c r="F852" s="202" t="e">
        <f>INDEX(A!$D$2:$D$1001,MATCH(EF!C852,A!$A$2:$A$1001,0))</f>
        <v>#N/A</v>
      </c>
      <c r="G852" s="202" t="e">
        <f>INDEX(A!$E$2:$E$1001,MATCH(EF!C852,A!$A$2:$A$1001,0))</f>
        <v>#N/A</v>
      </c>
      <c r="H852" s="202" t="e">
        <f>INDEX(A!$F$2:$F$1001,MATCH(EF!C852,A!$A$2:$A$1001,0))</f>
        <v>#N/A</v>
      </c>
      <c r="I852" s="202" t="e">
        <f>INDEX(A!$G$2:$G$1001,MATCH(EF!C852,A!$A$2:$A$1001,0))</f>
        <v>#N/A</v>
      </c>
      <c r="J852" s="202" t="e">
        <f>INDEX(A!$H$2:$H$1001,MATCH(EF!C852,A!$A$2:$A$1001,0))</f>
        <v>#N/A</v>
      </c>
      <c r="K852" s="202" t="e">
        <f>INDEX(A!$I$2:$I$1001,MATCH(EF!C852,A!$A$2:$A$1001,0))</f>
        <v>#N/A</v>
      </c>
      <c r="L852" s="202" t="e">
        <f>INDEX(A!$J$2:$J$1001,MATCH(EF!C852,A!$A$2:$A$1001,0))</f>
        <v>#N/A</v>
      </c>
      <c r="M852" s="202" t="e">
        <f>INDEX(A!$K$2:$K$1001,MATCH(EF!C852,A!$A$2:$A$1001,0))</f>
        <v>#N/A</v>
      </c>
      <c r="N852" s="202" t="e">
        <f>INDEX(A!$L$2:$L$1001,MATCH(EF!C852,A!$A$2:$A$1001,0))</f>
        <v>#N/A</v>
      </c>
      <c r="O852" s="203" t="e">
        <f t="shared" si="26"/>
        <v>#N/A</v>
      </c>
      <c r="P852" s="203" t="e">
        <f t="shared" si="27"/>
        <v>#N/A</v>
      </c>
      <c r="Q852" s="203" t="e">
        <f>IF(O852="7",IF(P852="000","Sin región al ser un intermunicipal",INDEX(B!$C$2:$C$126,MATCH(EF!P852,B!$A$2:$A$126,0))),"Sin región al ser un ente Estatal")</f>
        <v>#N/A</v>
      </c>
      <c r="R852" s="204" t="e">
        <f>IF(O852="7",IF(P852="000","N/A",INDEX(B!$D$2:$D$126,MATCH(EF!P852,B!$A$2:$A$126,0))),B!$D$127)</f>
        <v>#N/A</v>
      </c>
      <c r="S852" s="204" t="e">
        <f>IF(O852="7",IF(P852="000","N/A",INDEX(B!$E$2:$E$126,MATCH(EF!P852,B!$A$2:$A$126,0))),B!$E$127)</f>
        <v>#N/A</v>
      </c>
    </row>
    <row r="853" spans="1:19" x14ac:dyDescent="0.3">
      <c r="A853" s="195">
        <f>COUNTIF(A!$A$2:$A$1001,"&lt;="&amp;A!A853)</f>
        <v>0</v>
      </c>
      <c r="B853" s="196">
        <v>852</v>
      </c>
      <c r="C853" s="202" t="e">
        <f>INDEX(A!$A$2:$A$1001,MATCH(EF!B853,EF!$A$2:$A$1001,0))</f>
        <v>#N/A</v>
      </c>
      <c r="D853" s="202" t="e">
        <f>INDEX(A!$B$2:$B$1001,MATCH(EF!C853,A!$A$2:$A$1001,0))</f>
        <v>#N/A</v>
      </c>
      <c r="E853" s="202" t="e">
        <f>INDEX(A!$C$2:$C$1001,MATCH(EF!C853,A!$A$2:$A$1001,0))</f>
        <v>#N/A</v>
      </c>
      <c r="F853" s="202" t="e">
        <f>INDEX(A!$D$2:$D$1001,MATCH(EF!C853,A!$A$2:$A$1001,0))</f>
        <v>#N/A</v>
      </c>
      <c r="G853" s="202" t="e">
        <f>INDEX(A!$E$2:$E$1001,MATCH(EF!C853,A!$A$2:$A$1001,0))</f>
        <v>#N/A</v>
      </c>
      <c r="H853" s="202" t="e">
        <f>INDEX(A!$F$2:$F$1001,MATCH(EF!C853,A!$A$2:$A$1001,0))</f>
        <v>#N/A</v>
      </c>
      <c r="I853" s="202" t="e">
        <f>INDEX(A!$G$2:$G$1001,MATCH(EF!C853,A!$A$2:$A$1001,0))</f>
        <v>#N/A</v>
      </c>
      <c r="J853" s="202" t="e">
        <f>INDEX(A!$H$2:$H$1001,MATCH(EF!C853,A!$A$2:$A$1001,0))</f>
        <v>#N/A</v>
      </c>
      <c r="K853" s="202" t="e">
        <f>INDEX(A!$I$2:$I$1001,MATCH(EF!C853,A!$A$2:$A$1001,0))</f>
        <v>#N/A</v>
      </c>
      <c r="L853" s="202" t="e">
        <f>INDEX(A!$J$2:$J$1001,MATCH(EF!C853,A!$A$2:$A$1001,0))</f>
        <v>#N/A</v>
      </c>
      <c r="M853" s="202" t="e">
        <f>INDEX(A!$K$2:$K$1001,MATCH(EF!C853,A!$A$2:$A$1001,0))</f>
        <v>#N/A</v>
      </c>
      <c r="N853" s="202" t="e">
        <f>INDEX(A!$L$2:$L$1001,MATCH(EF!C853,A!$A$2:$A$1001,0))</f>
        <v>#N/A</v>
      </c>
      <c r="O853" s="203" t="e">
        <f t="shared" si="26"/>
        <v>#N/A</v>
      </c>
      <c r="P853" s="203" t="e">
        <f t="shared" si="27"/>
        <v>#N/A</v>
      </c>
      <c r="Q853" s="203" t="e">
        <f>IF(O853="7",IF(P853="000","Sin región al ser un intermunicipal",INDEX(B!$C$2:$C$126,MATCH(EF!P853,B!$A$2:$A$126,0))),"Sin región al ser un ente Estatal")</f>
        <v>#N/A</v>
      </c>
      <c r="R853" s="204" t="e">
        <f>IF(O853="7",IF(P853="000","N/A",INDEX(B!$D$2:$D$126,MATCH(EF!P853,B!$A$2:$A$126,0))),B!$D$127)</f>
        <v>#N/A</v>
      </c>
      <c r="S853" s="204" t="e">
        <f>IF(O853="7",IF(P853="000","N/A",INDEX(B!$E$2:$E$126,MATCH(EF!P853,B!$A$2:$A$126,0))),B!$E$127)</f>
        <v>#N/A</v>
      </c>
    </row>
    <row r="854" spans="1:19" x14ac:dyDescent="0.3">
      <c r="A854" s="195">
        <f>COUNTIF(A!$A$2:$A$1001,"&lt;="&amp;A!A854)</f>
        <v>0</v>
      </c>
      <c r="B854" s="196">
        <v>853</v>
      </c>
      <c r="C854" s="202" t="e">
        <f>INDEX(A!$A$2:$A$1001,MATCH(EF!B854,EF!$A$2:$A$1001,0))</f>
        <v>#N/A</v>
      </c>
      <c r="D854" s="202" t="e">
        <f>INDEX(A!$B$2:$B$1001,MATCH(EF!C854,A!$A$2:$A$1001,0))</f>
        <v>#N/A</v>
      </c>
      <c r="E854" s="202" t="e">
        <f>INDEX(A!$C$2:$C$1001,MATCH(EF!C854,A!$A$2:$A$1001,0))</f>
        <v>#N/A</v>
      </c>
      <c r="F854" s="202" t="e">
        <f>INDEX(A!$D$2:$D$1001,MATCH(EF!C854,A!$A$2:$A$1001,0))</f>
        <v>#N/A</v>
      </c>
      <c r="G854" s="202" t="e">
        <f>INDEX(A!$E$2:$E$1001,MATCH(EF!C854,A!$A$2:$A$1001,0))</f>
        <v>#N/A</v>
      </c>
      <c r="H854" s="202" t="e">
        <f>INDEX(A!$F$2:$F$1001,MATCH(EF!C854,A!$A$2:$A$1001,0))</f>
        <v>#N/A</v>
      </c>
      <c r="I854" s="202" t="e">
        <f>INDEX(A!$G$2:$G$1001,MATCH(EF!C854,A!$A$2:$A$1001,0))</f>
        <v>#N/A</v>
      </c>
      <c r="J854" s="202" t="e">
        <f>INDEX(A!$H$2:$H$1001,MATCH(EF!C854,A!$A$2:$A$1001,0))</f>
        <v>#N/A</v>
      </c>
      <c r="K854" s="202" t="e">
        <f>INDEX(A!$I$2:$I$1001,MATCH(EF!C854,A!$A$2:$A$1001,0))</f>
        <v>#N/A</v>
      </c>
      <c r="L854" s="202" t="e">
        <f>INDEX(A!$J$2:$J$1001,MATCH(EF!C854,A!$A$2:$A$1001,0))</f>
        <v>#N/A</v>
      </c>
      <c r="M854" s="202" t="e">
        <f>INDEX(A!$K$2:$K$1001,MATCH(EF!C854,A!$A$2:$A$1001,0))</f>
        <v>#N/A</v>
      </c>
      <c r="N854" s="202" t="e">
        <f>INDEX(A!$L$2:$L$1001,MATCH(EF!C854,A!$A$2:$A$1001,0))</f>
        <v>#N/A</v>
      </c>
      <c r="O854" s="203" t="e">
        <f t="shared" si="26"/>
        <v>#N/A</v>
      </c>
      <c r="P854" s="203" t="e">
        <f t="shared" si="27"/>
        <v>#N/A</v>
      </c>
      <c r="Q854" s="203" t="e">
        <f>IF(O854="7",IF(P854="000","Sin región al ser un intermunicipal",INDEX(B!$C$2:$C$126,MATCH(EF!P854,B!$A$2:$A$126,0))),"Sin región al ser un ente Estatal")</f>
        <v>#N/A</v>
      </c>
      <c r="R854" s="204" t="e">
        <f>IF(O854="7",IF(P854="000","N/A",INDEX(B!$D$2:$D$126,MATCH(EF!P854,B!$A$2:$A$126,0))),B!$D$127)</f>
        <v>#N/A</v>
      </c>
      <c r="S854" s="204" t="e">
        <f>IF(O854="7",IF(P854="000","N/A",INDEX(B!$E$2:$E$126,MATCH(EF!P854,B!$A$2:$A$126,0))),B!$E$127)</f>
        <v>#N/A</v>
      </c>
    </row>
    <row r="855" spans="1:19" x14ac:dyDescent="0.3">
      <c r="A855" s="195">
        <f>COUNTIF(A!$A$2:$A$1001,"&lt;="&amp;A!A855)</f>
        <v>0</v>
      </c>
      <c r="B855" s="196">
        <v>854</v>
      </c>
      <c r="C855" s="202" t="e">
        <f>INDEX(A!$A$2:$A$1001,MATCH(EF!B855,EF!$A$2:$A$1001,0))</f>
        <v>#N/A</v>
      </c>
      <c r="D855" s="202" t="e">
        <f>INDEX(A!$B$2:$B$1001,MATCH(EF!C855,A!$A$2:$A$1001,0))</f>
        <v>#N/A</v>
      </c>
      <c r="E855" s="202" t="e">
        <f>INDEX(A!$C$2:$C$1001,MATCH(EF!C855,A!$A$2:$A$1001,0))</f>
        <v>#N/A</v>
      </c>
      <c r="F855" s="202" t="e">
        <f>INDEX(A!$D$2:$D$1001,MATCH(EF!C855,A!$A$2:$A$1001,0))</f>
        <v>#N/A</v>
      </c>
      <c r="G855" s="202" t="e">
        <f>INDEX(A!$E$2:$E$1001,MATCH(EF!C855,A!$A$2:$A$1001,0))</f>
        <v>#N/A</v>
      </c>
      <c r="H855" s="202" t="e">
        <f>INDEX(A!$F$2:$F$1001,MATCH(EF!C855,A!$A$2:$A$1001,0))</f>
        <v>#N/A</v>
      </c>
      <c r="I855" s="202" t="e">
        <f>INDEX(A!$G$2:$G$1001,MATCH(EF!C855,A!$A$2:$A$1001,0))</f>
        <v>#N/A</v>
      </c>
      <c r="J855" s="202" t="e">
        <f>INDEX(A!$H$2:$H$1001,MATCH(EF!C855,A!$A$2:$A$1001,0))</f>
        <v>#N/A</v>
      </c>
      <c r="K855" s="202" t="e">
        <f>INDEX(A!$I$2:$I$1001,MATCH(EF!C855,A!$A$2:$A$1001,0))</f>
        <v>#N/A</v>
      </c>
      <c r="L855" s="202" t="e">
        <f>INDEX(A!$J$2:$J$1001,MATCH(EF!C855,A!$A$2:$A$1001,0))</f>
        <v>#N/A</v>
      </c>
      <c r="M855" s="202" t="e">
        <f>INDEX(A!$K$2:$K$1001,MATCH(EF!C855,A!$A$2:$A$1001,0))</f>
        <v>#N/A</v>
      </c>
      <c r="N855" s="202" t="e">
        <f>INDEX(A!$L$2:$L$1001,MATCH(EF!C855,A!$A$2:$A$1001,0))</f>
        <v>#N/A</v>
      </c>
      <c r="O855" s="203" t="e">
        <f t="shared" si="26"/>
        <v>#N/A</v>
      </c>
      <c r="P855" s="203" t="e">
        <f t="shared" si="27"/>
        <v>#N/A</v>
      </c>
      <c r="Q855" s="203" t="e">
        <f>IF(O855="7",IF(P855="000","Sin región al ser un intermunicipal",INDEX(B!$C$2:$C$126,MATCH(EF!P855,B!$A$2:$A$126,0))),"Sin región al ser un ente Estatal")</f>
        <v>#N/A</v>
      </c>
      <c r="R855" s="204" t="e">
        <f>IF(O855="7",IF(P855="000","N/A",INDEX(B!$D$2:$D$126,MATCH(EF!P855,B!$A$2:$A$126,0))),B!$D$127)</f>
        <v>#N/A</v>
      </c>
      <c r="S855" s="204" t="e">
        <f>IF(O855="7",IF(P855="000","N/A",INDEX(B!$E$2:$E$126,MATCH(EF!P855,B!$A$2:$A$126,0))),B!$E$127)</f>
        <v>#N/A</v>
      </c>
    </row>
    <row r="856" spans="1:19" x14ac:dyDescent="0.3">
      <c r="A856" s="195">
        <f>COUNTIF(A!$A$2:$A$1001,"&lt;="&amp;A!A856)</f>
        <v>0</v>
      </c>
      <c r="B856" s="196">
        <v>855</v>
      </c>
      <c r="C856" s="202" t="e">
        <f>INDEX(A!$A$2:$A$1001,MATCH(EF!B856,EF!$A$2:$A$1001,0))</f>
        <v>#N/A</v>
      </c>
      <c r="D856" s="202" t="e">
        <f>INDEX(A!$B$2:$B$1001,MATCH(EF!C856,A!$A$2:$A$1001,0))</f>
        <v>#N/A</v>
      </c>
      <c r="E856" s="202" t="e">
        <f>INDEX(A!$C$2:$C$1001,MATCH(EF!C856,A!$A$2:$A$1001,0))</f>
        <v>#N/A</v>
      </c>
      <c r="F856" s="202" t="e">
        <f>INDEX(A!$D$2:$D$1001,MATCH(EF!C856,A!$A$2:$A$1001,0))</f>
        <v>#N/A</v>
      </c>
      <c r="G856" s="202" t="e">
        <f>INDEX(A!$E$2:$E$1001,MATCH(EF!C856,A!$A$2:$A$1001,0))</f>
        <v>#N/A</v>
      </c>
      <c r="H856" s="202" t="e">
        <f>INDEX(A!$F$2:$F$1001,MATCH(EF!C856,A!$A$2:$A$1001,0))</f>
        <v>#N/A</v>
      </c>
      <c r="I856" s="202" t="e">
        <f>INDEX(A!$G$2:$G$1001,MATCH(EF!C856,A!$A$2:$A$1001,0))</f>
        <v>#N/A</v>
      </c>
      <c r="J856" s="202" t="e">
        <f>INDEX(A!$H$2:$H$1001,MATCH(EF!C856,A!$A$2:$A$1001,0))</f>
        <v>#N/A</v>
      </c>
      <c r="K856" s="202" t="e">
        <f>INDEX(A!$I$2:$I$1001,MATCH(EF!C856,A!$A$2:$A$1001,0))</f>
        <v>#N/A</v>
      </c>
      <c r="L856" s="202" t="e">
        <f>INDEX(A!$J$2:$J$1001,MATCH(EF!C856,A!$A$2:$A$1001,0))</f>
        <v>#N/A</v>
      </c>
      <c r="M856" s="202" t="e">
        <f>INDEX(A!$K$2:$K$1001,MATCH(EF!C856,A!$A$2:$A$1001,0))</f>
        <v>#N/A</v>
      </c>
      <c r="N856" s="202" t="e">
        <f>INDEX(A!$L$2:$L$1001,MATCH(EF!C856,A!$A$2:$A$1001,0))</f>
        <v>#N/A</v>
      </c>
      <c r="O856" s="203" t="e">
        <f t="shared" si="26"/>
        <v>#N/A</v>
      </c>
      <c r="P856" s="203" t="e">
        <f t="shared" si="27"/>
        <v>#N/A</v>
      </c>
      <c r="Q856" s="203" t="e">
        <f>IF(O856="7",IF(P856="000","Sin región al ser un intermunicipal",INDEX(B!$C$2:$C$126,MATCH(EF!P856,B!$A$2:$A$126,0))),"Sin región al ser un ente Estatal")</f>
        <v>#N/A</v>
      </c>
      <c r="R856" s="204" t="e">
        <f>IF(O856="7",IF(P856="000","N/A",INDEX(B!$D$2:$D$126,MATCH(EF!P856,B!$A$2:$A$126,0))),B!$D$127)</f>
        <v>#N/A</v>
      </c>
      <c r="S856" s="204" t="e">
        <f>IF(O856="7",IF(P856="000","N/A",INDEX(B!$E$2:$E$126,MATCH(EF!P856,B!$A$2:$A$126,0))),B!$E$127)</f>
        <v>#N/A</v>
      </c>
    </row>
    <row r="857" spans="1:19" x14ac:dyDescent="0.3">
      <c r="A857" s="195">
        <f>COUNTIF(A!$A$2:$A$1001,"&lt;="&amp;A!A857)</f>
        <v>0</v>
      </c>
      <c r="B857" s="196">
        <v>856</v>
      </c>
      <c r="C857" s="202" t="e">
        <f>INDEX(A!$A$2:$A$1001,MATCH(EF!B857,EF!$A$2:$A$1001,0))</f>
        <v>#N/A</v>
      </c>
      <c r="D857" s="202" t="e">
        <f>INDEX(A!$B$2:$B$1001,MATCH(EF!C857,A!$A$2:$A$1001,0))</f>
        <v>#N/A</v>
      </c>
      <c r="E857" s="202" t="e">
        <f>INDEX(A!$C$2:$C$1001,MATCH(EF!C857,A!$A$2:$A$1001,0))</f>
        <v>#N/A</v>
      </c>
      <c r="F857" s="202" t="e">
        <f>INDEX(A!$D$2:$D$1001,MATCH(EF!C857,A!$A$2:$A$1001,0))</f>
        <v>#N/A</v>
      </c>
      <c r="G857" s="202" t="e">
        <f>INDEX(A!$E$2:$E$1001,MATCH(EF!C857,A!$A$2:$A$1001,0))</f>
        <v>#N/A</v>
      </c>
      <c r="H857" s="202" t="e">
        <f>INDEX(A!$F$2:$F$1001,MATCH(EF!C857,A!$A$2:$A$1001,0))</f>
        <v>#N/A</v>
      </c>
      <c r="I857" s="202" t="e">
        <f>INDEX(A!$G$2:$G$1001,MATCH(EF!C857,A!$A$2:$A$1001,0))</f>
        <v>#N/A</v>
      </c>
      <c r="J857" s="202" t="e">
        <f>INDEX(A!$H$2:$H$1001,MATCH(EF!C857,A!$A$2:$A$1001,0))</f>
        <v>#N/A</v>
      </c>
      <c r="K857" s="202" t="e">
        <f>INDEX(A!$I$2:$I$1001,MATCH(EF!C857,A!$A$2:$A$1001,0))</f>
        <v>#N/A</v>
      </c>
      <c r="L857" s="202" t="e">
        <f>INDEX(A!$J$2:$J$1001,MATCH(EF!C857,A!$A$2:$A$1001,0))</f>
        <v>#N/A</v>
      </c>
      <c r="M857" s="202" t="e">
        <f>INDEX(A!$K$2:$K$1001,MATCH(EF!C857,A!$A$2:$A$1001,0))</f>
        <v>#N/A</v>
      </c>
      <c r="N857" s="202" t="e">
        <f>INDEX(A!$L$2:$L$1001,MATCH(EF!C857,A!$A$2:$A$1001,0))</f>
        <v>#N/A</v>
      </c>
      <c r="O857" s="203" t="e">
        <f t="shared" si="26"/>
        <v>#N/A</v>
      </c>
      <c r="P857" s="203" t="e">
        <f t="shared" si="27"/>
        <v>#N/A</v>
      </c>
      <c r="Q857" s="203" t="e">
        <f>IF(O857="7",IF(P857="000","Sin región al ser un intermunicipal",INDEX(B!$C$2:$C$126,MATCH(EF!P857,B!$A$2:$A$126,0))),"Sin región al ser un ente Estatal")</f>
        <v>#N/A</v>
      </c>
      <c r="R857" s="204" t="e">
        <f>IF(O857="7",IF(P857="000","N/A",INDEX(B!$D$2:$D$126,MATCH(EF!P857,B!$A$2:$A$126,0))),B!$D$127)</f>
        <v>#N/A</v>
      </c>
      <c r="S857" s="204" t="e">
        <f>IF(O857="7",IF(P857="000","N/A",INDEX(B!$E$2:$E$126,MATCH(EF!P857,B!$A$2:$A$126,0))),B!$E$127)</f>
        <v>#N/A</v>
      </c>
    </row>
    <row r="858" spans="1:19" x14ac:dyDescent="0.3">
      <c r="A858" s="195">
        <f>COUNTIF(A!$A$2:$A$1001,"&lt;="&amp;A!A858)</f>
        <v>0</v>
      </c>
      <c r="B858" s="196">
        <v>857</v>
      </c>
      <c r="C858" s="202" t="e">
        <f>INDEX(A!$A$2:$A$1001,MATCH(EF!B858,EF!$A$2:$A$1001,0))</f>
        <v>#N/A</v>
      </c>
      <c r="D858" s="202" t="e">
        <f>INDEX(A!$B$2:$B$1001,MATCH(EF!C858,A!$A$2:$A$1001,0))</f>
        <v>#N/A</v>
      </c>
      <c r="E858" s="202" t="e">
        <f>INDEX(A!$C$2:$C$1001,MATCH(EF!C858,A!$A$2:$A$1001,0))</f>
        <v>#N/A</v>
      </c>
      <c r="F858" s="202" t="e">
        <f>INDEX(A!$D$2:$D$1001,MATCH(EF!C858,A!$A$2:$A$1001,0))</f>
        <v>#N/A</v>
      </c>
      <c r="G858" s="202" t="e">
        <f>INDEX(A!$E$2:$E$1001,MATCH(EF!C858,A!$A$2:$A$1001,0))</f>
        <v>#N/A</v>
      </c>
      <c r="H858" s="202" t="e">
        <f>INDEX(A!$F$2:$F$1001,MATCH(EF!C858,A!$A$2:$A$1001,0))</f>
        <v>#N/A</v>
      </c>
      <c r="I858" s="202" t="e">
        <f>INDEX(A!$G$2:$G$1001,MATCH(EF!C858,A!$A$2:$A$1001,0))</f>
        <v>#N/A</v>
      </c>
      <c r="J858" s="202" t="e">
        <f>INDEX(A!$H$2:$H$1001,MATCH(EF!C858,A!$A$2:$A$1001,0))</f>
        <v>#N/A</v>
      </c>
      <c r="K858" s="202" t="e">
        <f>INDEX(A!$I$2:$I$1001,MATCH(EF!C858,A!$A$2:$A$1001,0))</f>
        <v>#N/A</v>
      </c>
      <c r="L858" s="202" t="e">
        <f>INDEX(A!$J$2:$J$1001,MATCH(EF!C858,A!$A$2:$A$1001,0))</f>
        <v>#N/A</v>
      </c>
      <c r="M858" s="202" t="e">
        <f>INDEX(A!$K$2:$K$1001,MATCH(EF!C858,A!$A$2:$A$1001,0))</f>
        <v>#N/A</v>
      </c>
      <c r="N858" s="202" t="e">
        <f>INDEX(A!$L$2:$L$1001,MATCH(EF!C858,A!$A$2:$A$1001,0))</f>
        <v>#N/A</v>
      </c>
      <c r="O858" s="203" t="e">
        <f t="shared" si="26"/>
        <v>#N/A</v>
      </c>
      <c r="P858" s="203" t="e">
        <f t="shared" si="27"/>
        <v>#N/A</v>
      </c>
      <c r="Q858" s="203" t="e">
        <f>IF(O858="7",IF(P858="000","Sin región al ser un intermunicipal",INDEX(B!$C$2:$C$126,MATCH(EF!P858,B!$A$2:$A$126,0))),"Sin región al ser un ente Estatal")</f>
        <v>#N/A</v>
      </c>
      <c r="R858" s="204" t="e">
        <f>IF(O858="7",IF(P858="000","N/A",INDEX(B!$D$2:$D$126,MATCH(EF!P858,B!$A$2:$A$126,0))),B!$D$127)</f>
        <v>#N/A</v>
      </c>
      <c r="S858" s="204" t="e">
        <f>IF(O858="7",IF(P858="000","N/A",INDEX(B!$E$2:$E$126,MATCH(EF!P858,B!$A$2:$A$126,0))),B!$E$127)</f>
        <v>#N/A</v>
      </c>
    </row>
    <row r="859" spans="1:19" x14ac:dyDescent="0.3">
      <c r="A859" s="195">
        <f>COUNTIF(A!$A$2:$A$1001,"&lt;="&amp;A!A859)</f>
        <v>0</v>
      </c>
      <c r="B859" s="196">
        <v>858</v>
      </c>
      <c r="C859" s="202" t="e">
        <f>INDEX(A!$A$2:$A$1001,MATCH(EF!B859,EF!$A$2:$A$1001,0))</f>
        <v>#N/A</v>
      </c>
      <c r="D859" s="202" t="e">
        <f>INDEX(A!$B$2:$B$1001,MATCH(EF!C859,A!$A$2:$A$1001,0))</f>
        <v>#N/A</v>
      </c>
      <c r="E859" s="202" t="e">
        <f>INDEX(A!$C$2:$C$1001,MATCH(EF!C859,A!$A$2:$A$1001,0))</f>
        <v>#N/A</v>
      </c>
      <c r="F859" s="202" t="e">
        <f>INDEX(A!$D$2:$D$1001,MATCH(EF!C859,A!$A$2:$A$1001,0))</f>
        <v>#N/A</v>
      </c>
      <c r="G859" s="202" t="e">
        <f>INDEX(A!$E$2:$E$1001,MATCH(EF!C859,A!$A$2:$A$1001,0))</f>
        <v>#N/A</v>
      </c>
      <c r="H859" s="202" t="e">
        <f>INDEX(A!$F$2:$F$1001,MATCH(EF!C859,A!$A$2:$A$1001,0))</f>
        <v>#N/A</v>
      </c>
      <c r="I859" s="202" t="e">
        <f>INDEX(A!$G$2:$G$1001,MATCH(EF!C859,A!$A$2:$A$1001,0))</f>
        <v>#N/A</v>
      </c>
      <c r="J859" s="202" t="e">
        <f>INDEX(A!$H$2:$H$1001,MATCH(EF!C859,A!$A$2:$A$1001,0))</f>
        <v>#N/A</v>
      </c>
      <c r="K859" s="202" t="e">
        <f>INDEX(A!$I$2:$I$1001,MATCH(EF!C859,A!$A$2:$A$1001,0))</f>
        <v>#N/A</v>
      </c>
      <c r="L859" s="202" t="e">
        <f>INDEX(A!$J$2:$J$1001,MATCH(EF!C859,A!$A$2:$A$1001,0))</f>
        <v>#N/A</v>
      </c>
      <c r="M859" s="202" t="e">
        <f>INDEX(A!$K$2:$K$1001,MATCH(EF!C859,A!$A$2:$A$1001,0))</f>
        <v>#N/A</v>
      </c>
      <c r="N859" s="202" t="e">
        <f>INDEX(A!$L$2:$L$1001,MATCH(EF!C859,A!$A$2:$A$1001,0))</f>
        <v>#N/A</v>
      </c>
      <c r="O859" s="203" t="e">
        <f t="shared" si="26"/>
        <v>#N/A</v>
      </c>
      <c r="P859" s="203" t="e">
        <f t="shared" si="27"/>
        <v>#N/A</v>
      </c>
      <c r="Q859" s="203" t="e">
        <f>IF(O859="7",IF(P859="000","Sin región al ser un intermunicipal",INDEX(B!$C$2:$C$126,MATCH(EF!P859,B!$A$2:$A$126,0))),"Sin región al ser un ente Estatal")</f>
        <v>#N/A</v>
      </c>
      <c r="R859" s="204" t="e">
        <f>IF(O859="7",IF(P859="000","N/A",INDEX(B!$D$2:$D$126,MATCH(EF!P859,B!$A$2:$A$126,0))),B!$D$127)</f>
        <v>#N/A</v>
      </c>
      <c r="S859" s="204" t="e">
        <f>IF(O859="7",IF(P859="000","N/A",INDEX(B!$E$2:$E$126,MATCH(EF!P859,B!$A$2:$A$126,0))),B!$E$127)</f>
        <v>#N/A</v>
      </c>
    </row>
    <row r="860" spans="1:19" x14ac:dyDescent="0.3">
      <c r="A860" s="195">
        <f>COUNTIF(A!$A$2:$A$1001,"&lt;="&amp;A!A860)</f>
        <v>0</v>
      </c>
      <c r="B860" s="196">
        <v>859</v>
      </c>
      <c r="C860" s="202" t="e">
        <f>INDEX(A!$A$2:$A$1001,MATCH(EF!B860,EF!$A$2:$A$1001,0))</f>
        <v>#N/A</v>
      </c>
      <c r="D860" s="202" t="e">
        <f>INDEX(A!$B$2:$B$1001,MATCH(EF!C860,A!$A$2:$A$1001,0))</f>
        <v>#N/A</v>
      </c>
      <c r="E860" s="202" t="e">
        <f>INDEX(A!$C$2:$C$1001,MATCH(EF!C860,A!$A$2:$A$1001,0))</f>
        <v>#N/A</v>
      </c>
      <c r="F860" s="202" t="e">
        <f>INDEX(A!$D$2:$D$1001,MATCH(EF!C860,A!$A$2:$A$1001,0))</f>
        <v>#N/A</v>
      </c>
      <c r="G860" s="202" t="e">
        <f>INDEX(A!$E$2:$E$1001,MATCH(EF!C860,A!$A$2:$A$1001,0))</f>
        <v>#N/A</v>
      </c>
      <c r="H860" s="202" t="e">
        <f>INDEX(A!$F$2:$F$1001,MATCH(EF!C860,A!$A$2:$A$1001,0))</f>
        <v>#N/A</v>
      </c>
      <c r="I860" s="202" t="e">
        <f>INDEX(A!$G$2:$G$1001,MATCH(EF!C860,A!$A$2:$A$1001,0))</f>
        <v>#N/A</v>
      </c>
      <c r="J860" s="202" t="e">
        <f>INDEX(A!$H$2:$H$1001,MATCH(EF!C860,A!$A$2:$A$1001,0))</f>
        <v>#N/A</v>
      </c>
      <c r="K860" s="202" t="e">
        <f>INDEX(A!$I$2:$I$1001,MATCH(EF!C860,A!$A$2:$A$1001,0))</f>
        <v>#N/A</v>
      </c>
      <c r="L860" s="202" t="e">
        <f>INDEX(A!$J$2:$J$1001,MATCH(EF!C860,A!$A$2:$A$1001,0))</f>
        <v>#N/A</v>
      </c>
      <c r="M860" s="202" t="e">
        <f>INDEX(A!$K$2:$K$1001,MATCH(EF!C860,A!$A$2:$A$1001,0))</f>
        <v>#N/A</v>
      </c>
      <c r="N860" s="202" t="e">
        <f>INDEX(A!$L$2:$L$1001,MATCH(EF!C860,A!$A$2:$A$1001,0))</f>
        <v>#N/A</v>
      </c>
      <c r="O860" s="203" t="e">
        <f t="shared" si="26"/>
        <v>#N/A</v>
      </c>
      <c r="P860" s="203" t="e">
        <f t="shared" si="27"/>
        <v>#N/A</v>
      </c>
      <c r="Q860" s="203" t="e">
        <f>IF(O860="7",IF(P860="000","Sin región al ser un intermunicipal",INDEX(B!$C$2:$C$126,MATCH(EF!P860,B!$A$2:$A$126,0))),"Sin región al ser un ente Estatal")</f>
        <v>#N/A</v>
      </c>
      <c r="R860" s="204" t="e">
        <f>IF(O860="7",IF(P860="000","N/A",INDEX(B!$D$2:$D$126,MATCH(EF!P860,B!$A$2:$A$126,0))),B!$D$127)</f>
        <v>#N/A</v>
      </c>
      <c r="S860" s="204" t="e">
        <f>IF(O860="7",IF(P860="000","N/A",INDEX(B!$E$2:$E$126,MATCH(EF!P860,B!$A$2:$A$126,0))),B!$E$127)</f>
        <v>#N/A</v>
      </c>
    </row>
    <row r="861" spans="1:19" x14ac:dyDescent="0.3">
      <c r="A861" s="195">
        <f>COUNTIF(A!$A$2:$A$1001,"&lt;="&amp;A!A861)</f>
        <v>0</v>
      </c>
      <c r="B861" s="196">
        <v>860</v>
      </c>
      <c r="C861" s="202" t="e">
        <f>INDEX(A!$A$2:$A$1001,MATCH(EF!B861,EF!$A$2:$A$1001,0))</f>
        <v>#N/A</v>
      </c>
      <c r="D861" s="202" t="e">
        <f>INDEX(A!$B$2:$B$1001,MATCH(EF!C861,A!$A$2:$A$1001,0))</f>
        <v>#N/A</v>
      </c>
      <c r="E861" s="202" t="e">
        <f>INDEX(A!$C$2:$C$1001,MATCH(EF!C861,A!$A$2:$A$1001,0))</f>
        <v>#N/A</v>
      </c>
      <c r="F861" s="202" t="e">
        <f>INDEX(A!$D$2:$D$1001,MATCH(EF!C861,A!$A$2:$A$1001,0))</f>
        <v>#N/A</v>
      </c>
      <c r="G861" s="202" t="e">
        <f>INDEX(A!$E$2:$E$1001,MATCH(EF!C861,A!$A$2:$A$1001,0))</f>
        <v>#N/A</v>
      </c>
      <c r="H861" s="202" t="e">
        <f>INDEX(A!$F$2:$F$1001,MATCH(EF!C861,A!$A$2:$A$1001,0))</f>
        <v>#N/A</v>
      </c>
      <c r="I861" s="202" t="e">
        <f>INDEX(A!$G$2:$G$1001,MATCH(EF!C861,A!$A$2:$A$1001,0))</f>
        <v>#N/A</v>
      </c>
      <c r="J861" s="202" t="e">
        <f>INDEX(A!$H$2:$H$1001,MATCH(EF!C861,A!$A$2:$A$1001,0))</f>
        <v>#N/A</v>
      </c>
      <c r="K861" s="202" t="e">
        <f>INDEX(A!$I$2:$I$1001,MATCH(EF!C861,A!$A$2:$A$1001,0))</f>
        <v>#N/A</v>
      </c>
      <c r="L861" s="202" t="e">
        <f>INDEX(A!$J$2:$J$1001,MATCH(EF!C861,A!$A$2:$A$1001,0))</f>
        <v>#N/A</v>
      </c>
      <c r="M861" s="202" t="e">
        <f>INDEX(A!$K$2:$K$1001,MATCH(EF!C861,A!$A$2:$A$1001,0))</f>
        <v>#N/A</v>
      </c>
      <c r="N861" s="202" t="e">
        <f>INDEX(A!$L$2:$L$1001,MATCH(EF!C861,A!$A$2:$A$1001,0))</f>
        <v>#N/A</v>
      </c>
      <c r="O861" s="203" t="e">
        <f t="shared" si="26"/>
        <v>#N/A</v>
      </c>
      <c r="P861" s="203" t="e">
        <f t="shared" si="27"/>
        <v>#N/A</v>
      </c>
      <c r="Q861" s="203" t="e">
        <f>IF(O861="7",IF(P861="000","Sin región al ser un intermunicipal",INDEX(B!$C$2:$C$126,MATCH(EF!P861,B!$A$2:$A$126,0))),"Sin región al ser un ente Estatal")</f>
        <v>#N/A</v>
      </c>
      <c r="R861" s="204" t="e">
        <f>IF(O861="7",IF(P861="000","N/A",INDEX(B!$D$2:$D$126,MATCH(EF!P861,B!$A$2:$A$126,0))),B!$D$127)</f>
        <v>#N/A</v>
      </c>
      <c r="S861" s="204" t="e">
        <f>IF(O861="7",IF(P861="000","N/A",INDEX(B!$E$2:$E$126,MATCH(EF!P861,B!$A$2:$A$126,0))),B!$E$127)</f>
        <v>#N/A</v>
      </c>
    </row>
    <row r="862" spans="1:19" x14ac:dyDescent="0.3">
      <c r="A862" s="195">
        <f>COUNTIF(A!$A$2:$A$1001,"&lt;="&amp;A!A862)</f>
        <v>0</v>
      </c>
      <c r="B862" s="196">
        <v>861</v>
      </c>
      <c r="C862" s="202" t="e">
        <f>INDEX(A!$A$2:$A$1001,MATCH(EF!B862,EF!$A$2:$A$1001,0))</f>
        <v>#N/A</v>
      </c>
      <c r="D862" s="202" t="e">
        <f>INDEX(A!$B$2:$B$1001,MATCH(EF!C862,A!$A$2:$A$1001,0))</f>
        <v>#N/A</v>
      </c>
      <c r="E862" s="202" t="e">
        <f>INDEX(A!$C$2:$C$1001,MATCH(EF!C862,A!$A$2:$A$1001,0))</f>
        <v>#N/A</v>
      </c>
      <c r="F862" s="202" t="e">
        <f>INDEX(A!$D$2:$D$1001,MATCH(EF!C862,A!$A$2:$A$1001,0))</f>
        <v>#N/A</v>
      </c>
      <c r="G862" s="202" t="e">
        <f>INDEX(A!$E$2:$E$1001,MATCH(EF!C862,A!$A$2:$A$1001,0))</f>
        <v>#N/A</v>
      </c>
      <c r="H862" s="202" t="e">
        <f>INDEX(A!$F$2:$F$1001,MATCH(EF!C862,A!$A$2:$A$1001,0))</f>
        <v>#N/A</v>
      </c>
      <c r="I862" s="202" t="e">
        <f>INDEX(A!$G$2:$G$1001,MATCH(EF!C862,A!$A$2:$A$1001,0))</f>
        <v>#N/A</v>
      </c>
      <c r="J862" s="202" t="e">
        <f>INDEX(A!$H$2:$H$1001,MATCH(EF!C862,A!$A$2:$A$1001,0))</f>
        <v>#N/A</v>
      </c>
      <c r="K862" s="202" t="e">
        <f>INDEX(A!$I$2:$I$1001,MATCH(EF!C862,A!$A$2:$A$1001,0))</f>
        <v>#N/A</v>
      </c>
      <c r="L862" s="202" t="e">
        <f>INDEX(A!$J$2:$J$1001,MATCH(EF!C862,A!$A$2:$A$1001,0))</f>
        <v>#N/A</v>
      </c>
      <c r="M862" s="202" t="e">
        <f>INDEX(A!$K$2:$K$1001,MATCH(EF!C862,A!$A$2:$A$1001,0))</f>
        <v>#N/A</v>
      </c>
      <c r="N862" s="202" t="e">
        <f>INDEX(A!$L$2:$L$1001,MATCH(EF!C862,A!$A$2:$A$1001,0))</f>
        <v>#N/A</v>
      </c>
      <c r="O862" s="203" t="e">
        <f t="shared" si="26"/>
        <v>#N/A</v>
      </c>
      <c r="P862" s="203" t="e">
        <f t="shared" si="27"/>
        <v>#N/A</v>
      </c>
      <c r="Q862" s="203" t="e">
        <f>IF(O862="7",IF(P862="000","Sin región al ser un intermunicipal",INDEX(B!$C$2:$C$126,MATCH(EF!P862,B!$A$2:$A$126,0))),"Sin región al ser un ente Estatal")</f>
        <v>#N/A</v>
      </c>
      <c r="R862" s="204" t="e">
        <f>IF(O862="7",IF(P862="000","N/A",INDEX(B!$D$2:$D$126,MATCH(EF!P862,B!$A$2:$A$126,0))),B!$D$127)</f>
        <v>#N/A</v>
      </c>
      <c r="S862" s="204" t="e">
        <f>IF(O862="7",IF(P862="000","N/A",INDEX(B!$E$2:$E$126,MATCH(EF!P862,B!$A$2:$A$126,0))),B!$E$127)</f>
        <v>#N/A</v>
      </c>
    </row>
    <row r="863" spans="1:19" x14ac:dyDescent="0.3">
      <c r="A863" s="195">
        <f>COUNTIF(A!$A$2:$A$1001,"&lt;="&amp;A!A863)</f>
        <v>0</v>
      </c>
      <c r="B863" s="196">
        <v>862</v>
      </c>
      <c r="C863" s="202" t="e">
        <f>INDEX(A!$A$2:$A$1001,MATCH(EF!B863,EF!$A$2:$A$1001,0))</f>
        <v>#N/A</v>
      </c>
      <c r="D863" s="202" t="e">
        <f>INDEX(A!$B$2:$B$1001,MATCH(EF!C863,A!$A$2:$A$1001,0))</f>
        <v>#N/A</v>
      </c>
      <c r="E863" s="202" t="e">
        <f>INDEX(A!$C$2:$C$1001,MATCH(EF!C863,A!$A$2:$A$1001,0))</f>
        <v>#N/A</v>
      </c>
      <c r="F863" s="202" t="e">
        <f>INDEX(A!$D$2:$D$1001,MATCH(EF!C863,A!$A$2:$A$1001,0))</f>
        <v>#N/A</v>
      </c>
      <c r="G863" s="202" t="e">
        <f>INDEX(A!$E$2:$E$1001,MATCH(EF!C863,A!$A$2:$A$1001,0))</f>
        <v>#N/A</v>
      </c>
      <c r="H863" s="202" t="e">
        <f>INDEX(A!$F$2:$F$1001,MATCH(EF!C863,A!$A$2:$A$1001,0))</f>
        <v>#N/A</v>
      </c>
      <c r="I863" s="202" t="e">
        <f>INDEX(A!$G$2:$G$1001,MATCH(EF!C863,A!$A$2:$A$1001,0))</f>
        <v>#N/A</v>
      </c>
      <c r="J863" s="202" t="e">
        <f>INDEX(A!$H$2:$H$1001,MATCH(EF!C863,A!$A$2:$A$1001,0))</f>
        <v>#N/A</v>
      </c>
      <c r="K863" s="202" t="e">
        <f>INDEX(A!$I$2:$I$1001,MATCH(EF!C863,A!$A$2:$A$1001,0))</f>
        <v>#N/A</v>
      </c>
      <c r="L863" s="202" t="e">
        <f>INDEX(A!$J$2:$J$1001,MATCH(EF!C863,A!$A$2:$A$1001,0))</f>
        <v>#N/A</v>
      </c>
      <c r="M863" s="202" t="e">
        <f>INDEX(A!$K$2:$K$1001,MATCH(EF!C863,A!$A$2:$A$1001,0))</f>
        <v>#N/A</v>
      </c>
      <c r="N863" s="202" t="e">
        <f>INDEX(A!$L$2:$L$1001,MATCH(EF!C863,A!$A$2:$A$1001,0))</f>
        <v>#N/A</v>
      </c>
      <c r="O863" s="203" t="e">
        <f t="shared" si="26"/>
        <v>#N/A</v>
      </c>
      <c r="P863" s="203" t="e">
        <f t="shared" si="27"/>
        <v>#N/A</v>
      </c>
      <c r="Q863" s="203" t="e">
        <f>IF(O863="7",IF(P863="000","Sin región al ser un intermunicipal",INDEX(B!$C$2:$C$126,MATCH(EF!P863,B!$A$2:$A$126,0))),"Sin región al ser un ente Estatal")</f>
        <v>#N/A</v>
      </c>
      <c r="R863" s="204" t="e">
        <f>IF(O863="7",IF(P863="000","N/A",INDEX(B!$D$2:$D$126,MATCH(EF!P863,B!$A$2:$A$126,0))),B!$D$127)</f>
        <v>#N/A</v>
      </c>
      <c r="S863" s="204" t="e">
        <f>IF(O863="7",IF(P863="000","N/A",INDEX(B!$E$2:$E$126,MATCH(EF!P863,B!$A$2:$A$126,0))),B!$E$127)</f>
        <v>#N/A</v>
      </c>
    </row>
    <row r="864" spans="1:19" x14ac:dyDescent="0.3">
      <c r="A864" s="195">
        <f>COUNTIF(A!$A$2:$A$1001,"&lt;="&amp;A!A864)</f>
        <v>0</v>
      </c>
      <c r="B864" s="196">
        <v>863</v>
      </c>
      <c r="C864" s="202" t="e">
        <f>INDEX(A!$A$2:$A$1001,MATCH(EF!B864,EF!$A$2:$A$1001,0))</f>
        <v>#N/A</v>
      </c>
      <c r="D864" s="202" t="e">
        <f>INDEX(A!$B$2:$B$1001,MATCH(EF!C864,A!$A$2:$A$1001,0))</f>
        <v>#N/A</v>
      </c>
      <c r="E864" s="202" t="e">
        <f>INDEX(A!$C$2:$C$1001,MATCH(EF!C864,A!$A$2:$A$1001,0))</f>
        <v>#N/A</v>
      </c>
      <c r="F864" s="202" t="e">
        <f>INDEX(A!$D$2:$D$1001,MATCH(EF!C864,A!$A$2:$A$1001,0))</f>
        <v>#N/A</v>
      </c>
      <c r="G864" s="202" t="e">
        <f>INDEX(A!$E$2:$E$1001,MATCH(EF!C864,A!$A$2:$A$1001,0))</f>
        <v>#N/A</v>
      </c>
      <c r="H864" s="202" t="e">
        <f>INDEX(A!$F$2:$F$1001,MATCH(EF!C864,A!$A$2:$A$1001,0))</f>
        <v>#N/A</v>
      </c>
      <c r="I864" s="202" t="e">
        <f>INDEX(A!$G$2:$G$1001,MATCH(EF!C864,A!$A$2:$A$1001,0))</f>
        <v>#N/A</v>
      </c>
      <c r="J864" s="202" t="e">
        <f>INDEX(A!$H$2:$H$1001,MATCH(EF!C864,A!$A$2:$A$1001,0))</f>
        <v>#N/A</v>
      </c>
      <c r="K864" s="202" t="e">
        <f>INDEX(A!$I$2:$I$1001,MATCH(EF!C864,A!$A$2:$A$1001,0))</f>
        <v>#N/A</v>
      </c>
      <c r="L864" s="202" t="e">
        <f>INDEX(A!$J$2:$J$1001,MATCH(EF!C864,A!$A$2:$A$1001,0))</f>
        <v>#N/A</v>
      </c>
      <c r="M864" s="202" t="e">
        <f>INDEX(A!$K$2:$K$1001,MATCH(EF!C864,A!$A$2:$A$1001,0))</f>
        <v>#N/A</v>
      </c>
      <c r="N864" s="202" t="e">
        <f>INDEX(A!$L$2:$L$1001,MATCH(EF!C864,A!$A$2:$A$1001,0))</f>
        <v>#N/A</v>
      </c>
      <c r="O864" s="203" t="e">
        <f t="shared" si="26"/>
        <v>#N/A</v>
      </c>
      <c r="P864" s="203" t="e">
        <f t="shared" si="27"/>
        <v>#N/A</v>
      </c>
      <c r="Q864" s="203" t="e">
        <f>IF(O864="7",IF(P864="000","Sin región al ser un intermunicipal",INDEX(B!$C$2:$C$126,MATCH(EF!P864,B!$A$2:$A$126,0))),"Sin región al ser un ente Estatal")</f>
        <v>#N/A</v>
      </c>
      <c r="R864" s="204" t="e">
        <f>IF(O864="7",IF(P864="000","N/A",INDEX(B!$D$2:$D$126,MATCH(EF!P864,B!$A$2:$A$126,0))),B!$D$127)</f>
        <v>#N/A</v>
      </c>
      <c r="S864" s="204" t="e">
        <f>IF(O864="7",IF(P864="000","N/A",INDEX(B!$E$2:$E$126,MATCH(EF!P864,B!$A$2:$A$126,0))),B!$E$127)</f>
        <v>#N/A</v>
      </c>
    </row>
    <row r="865" spans="1:19" x14ac:dyDescent="0.3">
      <c r="A865" s="195">
        <f>COUNTIF(A!$A$2:$A$1001,"&lt;="&amp;A!A865)</f>
        <v>0</v>
      </c>
      <c r="B865" s="196">
        <v>864</v>
      </c>
      <c r="C865" s="202" t="e">
        <f>INDEX(A!$A$2:$A$1001,MATCH(EF!B865,EF!$A$2:$A$1001,0))</f>
        <v>#N/A</v>
      </c>
      <c r="D865" s="202" t="e">
        <f>INDEX(A!$B$2:$B$1001,MATCH(EF!C865,A!$A$2:$A$1001,0))</f>
        <v>#N/A</v>
      </c>
      <c r="E865" s="202" t="e">
        <f>INDEX(A!$C$2:$C$1001,MATCH(EF!C865,A!$A$2:$A$1001,0))</f>
        <v>#N/A</v>
      </c>
      <c r="F865" s="202" t="e">
        <f>INDEX(A!$D$2:$D$1001,MATCH(EF!C865,A!$A$2:$A$1001,0))</f>
        <v>#N/A</v>
      </c>
      <c r="G865" s="202" t="e">
        <f>INDEX(A!$E$2:$E$1001,MATCH(EF!C865,A!$A$2:$A$1001,0))</f>
        <v>#N/A</v>
      </c>
      <c r="H865" s="202" t="e">
        <f>INDEX(A!$F$2:$F$1001,MATCH(EF!C865,A!$A$2:$A$1001,0))</f>
        <v>#N/A</v>
      </c>
      <c r="I865" s="202" t="e">
        <f>INDEX(A!$G$2:$G$1001,MATCH(EF!C865,A!$A$2:$A$1001,0))</f>
        <v>#N/A</v>
      </c>
      <c r="J865" s="202" t="e">
        <f>INDEX(A!$H$2:$H$1001,MATCH(EF!C865,A!$A$2:$A$1001,0))</f>
        <v>#N/A</v>
      </c>
      <c r="K865" s="202" t="e">
        <f>INDEX(A!$I$2:$I$1001,MATCH(EF!C865,A!$A$2:$A$1001,0))</f>
        <v>#N/A</v>
      </c>
      <c r="L865" s="202" t="e">
        <f>INDEX(A!$J$2:$J$1001,MATCH(EF!C865,A!$A$2:$A$1001,0))</f>
        <v>#N/A</v>
      </c>
      <c r="M865" s="202" t="e">
        <f>INDEX(A!$K$2:$K$1001,MATCH(EF!C865,A!$A$2:$A$1001,0))</f>
        <v>#N/A</v>
      </c>
      <c r="N865" s="202" t="e">
        <f>INDEX(A!$L$2:$L$1001,MATCH(EF!C865,A!$A$2:$A$1001,0))</f>
        <v>#N/A</v>
      </c>
      <c r="O865" s="203" t="e">
        <f t="shared" si="26"/>
        <v>#N/A</v>
      </c>
      <c r="P865" s="203" t="e">
        <f t="shared" si="27"/>
        <v>#N/A</v>
      </c>
      <c r="Q865" s="203" t="e">
        <f>IF(O865="7",IF(P865="000","Sin región al ser un intermunicipal",INDEX(B!$C$2:$C$126,MATCH(EF!P865,B!$A$2:$A$126,0))),"Sin región al ser un ente Estatal")</f>
        <v>#N/A</v>
      </c>
      <c r="R865" s="204" t="e">
        <f>IF(O865="7",IF(P865="000","N/A",INDEX(B!$D$2:$D$126,MATCH(EF!P865,B!$A$2:$A$126,0))),B!$D$127)</f>
        <v>#N/A</v>
      </c>
      <c r="S865" s="204" t="e">
        <f>IF(O865="7",IF(P865="000","N/A",INDEX(B!$E$2:$E$126,MATCH(EF!P865,B!$A$2:$A$126,0))),B!$E$127)</f>
        <v>#N/A</v>
      </c>
    </row>
    <row r="866" spans="1:19" x14ac:dyDescent="0.3">
      <c r="A866" s="195">
        <f>COUNTIF(A!$A$2:$A$1001,"&lt;="&amp;A!A866)</f>
        <v>0</v>
      </c>
      <c r="B866" s="196">
        <v>865</v>
      </c>
      <c r="C866" s="202" t="e">
        <f>INDEX(A!$A$2:$A$1001,MATCH(EF!B866,EF!$A$2:$A$1001,0))</f>
        <v>#N/A</v>
      </c>
      <c r="D866" s="202" t="e">
        <f>INDEX(A!$B$2:$B$1001,MATCH(EF!C866,A!$A$2:$A$1001,0))</f>
        <v>#N/A</v>
      </c>
      <c r="E866" s="202" t="e">
        <f>INDEX(A!$C$2:$C$1001,MATCH(EF!C866,A!$A$2:$A$1001,0))</f>
        <v>#N/A</v>
      </c>
      <c r="F866" s="202" t="e">
        <f>INDEX(A!$D$2:$D$1001,MATCH(EF!C866,A!$A$2:$A$1001,0))</f>
        <v>#N/A</v>
      </c>
      <c r="G866" s="202" t="e">
        <f>INDEX(A!$E$2:$E$1001,MATCH(EF!C866,A!$A$2:$A$1001,0))</f>
        <v>#N/A</v>
      </c>
      <c r="H866" s="202" t="e">
        <f>INDEX(A!$F$2:$F$1001,MATCH(EF!C866,A!$A$2:$A$1001,0))</f>
        <v>#N/A</v>
      </c>
      <c r="I866" s="202" t="e">
        <f>INDEX(A!$G$2:$G$1001,MATCH(EF!C866,A!$A$2:$A$1001,0))</f>
        <v>#N/A</v>
      </c>
      <c r="J866" s="202" t="e">
        <f>INDEX(A!$H$2:$H$1001,MATCH(EF!C866,A!$A$2:$A$1001,0))</f>
        <v>#N/A</v>
      </c>
      <c r="K866" s="202" t="e">
        <f>INDEX(A!$I$2:$I$1001,MATCH(EF!C866,A!$A$2:$A$1001,0))</f>
        <v>#N/A</v>
      </c>
      <c r="L866" s="202" t="e">
        <f>INDEX(A!$J$2:$J$1001,MATCH(EF!C866,A!$A$2:$A$1001,0))</f>
        <v>#N/A</v>
      </c>
      <c r="M866" s="202" t="e">
        <f>INDEX(A!$K$2:$K$1001,MATCH(EF!C866,A!$A$2:$A$1001,0))</f>
        <v>#N/A</v>
      </c>
      <c r="N866" s="202" t="e">
        <f>INDEX(A!$L$2:$L$1001,MATCH(EF!C866,A!$A$2:$A$1001,0))</f>
        <v>#N/A</v>
      </c>
      <c r="O866" s="203" t="e">
        <f t="shared" si="26"/>
        <v>#N/A</v>
      </c>
      <c r="P866" s="203" t="e">
        <f t="shared" si="27"/>
        <v>#N/A</v>
      </c>
      <c r="Q866" s="203" t="e">
        <f>IF(O866="7",IF(P866="000","Sin región al ser un intermunicipal",INDEX(B!$C$2:$C$126,MATCH(EF!P866,B!$A$2:$A$126,0))),"Sin región al ser un ente Estatal")</f>
        <v>#N/A</v>
      </c>
      <c r="R866" s="204" t="e">
        <f>IF(O866="7",IF(P866="000","N/A",INDEX(B!$D$2:$D$126,MATCH(EF!P866,B!$A$2:$A$126,0))),B!$D$127)</f>
        <v>#N/A</v>
      </c>
      <c r="S866" s="204" t="e">
        <f>IF(O866="7",IF(P866="000","N/A",INDEX(B!$E$2:$E$126,MATCH(EF!P866,B!$A$2:$A$126,0))),B!$E$127)</f>
        <v>#N/A</v>
      </c>
    </row>
    <row r="867" spans="1:19" x14ac:dyDescent="0.3">
      <c r="A867" s="195">
        <f>COUNTIF(A!$A$2:$A$1001,"&lt;="&amp;A!A867)</f>
        <v>0</v>
      </c>
      <c r="B867" s="196">
        <v>866</v>
      </c>
      <c r="C867" s="202" t="e">
        <f>INDEX(A!$A$2:$A$1001,MATCH(EF!B867,EF!$A$2:$A$1001,0))</f>
        <v>#N/A</v>
      </c>
      <c r="D867" s="202" t="e">
        <f>INDEX(A!$B$2:$B$1001,MATCH(EF!C867,A!$A$2:$A$1001,0))</f>
        <v>#N/A</v>
      </c>
      <c r="E867" s="202" t="e">
        <f>INDEX(A!$C$2:$C$1001,MATCH(EF!C867,A!$A$2:$A$1001,0))</f>
        <v>#N/A</v>
      </c>
      <c r="F867" s="202" t="e">
        <f>INDEX(A!$D$2:$D$1001,MATCH(EF!C867,A!$A$2:$A$1001,0))</f>
        <v>#N/A</v>
      </c>
      <c r="G867" s="202" t="e">
        <f>INDEX(A!$E$2:$E$1001,MATCH(EF!C867,A!$A$2:$A$1001,0))</f>
        <v>#N/A</v>
      </c>
      <c r="H867" s="202" t="e">
        <f>INDEX(A!$F$2:$F$1001,MATCH(EF!C867,A!$A$2:$A$1001,0))</f>
        <v>#N/A</v>
      </c>
      <c r="I867" s="202" t="e">
        <f>INDEX(A!$G$2:$G$1001,MATCH(EF!C867,A!$A$2:$A$1001,0))</f>
        <v>#N/A</v>
      </c>
      <c r="J867" s="202" t="e">
        <f>INDEX(A!$H$2:$H$1001,MATCH(EF!C867,A!$A$2:$A$1001,0))</f>
        <v>#N/A</v>
      </c>
      <c r="K867" s="202" t="e">
        <f>INDEX(A!$I$2:$I$1001,MATCH(EF!C867,A!$A$2:$A$1001,0))</f>
        <v>#N/A</v>
      </c>
      <c r="L867" s="202" t="e">
        <f>INDEX(A!$J$2:$J$1001,MATCH(EF!C867,A!$A$2:$A$1001,0))</f>
        <v>#N/A</v>
      </c>
      <c r="M867" s="202" t="e">
        <f>INDEX(A!$K$2:$K$1001,MATCH(EF!C867,A!$A$2:$A$1001,0))</f>
        <v>#N/A</v>
      </c>
      <c r="N867" s="202" t="e">
        <f>INDEX(A!$L$2:$L$1001,MATCH(EF!C867,A!$A$2:$A$1001,0))</f>
        <v>#N/A</v>
      </c>
      <c r="O867" s="203" t="e">
        <f t="shared" si="26"/>
        <v>#N/A</v>
      </c>
      <c r="P867" s="203" t="e">
        <f t="shared" si="27"/>
        <v>#N/A</v>
      </c>
      <c r="Q867" s="203" t="e">
        <f>IF(O867="7",IF(P867="000","Sin región al ser un intermunicipal",INDEX(B!$C$2:$C$126,MATCH(EF!P867,B!$A$2:$A$126,0))),"Sin región al ser un ente Estatal")</f>
        <v>#N/A</v>
      </c>
      <c r="R867" s="204" t="e">
        <f>IF(O867="7",IF(P867="000","N/A",INDEX(B!$D$2:$D$126,MATCH(EF!P867,B!$A$2:$A$126,0))),B!$D$127)</f>
        <v>#N/A</v>
      </c>
      <c r="S867" s="204" t="e">
        <f>IF(O867="7",IF(P867="000","N/A",INDEX(B!$E$2:$E$126,MATCH(EF!P867,B!$A$2:$A$126,0))),B!$E$127)</f>
        <v>#N/A</v>
      </c>
    </row>
    <row r="868" spans="1:19" x14ac:dyDescent="0.3">
      <c r="A868" s="195">
        <f>COUNTIF(A!$A$2:$A$1001,"&lt;="&amp;A!A868)</f>
        <v>0</v>
      </c>
      <c r="B868" s="196">
        <v>867</v>
      </c>
      <c r="C868" s="202" t="e">
        <f>INDEX(A!$A$2:$A$1001,MATCH(EF!B868,EF!$A$2:$A$1001,0))</f>
        <v>#N/A</v>
      </c>
      <c r="D868" s="202" t="e">
        <f>INDEX(A!$B$2:$B$1001,MATCH(EF!C868,A!$A$2:$A$1001,0))</f>
        <v>#N/A</v>
      </c>
      <c r="E868" s="202" t="e">
        <f>INDEX(A!$C$2:$C$1001,MATCH(EF!C868,A!$A$2:$A$1001,0))</f>
        <v>#N/A</v>
      </c>
      <c r="F868" s="202" t="e">
        <f>INDEX(A!$D$2:$D$1001,MATCH(EF!C868,A!$A$2:$A$1001,0))</f>
        <v>#N/A</v>
      </c>
      <c r="G868" s="202" t="e">
        <f>INDEX(A!$E$2:$E$1001,MATCH(EF!C868,A!$A$2:$A$1001,0))</f>
        <v>#N/A</v>
      </c>
      <c r="H868" s="202" t="e">
        <f>INDEX(A!$F$2:$F$1001,MATCH(EF!C868,A!$A$2:$A$1001,0))</f>
        <v>#N/A</v>
      </c>
      <c r="I868" s="202" t="e">
        <f>INDEX(A!$G$2:$G$1001,MATCH(EF!C868,A!$A$2:$A$1001,0))</f>
        <v>#N/A</v>
      </c>
      <c r="J868" s="202" t="e">
        <f>INDEX(A!$H$2:$H$1001,MATCH(EF!C868,A!$A$2:$A$1001,0))</f>
        <v>#N/A</v>
      </c>
      <c r="K868" s="202" t="e">
        <f>INDEX(A!$I$2:$I$1001,MATCH(EF!C868,A!$A$2:$A$1001,0))</f>
        <v>#N/A</v>
      </c>
      <c r="L868" s="202" t="e">
        <f>INDEX(A!$J$2:$J$1001,MATCH(EF!C868,A!$A$2:$A$1001,0))</f>
        <v>#N/A</v>
      </c>
      <c r="M868" s="202" t="e">
        <f>INDEX(A!$K$2:$K$1001,MATCH(EF!C868,A!$A$2:$A$1001,0))</f>
        <v>#N/A</v>
      </c>
      <c r="N868" s="202" t="e">
        <f>INDEX(A!$L$2:$L$1001,MATCH(EF!C868,A!$A$2:$A$1001,0))</f>
        <v>#N/A</v>
      </c>
      <c r="O868" s="203" t="e">
        <f t="shared" si="26"/>
        <v>#N/A</v>
      </c>
      <c r="P868" s="203" t="e">
        <f t="shared" si="27"/>
        <v>#N/A</v>
      </c>
      <c r="Q868" s="203" t="e">
        <f>IF(O868="7",IF(P868="000","Sin región al ser un intermunicipal",INDEX(B!$C$2:$C$126,MATCH(EF!P868,B!$A$2:$A$126,0))),"Sin región al ser un ente Estatal")</f>
        <v>#N/A</v>
      </c>
      <c r="R868" s="204" t="e">
        <f>IF(O868="7",IF(P868="000","N/A",INDEX(B!$D$2:$D$126,MATCH(EF!P868,B!$A$2:$A$126,0))),B!$D$127)</f>
        <v>#N/A</v>
      </c>
      <c r="S868" s="204" t="e">
        <f>IF(O868="7",IF(P868="000","N/A",INDEX(B!$E$2:$E$126,MATCH(EF!P868,B!$A$2:$A$126,0))),B!$E$127)</f>
        <v>#N/A</v>
      </c>
    </row>
    <row r="869" spans="1:19" x14ac:dyDescent="0.3">
      <c r="A869" s="195">
        <f>COUNTIF(A!$A$2:$A$1001,"&lt;="&amp;A!A869)</f>
        <v>0</v>
      </c>
      <c r="B869" s="196">
        <v>868</v>
      </c>
      <c r="C869" s="202" t="e">
        <f>INDEX(A!$A$2:$A$1001,MATCH(EF!B869,EF!$A$2:$A$1001,0))</f>
        <v>#N/A</v>
      </c>
      <c r="D869" s="202" t="e">
        <f>INDEX(A!$B$2:$B$1001,MATCH(EF!C869,A!$A$2:$A$1001,0))</f>
        <v>#N/A</v>
      </c>
      <c r="E869" s="202" t="e">
        <f>INDEX(A!$C$2:$C$1001,MATCH(EF!C869,A!$A$2:$A$1001,0))</f>
        <v>#N/A</v>
      </c>
      <c r="F869" s="202" t="e">
        <f>INDEX(A!$D$2:$D$1001,MATCH(EF!C869,A!$A$2:$A$1001,0))</f>
        <v>#N/A</v>
      </c>
      <c r="G869" s="202" t="e">
        <f>INDEX(A!$E$2:$E$1001,MATCH(EF!C869,A!$A$2:$A$1001,0))</f>
        <v>#N/A</v>
      </c>
      <c r="H869" s="202" t="e">
        <f>INDEX(A!$F$2:$F$1001,MATCH(EF!C869,A!$A$2:$A$1001,0))</f>
        <v>#N/A</v>
      </c>
      <c r="I869" s="202" t="e">
        <f>INDEX(A!$G$2:$G$1001,MATCH(EF!C869,A!$A$2:$A$1001,0))</f>
        <v>#N/A</v>
      </c>
      <c r="J869" s="202" t="e">
        <f>INDEX(A!$H$2:$H$1001,MATCH(EF!C869,A!$A$2:$A$1001,0))</f>
        <v>#N/A</v>
      </c>
      <c r="K869" s="202" t="e">
        <f>INDEX(A!$I$2:$I$1001,MATCH(EF!C869,A!$A$2:$A$1001,0))</f>
        <v>#N/A</v>
      </c>
      <c r="L869" s="202" t="e">
        <f>INDEX(A!$J$2:$J$1001,MATCH(EF!C869,A!$A$2:$A$1001,0))</f>
        <v>#N/A</v>
      </c>
      <c r="M869" s="202" t="e">
        <f>INDEX(A!$K$2:$K$1001,MATCH(EF!C869,A!$A$2:$A$1001,0))</f>
        <v>#N/A</v>
      </c>
      <c r="N869" s="202" t="e">
        <f>INDEX(A!$L$2:$L$1001,MATCH(EF!C869,A!$A$2:$A$1001,0))</f>
        <v>#N/A</v>
      </c>
      <c r="O869" s="203" t="e">
        <f t="shared" si="26"/>
        <v>#N/A</v>
      </c>
      <c r="P869" s="203" t="e">
        <f t="shared" si="27"/>
        <v>#N/A</v>
      </c>
      <c r="Q869" s="203" t="e">
        <f>IF(O869="7",IF(P869="000","Sin región al ser un intermunicipal",INDEX(B!$C$2:$C$126,MATCH(EF!P869,B!$A$2:$A$126,0))),"Sin región al ser un ente Estatal")</f>
        <v>#N/A</v>
      </c>
      <c r="R869" s="204" t="e">
        <f>IF(O869="7",IF(P869="000","N/A",INDEX(B!$D$2:$D$126,MATCH(EF!P869,B!$A$2:$A$126,0))),B!$D$127)</f>
        <v>#N/A</v>
      </c>
      <c r="S869" s="204" t="e">
        <f>IF(O869="7",IF(P869="000","N/A",INDEX(B!$E$2:$E$126,MATCH(EF!P869,B!$A$2:$A$126,0))),B!$E$127)</f>
        <v>#N/A</v>
      </c>
    </row>
    <row r="870" spans="1:19" x14ac:dyDescent="0.3">
      <c r="A870" s="195">
        <f>COUNTIF(A!$A$2:$A$1001,"&lt;="&amp;A!A870)</f>
        <v>0</v>
      </c>
      <c r="B870" s="196">
        <v>869</v>
      </c>
      <c r="C870" s="202" t="e">
        <f>INDEX(A!$A$2:$A$1001,MATCH(EF!B870,EF!$A$2:$A$1001,0))</f>
        <v>#N/A</v>
      </c>
      <c r="D870" s="202" t="e">
        <f>INDEX(A!$B$2:$B$1001,MATCH(EF!C870,A!$A$2:$A$1001,0))</f>
        <v>#N/A</v>
      </c>
      <c r="E870" s="202" t="e">
        <f>INDEX(A!$C$2:$C$1001,MATCH(EF!C870,A!$A$2:$A$1001,0))</f>
        <v>#N/A</v>
      </c>
      <c r="F870" s="202" t="e">
        <f>INDEX(A!$D$2:$D$1001,MATCH(EF!C870,A!$A$2:$A$1001,0))</f>
        <v>#N/A</v>
      </c>
      <c r="G870" s="202" t="e">
        <f>INDEX(A!$E$2:$E$1001,MATCH(EF!C870,A!$A$2:$A$1001,0))</f>
        <v>#N/A</v>
      </c>
      <c r="H870" s="202" t="e">
        <f>INDEX(A!$F$2:$F$1001,MATCH(EF!C870,A!$A$2:$A$1001,0))</f>
        <v>#N/A</v>
      </c>
      <c r="I870" s="202" t="e">
        <f>INDEX(A!$G$2:$G$1001,MATCH(EF!C870,A!$A$2:$A$1001,0))</f>
        <v>#N/A</v>
      </c>
      <c r="J870" s="202" t="e">
        <f>INDEX(A!$H$2:$H$1001,MATCH(EF!C870,A!$A$2:$A$1001,0))</f>
        <v>#N/A</v>
      </c>
      <c r="K870" s="202" t="e">
        <f>INDEX(A!$I$2:$I$1001,MATCH(EF!C870,A!$A$2:$A$1001,0))</f>
        <v>#N/A</v>
      </c>
      <c r="L870" s="202" t="e">
        <f>INDEX(A!$J$2:$J$1001,MATCH(EF!C870,A!$A$2:$A$1001,0))</f>
        <v>#N/A</v>
      </c>
      <c r="M870" s="202" t="e">
        <f>INDEX(A!$K$2:$K$1001,MATCH(EF!C870,A!$A$2:$A$1001,0))</f>
        <v>#N/A</v>
      </c>
      <c r="N870" s="202" t="e">
        <f>INDEX(A!$L$2:$L$1001,MATCH(EF!C870,A!$A$2:$A$1001,0))</f>
        <v>#N/A</v>
      </c>
      <c r="O870" s="203" t="e">
        <f t="shared" si="26"/>
        <v>#N/A</v>
      </c>
      <c r="P870" s="203" t="e">
        <f t="shared" si="27"/>
        <v>#N/A</v>
      </c>
      <c r="Q870" s="203" t="e">
        <f>IF(O870="7",IF(P870="000","Sin región al ser un intermunicipal",INDEX(B!$C$2:$C$126,MATCH(EF!P870,B!$A$2:$A$126,0))),"Sin región al ser un ente Estatal")</f>
        <v>#N/A</v>
      </c>
      <c r="R870" s="204" t="e">
        <f>IF(O870="7",IF(P870="000","N/A",INDEX(B!$D$2:$D$126,MATCH(EF!P870,B!$A$2:$A$126,0))),B!$D$127)</f>
        <v>#N/A</v>
      </c>
      <c r="S870" s="204" t="e">
        <f>IF(O870="7",IF(P870="000","N/A",INDEX(B!$E$2:$E$126,MATCH(EF!P870,B!$A$2:$A$126,0))),B!$E$127)</f>
        <v>#N/A</v>
      </c>
    </row>
    <row r="871" spans="1:19" x14ac:dyDescent="0.3">
      <c r="A871" s="195">
        <f>COUNTIF(A!$A$2:$A$1001,"&lt;="&amp;A!A871)</f>
        <v>0</v>
      </c>
      <c r="B871" s="196">
        <v>870</v>
      </c>
      <c r="C871" s="202" t="e">
        <f>INDEX(A!$A$2:$A$1001,MATCH(EF!B871,EF!$A$2:$A$1001,0))</f>
        <v>#N/A</v>
      </c>
      <c r="D871" s="202" t="e">
        <f>INDEX(A!$B$2:$B$1001,MATCH(EF!C871,A!$A$2:$A$1001,0))</f>
        <v>#N/A</v>
      </c>
      <c r="E871" s="202" t="e">
        <f>INDEX(A!$C$2:$C$1001,MATCH(EF!C871,A!$A$2:$A$1001,0))</f>
        <v>#N/A</v>
      </c>
      <c r="F871" s="202" t="e">
        <f>INDEX(A!$D$2:$D$1001,MATCH(EF!C871,A!$A$2:$A$1001,0))</f>
        <v>#N/A</v>
      </c>
      <c r="G871" s="202" t="e">
        <f>INDEX(A!$E$2:$E$1001,MATCH(EF!C871,A!$A$2:$A$1001,0))</f>
        <v>#N/A</v>
      </c>
      <c r="H871" s="202" t="e">
        <f>INDEX(A!$F$2:$F$1001,MATCH(EF!C871,A!$A$2:$A$1001,0))</f>
        <v>#N/A</v>
      </c>
      <c r="I871" s="202" t="e">
        <f>INDEX(A!$G$2:$G$1001,MATCH(EF!C871,A!$A$2:$A$1001,0))</f>
        <v>#N/A</v>
      </c>
      <c r="J871" s="202" t="e">
        <f>INDEX(A!$H$2:$H$1001,MATCH(EF!C871,A!$A$2:$A$1001,0))</f>
        <v>#N/A</v>
      </c>
      <c r="K871" s="202" t="e">
        <f>INDEX(A!$I$2:$I$1001,MATCH(EF!C871,A!$A$2:$A$1001,0))</f>
        <v>#N/A</v>
      </c>
      <c r="L871" s="202" t="e">
        <f>INDEX(A!$J$2:$J$1001,MATCH(EF!C871,A!$A$2:$A$1001,0))</f>
        <v>#N/A</v>
      </c>
      <c r="M871" s="202" t="e">
        <f>INDEX(A!$K$2:$K$1001,MATCH(EF!C871,A!$A$2:$A$1001,0))</f>
        <v>#N/A</v>
      </c>
      <c r="N871" s="202" t="e">
        <f>INDEX(A!$L$2:$L$1001,MATCH(EF!C871,A!$A$2:$A$1001,0))</f>
        <v>#N/A</v>
      </c>
      <c r="O871" s="203" t="e">
        <f t="shared" si="26"/>
        <v>#N/A</v>
      </c>
      <c r="P871" s="203" t="e">
        <f t="shared" si="27"/>
        <v>#N/A</v>
      </c>
      <c r="Q871" s="203" t="e">
        <f>IF(O871="7",IF(P871="000","Sin región al ser un intermunicipal",INDEX(B!$C$2:$C$126,MATCH(EF!P871,B!$A$2:$A$126,0))),"Sin región al ser un ente Estatal")</f>
        <v>#N/A</v>
      </c>
      <c r="R871" s="204" t="e">
        <f>IF(O871="7",IF(P871="000","N/A",INDEX(B!$D$2:$D$126,MATCH(EF!P871,B!$A$2:$A$126,0))),B!$D$127)</f>
        <v>#N/A</v>
      </c>
      <c r="S871" s="204" t="e">
        <f>IF(O871="7",IF(P871="000","N/A",INDEX(B!$E$2:$E$126,MATCH(EF!P871,B!$A$2:$A$126,0))),B!$E$127)</f>
        <v>#N/A</v>
      </c>
    </row>
    <row r="872" spans="1:19" x14ac:dyDescent="0.3">
      <c r="A872" s="195">
        <f>COUNTIF(A!$A$2:$A$1001,"&lt;="&amp;A!A872)</f>
        <v>0</v>
      </c>
      <c r="B872" s="196">
        <v>871</v>
      </c>
      <c r="C872" s="202" t="e">
        <f>INDEX(A!$A$2:$A$1001,MATCH(EF!B872,EF!$A$2:$A$1001,0))</f>
        <v>#N/A</v>
      </c>
      <c r="D872" s="202" t="e">
        <f>INDEX(A!$B$2:$B$1001,MATCH(EF!C872,A!$A$2:$A$1001,0))</f>
        <v>#N/A</v>
      </c>
      <c r="E872" s="202" t="e">
        <f>INDEX(A!$C$2:$C$1001,MATCH(EF!C872,A!$A$2:$A$1001,0))</f>
        <v>#N/A</v>
      </c>
      <c r="F872" s="202" t="e">
        <f>INDEX(A!$D$2:$D$1001,MATCH(EF!C872,A!$A$2:$A$1001,0))</f>
        <v>#N/A</v>
      </c>
      <c r="G872" s="202" t="e">
        <f>INDEX(A!$E$2:$E$1001,MATCH(EF!C872,A!$A$2:$A$1001,0))</f>
        <v>#N/A</v>
      </c>
      <c r="H872" s="202" t="e">
        <f>INDEX(A!$F$2:$F$1001,MATCH(EF!C872,A!$A$2:$A$1001,0))</f>
        <v>#N/A</v>
      </c>
      <c r="I872" s="202" t="e">
        <f>INDEX(A!$G$2:$G$1001,MATCH(EF!C872,A!$A$2:$A$1001,0))</f>
        <v>#N/A</v>
      </c>
      <c r="J872" s="202" t="e">
        <f>INDEX(A!$H$2:$H$1001,MATCH(EF!C872,A!$A$2:$A$1001,0))</f>
        <v>#N/A</v>
      </c>
      <c r="K872" s="202" t="e">
        <f>INDEX(A!$I$2:$I$1001,MATCH(EF!C872,A!$A$2:$A$1001,0))</f>
        <v>#N/A</v>
      </c>
      <c r="L872" s="202" t="e">
        <f>INDEX(A!$J$2:$J$1001,MATCH(EF!C872,A!$A$2:$A$1001,0))</f>
        <v>#N/A</v>
      </c>
      <c r="M872" s="202" t="e">
        <f>INDEX(A!$K$2:$K$1001,MATCH(EF!C872,A!$A$2:$A$1001,0))</f>
        <v>#N/A</v>
      </c>
      <c r="N872" s="202" t="e">
        <f>INDEX(A!$L$2:$L$1001,MATCH(EF!C872,A!$A$2:$A$1001,0))</f>
        <v>#N/A</v>
      </c>
      <c r="O872" s="203" t="e">
        <f t="shared" si="26"/>
        <v>#N/A</v>
      </c>
      <c r="P872" s="203" t="e">
        <f t="shared" si="27"/>
        <v>#N/A</v>
      </c>
      <c r="Q872" s="203" t="e">
        <f>IF(O872="7",IF(P872="000","Sin región al ser un intermunicipal",INDEX(B!$C$2:$C$126,MATCH(EF!P872,B!$A$2:$A$126,0))),"Sin región al ser un ente Estatal")</f>
        <v>#N/A</v>
      </c>
      <c r="R872" s="204" t="e">
        <f>IF(O872="7",IF(P872="000","N/A",INDEX(B!$D$2:$D$126,MATCH(EF!P872,B!$A$2:$A$126,0))),B!$D$127)</f>
        <v>#N/A</v>
      </c>
      <c r="S872" s="204" t="e">
        <f>IF(O872="7",IF(P872="000","N/A",INDEX(B!$E$2:$E$126,MATCH(EF!P872,B!$A$2:$A$126,0))),B!$E$127)</f>
        <v>#N/A</v>
      </c>
    </row>
    <row r="873" spans="1:19" x14ac:dyDescent="0.3">
      <c r="A873" s="195">
        <f>COUNTIF(A!$A$2:$A$1001,"&lt;="&amp;A!A873)</f>
        <v>0</v>
      </c>
      <c r="B873" s="196">
        <v>872</v>
      </c>
      <c r="C873" s="202" t="e">
        <f>INDEX(A!$A$2:$A$1001,MATCH(EF!B873,EF!$A$2:$A$1001,0))</f>
        <v>#N/A</v>
      </c>
      <c r="D873" s="202" t="e">
        <f>INDEX(A!$B$2:$B$1001,MATCH(EF!C873,A!$A$2:$A$1001,0))</f>
        <v>#N/A</v>
      </c>
      <c r="E873" s="202" t="e">
        <f>INDEX(A!$C$2:$C$1001,MATCH(EF!C873,A!$A$2:$A$1001,0))</f>
        <v>#N/A</v>
      </c>
      <c r="F873" s="202" t="e">
        <f>INDEX(A!$D$2:$D$1001,MATCH(EF!C873,A!$A$2:$A$1001,0))</f>
        <v>#N/A</v>
      </c>
      <c r="G873" s="202" t="e">
        <f>INDEX(A!$E$2:$E$1001,MATCH(EF!C873,A!$A$2:$A$1001,0))</f>
        <v>#N/A</v>
      </c>
      <c r="H873" s="202" t="e">
        <f>INDEX(A!$F$2:$F$1001,MATCH(EF!C873,A!$A$2:$A$1001,0))</f>
        <v>#N/A</v>
      </c>
      <c r="I873" s="202" t="e">
        <f>INDEX(A!$G$2:$G$1001,MATCH(EF!C873,A!$A$2:$A$1001,0))</f>
        <v>#N/A</v>
      </c>
      <c r="J873" s="202" t="e">
        <f>INDEX(A!$H$2:$H$1001,MATCH(EF!C873,A!$A$2:$A$1001,0))</f>
        <v>#N/A</v>
      </c>
      <c r="K873" s="202" t="e">
        <f>INDEX(A!$I$2:$I$1001,MATCH(EF!C873,A!$A$2:$A$1001,0))</f>
        <v>#N/A</v>
      </c>
      <c r="L873" s="202" t="e">
        <f>INDEX(A!$J$2:$J$1001,MATCH(EF!C873,A!$A$2:$A$1001,0))</f>
        <v>#N/A</v>
      </c>
      <c r="M873" s="202" t="e">
        <f>INDEX(A!$K$2:$K$1001,MATCH(EF!C873,A!$A$2:$A$1001,0))</f>
        <v>#N/A</v>
      </c>
      <c r="N873" s="202" t="e">
        <f>INDEX(A!$L$2:$L$1001,MATCH(EF!C873,A!$A$2:$A$1001,0))</f>
        <v>#N/A</v>
      </c>
      <c r="O873" s="203" t="e">
        <f t="shared" si="26"/>
        <v>#N/A</v>
      </c>
      <c r="P873" s="203" t="e">
        <f t="shared" si="27"/>
        <v>#N/A</v>
      </c>
      <c r="Q873" s="203" t="e">
        <f>IF(O873="7",IF(P873="000","Sin región al ser un intermunicipal",INDEX(B!$C$2:$C$126,MATCH(EF!P873,B!$A$2:$A$126,0))),"Sin región al ser un ente Estatal")</f>
        <v>#N/A</v>
      </c>
      <c r="R873" s="204" t="e">
        <f>IF(O873="7",IF(P873="000","N/A",INDEX(B!$D$2:$D$126,MATCH(EF!P873,B!$A$2:$A$126,0))),B!$D$127)</f>
        <v>#N/A</v>
      </c>
      <c r="S873" s="204" t="e">
        <f>IF(O873="7",IF(P873="000","N/A",INDEX(B!$E$2:$E$126,MATCH(EF!P873,B!$A$2:$A$126,0))),B!$E$127)</f>
        <v>#N/A</v>
      </c>
    </row>
    <row r="874" spans="1:19" x14ac:dyDescent="0.3">
      <c r="A874" s="195">
        <f>COUNTIF(A!$A$2:$A$1001,"&lt;="&amp;A!A874)</f>
        <v>0</v>
      </c>
      <c r="B874" s="196">
        <v>873</v>
      </c>
      <c r="C874" s="202" t="e">
        <f>INDEX(A!$A$2:$A$1001,MATCH(EF!B874,EF!$A$2:$A$1001,0))</f>
        <v>#N/A</v>
      </c>
      <c r="D874" s="202" t="e">
        <f>INDEX(A!$B$2:$B$1001,MATCH(EF!C874,A!$A$2:$A$1001,0))</f>
        <v>#N/A</v>
      </c>
      <c r="E874" s="202" t="e">
        <f>INDEX(A!$C$2:$C$1001,MATCH(EF!C874,A!$A$2:$A$1001,0))</f>
        <v>#N/A</v>
      </c>
      <c r="F874" s="202" t="e">
        <f>INDEX(A!$D$2:$D$1001,MATCH(EF!C874,A!$A$2:$A$1001,0))</f>
        <v>#N/A</v>
      </c>
      <c r="G874" s="202" t="e">
        <f>INDEX(A!$E$2:$E$1001,MATCH(EF!C874,A!$A$2:$A$1001,0))</f>
        <v>#N/A</v>
      </c>
      <c r="H874" s="202" t="e">
        <f>INDEX(A!$F$2:$F$1001,MATCH(EF!C874,A!$A$2:$A$1001,0))</f>
        <v>#N/A</v>
      </c>
      <c r="I874" s="202" t="e">
        <f>INDEX(A!$G$2:$G$1001,MATCH(EF!C874,A!$A$2:$A$1001,0))</f>
        <v>#N/A</v>
      </c>
      <c r="J874" s="202" t="e">
        <f>INDEX(A!$H$2:$H$1001,MATCH(EF!C874,A!$A$2:$A$1001,0))</f>
        <v>#N/A</v>
      </c>
      <c r="K874" s="202" t="e">
        <f>INDEX(A!$I$2:$I$1001,MATCH(EF!C874,A!$A$2:$A$1001,0))</f>
        <v>#N/A</v>
      </c>
      <c r="L874" s="202" t="e">
        <f>INDEX(A!$J$2:$J$1001,MATCH(EF!C874,A!$A$2:$A$1001,0))</f>
        <v>#N/A</v>
      </c>
      <c r="M874" s="202" t="e">
        <f>INDEX(A!$K$2:$K$1001,MATCH(EF!C874,A!$A$2:$A$1001,0))</f>
        <v>#N/A</v>
      </c>
      <c r="N874" s="202" t="e">
        <f>INDEX(A!$L$2:$L$1001,MATCH(EF!C874,A!$A$2:$A$1001,0))</f>
        <v>#N/A</v>
      </c>
      <c r="O874" s="203" t="e">
        <f t="shared" si="26"/>
        <v>#N/A</v>
      </c>
      <c r="P874" s="203" t="e">
        <f t="shared" si="27"/>
        <v>#N/A</v>
      </c>
      <c r="Q874" s="203" t="e">
        <f>IF(O874="7",IF(P874="000","Sin región al ser un intermunicipal",INDEX(B!$C$2:$C$126,MATCH(EF!P874,B!$A$2:$A$126,0))),"Sin región al ser un ente Estatal")</f>
        <v>#N/A</v>
      </c>
      <c r="R874" s="204" t="e">
        <f>IF(O874="7",IF(P874="000","N/A",INDEX(B!$D$2:$D$126,MATCH(EF!P874,B!$A$2:$A$126,0))),B!$D$127)</f>
        <v>#N/A</v>
      </c>
      <c r="S874" s="204" t="e">
        <f>IF(O874="7",IF(P874="000","N/A",INDEX(B!$E$2:$E$126,MATCH(EF!P874,B!$A$2:$A$126,0))),B!$E$127)</f>
        <v>#N/A</v>
      </c>
    </row>
    <row r="875" spans="1:19" x14ac:dyDescent="0.3">
      <c r="A875" s="195">
        <f>COUNTIF(A!$A$2:$A$1001,"&lt;="&amp;A!A875)</f>
        <v>0</v>
      </c>
      <c r="B875" s="196">
        <v>874</v>
      </c>
      <c r="C875" s="202" t="e">
        <f>INDEX(A!$A$2:$A$1001,MATCH(EF!B875,EF!$A$2:$A$1001,0))</f>
        <v>#N/A</v>
      </c>
      <c r="D875" s="202" t="e">
        <f>INDEX(A!$B$2:$B$1001,MATCH(EF!C875,A!$A$2:$A$1001,0))</f>
        <v>#N/A</v>
      </c>
      <c r="E875" s="202" t="e">
        <f>INDEX(A!$C$2:$C$1001,MATCH(EF!C875,A!$A$2:$A$1001,0))</f>
        <v>#N/A</v>
      </c>
      <c r="F875" s="202" t="e">
        <f>INDEX(A!$D$2:$D$1001,MATCH(EF!C875,A!$A$2:$A$1001,0))</f>
        <v>#N/A</v>
      </c>
      <c r="G875" s="202" t="e">
        <f>INDEX(A!$E$2:$E$1001,MATCH(EF!C875,A!$A$2:$A$1001,0))</f>
        <v>#N/A</v>
      </c>
      <c r="H875" s="202" t="e">
        <f>INDEX(A!$F$2:$F$1001,MATCH(EF!C875,A!$A$2:$A$1001,0))</f>
        <v>#N/A</v>
      </c>
      <c r="I875" s="202" t="e">
        <f>INDEX(A!$G$2:$G$1001,MATCH(EF!C875,A!$A$2:$A$1001,0))</f>
        <v>#N/A</v>
      </c>
      <c r="J875" s="202" t="e">
        <f>INDEX(A!$H$2:$H$1001,MATCH(EF!C875,A!$A$2:$A$1001,0))</f>
        <v>#N/A</v>
      </c>
      <c r="K875" s="202" t="e">
        <f>INDEX(A!$I$2:$I$1001,MATCH(EF!C875,A!$A$2:$A$1001,0))</f>
        <v>#N/A</v>
      </c>
      <c r="L875" s="202" t="e">
        <f>INDEX(A!$J$2:$J$1001,MATCH(EF!C875,A!$A$2:$A$1001,0))</f>
        <v>#N/A</v>
      </c>
      <c r="M875" s="202" t="e">
        <f>INDEX(A!$K$2:$K$1001,MATCH(EF!C875,A!$A$2:$A$1001,0))</f>
        <v>#N/A</v>
      </c>
      <c r="N875" s="202" t="e">
        <f>INDEX(A!$L$2:$L$1001,MATCH(EF!C875,A!$A$2:$A$1001,0))</f>
        <v>#N/A</v>
      </c>
      <c r="O875" s="203" t="e">
        <f t="shared" si="26"/>
        <v>#N/A</v>
      </c>
      <c r="P875" s="203" t="e">
        <f t="shared" si="27"/>
        <v>#N/A</v>
      </c>
      <c r="Q875" s="203" t="e">
        <f>IF(O875="7",IF(P875="000","Sin región al ser un intermunicipal",INDEX(B!$C$2:$C$126,MATCH(EF!P875,B!$A$2:$A$126,0))),"Sin región al ser un ente Estatal")</f>
        <v>#N/A</v>
      </c>
      <c r="R875" s="204" t="e">
        <f>IF(O875="7",IF(P875="000","N/A",INDEX(B!$D$2:$D$126,MATCH(EF!P875,B!$A$2:$A$126,0))),B!$D$127)</f>
        <v>#N/A</v>
      </c>
      <c r="S875" s="204" t="e">
        <f>IF(O875="7",IF(P875="000","N/A",INDEX(B!$E$2:$E$126,MATCH(EF!P875,B!$A$2:$A$126,0))),B!$E$127)</f>
        <v>#N/A</v>
      </c>
    </row>
    <row r="876" spans="1:19" x14ac:dyDescent="0.3">
      <c r="A876" s="195">
        <f>COUNTIF(A!$A$2:$A$1001,"&lt;="&amp;A!A876)</f>
        <v>0</v>
      </c>
      <c r="B876" s="196">
        <v>875</v>
      </c>
      <c r="C876" s="202" t="e">
        <f>INDEX(A!$A$2:$A$1001,MATCH(EF!B876,EF!$A$2:$A$1001,0))</f>
        <v>#N/A</v>
      </c>
      <c r="D876" s="202" t="e">
        <f>INDEX(A!$B$2:$B$1001,MATCH(EF!C876,A!$A$2:$A$1001,0))</f>
        <v>#N/A</v>
      </c>
      <c r="E876" s="202" t="e">
        <f>INDEX(A!$C$2:$C$1001,MATCH(EF!C876,A!$A$2:$A$1001,0))</f>
        <v>#N/A</v>
      </c>
      <c r="F876" s="202" t="e">
        <f>INDEX(A!$D$2:$D$1001,MATCH(EF!C876,A!$A$2:$A$1001,0))</f>
        <v>#N/A</v>
      </c>
      <c r="G876" s="202" t="e">
        <f>INDEX(A!$E$2:$E$1001,MATCH(EF!C876,A!$A$2:$A$1001,0))</f>
        <v>#N/A</v>
      </c>
      <c r="H876" s="202" t="e">
        <f>INDEX(A!$F$2:$F$1001,MATCH(EF!C876,A!$A$2:$A$1001,0))</f>
        <v>#N/A</v>
      </c>
      <c r="I876" s="202" t="e">
        <f>INDEX(A!$G$2:$G$1001,MATCH(EF!C876,A!$A$2:$A$1001,0))</f>
        <v>#N/A</v>
      </c>
      <c r="J876" s="202" t="e">
        <f>INDEX(A!$H$2:$H$1001,MATCH(EF!C876,A!$A$2:$A$1001,0))</f>
        <v>#N/A</v>
      </c>
      <c r="K876" s="202" t="e">
        <f>INDEX(A!$I$2:$I$1001,MATCH(EF!C876,A!$A$2:$A$1001,0))</f>
        <v>#N/A</v>
      </c>
      <c r="L876" s="202" t="e">
        <f>INDEX(A!$J$2:$J$1001,MATCH(EF!C876,A!$A$2:$A$1001,0))</f>
        <v>#N/A</v>
      </c>
      <c r="M876" s="202" t="e">
        <f>INDEX(A!$K$2:$K$1001,MATCH(EF!C876,A!$A$2:$A$1001,0))</f>
        <v>#N/A</v>
      </c>
      <c r="N876" s="202" t="e">
        <f>INDEX(A!$L$2:$L$1001,MATCH(EF!C876,A!$A$2:$A$1001,0))</f>
        <v>#N/A</v>
      </c>
      <c r="O876" s="203" t="e">
        <f t="shared" si="26"/>
        <v>#N/A</v>
      </c>
      <c r="P876" s="203" t="e">
        <f t="shared" si="27"/>
        <v>#N/A</v>
      </c>
      <c r="Q876" s="203" t="e">
        <f>IF(O876="7",IF(P876="000","Sin región al ser un intermunicipal",INDEX(B!$C$2:$C$126,MATCH(EF!P876,B!$A$2:$A$126,0))),"Sin región al ser un ente Estatal")</f>
        <v>#N/A</v>
      </c>
      <c r="R876" s="204" t="e">
        <f>IF(O876="7",IF(P876="000","N/A",INDEX(B!$D$2:$D$126,MATCH(EF!P876,B!$A$2:$A$126,0))),B!$D$127)</f>
        <v>#N/A</v>
      </c>
      <c r="S876" s="204" t="e">
        <f>IF(O876="7",IF(P876="000","N/A",INDEX(B!$E$2:$E$126,MATCH(EF!P876,B!$A$2:$A$126,0))),B!$E$127)</f>
        <v>#N/A</v>
      </c>
    </row>
    <row r="877" spans="1:19" x14ac:dyDescent="0.3">
      <c r="A877" s="195">
        <f>COUNTIF(A!$A$2:$A$1001,"&lt;="&amp;A!A877)</f>
        <v>0</v>
      </c>
      <c r="B877" s="196">
        <v>876</v>
      </c>
      <c r="C877" s="202" t="e">
        <f>INDEX(A!$A$2:$A$1001,MATCH(EF!B877,EF!$A$2:$A$1001,0))</f>
        <v>#N/A</v>
      </c>
      <c r="D877" s="202" t="e">
        <f>INDEX(A!$B$2:$B$1001,MATCH(EF!C877,A!$A$2:$A$1001,0))</f>
        <v>#N/A</v>
      </c>
      <c r="E877" s="202" t="e">
        <f>INDEX(A!$C$2:$C$1001,MATCH(EF!C877,A!$A$2:$A$1001,0))</f>
        <v>#N/A</v>
      </c>
      <c r="F877" s="202" t="e">
        <f>INDEX(A!$D$2:$D$1001,MATCH(EF!C877,A!$A$2:$A$1001,0))</f>
        <v>#N/A</v>
      </c>
      <c r="G877" s="202" t="e">
        <f>INDEX(A!$E$2:$E$1001,MATCH(EF!C877,A!$A$2:$A$1001,0))</f>
        <v>#N/A</v>
      </c>
      <c r="H877" s="202" t="e">
        <f>INDEX(A!$F$2:$F$1001,MATCH(EF!C877,A!$A$2:$A$1001,0))</f>
        <v>#N/A</v>
      </c>
      <c r="I877" s="202" t="e">
        <f>INDEX(A!$G$2:$G$1001,MATCH(EF!C877,A!$A$2:$A$1001,0))</f>
        <v>#N/A</v>
      </c>
      <c r="J877" s="202" t="e">
        <f>INDEX(A!$H$2:$H$1001,MATCH(EF!C877,A!$A$2:$A$1001,0))</f>
        <v>#N/A</v>
      </c>
      <c r="K877" s="202" t="e">
        <f>INDEX(A!$I$2:$I$1001,MATCH(EF!C877,A!$A$2:$A$1001,0))</f>
        <v>#N/A</v>
      </c>
      <c r="L877" s="202" t="e">
        <f>INDEX(A!$J$2:$J$1001,MATCH(EF!C877,A!$A$2:$A$1001,0))</f>
        <v>#N/A</v>
      </c>
      <c r="M877" s="202" t="e">
        <f>INDEX(A!$K$2:$K$1001,MATCH(EF!C877,A!$A$2:$A$1001,0))</f>
        <v>#N/A</v>
      </c>
      <c r="N877" s="202" t="e">
        <f>INDEX(A!$L$2:$L$1001,MATCH(EF!C877,A!$A$2:$A$1001,0))</f>
        <v>#N/A</v>
      </c>
      <c r="O877" s="203" t="e">
        <f t="shared" si="26"/>
        <v>#N/A</v>
      </c>
      <c r="P877" s="203" t="e">
        <f t="shared" si="27"/>
        <v>#N/A</v>
      </c>
      <c r="Q877" s="203" t="e">
        <f>IF(O877="7",IF(P877="000","Sin región al ser un intermunicipal",INDEX(B!$C$2:$C$126,MATCH(EF!P877,B!$A$2:$A$126,0))),"Sin región al ser un ente Estatal")</f>
        <v>#N/A</v>
      </c>
      <c r="R877" s="204" t="e">
        <f>IF(O877="7",IF(P877="000","N/A",INDEX(B!$D$2:$D$126,MATCH(EF!P877,B!$A$2:$A$126,0))),B!$D$127)</f>
        <v>#N/A</v>
      </c>
      <c r="S877" s="204" t="e">
        <f>IF(O877="7",IF(P877="000","N/A",INDEX(B!$E$2:$E$126,MATCH(EF!P877,B!$A$2:$A$126,0))),B!$E$127)</f>
        <v>#N/A</v>
      </c>
    </row>
    <row r="878" spans="1:19" x14ac:dyDescent="0.3">
      <c r="A878" s="195">
        <f>COUNTIF(A!$A$2:$A$1001,"&lt;="&amp;A!A878)</f>
        <v>0</v>
      </c>
      <c r="B878" s="196">
        <v>877</v>
      </c>
      <c r="C878" s="202" t="e">
        <f>INDEX(A!$A$2:$A$1001,MATCH(EF!B878,EF!$A$2:$A$1001,0))</f>
        <v>#N/A</v>
      </c>
      <c r="D878" s="202" t="e">
        <f>INDEX(A!$B$2:$B$1001,MATCH(EF!C878,A!$A$2:$A$1001,0))</f>
        <v>#N/A</v>
      </c>
      <c r="E878" s="202" t="e">
        <f>INDEX(A!$C$2:$C$1001,MATCH(EF!C878,A!$A$2:$A$1001,0))</f>
        <v>#N/A</v>
      </c>
      <c r="F878" s="202" t="e">
        <f>INDEX(A!$D$2:$D$1001,MATCH(EF!C878,A!$A$2:$A$1001,0))</f>
        <v>#N/A</v>
      </c>
      <c r="G878" s="202" t="e">
        <f>INDEX(A!$E$2:$E$1001,MATCH(EF!C878,A!$A$2:$A$1001,0))</f>
        <v>#N/A</v>
      </c>
      <c r="H878" s="202" t="e">
        <f>INDEX(A!$F$2:$F$1001,MATCH(EF!C878,A!$A$2:$A$1001,0))</f>
        <v>#N/A</v>
      </c>
      <c r="I878" s="202" t="e">
        <f>INDEX(A!$G$2:$G$1001,MATCH(EF!C878,A!$A$2:$A$1001,0))</f>
        <v>#N/A</v>
      </c>
      <c r="J878" s="202" t="e">
        <f>INDEX(A!$H$2:$H$1001,MATCH(EF!C878,A!$A$2:$A$1001,0))</f>
        <v>#N/A</v>
      </c>
      <c r="K878" s="202" t="e">
        <f>INDEX(A!$I$2:$I$1001,MATCH(EF!C878,A!$A$2:$A$1001,0))</f>
        <v>#N/A</v>
      </c>
      <c r="L878" s="202" t="e">
        <f>INDEX(A!$J$2:$J$1001,MATCH(EF!C878,A!$A$2:$A$1001,0))</f>
        <v>#N/A</v>
      </c>
      <c r="M878" s="202" t="e">
        <f>INDEX(A!$K$2:$K$1001,MATCH(EF!C878,A!$A$2:$A$1001,0))</f>
        <v>#N/A</v>
      </c>
      <c r="N878" s="202" t="e">
        <f>INDEX(A!$L$2:$L$1001,MATCH(EF!C878,A!$A$2:$A$1001,0))</f>
        <v>#N/A</v>
      </c>
      <c r="O878" s="203" t="e">
        <f t="shared" si="26"/>
        <v>#N/A</v>
      </c>
      <c r="P878" s="203" t="e">
        <f t="shared" si="27"/>
        <v>#N/A</v>
      </c>
      <c r="Q878" s="203" t="e">
        <f>IF(O878="7",IF(P878="000","Sin región al ser un intermunicipal",INDEX(B!$C$2:$C$126,MATCH(EF!P878,B!$A$2:$A$126,0))),"Sin región al ser un ente Estatal")</f>
        <v>#N/A</v>
      </c>
      <c r="R878" s="204" t="e">
        <f>IF(O878="7",IF(P878="000","N/A",INDEX(B!$D$2:$D$126,MATCH(EF!P878,B!$A$2:$A$126,0))),B!$D$127)</f>
        <v>#N/A</v>
      </c>
      <c r="S878" s="204" t="e">
        <f>IF(O878="7",IF(P878="000","N/A",INDEX(B!$E$2:$E$126,MATCH(EF!P878,B!$A$2:$A$126,0))),B!$E$127)</f>
        <v>#N/A</v>
      </c>
    </row>
    <row r="879" spans="1:19" x14ac:dyDescent="0.3">
      <c r="A879" s="195">
        <f>COUNTIF(A!$A$2:$A$1001,"&lt;="&amp;A!A879)</f>
        <v>0</v>
      </c>
      <c r="B879" s="196">
        <v>878</v>
      </c>
      <c r="C879" s="202" t="e">
        <f>INDEX(A!$A$2:$A$1001,MATCH(EF!B879,EF!$A$2:$A$1001,0))</f>
        <v>#N/A</v>
      </c>
      <c r="D879" s="202" t="e">
        <f>INDEX(A!$B$2:$B$1001,MATCH(EF!C879,A!$A$2:$A$1001,0))</f>
        <v>#N/A</v>
      </c>
      <c r="E879" s="202" t="e">
        <f>INDEX(A!$C$2:$C$1001,MATCH(EF!C879,A!$A$2:$A$1001,0))</f>
        <v>#N/A</v>
      </c>
      <c r="F879" s="202" t="e">
        <f>INDEX(A!$D$2:$D$1001,MATCH(EF!C879,A!$A$2:$A$1001,0))</f>
        <v>#N/A</v>
      </c>
      <c r="G879" s="202" t="e">
        <f>INDEX(A!$E$2:$E$1001,MATCH(EF!C879,A!$A$2:$A$1001,0))</f>
        <v>#N/A</v>
      </c>
      <c r="H879" s="202" t="e">
        <f>INDEX(A!$F$2:$F$1001,MATCH(EF!C879,A!$A$2:$A$1001,0))</f>
        <v>#N/A</v>
      </c>
      <c r="I879" s="202" t="e">
        <f>INDEX(A!$G$2:$G$1001,MATCH(EF!C879,A!$A$2:$A$1001,0))</f>
        <v>#N/A</v>
      </c>
      <c r="J879" s="202" t="e">
        <f>INDEX(A!$H$2:$H$1001,MATCH(EF!C879,A!$A$2:$A$1001,0))</f>
        <v>#N/A</v>
      </c>
      <c r="K879" s="202" t="e">
        <f>INDEX(A!$I$2:$I$1001,MATCH(EF!C879,A!$A$2:$A$1001,0))</f>
        <v>#N/A</v>
      </c>
      <c r="L879" s="202" t="e">
        <f>INDEX(A!$J$2:$J$1001,MATCH(EF!C879,A!$A$2:$A$1001,0))</f>
        <v>#N/A</v>
      </c>
      <c r="M879" s="202" t="e">
        <f>INDEX(A!$K$2:$K$1001,MATCH(EF!C879,A!$A$2:$A$1001,0))</f>
        <v>#N/A</v>
      </c>
      <c r="N879" s="202" t="e">
        <f>INDEX(A!$L$2:$L$1001,MATCH(EF!C879,A!$A$2:$A$1001,0))</f>
        <v>#N/A</v>
      </c>
      <c r="O879" s="203" t="e">
        <f t="shared" si="26"/>
        <v>#N/A</v>
      </c>
      <c r="P879" s="203" t="e">
        <f t="shared" si="27"/>
        <v>#N/A</v>
      </c>
      <c r="Q879" s="203" t="e">
        <f>IF(O879="7",IF(P879="000","Sin región al ser un intermunicipal",INDEX(B!$C$2:$C$126,MATCH(EF!P879,B!$A$2:$A$126,0))),"Sin región al ser un ente Estatal")</f>
        <v>#N/A</v>
      </c>
      <c r="R879" s="204" t="e">
        <f>IF(O879="7",IF(P879="000","N/A",INDEX(B!$D$2:$D$126,MATCH(EF!P879,B!$A$2:$A$126,0))),B!$D$127)</f>
        <v>#N/A</v>
      </c>
      <c r="S879" s="204" t="e">
        <f>IF(O879="7",IF(P879="000","N/A",INDEX(B!$E$2:$E$126,MATCH(EF!P879,B!$A$2:$A$126,0))),B!$E$127)</f>
        <v>#N/A</v>
      </c>
    </row>
    <row r="880" spans="1:19" x14ac:dyDescent="0.3">
      <c r="A880" s="195">
        <f>COUNTIF(A!$A$2:$A$1001,"&lt;="&amp;A!A880)</f>
        <v>0</v>
      </c>
      <c r="B880" s="196">
        <v>879</v>
      </c>
      <c r="C880" s="202" t="e">
        <f>INDEX(A!$A$2:$A$1001,MATCH(EF!B880,EF!$A$2:$A$1001,0))</f>
        <v>#N/A</v>
      </c>
      <c r="D880" s="202" t="e">
        <f>INDEX(A!$B$2:$B$1001,MATCH(EF!C880,A!$A$2:$A$1001,0))</f>
        <v>#N/A</v>
      </c>
      <c r="E880" s="202" t="e">
        <f>INDEX(A!$C$2:$C$1001,MATCH(EF!C880,A!$A$2:$A$1001,0))</f>
        <v>#N/A</v>
      </c>
      <c r="F880" s="202" t="e">
        <f>INDEX(A!$D$2:$D$1001,MATCH(EF!C880,A!$A$2:$A$1001,0))</f>
        <v>#N/A</v>
      </c>
      <c r="G880" s="202" t="e">
        <f>INDEX(A!$E$2:$E$1001,MATCH(EF!C880,A!$A$2:$A$1001,0))</f>
        <v>#N/A</v>
      </c>
      <c r="H880" s="202" t="e">
        <f>INDEX(A!$F$2:$F$1001,MATCH(EF!C880,A!$A$2:$A$1001,0))</f>
        <v>#N/A</v>
      </c>
      <c r="I880" s="202" t="e">
        <f>INDEX(A!$G$2:$G$1001,MATCH(EF!C880,A!$A$2:$A$1001,0))</f>
        <v>#N/A</v>
      </c>
      <c r="J880" s="202" t="e">
        <f>INDEX(A!$H$2:$H$1001,MATCH(EF!C880,A!$A$2:$A$1001,0))</f>
        <v>#N/A</v>
      </c>
      <c r="K880" s="202" t="e">
        <f>INDEX(A!$I$2:$I$1001,MATCH(EF!C880,A!$A$2:$A$1001,0))</f>
        <v>#N/A</v>
      </c>
      <c r="L880" s="202" t="e">
        <f>INDEX(A!$J$2:$J$1001,MATCH(EF!C880,A!$A$2:$A$1001,0))</f>
        <v>#N/A</v>
      </c>
      <c r="M880" s="202" t="e">
        <f>INDEX(A!$K$2:$K$1001,MATCH(EF!C880,A!$A$2:$A$1001,0))</f>
        <v>#N/A</v>
      </c>
      <c r="N880" s="202" t="e">
        <f>INDEX(A!$L$2:$L$1001,MATCH(EF!C880,A!$A$2:$A$1001,0))</f>
        <v>#N/A</v>
      </c>
      <c r="O880" s="203" t="e">
        <f t="shared" si="26"/>
        <v>#N/A</v>
      </c>
      <c r="P880" s="203" t="e">
        <f t="shared" si="27"/>
        <v>#N/A</v>
      </c>
      <c r="Q880" s="203" t="e">
        <f>IF(O880="7",IF(P880="000","Sin región al ser un intermunicipal",INDEX(B!$C$2:$C$126,MATCH(EF!P880,B!$A$2:$A$126,0))),"Sin región al ser un ente Estatal")</f>
        <v>#N/A</v>
      </c>
      <c r="R880" s="204" t="e">
        <f>IF(O880="7",IF(P880="000","N/A",INDEX(B!$D$2:$D$126,MATCH(EF!P880,B!$A$2:$A$126,0))),B!$D$127)</f>
        <v>#N/A</v>
      </c>
      <c r="S880" s="204" t="e">
        <f>IF(O880="7",IF(P880="000","N/A",INDEX(B!$E$2:$E$126,MATCH(EF!P880,B!$A$2:$A$126,0))),B!$E$127)</f>
        <v>#N/A</v>
      </c>
    </row>
    <row r="881" spans="1:19" x14ac:dyDescent="0.3">
      <c r="A881" s="195">
        <f>COUNTIF(A!$A$2:$A$1001,"&lt;="&amp;A!A881)</f>
        <v>0</v>
      </c>
      <c r="B881" s="196">
        <v>880</v>
      </c>
      <c r="C881" s="202" t="e">
        <f>INDEX(A!$A$2:$A$1001,MATCH(EF!B881,EF!$A$2:$A$1001,0))</f>
        <v>#N/A</v>
      </c>
      <c r="D881" s="202" t="e">
        <f>INDEX(A!$B$2:$B$1001,MATCH(EF!C881,A!$A$2:$A$1001,0))</f>
        <v>#N/A</v>
      </c>
      <c r="E881" s="202" t="e">
        <f>INDEX(A!$C$2:$C$1001,MATCH(EF!C881,A!$A$2:$A$1001,0))</f>
        <v>#N/A</v>
      </c>
      <c r="F881" s="202" t="e">
        <f>INDEX(A!$D$2:$D$1001,MATCH(EF!C881,A!$A$2:$A$1001,0))</f>
        <v>#N/A</v>
      </c>
      <c r="G881" s="202" t="e">
        <f>INDEX(A!$E$2:$E$1001,MATCH(EF!C881,A!$A$2:$A$1001,0))</f>
        <v>#N/A</v>
      </c>
      <c r="H881" s="202" t="e">
        <f>INDEX(A!$F$2:$F$1001,MATCH(EF!C881,A!$A$2:$A$1001,0))</f>
        <v>#N/A</v>
      </c>
      <c r="I881" s="202" t="e">
        <f>INDEX(A!$G$2:$G$1001,MATCH(EF!C881,A!$A$2:$A$1001,0))</f>
        <v>#N/A</v>
      </c>
      <c r="J881" s="202" t="e">
        <f>INDEX(A!$H$2:$H$1001,MATCH(EF!C881,A!$A$2:$A$1001,0))</f>
        <v>#N/A</v>
      </c>
      <c r="K881" s="202" t="e">
        <f>INDEX(A!$I$2:$I$1001,MATCH(EF!C881,A!$A$2:$A$1001,0))</f>
        <v>#N/A</v>
      </c>
      <c r="L881" s="202" t="e">
        <f>INDEX(A!$J$2:$J$1001,MATCH(EF!C881,A!$A$2:$A$1001,0))</f>
        <v>#N/A</v>
      </c>
      <c r="M881" s="202" t="e">
        <f>INDEX(A!$K$2:$K$1001,MATCH(EF!C881,A!$A$2:$A$1001,0))</f>
        <v>#N/A</v>
      </c>
      <c r="N881" s="202" t="e">
        <f>INDEX(A!$L$2:$L$1001,MATCH(EF!C881,A!$A$2:$A$1001,0))</f>
        <v>#N/A</v>
      </c>
      <c r="O881" s="203" t="e">
        <f t="shared" si="26"/>
        <v>#N/A</v>
      </c>
      <c r="P881" s="203" t="e">
        <f t="shared" si="27"/>
        <v>#N/A</v>
      </c>
      <c r="Q881" s="203" t="e">
        <f>IF(O881="7",IF(P881="000","Sin región al ser un intermunicipal",INDEX(B!$C$2:$C$126,MATCH(EF!P881,B!$A$2:$A$126,0))),"Sin región al ser un ente Estatal")</f>
        <v>#N/A</v>
      </c>
      <c r="R881" s="204" t="e">
        <f>IF(O881="7",IF(P881="000","N/A",INDEX(B!$D$2:$D$126,MATCH(EF!P881,B!$A$2:$A$126,0))),B!$D$127)</f>
        <v>#N/A</v>
      </c>
      <c r="S881" s="204" t="e">
        <f>IF(O881="7",IF(P881="000","N/A",INDEX(B!$E$2:$E$126,MATCH(EF!P881,B!$A$2:$A$126,0))),B!$E$127)</f>
        <v>#N/A</v>
      </c>
    </row>
    <row r="882" spans="1:19" x14ac:dyDescent="0.3">
      <c r="A882" s="195">
        <f>COUNTIF(A!$A$2:$A$1001,"&lt;="&amp;A!A882)</f>
        <v>0</v>
      </c>
      <c r="B882" s="196">
        <v>881</v>
      </c>
      <c r="C882" s="202" t="e">
        <f>INDEX(A!$A$2:$A$1001,MATCH(EF!B882,EF!$A$2:$A$1001,0))</f>
        <v>#N/A</v>
      </c>
      <c r="D882" s="202" t="e">
        <f>INDEX(A!$B$2:$B$1001,MATCH(EF!C882,A!$A$2:$A$1001,0))</f>
        <v>#N/A</v>
      </c>
      <c r="E882" s="202" t="e">
        <f>INDEX(A!$C$2:$C$1001,MATCH(EF!C882,A!$A$2:$A$1001,0))</f>
        <v>#N/A</v>
      </c>
      <c r="F882" s="202" t="e">
        <f>INDEX(A!$D$2:$D$1001,MATCH(EF!C882,A!$A$2:$A$1001,0))</f>
        <v>#N/A</v>
      </c>
      <c r="G882" s="202" t="e">
        <f>INDEX(A!$E$2:$E$1001,MATCH(EF!C882,A!$A$2:$A$1001,0))</f>
        <v>#N/A</v>
      </c>
      <c r="H882" s="202" t="e">
        <f>INDEX(A!$F$2:$F$1001,MATCH(EF!C882,A!$A$2:$A$1001,0))</f>
        <v>#N/A</v>
      </c>
      <c r="I882" s="202" t="e">
        <f>INDEX(A!$G$2:$G$1001,MATCH(EF!C882,A!$A$2:$A$1001,0))</f>
        <v>#N/A</v>
      </c>
      <c r="J882" s="202" t="e">
        <f>INDEX(A!$H$2:$H$1001,MATCH(EF!C882,A!$A$2:$A$1001,0))</f>
        <v>#N/A</v>
      </c>
      <c r="K882" s="202" t="e">
        <f>INDEX(A!$I$2:$I$1001,MATCH(EF!C882,A!$A$2:$A$1001,0))</f>
        <v>#N/A</v>
      </c>
      <c r="L882" s="202" t="e">
        <f>INDEX(A!$J$2:$J$1001,MATCH(EF!C882,A!$A$2:$A$1001,0))</f>
        <v>#N/A</v>
      </c>
      <c r="M882" s="202" t="e">
        <f>INDEX(A!$K$2:$K$1001,MATCH(EF!C882,A!$A$2:$A$1001,0))</f>
        <v>#N/A</v>
      </c>
      <c r="N882" s="202" t="e">
        <f>INDEX(A!$L$2:$L$1001,MATCH(EF!C882,A!$A$2:$A$1001,0))</f>
        <v>#N/A</v>
      </c>
      <c r="O882" s="203" t="e">
        <f t="shared" si="26"/>
        <v>#N/A</v>
      </c>
      <c r="P882" s="203" t="e">
        <f t="shared" si="27"/>
        <v>#N/A</v>
      </c>
      <c r="Q882" s="203" t="e">
        <f>IF(O882="7",IF(P882="000","Sin región al ser un intermunicipal",INDEX(B!$C$2:$C$126,MATCH(EF!P882,B!$A$2:$A$126,0))),"Sin región al ser un ente Estatal")</f>
        <v>#N/A</v>
      </c>
      <c r="R882" s="204" t="e">
        <f>IF(O882="7",IF(P882="000","N/A",INDEX(B!$D$2:$D$126,MATCH(EF!P882,B!$A$2:$A$126,0))),B!$D$127)</f>
        <v>#N/A</v>
      </c>
      <c r="S882" s="204" t="e">
        <f>IF(O882="7",IF(P882="000","N/A",INDEX(B!$E$2:$E$126,MATCH(EF!P882,B!$A$2:$A$126,0))),B!$E$127)</f>
        <v>#N/A</v>
      </c>
    </row>
    <row r="883" spans="1:19" x14ac:dyDescent="0.3">
      <c r="A883" s="195">
        <f>COUNTIF(A!$A$2:$A$1001,"&lt;="&amp;A!A883)</f>
        <v>0</v>
      </c>
      <c r="B883" s="196">
        <v>882</v>
      </c>
      <c r="C883" s="202" t="e">
        <f>INDEX(A!$A$2:$A$1001,MATCH(EF!B883,EF!$A$2:$A$1001,0))</f>
        <v>#N/A</v>
      </c>
      <c r="D883" s="202" t="e">
        <f>INDEX(A!$B$2:$B$1001,MATCH(EF!C883,A!$A$2:$A$1001,0))</f>
        <v>#N/A</v>
      </c>
      <c r="E883" s="202" t="e">
        <f>INDEX(A!$C$2:$C$1001,MATCH(EF!C883,A!$A$2:$A$1001,0))</f>
        <v>#N/A</v>
      </c>
      <c r="F883" s="202" t="e">
        <f>INDEX(A!$D$2:$D$1001,MATCH(EF!C883,A!$A$2:$A$1001,0))</f>
        <v>#N/A</v>
      </c>
      <c r="G883" s="202" t="e">
        <f>INDEX(A!$E$2:$E$1001,MATCH(EF!C883,A!$A$2:$A$1001,0))</f>
        <v>#N/A</v>
      </c>
      <c r="H883" s="202" t="e">
        <f>INDEX(A!$F$2:$F$1001,MATCH(EF!C883,A!$A$2:$A$1001,0))</f>
        <v>#N/A</v>
      </c>
      <c r="I883" s="202" t="e">
        <f>INDEX(A!$G$2:$G$1001,MATCH(EF!C883,A!$A$2:$A$1001,0))</f>
        <v>#N/A</v>
      </c>
      <c r="J883" s="202" t="e">
        <f>INDEX(A!$H$2:$H$1001,MATCH(EF!C883,A!$A$2:$A$1001,0))</f>
        <v>#N/A</v>
      </c>
      <c r="K883" s="202" t="e">
        <f>INDEX(A!$I$2:$I$1001,MATCH(EF!C883,A!$A$2:$A$1001,0))</f>
        <v>#N/A</v>
      </c>
      <c r="L883" s="202" t="e">
        <f>INDEX(A!$J$2:$J$1001,MATCH(EF!C883,A!$A$2:$A$1001,0))</f>
        <v>#N/A</v>
      </c>
      <c r="M883" s="202" t="e">
        <f>INDEX(A!$K$2:$K$1001,MATCH(EF!C883,A!$A$2:$A$1001,0))</f>
        <v>#N/A</v>
      </c>
      <c r="N883" s="202" t="e">
        <f>INDEX(A!$L$2:$L$1001,MATCH(EF!C883,A!$A$2:$A$1001,0))</f>
        <v>#N/A</v>
      </c>
      <c r="O883" s="203" t="e">
        <f t="shared" si="26"/>
        <v>#N/A</v>
      </c>
      <c r="P883" s="203" t="e">
        <f t="shared" si="27"/>
        <v>#N/A</v>
      </c>
      <c r="Q883" s="203" t="e">
        <f>IF(O883="7",IF(P883="000","Sin región al ser un intermunicipal",INDEX(B!$C$2:$C$126,MATCH(EF!P883,B!$A$2:$A$126,0))),"Sin región al ser un ente Estatal")</f>
        <v>#N/A</v>
      </c>
      <c r="R883" s="204" t="e">
        <f>IF(O883="7",IF(P883="000","N/A",INDEX(B!$D$2:$D$126,MATCH(EF!P883,B!$A$2:$A$126,0))),B!$D$127)</f>
        <v>#N/A</v>
      </c>
      <c r="S883" s="204" t="e">
        <f>IF(O883="7",IF(P883="000","N/A",INDEX(B!$E$2:$E$126,MATCH(EF!P883,B!$A$2:$A$126,0))),B!$E$127)</f>
        <v>#N/A</v>
      </c>
    </row>
    <row r="884" spans="1:19" x14ac:dyDescent="0.3">
      <c r="A884" s="195">
        <f>COUNTIF(A!$A$2:$A$1001,"&lt;="&amp;A!A884)</f>
        <v>0</v>
      </c>
      <c r="B884" s="196">
        <v>883</v>
      </c>
      <c r="C884" s="202" t="e">
        <f>INDEX(A!$A$2:$A$1001,MATCH(EF!B884,EF!$A$2:$A$1001,0))</f>
        <v>#N/A</v>
      </c>
      <c r="D884" s="202" t="e">
        <f>INDEX(A!$B$2:$B$1001,MATCH(EF!C884,A!$A$2:$A$1001,0))</f>
        <v>#N/A</v>
      </c>
      <c r="E884" s="202" t="e">
        <f>INDEX(A!$C$2:$C$1001,MATCH(EF!C884,A!$A$2:$A$1001,0))</f>
        <v>#N/A</v>
      </c>
      <c r="F884" s="202" t="e">
        <f>INDEX(A!$D$2:$D$1001,MATCH(EF!C884,A!$A$2:$A$1001,0))</f>
        <v>#N/A</v>
      </c>
      <c r="G884" s="202" t="e">
        <f>INDEX(A!$E$2:$E$1001,MATCH(EF!C884,A!$A$2:$A$1001,0))</f>
        <v>#N/A</v>
      </c>
      <c r="H884" s="202" t="e">
        <f>INDEX(A!$F$2:$F$1001,MATCH(EF!C884,A!$A$2:$A$1001,0))</f>
        <v>#N/A</v>
      </c>
      <c r="I884" s="202" t="e">
        <f>INDEX(A!$G$2:$G$1001,MATCH(EF!C884,A!$A$2:$A$1001,0))</f>
        <v>#N/A</v>
      </c>
      <c r="J884" s="202" t="e">
        <f>INDEX(A!$H$2:$H$1001,MATCH(EF!C884,A!$A$2:$A$1001,0))</f>
        <v>#N/A</v>
      </c>
      <c r="K884" s="202" t="e">
        <f>INDEX(A!$I$2:$I$1001,MATCH(EF!C884,A!$A$2:$A$1001,0))</f>
        <v>#N/A</v>
      </c>
      <c r="L884" s="202" t="e">
        <f>INDEX(A!$J$2:$J$1001,MATCH(EF!C884,A!$A$2:$A$1001,0))</f>
        <v>#N/A</v>
      </c>
      <c r="M884" s="202" t="e">
        <f>INDEX(A!$K$2:$K$1001,MATCH(EF!C884,A!$A$2:$A$1001,0))</f>
        <v>#N/A</v>
      </c>
      <c r="N884" s="202" t="e">
        <f>INDEX(A!$L$2:$L$1001,MATCH(EF!C884,A!$A$2:$A$1001,0))</f>
        <v>#N/A</v>
      </c>
      <c r="O884" s="203" t="e">
        <f t="shared" si="26"/>
        <v>#N/A</v>
      </c>
      <c r="P884" s="203" t="e">
        <f t="shared" si="27"/>
        <v>#N/A</v>
      </c>
      <c r="Q884" s="203" t="e">
        <f>IF(O884="7",IF(P884="000","Sin región al ser un intermunicipal",INDEX(B!$C$2:$C$126,MATCH(EF!P884,B!$A$2:$A$126,0))),"Sin región al ser un ente Estatal")</f>
        <v>#N/A</v>
      </c>
      <c r="R884" s="204" t="e">
        <f>IF(O884="7",IF(P884="000","N/A",INDEX(B!$D$2:$D$126,MATCH(EF!P884,B!$A$2:$A$126,0))),B!$D$127)</f>
        <v>#N/A</v>
      </c>
      <c r="S884" s="204" t="e">
        <f>IF(O884="7",IF(P884="000","N/A",INDEX(B!$E$2:$E$126,MATCH(EF!P884,B!$A$2:$A$126,0))),B!$E$127)</f>
        <v>#N/A</v>
      </c>
    </row>
    <row r="885" spans="1:19" x14ac:dyDescent="0.3">
      <c r="A885" s="195">
        <f>COUNTIF(A!$A$2:$A$1001,"&lt;="&amp;A!A885)</f>
        <v>0</v>
      </c>
      <c r="B885" s="196">
        <v>884</v>
      </c>
      <c r="C885" s="202" t="e">
        <f>INDEX(A!$A$2:$A$1001,MATCH(EF!B885,EF!$A$2:$A$1001,0))</f>
        <v>#N/A</v>
      </c>
      <c r="D885" s="202" t="e">
        <f>INDEX(A!$B$2:$B$1001,MATCH(EF!C885,A!$A$2:$A$1001,0))</f>
        <v>#N/A</v>
      </c>
      <c r="E885" s="202" t="e">
        <f>INDEX(A!$C$2:$C$1001,MATCH(EF!C885,A!$A$2:$A$1001,0))</f>
        <v>#N/A</v>
      </c>
      <c r="F885" s="202" t="e">
        <f>INDEX(A!$D$2:$D$1001,MATCH(EF!C885,A!$A$2:$A$1001,0))</f>
        <v>#N/A</v>
      </c>
      <c r="G885" s="202" t="e">
        <f>INDEX(A!$E$2:$E$1001,MATCH(EF!C885,A!$A$2:$A$1001,0))</f>
        <v>#N/A</v>
      </c>
      <c r="H885" s="202" t="e">
        <f>INDEX(A!$F$2:$F$1001,MATCH(EF!C885,A!$A$2:$A$1001,0))</f>
        <v>#N/A</v>
      </c>
      <c r="I885" s="202" t="e">
        <f>INDEX(A!$G$2:$G$1001,MATCH(EF!C885,A!$A$2:$A$1001,0))</f>
        <v>#N/A</v>
      </c>
      <c r="J885" s="202" t="e">
        <f>INDEX(A!$H$2:$H$1001,MATCH(EF!C885,A!$A$2:$A$1001,0))</f>
        <v>#N/A</v>
      </c>
      <c r="K885" s="202" t="e">
        <f>INDEX(A!$I$2:$I$1001,MATCH(EF!C885,A!$A$2:$A$1001,0))</f>
        <v>#N/A</v>
      </c>
      <c r="L885" s="202" t="e">
        <f>INDEX(A!$J$2:$J$1001,MATCH(EF!C885,A!$A$2:$A$1001,0))</f>
        <v>#N/A</v>
      </c>
      <c r="M885" s="202" t="e">
        <f>INDEX(A!$K$2:$K$1001,MATCH(EF!C885,A!$A$2:$A$1001,0))</f>
        <v>#N/A</v>
      </c>
      <c r="N885" s="202" t="e">
        <f>INDEX(A!$L$2:$L$1001,MATCH(EF!C885,A!$A$2:$A$1001,0))</f>
        <v>#N/A</v>
      </c>
      <c r="O885" s="203" t="e">
        <f t="shared" si="26"/>
        <v>#N/A</v>
      </c>
      <c r="P885" s="203" t="e">
        <f t="shared" si="27"/>
        <v>#N/A</v>
      </c>
      <c r="Q885" s="203" t="e">
        <f>IF(O885="7",IF(P885="000","Sin región al ser un intermunicipal",INDEX(B!$C$2:$C$126,MATCH(EF!P885,B!$A$2:$A$126,0))),"Sin región al ser un ente Estatal")</f>
        <v>#N/A</v>
      </c>
      <c r="R885" s="204" t="e">
        <f>IF(O885="7",IF(P885="000","N/A",INDEX(B!$D$2:$D$126,MATCH(EF!P885,B!$A$2:$A$126,0))),B!$D$127)</f>
        <v>#N/A</v>
      </c>
      <c r="S885" s="204" t="e">
        <f>IF(O885="7",IF(P885="000","N/A",INDEX(B!$E$2:$E$126,MATCH(EF!P885,B!$A$2:$A$126,0))),B!$E$127)</f>
        <v>#N/A</v>
      </c>
    </row>
    <row r="886" spans="1:19" x14ac:dyDescent="0.3">
      <c r="A886" s="195">
        <f>COUNTIF(A!$A$2:$A$1001,"&lt;="&amp;A!A886)</f>
        <v>0</v>
      </c>
      <c r="B886" s="196">
        <v>885</v>
      </c>
      <c r="C886" s="202" t="e">
        <f>INDEX(A!$A$2:$A$1001,MATCH(EF!B886,EF!$A$2:$A$1001,0))</f>
        <v>#N/A</v>
      </c>
      <c r="D886" s="202" t="e">
        <f>INDEX(A!$B$2:$B$1001,MATCH(EF!C886,A!$A$2:$A$1001,0))</f>
        <v>#N/A</v>
      </c>
      <c r="E886" s="202" t="e">
        <f>INDEX(A!$C$2:$C$1001,MATCH(EF!C886,A!$A$2:$A$1001,0))</f>
        <v>#N/A</v>
      </c>
      <c r="F886" s="202" t="e">
        <f>INDEX(A!$D$2:$D$1001,MATCH(EF!C886,A!$A$2:$A$1001,0))</f>
        <v>#N/A</v>
      </c>
      <c r="G886" s="202" t="e">
        <f>INDEX(A!$E$2:$E$1001,MATCH(EF!C886,A!$A$2:$A$1001,0))</f>
        <v>#N/A</v>
      </c>
      <c r="H886" s="202" t="e">
        <f>INDEX(A!$F$2:$F$1001,MATCH(EF!C886,A!$A$2:$A$1001,0))</f>
        <v>#N/A</v>
      </c>
      <c r="I886" s="202" t="e">
        <f>INDEX(A!$G$2:$G$1001,MATCH(EF!C886,A!$A$2:$A$1001,0))</f>
        <v>#N/A</v>
      </c>
      <c r="J886" s="202" t="e">
        <f>INDEX(A!$H$2:$H$1001,MATCH(EF!C886,A!$A$2:$A$1001,0))</f>
        <v>#N/A</v>
      </c>
      <c r="K886" s="202" t="e">
        <f>INDEX(A!$I$2:$I$1001,MATCH(EF!C886,A!$A$2:$A$1001,0))</f>
        <v>#N/A</v>
      </c>
      <c r="L886" s="202" t="e">
        <f>INDEX(A!$J$2:$J$1001,MATCH(EF!C886,A!$A$2:$A$1001,0))</f>
        <v>#N/A</v>
      </c>
      <c r="M886" s="202" t="e">
        <f>INDEX(A!$K$2:$K$1001,MATCH(EF!C886,A!$A$2:$A$1001,0))</f>
        <v>#N/A</v>
      </c>
      <c r="N886" s="202" t="e">
        <f>INDEX(A!$L$2:$L$1001,MATCH(EF!C886,A!$A$2:$A$1001,0))</f>
        <v>#N/A</v>
      </c>
      <c r="O886" s="203" t="e">
        <f t="shared" si="26"/>
        <v>#N/A</v>
      </c>
      <c r="P886" s="203" t="e">
        <f t="shared" si="27"/>
        <v>#N/A</v>
      </c>
      <c r="Q886" s="203" t="e">
        <f>IF(O886="7",IF(P886="000","Sin región al ser un intermunicipal",INDEX(B!$C$2:$C$126,MATCH(EF!P886,B!$A$2:$A$126,0))),"Sin región al ser un ente Estatal")</f>
        <v>#N/A</v>
      </c>
      <c r="R886" s="204" t="e">
        <f>IF(O886="7",IF(P886="000","N/A",INDEX(B!$D$2:$D$126,MATCH(EF!P886,B!$A$2:$A$126,0))),B!$D$127)</f>
        <v>#N/A</v>
      </c>
      <c r="S886" s="204" t="e">
        <f>IF(O886="7",IF(P886="000","N/A",INDEX(B!$E$2:$E$126,MATCH(EF!P886,B!$A$2:$A$126,0))),B!$E$127)</f>
        <v>#N/A</v>
      </c>
    </row>
    <row r="887" spans="1:19" x14ac:dyDescent="0.3">
      <c r="A887" s="195">
        <f>COUNTIF(A!$A$2:$A$1001,"&lt;="&amp;A!A887)</f>
        <v>0</v>
      </c>
      <c r="B887" s="196">
        <v>886</v>
      </c>
      <c r="C887" s="202" t="e">
        <f>INDEX(A!$A$2:$A$1001,MATCH(EF!B887,EF!$A$2:$A$1001,0))</f>
        <v>#N/A</v>
      </c>
      <c r="D887" s="202" t="e">
        <f>INDEX(A!$B$2:$B$1001,MATCH(EF!C887,A!$A$2:$A$1001,0))</f>
        <v>#N/A</v>
      </c>
      <c r="E887" s="202" t="e">
        <f>INDEX(A!$C$2:$C$1001,MATCH(EF!C887,A!$A$2:$A$1001,0))</f>
        <v>#N/A</v>
      </c>
      <c r="F887" s="202" t="e">
        <f>INDEX(A!$D$2:$D$1001,MATCH(EF!C887,A!$A$2:$A$1001,0))</f>
        <v>#N/A</v>
      </c>
      <c r="G887" s="202" t="e">
        <f>INDEX(A!$E$2:$E$1001,MATCH(EF!C887,A!$A$2:$A$1001,0))</f>
        <v>#N/A</v>
      </c>
      <c r="H887" s="202" t="e">
        <f>INDEX(A!$F$2:$F$1001,MATCH(EF!C887,A!$A$2:$A$1001,0))</f>
        <v>#N/A</v>
      </c>
      <c r="I887" s="202" t="e">
        <f>INDEX(A!$G$2:$G$1001,MATCH(EF!C887,A!$A$2:$A$1001,0))</f>
        <v>#N/A</v>
      </c>
      <c r="J887" s="202" t="e">
        <f>INDEX(A!$H$2:$H$1001,MATCH(EF!C887,A!$A$2:$A$1001,0))</f>
        <v>#N/A</v>
      </c>
      <c r="K887" s="202" t="e">
        <f>INDEX(A!$I$2:$I$1001,MATCH(EF!C887,A!$A$2:$A$1001,0))</f>
        <v>#N/A</v>
      </c>
      <c r="L887" s="202" t="e">
        <f>INDEX(A!$J$2:$J$1001,MATCH(EF!C887,A!$A$2:$A$1001,0))</f>
        <v>#N/A</v>
      </c>
      <c r="M887" s="202" t="e">
        <f>INDEX(A!$K$2:$K$1001,MATCH(EF!C887,A!$A$2:$A$1001,0))</f>
        <v>#N/A</v>
      </c>
      <c r="N887" s="202" t="e">
        <f>INDEX(A!$L$2:$L$1001,MATCH(EF!C887,A!$A$2:$A$1001,0))</f>
        <v>#N/A</v>
      </c>
      <c r="O887" s="203" t="e">
        <f t="shared" si="26"/>
        <v>#N/A</v>
      </c>
      <c r="P887" s="203" t="e">
        <f t="shared" si="27"/>
        <v>#N/A</v>
      </c>
      <c r="Q887" s="203" t="e">
        <f>IF(O887="7",IF(P887="000","Sin región al ser un intermunicipal",INDEX(B!$C$2:$C$126,MATCH(EF!P887,B!$A$2:$A$126,0))),"Sin región al ser un ente Estatal")</f>
        <v>#N/A</v>
      </c>
      <c r="R887" s="204" t="e">
        <f>IF(O887="7",IF(P887="000","N/A",INDEX(B!$D$2:$D$126,MATCH(EF!P887,B!$A$2:$A$126,0))),B!$D$127)</f>
        <v>#N/A</v>
      </c>
      <c r="S887" s="204" t="e">
        <f>IF(O887="7",IF(P887="000","N/A",INDEX(B!$E$2:$E$126,MATCH(EF!P887,B!$A$2:$A$126,0))),B!$E$127)</f>
        <v>#N/A</v>
      </c>
    </row>
    <row r="888" spans="1:19" x14ac:dyDescent="0.3">
      <c r="A888" s="195">
        <f>COUNTIF(A!$A$2:$A$1001,"&lt;="&amp;A!A888)</f>
        <v>0</v>
      </c>
      <c r="B888" s="196">
        <v>887</v>
      </c>
      <c r="C888" s="202" t="e">
        <f>INDEX(A!$A$2:$A$1001,MATCH(EF!B888,EF!$A$2:$A$1001,0))</f>
        <v>#N/A</v>
      </c>
      <c r="D888" s="202" t="e">
        <f>INDEX(A!$B$2:$B$1001,MATCH(EF!C888,A!$A$2:$A$1001,0))</f>
        <v>#N/A</v>
      </c>
      <c r="E888" s="202" t="e">
        <f>INDEX(A!$C$2:$C$1001,MATCH(EF!C888,A!$A$2:$A$1001,0))</f>
        <v>#N/A</v>
      </c>
      <c r="F888" s="202" t="e">
        <f>INDEX(A!$D$2:$D$1001,MATCH(EF!C888,A!$A$2:$A$1001,0))</f>
        <v>#N/A</v>
      </c>
      <c r="G888" s="202" t="e">
        <f>INDEX(A!$E$2:$E$1001,MATCH(EF!C888,A!$A$2:$A$1001,0))</f>
        <v>#N/A</v>
      </c>
      <c r="H888" s="202" t="e">
        <f>INDEX(A!$F$2:$F$1001,MATCH(EF!C888,A!$A$2:$A$1001,0))</f>
        <v>#N/A</v>
      </c>
      <c r="I888" s="202" t="e">
        <f>INDEX(A!$G$2:$G$1001,MATCH(EF!C888,A!$A$2:$A$1001,0))</f>
        <v>#N/A</v>
      </c>
      <c r="J888" s="202" t="e">
        <f>INDEX(A!$H$2:$H$1001,MATCH(EF!C888,A!$A$2:$A$1001,0))</f>
        <v>#N/A</v>
      </c>
      <c r="K888" s="202" t="e">
        <f>INDEX(A!$I$2:$I$1001,MATCH(EF!C888,A!$A$2:$A$1001,0))</f>
        <v>#N/A</v>
      </c>
      <c r="L888" s="202" t="e">
        <f>INDEX(A!$J$2:$J$1001,MATCH(EF!C888,A!$A$2:$A$1001,0))</f>
        <v>#N/A</v>
      </c>
      <c r="M888" s="202" t="e">
        <f>INDEX(A!$K$2:$K$1001,MATCH(EF!C888,A!$A$2:$A$1001,0))</f>
        <v>#N/A</v>
      </c>
      <c r="N888" s="202" t="e">
        <f>INDEX(A!$L$2:$L$1001,MATCH(EF!C888,A!$A$2:$A$1001,0))</f>
        <v>#N/A</v>
      </c>
      <c r="O888" s="203" t="e">
        <f t="shared" si="26"/>
        <v>#N/A</v>
      </c>
      <c r="P888" s="203" t="e">
        <f t="shared" si="27"/>
        <v>#N/A</v>
      </c>
      <c r="Q888" s="203" t="e">
        <f>IF(O888="7",IF(P888="000","Sin región al ser un intermunicipal",INDEX(B!$C$2:$C$126,MATCH(EF!P888,B!$A$2:$A$126,0))),"Sin región al ser un ente Estatal")</f>
        <v>#N/A</v>
      </c>
      <c r="R888" s="204" t="e">
        <f>IF(O888="7",IF(P888="000","N/A",INDEX(B!$D$2:$D$126,MATCH(EF!P888,B!$A$2:$A$126,0))),B!$D$127)</f>
        <v>#N/A</v>
      </c>
      <c r="S888" s="204" t="e">
        <f>IF(O888="7",IF(P888="000","N/A",INDEX(B!$E$2:$E$126,MATCH(EF!P888,B!$A$2:$A$126,0))),B!$E$127)</f>
        <v>#N/A</v>
      </c>
    </row>
    <row r="889" spans="1:19" x14ac:dyDescent="0.3">
      <c r="A889" s="195">
        <f>COUNTIF(A!$A$2:$A$1001,"&lt;="&amp;A!A889)</f>
        <v>0</v>
      </c>
      <c r="B889" s="196">
        <v>888</v>
      </c>
      <c r="C889" s="202" t="e">
        <f>INDEX(A!$A$2:$A$1001,MATCH(EF!B889,EF!$A$2:$A$1001,0))</f>
        <v>#N/A</v>
      </c>
      <c r="D889" s="202" t="e">
        <f>INDEX(A!$B$2:$B$1001,MATCH(EF!C889,A!$A$2:$A$1001,0))</f>
        <v>#N/A</v>
      </c>
      <c r="E889" s="202" t="e">
        <f>INDEX(A!$C$2:$C$1001,MATCH(EF!C889,A!$A$2:$A$1001,0))</f>
        <v>#N/A</v>
      </c>
      <c r="F889" s="202" t="e">
        <f>INDEX(A!$D$2:$D$1001,MATCH(EF!C889,A!$A$2:$A$1001,0))</f>
        <v>#N/A</v>
      </c>
      <c r="G889" s="202" t="e">
        <f>INDEX(A!$E$2:$E$1001,MATCH(EF!C889,A!$A$2:$A$1001,0))</f>
        <v>#N/A</v>
      </c>
      <c r="H889" s="202" t="e">
        <f>INDEX(A!$F$2:$F$1001,MATCH(EF!C889,A!$A$2:$A$1001,0))</f>
        <v>#N/A</v>
      </c>
      <c r="I889" s="202" t="e">
        <f>INDEX(A!$G$2:$G$1001,MATCH(EF!C889,A!$A$2:$A$1001,0))</f>
        <v>#N/A</v>
      </c>
      <c r="J889" s="202" t="e">
        <f>INDEX(A!$H$2:$H$1001,MATCH(EF!C889,A!$A$2:$A$1001,0))</f>
        <v>#N/A</v>
      </c>
      <c r="K889" s="202" t="e">
        <f>INDEX(A!$I$2:$I$1001,MATCH(EF!C889,A!$A$2:$A$1001,0))</f>
        <v>#N/A</v>
      </c>
      <c r="L889" s="202" t="e">
        <f>INDEX(A!$J$2:$J$1001,MATCH(EF!C889,A!$A$2:$A$1001,0))</f>
        <v>#N/A</v>
      </c>
      <c r="M889" s="202" t="e">
        <f>INDEX(A!$K$2:$K$1001,MATCH(EF!C889,A!$A$2:$A$1001,0))</f>
        <v>#N/A</v>
      </c>
      <c r="N889" s="202" t="e">
        <f>INDEX(A!$L$2:$L$1001,MATCH(EF!C889,A!$A$2:$A$1001,0))</f>
        <v>#N/A</v>
      </c>
      <c r="O889" s="203" t="e">
        <f t="shared" si="26"/>
        <v>#N/A</v>
      </c>
      <c r="P889" s="203" t="e">
        <f t="shared" si="27"/>
        <v>#N/A</v>
      </c>
      <c r="Q889" s="203" t="e">
        <f>IF(O889="7",IF(P889="000","Sin región al ser un intermunicipal",INDEX(B!$C$2:$C$126,MATCH(EF!P889,B!$A$2:$A$126,0))),"Sin región al ser un ente Estatal")</f>
        <v>#N/A</v>
      </c>
      <c r="R889" s="204" t="e">
        <f>IF(O889="7",IF(P889="000","N/A",INDEX(B!$D$2:$D$126,MATCH(EF!P889,B!$A$2:$A$126,0))),B!$D$127)</f>
        <v>#N/A</v>
      </c>
      <c r="S889" s="204" t="e">
        <f>IF(O889="7",IF(P889="000","N/A",INDEX(B!$E$2:$E$126,MATCH(EF!P889,B!$A$2:$A$126,0))),B!$E$127)</f>
        <v>#N/A</v>
      </c>
    </row>
    <row r="890" spans="1:19" x14ac:dyDescent="0.3">
      <c r="A890" s="195">
        <f>COUNTIF(A!$A$2:$A$1001,"&lt;="&amp;A!A890)</f>
        <v>0</v>
      </c>
      <c r="B890" s="196">
        <v>889</v>
      </c>
      <c r="C890" s="202" t="e">
        <f>INDEX(A!$A$2:$A$1001,MATCH(EF!B890,EF!$A$2:$A$1001,0))</f>
        <v>#N/A</v>
      </c>
      <c r="D890" s="202" t="e">
        <f>INDEX(A!$B$2:$B$1001,MATCH(EF!C890,A!$A$2:$A$1001,0))</f>
        <v>#N/A</v>
      </c>
      <c r="E890" s="202" t="e">
        <f>INDEX(A!$C$2:$C$1001,MATCH(EF!C890,A!$A$2:$A$1001,0))</f>
        <v>#N/A</v>
      </c>
      <c r="F890" s="202" t="e">
        <f>INDEX(A!$D$2:$D$1001,MATCH(EF!C890,A!$A$2:$A$1001,0))</f>
        <v>#N/A</v>
      </c>
      <c r="G890" s="202" t="e">
        <f>INDEX(A!$E$2:$E$1001,MATCH(EF!C890,A!$A$2:$A$1001,0))</f>
        <v>#N/A</v>
      </c>
      <c r="H890" s="202" t="e">
        <f>INDEX(A!$F$2:$F$1001,MATCH(EF!C890,A!$A$2:$A$1001,0))</f>
        <v>#N/A</v>
      </c>
      <c r="I890" s="202" t="e">
        <f>INDEX(A!$G$2:$G$1001,MATCH(EF!C890,A!$A$2:$A$1001,0))</f>
        <v>#N/A</v>
      </c>
      <c r="J890" s="202" t="e">
        <f>INDEX(A!$H$2:$H$1001,MATCH(EF!C890,A!$A$2:$A$1001,0))</f>
        <v>#N/A</v>
      </c>
      <c r="K890" s="202" t="e">
        <f>INDEX(A!$I$2:$I$1001,MATCH(EF!C890,A!$A$2:$A$1001,0))</f>
        <v>#N/A</v>
      </c>
      <c r="L890" s="202" t="e">
        <f>INDEX(A!$J$2:$J$1001,MATCH(EF!C890,A!$A$2:$A$1001,0))</f>
        <v>#N/A</v>
      </c>
      <c r="M890" s="202" t="e">
        <f>INDEX(A!$K$2:$K$1001,MATCH(EF!C890,A!$A$2:$A$1001,0))</f>
        <v>#N/A</v>
      </c>
      <c r="N890" s="202" t="e">
        <f>INDEX(A!$L$2:$L$1001,MATCH(EF!C890,A!$A$2:$A$1001,0))</f>
        <v>#N/A</v>
      </c>
      <c r="O890" s="203" t="e">
        <f t="shared" si="26"/>
        <v>#N/A</v>
      </c>
      <c r="P890" s="203" t="e">
        <f t="shared" si="27"/>
        <v>#N/A</v>
      </c>
      <c r="Q890" s="203" t="e">
        <f>IF(O890="7",IF(P890="000","Sin región al ser un intermunicipal",INDEX(B!$C$2:$C$126,MATCH(EF!P890,B!$A$2:$A$126,0))),"Sin región al ser un ente Estatal")</f>
        <v>#N/A</v>
      </c>
      <c r="R890" s="204" t="e">
        <f>IF(O890="7",IF(P890="000","N/A",INDEX(B!$D$2:$D$126,MATCH(EF!P890,B!$A$2:$A$126,0))),B!$D$127)</f>
        <v>#N/A</v>
      </c>
      <c r="S890" s="204" t="e">
        <f>IF(O890="7",IF(P890="000","N/A",INDEX(B!$E$2:$E$126,MATCH(EF!P890,B!$A$2:$A$126,0))),B!$E$127)</f>
        <v>#N/A</v>
      </c>
    </row>
    <row r="891" spans="1:19" x14ac:dyDescent="0.3">
      <c r="A891" s="195">
        <f>COUNTIF(A!$A$2:$A$1001,"&lt;="&amp;A!A891)</f>
        <v>0</v>
      </c>
      <c r="B891" s="196">
        <v>890</v>
      </c>
      <c r="C891" s="202" t="e">
        <f>INDEX(A!$A$2:$A$1001,MATCH(EF!B891,EF!$A$2:$A$1001,0))</f>
        <v>#N/A</v>
      </c>
      <c r="D891" s="202" t="e">
        <f>INDEX(A!$B$2:$B$1001,MATCH(EF!C891,A!$A$2:$A$1001,0))</f>
        <v>#N/A</v>
      </c>
      <c r="E891" s="202" t="e">
        <f>INDEX(A!$C$2:$C$1001,MATCH(EF!C891,A!$A$2:$A$1001,0))</f>
        <v>#N/A</v>
      </c>
      <c r="F891" s="202" t="e">
        <f>INDEX(A!$D$2:$D$1001,MATCH(EF!C891,A!$A$2:$A$1001,0))</f>
        <v>#N/A</v>
      </c>
      <c r="G891" s="202" t="e">
        <f>INDEX(A!$E$2:$E$1001,MATCH(EF!C891,A!$A$2:$A$1001,0))</f>
        <v>#N/A</v>
      </c>
      <c r="H891" s="202" t="e">
        <f>INDEX(A!$F$2:$F$1001,MATCH(EF!C891,A!$A$2:$A$1001,0))</f>
        <v>#N/A</v>
      </c>
      <c r="I891" s="202" t="e">
        <f>INDEX(A!$G$2:$G$1001,MATCH(EF!C891,A!$A$2:$A$1001,0))</f>
        <v>#N/A</v>
      </c>
      <c r="J891" s="202" t="e">
        <f>INDEX(A!$H$2:$H$1001,MATCH(EF!C891,A!$A$2:$A$1001,0))</f>
        <v>#N/A</v>
      </c>
      <c r="K891" s="202" t="e">
        <f>INDEX(A!$I$2:$I$1001,MATCH(EF!C891,A!$A$2:$A$1001,0))</f>
        <v>#N/A</v>
      </c>
      <c r="L891" s="202" t="e">
        <f>INDEX(A!$J$2:$J$1001,MATCH(EF!C891,A!$A$2:$A$1001,0))</f>
        <v>#N/A</v>
      </c>
      <c r="M891" s="202" t="e">
        <f>INDEX(A!$K$2:$K$1001,MATCH(EF!C891,A!$A$2:$A$1001,0))</f>
        <v>#N/A</v>
      </c>
      <c r="N891" s="202" t="e">
        <f>INDEX(A!$L$2:$L$1001,MATCH(EF!C891,A!$A$2:$A$1001,0))</f>
        <v>#N/A</v>
      </c>
      <c r="O891" s="203" t="e">
        <f t="shared" si="26"/>
        <v>#N/A</v>
      </c>
      <c r="P891" s="203" t="e">
        <f t="shared" si="27"/>
        <v>#N/A</v>
      </c>
      <c r="Q891" s="203" t="e">
        <f>IF(O891="7",IF(P891="000","Sin región al ser un intermunicipal",INDEX(B!$C$2:$C$126,MATCH(EF!P891,B!$A$2:$A$126,0))),"Sin región al ser un ente Estatal")</f>
        <v>#N/A</v>
      </c>
      <c r="R891" s="204" t="e">
        <f>IF(O891="7",IF(P891="000","N/A",INDEX(B!$D$2:$D$126,MATCH(EF!P891,B!$A$2:$A$126,0))),B!$D$127)</f>
        <v>#N/A</v>
      </c>
      <c r="S891" s="204" t="e">
        <f>IF(O891="7",IF(P891="000","N/A",INDEX(B!$E$2:$E$126,MATCH(EF!P891,B!$A$2:$A$126,0))),B!$E$127)</f>
        <v>#N/A</v>
      </c>
    </row>
    <row r="892" spans="1:19" x14ac:dyDescent="0.3">
      <c r="A892" s="195">
        <f>COUNTIF(A!$A$2:$A$1001,"&lt;="&amp;A!A892)</f>
        <v>0</v>
      </c>
      <c r="B892" s="196">
        <v>891</v>
      </c>
      <c r="C892" s="202" t="e">
        <f>INDEX(A!$A$2:$A$1001,MATCH(EF!B892,EF!$A$2:$A$1001,0))</f>
        <v>#N/A</v>
      </c>
      <c r="D892" s="202" t="e">
        <f>INDEX(A!$B$2:$B$1001,MATCH(EF!C892,A!$A$2:$A$1001,0))</f>
        <v>#N/A</v>
      </c>
      <c r="E892" s="202" t="e">
        <f>INDEX(A!$C$2:$C$1001,MATCH(EF!C892,A!$A$2:$A$1001,0))</f>
        <v>#N/A</v>
      </c>
      <c r="F892" s="202" t="e">
        <f>INDEX(A!$D$2:$D$1001,MATCH(EF!C892,A!$A$2:$A$1001,0))</f>
        <v>#N/A</v>
      </c>
      <c r="G892" s="202" t="e">
        <f>INDEX(A!$E$2:$E$1001,MATCH(EF!C892,A!$A$2:$A$1001,0))</f>
        <v>#N/A</v>
      </c>
      <c r="H892" s="202" t="e">
        <f>INDEX(A!$F$2:$F$1001,MATCH(EF!C892,A!$A$2:$A$1001,0))</f>
        <v>#N/A</v>
      </c>
      <c r="I892" s="202" t="e">
        <f>INDEX(A!$G$2:$G$1001,MATCH(EF!C892,A!$A$2:$A$1001,0))</f>
        <v>#N/A</v>
      </c>
      <c r="J892" s="202" t="e">
        <f>INDEX(A!$H$2:$H$1001,MATCH(EF!C892,A!$A$2:$A$1001,0))</f>
        <v>#N/A</v>
      </c>
      <c r="K892" s="202" t="e">
        <f>INDEX(A!$I$2:$I$1001,MATCH(EF!C892,A!$A$2:$A$1001,0))</f>
        <v>#N/A</v>
      </c>
      <c r="L892" s="202" t="e">
        <f>INDEX(A!$J$2:$J$1001,MATCH(EF!C892,A!$A$2:$A$1001,0))</f>
        <v>#N/A</v>
      </c>
      <c r="M892" s="202" t="e">
        <f>INDEX(A!$K$2:$K$1001,MATCH(EF!C892,A!$A$2:$A$1001,0))</f>
        <v>#N/A</v>
      </c>
      <c r="N892" s="202" t="e">
        <f>INDEX(A!$L$2:$L$1001,MATCH(EF!C892,A!$A$2:$A$1001,0))</f>
        <v>#N/A</v>
      </c>
      <c r="O892" s="203" t="e">
        <f t="shared" si="26"/>
        <v>#N/A</v>
      </c>
      <c r="P892" s="203" t="e">
        <f t="shared" si="27"/>
        <v>#N/A</v>
      </c>
      <c r="Q892" s="203" t="e">
        <f>IF(O892="7",IF(P892="000","Sin región al ser un intermunicipal",INDEX(B!$C$2:$C$126,MATCH(EF!P892,B!$A$2:$A$126,0))),"Sin región al ser un ente Estatal")</f>
        <v>#N/A</v>
      </c>
      <c r="R892" s="204" t="e">
        <f>IF(O892="7",IF(P892="000","N/A",INDEX(B!$D$2:$D$126,MATCH(EF!P892,B!$A$2:$A$126,0))),B!$D$127)</f>
        <v>#N/A</v>
      </c>
      <c r="S892" s="204" t="e">
        <f>IF(O892="7",IF(P892="000","N/A",INDEX(B!$E$2:$E$126,MATCH(EF!P892,B!$A$2:$A$126,0))),B!$E$127)</f>
        <v>#N/A</v>
      </c>
    </row>
    <row r="893" spans="1:19" x14ac:dyDescent="0.3">
      <c r="A893" s="195">
        <f>COUNTIF(A!$A$2:$A$1001,"&lt;="&amp;A!A893)</f>
        <v>0</v>
      </c>
      <c r="B893" s="196">
        <v>892</v>
      </c>
      <c r="C893" s="202" t="e">
        <f>INDEX(A!$A$2:$A$1001,MATCH(EF!B893,EF!$A$2:$A$1001,0))</f>
        <v>#N/A</v>
      </c>
      <c r="D893" s="202" t="e">
        <f>INDEX(A!$B$2:$B$1001,MATCH(EF!C893,A!$A$2:$A$1001,0))</f>
        <v>#N/A</v>
      </c>
      <c r="E893" s="202" t="e">
        <f>INDEX(A!$C$2:$C$1001,MATCH(EF!C893,A!$A$2:$A$1001,0))</f>
        <v>#N/A</v>
      </c>
      <c r="F893" s="202" t="e">
        <f>INDEX(A!$D$2:$D$1001,MATCH(EF!C893,A!$A$2:$A$1001,0))</f>
        <v>#N/A</v>
      </c>
      <c r="G893" s="202" t="e">
        <f>INDEX(A!$E$2:$E$1001,MATCH(EF!C893,A!$A$2:$A$1001,0))</f>
        <v>#N/A</v>
      </c>
      <c r="H893" s="202" t="e">
        <f>INDEX(A!$F$2:$F$1001,MATCH(EF!C893,A!$A$2:$A$1001,0))</f>
        <v>#N/A</v>
      </c>
      <c r="I893" s="202" t="e">
        <f>INDEX(A!$G$2:$G$1001,MATCH(EF!C893,A!$A$2:$A$1001,0))</f>
        <v>#N/A</v>
      </c>
      <c r="J893" s="202" t="e">
        <f>INDEX(A!$H$2:$H$1001,MATCH(EF!C893,A!$A$2:$A$1001,0))</f>
        <v>#N/A</v>
      </c>
      <c r="K893" s="202" t="e">
        <f>INDEX(A!$I$2:$I$1001,MATCH(EF!C893,A!$A$2:$A$1001,0))</f>
        <v>#N/A</v>
      </c>
      <c r="L893" s="202" t="e">
        <f>INDEX(A!$J$2:$J$1001,MATCH(EF!C893,A!$A$2:$A$1001,0))</f>
        <v>#N/A</v>
      </c>
      <c r="M893" s="202" t="e">
        <f>INDEX(A!$K$2:$K$1001,MATCH(EF!C893,A!$A$2:$A$1001,0))</f>
        <v>#N/A</v>
      </c>
      <c r="N893" s="202" t="e">
        <f>INDEX(A!$L$2:$L$1001,MATCH(EF!C893,A!$A$2:$A$1001,0))</f>
        <v>#N/A</v>
      </c>
      <c r="O893" s="203" t="e">
        <f t="shared" si="26"/>
        <v>#N/A</v>
      </c>
      <c r="P893" s="203" t="e">
        <f t="shared" si="27"/>
        <v>#N/A</v>
      </c>
      <c r="Q893" s="203" t="e">
        <f>IF(O893="7",IF(P893="000","Sin región al ser un intermunicipal",INDEX(B!$C$2:$C$126,MATCH(EF!P893,B!$A$2:$A$126,0))),"Sin región al ser un ente Estatal")</f>
        <v>#N/A</v>
      </c>
      <c r="R893" s="204" t="e">
        <f>IF(O893="7",IF(P893="000","N/A",INDEX(B!$D$2:$D$126,MATCH(EF!P893,B!$A$2:$A$126,0))),B!$D$127)</f>
        <v>#N/A</v>
      </c>
      <c r="S893" s="204" t="e">
        <f>IF(O893="7",IF(P893="000","N/A",INDEX(B!$E$2:$E$126,MATCH(EF!P893,B!$A$2:$A$126,0))),B!$E$127)</f>
        <v>#N/A</v>
      </c>
    </row>
    <row r="894" spans="1:19" x14ac:dyDescent="0.3">
      <c r="A894" s="195">
        <f>COUNTIF(A!$A$2:$A$1001,"&lt;="&amp;A!A894)</f>
        <v>0</v>
      </c>
      <c r="B894" s="196">
        <v>893</v>
      </c>
      <c r="C894" s="202" t="e">
        <f>INDEX(A!$A$2:$A$1001,MATCH(EF!B894,EF!$A$2:$A$1001,0))</f>
        <v>#N/A</v>
      </c>
      <c r="D894" s="202" t="e">
        <f>INDEX(A!$B$2:$B$1001,MATCH(EF!C894,A!$A$2:$A$1001,0))</f>
        <v>#N/A</v>
      </c>
      <c r="E894" s="202" t="e">
        <f>INDEX(A!$C$2:$C$1001,MATCH(EF!C894,A!$A$2:$A$1001,0))</f>
        <v>#N/A</v>
      </c>
      <c r="F894" s="202" t="e">
        <f>INDEX(A!$D$2:$D$1001,MATCH(EF!C894,A!$A$2:$A$1001,0))</f>
        <v>#N/A</v>
      </c>
      <c r="G894" s="202" t="e">
        <f>INDEX(A!$E$2:$E$1001,MATCH(EF!C894,A!$A$2:$A$1001,0))</f>
        <v>#N/A</v>
      </c>
      <c r="H894" s="202" t="e">
        <f>INDEX(A!$F$2:$F$1001,MATCH(EF!C894,A!$A$2:$A$1001,0))</f>
        <v>#N/A</v>
      </c>
      <c r="I894" s="202" t="e">
        <f>INDEX(A!$G$2:$G$1001,MATCH(EF!C894,A!$A$2:$A$1001,0))</f>
        <v>#N/A</v>
      </c>
      <c r="J894" s="202" t="e">
        <f>INDEX(A!$H$2:$H$1001,MATCH(EF!C894,A!$A$2:$A$1001,0))</f>
        <v>#N/A</v>
      </c>
      <c r="K894" s="202" t="e">
        <f>INDEX(A!$I$2:$I$1001,MATCH(EF!C894,A!$A$2:$A$1001,0))</f>
        <v>#N/A</v>
      </c>
      <c r="L894" s="202" t="e">
        <f>INDEX(A!$J$2:$J$1001,MATCH(EF!C894,A!$A$2:$A$1001,0))</f>
        <v>#N/A</v>
      </c>
      <c r="M894" s="202" t="e">
        <f>INDEX(A!$K$2:$K$1001,MATCH(EF!C894,A!$A$2:$A$1001,0))</f>
        <v>#N/A</v>
      </c>
      <c r="N894" s="202" t="e">
        <f>INDEX(A!$L$2:$L$1001,MATCH(EF!C894,A!$A$2:$A$1001,0))</f>
        <v>#N/A</v>
      </c>
      <c r="O894" s="203" t="e">
        <f t="shared" si="26"/>
        <v>#N/A</v>
      </c>
      <c r="P894" s="203" t="e">
        <f t="shared" si="27"/>
        <v>#N/A</v>
      </c>
      <c r="Q894" s="203" t="e">
        <f>IF(O894="7",IF(P894="000","Sin región al ser un intermunicipal",INDEX(B!$C$2:$C$126,MATCH(EF!P894,B!$A$2:$A$126,0))),"Sin región al ser un ente Estatal")</f>
        <v>#N/A</v>
      </c>
      <c r="R894" s="204" t="e">
        <f>IF(O894="7",IF(P894="000","N/A",INDEX(B!$D$2:$D$126,MATCH(EF!P894,B!$A$2:$A$126,0))),B!$D$127)</f>
        <v>#N/A</v>
      </c>
      <c r="S894" s="204" t="e">
        <f>IF(O894="7",IF(P894="000","N/A",INDEX(B!$E$2:$E$126,MATCH(EF!P894,B!$A$2:$A$126,0))),B!$E$127)</f>
        <v>#N/A</v>
      </c>
    </row>
    <row r="895" spans="1:19" x14ac:dyDescent="0.3">
      <c r="A895" s="195">
        <f>COUNTIF(A!$A$2:$A$1001,"&lt;="&amp;A!A895)</f>
        <v>0</v>
      </c>
      <c r="B895" s="196">
        <v>894</v>
      </c>
      <c r="C895" s="202" t="e">
        <f>INDEX(A!$A$2:$A$1001,MATCH(EF!B895,EF!$A$2:$A$1001,0))</f>
        <v>#N/A</v>
      </c>
      <c r="D895" s="202" t="e">
        <f>INDEX(A!$B$2:$B$1001,MATCH(EF!C895,A!$A$2:$A$1001,0))</f>
        <v>#N/A</v>
      </c>
      <c r="E895" s="202" t="e">
        <f>INDEX(A!$C$2:$C$1001,MATCH(EF!C895,A!$A$2:$A$1001,0))</f>
        <v>#N/A</v>
      </c>
      <c r="F895" s="202" t="e">
        <f>INDEX(A!$D$2:$D$1001,MATCH(EF!C895,A!$A$2:$A$1001,0))</f>
        <v>#N/A</v>
      </c>
      <c r="G895" s="202" t="e">
        <f>INDEX(A!$E$2:$E$1001,MATCH(EF!C895,A!$A$2:$A$1001,0))</f>
        <v>#N/A</v>
      </c>
      <c r="H895" s="202" t="e">
        <f>INDEX(A!$F$2:$F$1001,MATCH(EF!C895,A!$A$2:$A$1001,0))</f>
        <v>#N/A</v>
      </c>
      <c r="I895" s="202" t="e">
        <f>INDEX(A!$G$2:$G$1001,MATCH(EF!C895,A!$A$2:$A$1001,0))</f>
        <v>#N/A</v>
      </c>
      <c r="J895" s="202" t="e">
        <f>INDEX(A!$H$2:$H$1001,MATCH(EF!C895,A!$A$2:$A$1001,0))</f>
        <v>#N/A</v>
      </c>
      <c r="K895" s="202" t="e">
        <f>INDEX(A!$I$2:$I$1001,MATCH(EF!C895,A!$A$2:$A$1001,0))</f>
        <v>#N/A</v>
      </c>
      <c r="L895" s="202" t="e">
        <f>INDEX(A!$J$2:$J$1001,MATCH(EF!C895,A!$A$2:$A$1001,0))</f>
        <v>#N/A</v>
      </c>
      <c r="M895" s="202" t="e">
        <f>INDEX(A!$K$2:$K$1001,MATCH(EF!C895,A!$A$2:$A$1001,0))</f>
        <v>#N/A</v>
      </c>
      <c r="N895" s="202" t="e">
        <f>INDEX(A!$L$2:$L$1001,MATCH(EF!C895,A!$A$2:$A$1001,0))</f>
        <v>#N/A</v>
      </c>
      <c r="O895" s="203" t="e">
        <f t="shared" si="26"/>
        <v>#N/A</v>
      </c>
      <c r="P895" s="203" t="e">
        <f t="shared" si="27"/>
        <v>#N/A</v>
      </c>
      <c r="Q895" s="203" t="e">
        <f>IF(O895="7",IF(P895="000","Sin región al ser un intermunicipal",INDEX(B!$C$2:$C$126,MATCH(EF!P895,B!$A$2:$A$126,0))),"Sin región al ser un ente Estatal")</f>
        <v>#N/A</v>
      </c>
      <c r="R895" s="204" t="e">
        <f>IF(O895="7",IF(P895="000","N/A",INDEX(B!$D$2:$D$126,MATCH(EF!P895,B!$A$2:$A$126,0))),B!$D$127)</f>
        <v>#N/A</v>
      </c>
      <c r="S895" s="204" t="e">
        <f>IF(O895="7",IF(P895="000","N/A",INDEX(B!$E$2:$E$126,MATCH(EF!P895,B!$A$2:$A$126,0))),B!$E$127)</f>
        <v>#N/A</v>
      </c>
    </row>
    <row r="896" spans="1:19" x14ac:dyDescent="0.3">
      <c r="A896" s="195">
        <f>COUNTIF(A!$A$2:$A$1001,"&lt;="&amp;A!A896)</f>
        <v>0</v>
      </c>
      <c r="B896" s="196">
        <v>895</v>
      </c>
      <c r="C896" s="202" t="e">
        <f>INDEX(A!$A$2:$A$1001,MATCH(EF!B896,EF!$A$2:$A$1001,0))</f>
        <v>#N/A</v>
      </c>
      <c r="D896" s="202" t="e">
        <f>INDEX(A!$B$2:$B$1001,MATCH(EF!C896,A!$A$2:$A$1001,0))</f>
        <v>#N/A</v>
      </c>
      <c r="E896" s="202" t="e">
        <f>INDEX(A!$C$2:$C$1001,MATCH(EF!C896,A!$A$2:$A$1001,0))</f>
        <v>#N/A</v>
      </c>
      <c r="F896" s="202" t="e">
        <f>INDEX(A!$D$2:$D$1001,MATCH(EF!C896,A!$A$2:$A$1001,0))</f>
        <v>#N/A</v>
      </c>
      <c r="G896" s="202" t="e">
        <f>INDEX(A!$E$2:$E$1001,MATCH(EF!C896,A!$A$2:$A$1001,0))</f>
        <v>#N/A</v>
      </c>
      <c r="H896" s="202" t="e">
        <f>INDEX(A!$F$2:$F$1001,MATCH(EF!C896,A!$A$2:$A$1001,0))</f>
        <v>#N/A</v>
      </c>
      <c r="I896" s="202" t="e">
        <f>INDEX(A!$G$2:$G$1001,MATCH(EF!C896,A!$A$2:$A$1001,0))</f>
        <v>#N/A</v>
      </c>
      <c r="J896" s="202" t="e">
        <f>INDEX(A!$H$2:$H$1001,MATCH(EF!C896,A!$A$2:$A$1001,0))</f>
        <v>#N/A</v>
      </c>
      <c r="K896" s="202" t="e">
        <f>INDEX(A!$I$2:$I$1001,MATCH(EF!C896,A!$A$2:$A$1001,0))</f>
        <v>#N/A</v>
      </c>
      <c r="L896" s="202" t="e">
        <f>INDEX(A!$J$2:$J$1001,MATCH(EF!C896,A!$A$2:$A$1001,0))</f>
        <v>#N/A</v>
      </c>
      <c r="M896" s="202" t="e">
        <f>INDEX(A!$K$2:$K$1001,MATCH(EF!C896,A!$A$2:$A$1001,0))</f>
        <v>#N/A</v>
      </c>
      <c r="N896" s="202" t="e">
        <f>INDEX(A!$L$2:$L$1001,MATCH(EF!C896,A!$A$2:$A$1001,0))</f>
        <v>#N/A</v>
      </c>
      <c r="O896" s="203" t="e">
        <f t="shared" si="26"/>
        <v>#N/A</v>
      </c>
      <c r="P896" s="203" t="e">
        <f t="shared" si="27"/>
        <v>#N/A</v>
      </c>
      <c r="Q896" s="203" t="e">
        <f>IF(O896="7",IF(P896="000","Sin región al ser un intermunicipal",INDEX(B!$C$2:$C$126,MATCH(EF!P896,B!$A$2:$A$126,0))),"Sin región al ser un ente Estatal")</f>
        <v>#N/A</v>
      </c>
      <c r="R896" s="204" t="e">
        <f>IF(O896="7",IF(P896="000","N/A",INDEX(B!$D$2:$D$126,MATCH(EF!P896,B!$A$2:$A$126,0))),B!$D$127)</f>
        <v>#N/A</v>
      </c>
      <c r="S896" s="204" t="e">
        <f>IF(O896="7",IF(P896="000","N/A",INDEX(B!$E$2:$E$126,MATCH(EF!P896,B!$A$2:$A$126,0))),B!$E$127)</f>
        <v>#N/A</v>
      </c>
    </row>
    <row r="897" spans="1:19" x14ac:dyDescent="0.3">
      <c r="A897" s="195">
        <f>COUNTIF(A!$A$2:$A$1001,"&lt;="&amp;A!A897)</f>
        <v>0</v>
      </c>
      <c r="B897" s="196">
        <v>896</v>
      </c>
      <c r="C897" s="202" t="e">
        <f>INDEX(A!$A$2:$A$1001,MATCH(EF!B897,EF!$A$2:$A$1001,0))</f>
        <v>#N/A</v>
      </c>
      <c r="D897" s="202" t="e">
        <f>INDEX(A!$B$2:$B$1001,MATCH(EF!C897,A!$A$2:$A$1001,0))</f>
        <v>#N/A</v>
      </c>
      <c r="E897" s="202" t="e">
        <f>INDEX(A!$C$2:$C$1001,MATCH(EF!C897,A!$A$2:$A$1001,0))</f>
        <v>#N/A</v>
      </c>
      <c r="F897" s="202" t="e">
        <f>INDEX(A!$D$2:$D$1001,MATCH(EF!C897,A!$A$2:$A$1001,0))</f>
        <v>#N/A</v>
      </c>
      <c r="G897" s="202" t="e">
        <f>INDEX(A!$E$2:$E$1001,MATCH(EF!C897,A!$A$2:$A$1001,0))</f>
        <v>#N/A</v>
      </c>
      <c r="H897" s="202" t="e">
        <f>INDEX(A!$F$2:$F$1001,MATCH(EF!C897,A!$A$2:$A$1001,0))</f>
        <v>#N/A</v>
      </c>
      <c r="I897" s="202" t="e">
        <f>INDEX(A!$G$2:$G$1001,MATCH(EF!C897,A!$A$2:$A$1001,0))</f>
        <v>#N/A</v>
      </c>
      <c r="J897" s="202" t="e">
        <f>INDEX(A!$H$2:$H$1001,MATCH(EF!C897,A!$A$2:$A$1001,0))</f>
        <v>#N/A</v>
      </c>
      <c r="K897" s="202" t="e">
        <f>INDEX(A!$I$2:$I$1001,MATCH(EF!C897,A!$A$2:$A$1001,0))</f>
        <v>#N/A</v>
      </c>
      <c r="L897" s="202" t="e">
        <f>INDEX(A!$J$2:$J$1001,MATCH(EF!C897,A!$A$2:$A$1001,0))</f>
        <v>#N/A</v>
      </c>
      <c r="M897" s="202" t="e">
        <f>INDEX(A!$K$2:$K$1001,MATCH(EF!C897,A!$A$2:$A$1001,0))</f>
        <v>#N/A</v>
      </c>
      <c r="N897" s="202" t="e">
        <f>INDEX(A!$L$2:$L$1001,MATCH(EF!C897,A!$A$2:$A$1001,0))</f>
        <v>#N/A</v>
      </c>
      <c r="O897" s="203" t="e">
        <f t="shared" si="26"/>
        <v>#N/A</v>
      </c>
      <c r="P897" s="203" t="e">
        <f t="shared" si="27"/>
        <v>#N/A</v>
      </c>
      <c r="Q897" s="203" t="e">
        <f>IF(O897="7",IF(P897="000","Sin región al ser un intermunicipal",INDEX(B!$C$2:$C$126,MATCH(EF!P897,B!$A$2:$A$126,0))),"Sin región al ser un ente Estatal")</f>
        <v>#N/A</v>
      </c>
      <c r="R897" s="204" t="e">
        <f>IF(O897="7",IF(P897="000","N/A",INDEX(B!$D$2:$D$126,MATCH(EF!P897,B!$A$2:$A$126,0))),B!$D$127)</f>
        <v>#N/A</v>
      </c>
      <c r="S897" s="204" t="e">
        <f>IF(O897="7",IF(P897="000","N/A",INDEX(B!$E$2:$E$126,MATCH(EF!P897,B!$A$2:$A$126,0))),B!$E$127)</f>
        <v>#N/A</v>
      </c>
    </row>
    <row r="898" spans="1:19" x14ac:dyDescent="0.3">
      <c r="A898" s="195">
        <f>COUNTIF(A!$A$2:$A$1001,"&lt;="&amp;A!A898)</f>
        <v>0</v>
      </c>
      <c r="B898" s="196">
        <v>897</v>
      </c>
      <c r="C898" s="202" t="e">
        <f>INDEX(A!$A$2:$A$1001,MATCH(EF!B898,EF!$A$2:$A$1001,0))</f>
        <v>#N/A</v>
      </c>
      <c r="D898" s="202" t="e">
        <f>INDEX(A!$B$2:$B$1001,MATCH(EF!C898,A!$A$2:$A$1001,0))</f>
        <v>#N/A</v>
      </c>
      <c r="E898" s="202" t="e">
        <f>INDEX(A!$C$2:$C$1001,MATCH(EF!C898,A!$A$2:$A$1001,0))</f>
        <v>#N/A</v>
      </c>
      <c r="F898" s="202" t="e">
        <f>INDEX(A!$D$2:$D$1001,MATCH(EF!C898,A!$A$2:$A$1001,0))</f>
        <v>#N/A</v>
      </c>
      <c r="G898" s="202" t="e">
        <f>INDEX(A!$E$2:$E$1001,MATCH(EF!C898,A!$A$2:$A$1001,0))</f>
        <v>#N/A</v>
      </c>
      <c r="H898" s="202" t="e">
        <f>INDEX(A!$F$2:$F$1001,MATCH(EF!C898,A!$A$2:$A$1001,0))</f>
        <v>#N/A</v>
      </c>
      <c r="I898" s="202" t="e">
        <f>INDEX(A!$G$2:$G$1001,MATCH(EF!C898,A!$A$2:$A$1001,0))</f>
        <v>#N/A</v>
      </c>
      <c r="J898" s="202" t="e">
        <f>INDEX(A!$H$2:$H$1001,MATCH(EF!C898,A!$A$2:$A$1001,0))</f>
        <v>#N/A</v>
      </c>
      <c r="K898" s="202" t="e">
        <f>INDEX(A!$I$2:$I$1001,MATCH(EF!C898,A!$A$2:$A$1001,0))</f>
        <v>#N/A</v>
      </c>
      <c r="L898" s="202" t="e">
        <f>INDEX(A!$J$2:$J$1001,MATCH(EF!C898,A!$A$2:$A$1001,0))</f>
        <v>#N/A</v>
      </c>
      <c r="M898" s="202" t="e">
        <f>INDEX(A!$K$2:$K$1001,MATCH(EF!C898,A!$A$2:$A$1001,0))</f>
        <v>#N/A</v>
      </c>
      <c r="N898" s="202" t="e">
        <f>INDEX(A!$L$2:$L$1001,MATCH(EF!C898,A!$A$2:$A$1001,0))</f>
        <v>#N/A</v>
      </c>
      <c r="O898" s="203" t="e">
        <f t="shared" si="26"/>
        <v>#N/A</v>
      </c>
      <c r="P898" s="203" t="e">
        <f t="shared" si="27"/>
        <v>#N/A</v>
      </c>
      <c r="Q898" s="203" t="e">
        <f>IF(O898="7",IF(P898="000","Sin región al ser un intermunicipal",INDEX(B!$C$2:$C$126,MATCH(EF!P898,B!$A$2:$A$126,0))),"Sin región al ser un ente Estatal")</f>
        <v>#N/A</v>
      </c>
      <c r="R898" s="204" t="e">
        <f>IF(O898="7",IF(P898="000","N/A",INDEX(B!$D$2:$D$126,MATCH(EF!P898,B!$A$2:$A$126,0))),B!$D$127)</f>
        <v>#N/A</v>
      </c>
      <c r="S898" s="204" t="e">
        <f>IF(O898="7",IF(P898="000","N/A",INDEX(B!$E$2:$E$126,MATCH(EF!P898,B!$A$2:$A$126,0))),B!$E$127)</f>
        <v>#N/A</v>
      </c>
    </row>
    <row r="899" spans="1:19" x14ac:dyDescent="0.3">
      <c r="A899" s="195">
        <f>COUNTIF(A!$A$2:$A$1001,"&lt;="&amp;A!A899)</f>
        <v>0</v>
      </c>
      <c r="B899" s="196">
        <v>898</v>
      </c>
      <c r="C899" s="202" t="e">
        <f>INDEX(A!$A$2:$A$1001,MATCH(EF!B899,EF!$A$2:$A$1001,0))</f>
        <v>#N/A</v>
      </c>
      <c r="D899" s="202" t="e">
        <f>INDEX(A!$B$2:$B$1001,MATCH(EF!C899,A!$A$2:$A$1001,0))</f>
        <v>#N/A</v>
      </c>
      <c r="E899" s="202" t="e">
        <f>INDEX(A!$C$2:$C$1001,MATCH(EF!C899,A!$A$2:$A$1001,0))</f>
        <v>#N/A</v>
      </c>
      <c r="F899" s="202" t="e">
        <f>INDEX(A!$D$2:$D$1001,MATCH(EF!C899,A!$A$2:$A$1001,0))</f>
        <v>#N/A</v>
      </c>
      <c r="G899" s="202" t="e">
        <f>INDEX(A!$E$2:$E$1001,MATCH(EF!C899,A!$A$2:$A$1001,0))</f>
        <v>#N/A</v>
      </c>
      <c r="H899" s="202" t="e">
        <f>INDEX(A!$F$2:$F$1001,MATCH(EF!C899,A!$A$2:$A$1001,0))</f>
        <v>#N/A</v>
      </c>
      <c r="I899" s="202" t="e">
        <f>INDEX(A!$G$2:$G$1001,MATCH(EF!C899,A!$A$2:$A$1001,0))</f>
        <v>#N/A</v>
      </c>
      <c r="J899" s="202" t="e">
        <f>INDEX(A!$H$2:$H$1001,MATCH(EF!C899,A!$A$2:$A$1001,0))</f>
        <v>#N/A</v>
      </c>
      <c r="K899" s="202" t="e">
        <f>INDEX(A!$I$2:$I$1001,MATCH(EF!C899,A!$A$2:$A$1001,0))</f>
        <v>#N/A</v>
      </c>
      <c r="L899" s="202" t="e">
        <f>INDEX(A!$J$2:$J$1001,MATCH(EF!C899,A!$A$2:$A$1001,0))</f>
        <v>#N/A</v>
      </c>
      <c r="M899" s="202" t="e">
        <f>INDEX(A!$K$2:$K$1001,MATCH(EF!C899,A!$A$2:$A$1001,0))</f>
        <v>#N/A</v>
      </c>
      <c r="N899" s="202" t="e">
        <f>INDEX(A!$L$2:$L$1001,MATCH(EF!C899,A!$A$2:$A$1001,0))</f>
        <v>#N/A</v>
      </c>
      <c r="O899" s="203" t="e">
        <f t="shared" ref="O899:O962" si="28">MID(M899,1,1)</f>
        <v>#N/A</v>
      </c>
      <c r="P899" s="203" t="e">
        <f t="shared" ref="P899:P962" si="29">MID(M899,2,3)</f>
        <v>#N/A</v>
      </c>
      <c r="Q899" s="203" t="e">
        <f>IF(O899="7",IF(P899="000","Sin región al ser un intermunicipal",INDEX(B!$C$2:$C$126,MATCH(EF!P899,B!$A$2:$A$126,0))),"Sin región al ser un ente Estatal")</f>
        <v>#N/A</v>
      </c>
      <c r="R899" s="204" t="e">
        <f>IF(O899="7",IF(P899="000","N/A",INDEX(B!$D$2:$D$126,MATCH(EF!P899,B!$A$2:$A$126,0))),B!$D$127)</f>
        <v>#N/A</v>
      </c>
      <c r="S899" s="204" t="e">
        <f>IF(O899="7",IF(P899="000","N/A",INDEX(B!$E$2:$E$126,MATCH(EF!P899,B!$A$2:$A$126,0))),B!$E$127)</f>
        <v>#N/A</v>
      </c>
    </row>
    <row r="900" spans="1:19" x14ac:dyDescent="0.3">
      <c r="A900" s="195">
        <f>COUNTIF(A!$A$2:$A$1001,"&lt;="&amp;A!A900)</f>
        <v>0</v>
      </c>
      <c r="B900" s="196">
        <v>899</v>
      </c>
      <c r="C900" s="202" t="e">
        <f>INDEX(A!$A$2:$A$1001,MATCH(EF!B900,EF!$A$2:$A$1001,0))</f>
        <v>#N/A</v>
      </c>
      <c r="D900" s="202" t="e">
        <f>INDEX(A!$B$2:$B$1001,MATCH(EF!C900,A!$A$2:$A$1001,0))</f>
        <v>#N/A</v>
      </c>
      <c r="E900" s="202" t="e">
        <f>INDEX(A!$C$2:$C$1001,MATCH(EF!C900,A!$A$2:$A$1001,0))</f>
        <v>#N/A</v>
      </c>
      <c r="F900" s="202" t="e">
        <f>INDEX(A!$D$2:$D$1001,MATCH(EF!C900,A!$A$2:$A$1001,0))</f>
        <v>#N/A</v>
      </c>
      <c r="G900" s="202" t="e">
        <f>INDEX(A!$E$2:$E$1001,MATCH(EF!C900,A!$A$2:$A$1001,0))</f>
        <v>#N/A</v>
      </c>
      <c r="H900" s="202" t="e">
        <f>INDEX(A!$F$2:$F$1001,MATCH(EF!C900,A!$A$2:$A$1001,0))</f>
        <v>#N/A</v>
      </c>
      <c r="I900" s="202" t="e">
        <f>INDEX(A!$G$2:$G$1001,MATCH(EF!C900,A!$A$2:$A$1001,0))</f>
        <v>#N/A</v>
      </c>
      <c r="J900" s="202" t="e">
        <f>INDEX(A!$H$2:$H$1001,MATCH(EF!C900,A!$A$2:$A$1001,0))</f>
        <v>#N/A</v>
      </c>
      <c r="K900" s="202" t="e">
        <f>INDEX(A!$I$2:$I$1001,MATCH(EF!C900,A!$A$2:$A$1001,0))</f>
        <v>#N/A</v>
      </c>
      <c r="L900" s="202" t="e">
        <f>INDEX(A!$J$2:$J$1001,MATCH(EF!C900,A!$A$2:$A$1001,0))</f>
        <v>#N/A</v>
      </c>
      <c r="M900" s="202" t="e">
        <f>INDEX(A!$K$2:$K$1001,MATCH(EF!C900,A!$A$2:$A$1001,0))</f>
        <v>#N/A</v>
      </c>
      <c r="N900" s="202" t="e">
        <f>INDEX(A!$L$2:$L$1001,MATCH(EF!C900,A!$A$2:$A$1001,0))</f>
        <v>#N/A</v>
      </c>
      <c r="O900" s="203" t="e">
        <f t="shared" si="28"/>
        <v>#N/A</v>
      </c>
      <c r="P900" s="203" t="e">
        <f t="shared" si="29"/>
        <v>#N/A</v>
      </c>
      <c r="Q900" s="203" t="e">
        <f>IF(O900="7",IF(P900="000","Sin región al ser un intermunicipal",INDEX(B!$C$2:$C$126,MATCH(EF!P900,B!$A$2:$A$126,0))),"Sin región al ser un ente Estatal")</f>
        <v>#N/A</v>
      </c>
      <c r="R900" s="204" t="e">
        <f>IF(O900="7",IF(P900="000","N/A",INDEX(B!$D$2:$D$126,MATCH(EF!P900,B!$A$2:$A$126,0))),B!$D$127)</f>
        <v>#N/A</v>
      </c>
      <c r="S900" s="204" t="e">
        <f>IF(O900="7",IF(P900="000","N/A",INDEX(B!$E$2:$E$126,MATCH(EF!P900,B!$A$2:$A$126,0))),B!$E$127)</f>
        <v>#N/A</v>
      </c>
    </row>
    <row r="901" spans="1:19" x14ac:dyDescent="0.3">
      <c r="A901" s="195">
        <f>COUNTIF(A!$A$2:$A$1001,"&lt;="&amp;A!A901)</f>
        <v>0</v>
      </c>
      <c r="B901" s="196">
        <v>900</v>
      </c>
      <c r="C901" s="202" t="e">
        <f>INDEX(A!$A$2:$A$1001,MATCH(EF!B901,EF!$A$2:$A$1001,0))</f>
        <v>#N/A</v>
      </c>
      <c r="D901" s="202" t="e">
        <f>INDEX(A!$B$2:$B$1001,MATCH(EF!C901,A!$A$2:$A$1001,0))</f>
        <v>#N/A</v>
      </c>
      <c r="E901" s="202" t="e">
        <f>INDEX(A!$C$2:$C$1001,MATCH(EF!C901,A!$A$2:$A$1001,0))</f>
        <v>#N/A</v>
      </c>
      <c r="F901" s="202" t="e">
        <f>INDEX(A!$D$2:$D$1001,MATCH(EF!C901,A!$A$2:$A$1001,0))</f>
        <v>#N/A</v>
      </c>
      <c r="G901" s="202" t="e">
        <f>INDEX(A!$E$2:$E$1001,MATCH(EF!C901,A!$A$2:$A$1001,0))</f>
        <v>#N/A</v>
      </c>
      <c r="H901" s="202" t="e">
        <f>INDEX(A!$F$2:$F$1001,MATCH(EF!C901,A!$A$2:$A$1001,0))</f>
        <v>#N/A</v>
      </c>
      <c r="I901" s="202" t="e">
        <f>INDEX(A!$G$2:$G$1001,MATCH(EF!C901,A!$A$2:$A$1001,0))</f>
        <v>#N/A</v>
      </c>
      <c r="J901" s="202" t="e">
        <f>INDEX(A!$H$2:$H$1001,MATCH(EF!C901,A!$A$2:$A$1001,0))</f>
        <v>#N/A</v>
      </c>
      <c r="K901" s="202" t="e">
        <f>INDEX(A!$I$2:$I$1001,MATCH(EF!C901,A!$A$2:$A$1001,0))</f>
        <v>#N/A</v>
      </c>
      <c r="L901" s="202" t="e">
        <f>INDEX(A!$J$2:$J$1001,MATCH(EF!C901,A!$A$2:$A$1001,0))</f>
        <v>#N/A</v>
      </c>
      <c r="M901" s="202" t="e">
        <f>INDEX(A!$K$2:$K$1001,MATCH(EF!C901,A!$A$2:$A$1001,0))</f>
        <v>#N/A</v>
      </c>
      <c r="N901" s="202" t="e">
        <f>INDEX(A!$L$2:$L$1001,MATCH(EF!C901,A!$A$2:$A$1001,0))</f>
        <v>#N/A</v>
      </c>
      <c r="O901" s="203" t="e">
        <f t="shared" si="28"/>
        <v>#N/A</v>
      </c>
      <c r="P901" s="203" t="e">
        <f t="shared" si="29"/>
        <v>#N/A</v>
      </c>
      <c r="Q901" s="203" t="e">
        <f>IF(O901="7",IF(P901="000","Sin región al ser un intermunicipal",INDEX(B!$C$2:$C$126,MATCH(EF!P901,B!$A$2:$A$126,0))),"Sin región al ser un ente Estatal")</f>
        <v>#N/A</v>
      </c>
      <c r="R901" s="204" t="e">
        <f>IF(O901="7",IF(P901="000","N/A",INDEX(B!$D$2:$D$126,MATCH(EF!P901,B!$A$2:$A$126,0))),B!$D$127)</f>
        <v>#N/A</v>
      </c>
      <c r="S901" s="204" t="e">
        <f>IF(O901="7",IF(P901="000","N/A",INDEX(B!$E$2:$E$126,MATCH(EF!P901,B!$A$2:$A$126,0))),B!$E$127)</f>
        <v>#N/A</v>
      </c>
    </row>
    <row r="902" spans="1:19" x14ac:dyDescent="0.3">
      <c r="A902" s="195">
        <f>COUNTIF(A!$A$2:$A$1001,"&lt;="&amp;A!A902)</f>
        <v>0</v>
      </c>
      <c r="B902" s="196">
        <v>901</v>
      </c>
      <c r="C902" s="202" t="e">
        <f>INDEX(A!$A$2:$A$1001,MATCH(EF!B902,EF!$A$2:$A$1001,0))</f>
        <v>#N/A</v>
      </c>
      <c r="D902" s="202" t="e">
        <f>INDEX(A!$B$2:$B$1001,MATCH(EF!C902,A!$A$2:$A$1001,0))</f>
        <v>#N/A</v>
      </c>
      <c r="E902" s="202" t="e">
        <f>INDEX(A!$C$2:$C$1001,MATCH(EF!C902,A!$A$2:$A$1001,0))</f>
        <v>#N/A</v>
      </c>
      <c r="F902" s="202" t="e">
        <f>INDEX(A!$D$2:$D$1001,MATCH(EF!C902,A!$A$2:$A$1001,0))</f>
        <v>#N/A</v>
      </c>
      <c r="G902" s="202" t="e">
        <f>INDEX(A!$E$2:$E$1001,MATCH(EF!C902,A!$A$2:$A$1001,0))</f>
        <v>#N/A</v>
      </c>
      <c r="H902" s="202" t="e">
        <f>INDEX(A!$F$2:$F$1001,MATCH(EF!C902,A!$A$2:$A$1001,0))</f>
        <v>#N/A</v>
      </c>
      <c r="I902" s="202" t="e">
        <f>INDEX(A!$G$2:$G$1001,MATCH(EF!C902,A!$A$2:$A$1001,0))</f>
        <v>#N/A</v>
      </c>
      <c r="J902" s="202" t="e">
        <f>INDEX(A!$H$2:$H$1001,MATCH(EF!C902,A!$A$2:$A$1001,0))</f>
        <v>#N/A</v>
      </c>
      <c r="K902" s="202" t="e">
        <f>INDEX(A!$I$2:$I$1001,MATCH(EF!C902,A!$A$2:$A$1001,0))</f>
        <v>#N/A</v>
      </c>
      <c r="L902" s="202" t="e">
        <f>INDEX(A!$J$2:$J$1001,MATCH(EF!C902,A!$A$2:$A$1001,0))</f>
        <v>#N/A</v>
      </c>
      <c r="M902" s="202" t="e">
        <f>INDEX(A!$K$2:$K$1001,MATCH(EF!C902,A!$A$2:$A$1001,0))</f>
        <v>#N/A</v>
      </c>
      <c r="N902" s="202" t="e">
        <f>INDEX(A!$L$2:$L$1001,MATCH(EF!C902,A!$A$2:$A$1001,0))</f>
        <v>#N/A</v>
      </c>
      <c r="O902" s="203" t="e">
        <f t="shared" si="28"/>
        <v>#N/A</v>
      </c>
      <c r="P902" s="203" t="e">
        <f t="shared" si="29"/>
        <v>#N/A</v>
      </c>
      <c r="Q902" s="203" t="e">
        <f>IF(O902="7",IF(P902="000","Sin región al ser un intermunicipal",INDEX(B!$C$2:$C$126,MATCH(EF!P902,B!$A$2:$A$126,0))),"Sin región al ser un ente Estatal")</f>
        <v>#N/A</v>
      </c>
      <c r="R902" s="204" t="e">
        <f>IF(O902="7",IF(P902="000","N/A",INDEX(B!$D$2:$D$126,MATCH(EF!P902,B!$A$2:$A$126,0))),B!$D$127)</f>
        <v>#N/A</v>
      </c>
      <c r="S902" s="204" t="e">
        <f>IF(O902="7",IF(P902="000","N/A",INDEX(B!$E$2:$E$126,MATCH(EF!P902,B!$A$2:$A$126,0))),B!$E$127)</f>
        <v>#N/A</v>
      </c>
    </row>
    <row r="903" spans="1:19" x14ac:dyDescent="0.3">
      <c r="A903" s="195">
        <f>COUNTIF(A!$A$2:$A$1001,"&lt;="&amp;A!A903)</f>
        <v>0</v>
      </c>
      <c r="B903" s="196">
        <v>902</v>
      </c>
      <c r="C903" s="202" t="e">
        <f>INDEX(A!$A$2:$A$1001,MATCH(EF!B903,EF!$A$2:$A$1001,0))</f>
        <v>#N/A</v>
      </c>
      <c r="D903" s="202" t="e">
        <f>INDEX(A!$B$2:$B$1001,MATCH(EF!C903,A!$A$2:$A$1001,0))</f>
        <v>#N/A</v>
      </c>
      <c r="E903" s="202" t="e">
        <f>INDEX(A!$C$2:$C$1001,MATCH(EF!C903,A!$A$2:$A$1001,0))</f>
        <v>#N/A</v>
      </c>
      <c r="F903" s="202" t="e">
        <f>INDEX(A!$D$2:$D$1001,MATCH(EF!C903,A!$A$2:$A$1001,0))</f>
        <v>#N/A</v>
      </c>
      <c r="G903" s="202" t="e">
        <f>INDEX(A!$E$2:$E$1001,MATCH(EF!C903,A!$A$2:$A$1001,0))</f>
        <v>#N/A</v>
      </c>
      <c r="H903" s="202" t="e">
        <f>INDEX(A!$F$2:$F$1001,MATCH(EF!C903,A!$A$2:$A$1001,0))</f>
        <v>#N/A</v>
      </c>
      <c r="I903" s="202" t="e">
        <f>INDEX(A!$G$2:$G$1001,MATCH(EF!C903,A!$A$2:$A$1001,0))</f>
        <v>#N/A</v>
      </c>
      <c r="J903" s="202" t="e">
        <f>INDEX(A!$H$2:$H$1001,MATCH(EF!C903,A!$A$2:$A$1001,0))</f>
        <v>#N/A</v>
      </c>
      <c r="K903" s="202" t="e">
        <f>INDEX(A!$I$2:$I$1001,MATCH(EF!C903,A!$A$2:$A$1001,0))</f>
        <v>#N/A</v>
      </c>
      <c r="L903" s="202" t="e">
        <f>INDEX(A!$J$2:$J$1001,MATCH(EF!C903,A!$A$2:$A$1001,0))</f>
        <v>#N/A</v>
      </c>
      <c r="M903" s="202" t="e">
        <f>INDEX(A!$K$2:$K$1001,MATCH(EF!C903,A!$A$2:$A$1001,0))</f>
        <v>#N/A</v>
      </c>
      <c r="N903" s="202" t="e">
        <f>INDEX(A!$L$2:$L$1001,MATCH(EF!C903,A!$A$2:$A$1001,0))</f>
        <v>#N/A</v>
      </c>
      <c r="O903" s="203" t="e">
        <f t="shared" si="28"/>
        <v>#N/A</v>
      </c>
      <c r="P903" s="203" t="e">
        <f t="shared" si="29"/>
        <v>#N/A</v>
      </c>
      <c r="Q903" s="203" t="e">
        <f>IF(O903="7",IF(P903="000","Sin región al ser un intermunicipal",INDEX(B!$C$2:$C$126,MATCH(EF!P903,B!$A$2:$A$126,0))),"Sin región al ser un ente Estatal")</f>
        <v>#N/A</v>
      </c>
      <c r="R903" s="204" t="e">
        <f>IF(O903="7",IF(P903="000","N/A",INDEX(B!$D$2:$D$126,MATCH(EF!P903,B!$A$2:$A$126,0))),B!$D$127)</f>
        <v>#N/A</v>
      </c>
      <c r="S903" s="204" t="e">
        <f>IF(O903="7",IF(P903="000","N/A",INDEX(B!$E$2:$E$126,MATCH(EF!P903,B!$A$2:$A$126,0))),B!$E$127)</f>
        <v>#N/A</v>
      </c>
    </row>
    <row r="904" spans="1:19" x14ac:dyDescent="0.3">
      <c r="A904" s="195">
        <f>COUNTIF(A!$A$2:$A$1001,"&lt;="&amp;A!A904)</f>
        <v>0</v>
      </c>
      <c r="B904" s="196">
        <v>903</v>
      </c>
      <c r="C904" s="202" t="e">
        <f>INDEX(A!$A$2:$A$1001,MATCH(EF!B904,EF!$A$2:$A$1001,0))</f>
        <v>#N/A</v>
      </c>
      <c r="D904" s="202" t="e">
        <f>INDEX(A!$B$2:$B$1001,MATCH(EF!C904,A!$A$2:$A$1001,0))</f>
        <v>#N/A</v>
      </c>
      <c r="E904" s="202" t="e">
        <f>INDEX(A!$C$2:$C$1001,MATCH(EF!C904,A!$A$2:$A$1001,0))</f>
        <v>#N/A</v>
      </c>
      <c r="F904" s="202" t="e">
        <f>INDEX(A!$D$2:$D$1001,MATCH(EF!C904,A!$A$2:$A$1001,0))</f>
        <v>#N/A</v>
      </c>
      <c r="G904" s="202" t="e">
        <f>INDEX(A!$E$2:$E$1001,MATCH(EF!C904,A!$A$2:$A$1001,0))</f>
        <v>#N/A</v>
      </c>
      <c r="H904" s="202" t="e">
        <f>INDEX(A!$F$2:$F$1001,MATCH(EF!C904,A!$A$2:$A$1001,0))</f>
        <v>#N/A</v>
      </c>
      <c r="I904" s="202" t="e">
        <f>INDEX(A!$G$2:$G$1001,MATCH(EF!C904,A!$A$2:$A$1001,0))</f>
        <v>#N/A</v>
      </c>
      <c r="J904" s="202" t="e">
        <f>INDEX(A!$H$2:$H$1001,MATCH(EF!C904,A!$A$2:$A$1001,0))</f>
        <v>#N/A</v>
      </c>
      <c r="K904" s="202" t="e">
        <f>INDEX(A!$I$2:$I$1001,MATCH(EF!C904,A!$A$2:$A$1001,0))</f>
        <v>#N/A</v>
      </c>
      <c r="L904" s="202" t="e">
        <f>INDEX(A!$J$2:$J$1001,MATCH(EF!C904,A!$A$2:$A$1001,0))</f>
        <v>#N/A</v>
      </c>
      <c r="M904" s="202" t="e">
        <f>INDEX(A!$K$2:$K$1001,MATCH(EF!C904,A!$A$2:$A$1001,0))</f>
        <v>#N/A</v>
      </c>
      <c r="N904" s="202" t="e">
        <f>INDEX(A!$L$2:$L$1001,MATCH(EF!C904,A!$A$2:$A$1001,0))</f>
        <v>#N/A</v>
      </c>
      <c r="O904" s="203" t="e">
        <f t="shared" si="28"/>
        <v>#N/A</v>
      </c>
      <c r="P904" s="203" t="e">
        <f t="shared" si="29"/>
        <v>#N/A</v>
      </c>
      <c r="Q904" s="203" t="e">
        <f>IF(O904="7",IF(P904="000","Sin región al ser un intermunicipal",INDEX(B!$C$2:$C$126,MATCH(EF!P904,B!$A$2:$A$126,0))),"Sin región al ser un ente Estatal")</f>
        <v>#N/A</v>
      </c>
      <c r="R904" s="204" t="e">
        <f>IF(O904="7",IF(P904="000","N/A",INDEX(B!$D$2:$D$126,MATCH(EF!P904,B!$A$2:$A$126,0))),B!$D$127)</f>
        <v>#N/A</v>
      </c>
      <c r="S904" s="204" t="e">
        <f>IF(O904="7",IF(P904="000","N/A",INDEX(B!$E$2:$E$126,MATCH(EF!P904,B!$A$2:$A$126,0))),B!$E$127)</f>
        <v>#N/A</v>
      </c>
    </row>
    <row r="905" spans="1:19" x14ac:dyDescent="0.3">
      <c r="A905" s="195">
        <f>COUNTIF(A!$A$2:$A$1001,"&lt;="&amp;A!A905)</f>
        <v>0</v>
      </c>
      <c r="B905" s="196">
        <v>904</v>
      </c>
      <c r="C905" s="202" t="e">
        <f>INDEX(A!$A$2:$A$1001,MATCH(EF!B905,EF!$A$2:$A$1001,0))</f>
        <v>#N/A</v>
      </c>
      <c r="D905" s="202" t="e">
        <f>INDEX(A!$B$2:$B$1001,MATCH(EF!C905,A!$A$2:$A$1001,0))</f>
        <v>#N/A</v>
      </c>
      <c r="E905" s="202" t="e">
        <f>INDEX(A!$C$2:$C$1001,MATCH(EF!C905,A!$A$2:$A$1001,0))</f>
        <v>#N/A</v>
      </c>
      <c r="F905" s="202" t="e">
        <f>INDEX(A!$D$2:$D$1001,MATCH(EF!C905,A!$A$2:$A$1001,0))</f>
        <v>#N/A</v>
      </c>
      <c r="G905" s="202" t="e">
        <f>INDEX(A!$E$2:$E$1001,MATCH(EF!C905,A!$A$2:$A$1001,0))</f>
        <v>#N/A</v>
      </c>
      <c r="H905" s="202" t="e">
        <f>INDEX(A!$F$2:$F$1001,MATCH(EF!C905,A!$A$2:$A$1001,0))</f>
        <v>#N/A</v>
      </c>
      <c r="I905" s="202" t="e">
        <f>INDEX(A!$G$2:$G$1001,MATCH(EF!C905,A!$A$2:$A$1001,0))</f>
        <v>#N/A</v>
      </c>
      <c r="J905" s="202" t="e">
        <f>INDEX(A!$H$2:$H$1001,MATCH(EF!C905,A!$A$2:$A$1001,0))</f>
        <v>#N/A</v>
      </c>
      <c r="K905" s="202" t="e">
        <f>INDEX(A!$I$2:$I$1001,MATCH(EF!C905,A!$A$2:$A$1001,0))</f>
        <v>#N/A</v>
      </c>
      <c r="L905" s="202" t="e">
        <f>INDEX(A!$J$2:$J$1001,MATCH(EF!C905,A!$A$2:$A$1001,0))</f>
        <v>#N/A</v>
      </c>
      <c r="M905" s="202" t="e">
        <f>INDEX(A!$K$2:$K$1001,MATCH(EF!C905,A!$A$2:$A$1001,0))</f>
        <v>#N/A</v>
      </c>
      <c r="N905" s="202" t="e">
        <f>INDEX(A!$L$2:$L$1001,MATCH(EF!C905,A!$A$2:$A$1001,0))</f>
        <v>#N/A</v>
      </c>
      <c r="O905" s="203" t="e">
        <f t="shared" si="28"/>
        <v>#N/A</v>
      </c>
      <c r="P905" s="203" t="e">
        <f t="shared" si="29"/>
        <v>#N/A</v>
      </c>
      <c r="Q905" s="203" t="e">
        <f>IF(O905="7",IF(P905="000","Sin región al ser un intermunicipal",INDEX(B!$C$2:$C$126,MATCH(EF!P905,B!$A$2:$A$126,0))),"Sin región al ser un ente Estatal")</f>
        <v>#N/A</v>
      </c>
      <c r="R905" s="204" t="e">
        <f>IF(O905="7",IF(P905="000","N/A",INDEX(B!$D$2:$D$126,MATCH(EF!P905,B!$A$2:$A$126,0))),B!$D$127)</f>
        <v>#N/A</v>
      </c>
      <c r="S905" s="204" t="e">
        <f>IF(O905="7",IF(P905="000","N/A",INDEX(B!$E$2:$E$126,MATCH(EF!P905,B!$A$2:$A$126,0))),B!$E$127)</f>
        <v>#N/A</v>
      </c>
    </row>
    <row r="906" spans="1:19" x14ac:dyDescent="0.3">
      <c r="A906" s="195">
        <f>COUNTIF(A!$A$2:$A$1001,"&lt;="&amp;A!A906)</f>
        <v>0</v>
      </c>
      <c r="B906" s="196">
        <v>905</v>
      </c>
      <c r="C906" s="202" t="e">
        <f>INDEX(A!$A$2:$A$1001,MATCH(EF!B906,EF!$A$2:$A$1001,0))</f>
        <v>#N/A</v>
      </c>
      <c r="D906" s="202" t="e">
        <f>INDEX(A!$B$2:$B$1001,MATCH(EF!C906,A!$A$2:$A$1001,0))</f>
        <v>#N/A</v>
      </c>
      <c r="E906" s="202" t="e">
        <f>INDEX(A!$C$2:$C$1001,MATCH(EF!C906,A!$A$2:$A$1001,0))</f>
        <v>#N/A</v>
      </c>
      <c r="F906" s="202" t="e">
        <f>INDEX(A!$D$2:$D$1001,MATCH(EF!C906,A!$A$2:$A$1001,0))</f>
        <v>#N/A</v>
      </c>
      <c r="G906" s="202" t="e">
        <f>INDEX(A!$E$2:$E$1001,MATCH(EF!C906,A!$A$2:$A$1001,0))</f>
        <v>#N/A</v>
      </c>
      <c r="H906" s="202" t="e">
        <f>INDEX(A!$F$2:$F$1001,MATCH(EF!C906,A!$A$2:$A$1001,0))</f>
        <v>#N/A</v>
      </c>
      <c r="I906" s="202" t="e">
        <f>INDEX(A!$G$2:$G$1001,MATCH(EF!C906,A!$A$2:$A$1001,0))</f>
        <v>#N/A</v>
      </c>
      <c r="J906" s="202" t="e">
        <f>INDEX(A!$H$2:$H$1001,MATCH(EF!C906,A!$A$2:$A$1001,0))</f>
        <v>#N/A</v>
      </c>
      <c r="K906" s="202" t="e">
        <f>INDEX(A!$I$2:$I$1001,MATCH(EF!C906,A!$A$2:$A$1001,0))</f>
        <v>#N/A</v>
      </c>
      <c r="L906" s="202" t="e">
        <f>INDEX(A!$J$2:$J$1001,MATCH(EF!C906,A!$A$2:$A$1001,0))</f>
        <v>#N/A</v>
      </c>
      <c r="M906" s="202" t="e">
        <f>INDEX(A!$K$2:$K$1001,MATCH(EF!C906,A!$A$2:$A$1001,0))</f>
        <v>#N/A</v>
      </c>
      <c r="N906" s="202" t="e">
        <f>INDEX(A!$L$2:$L$1001,MATCH(EF!C906,A!$A$2:$A$1001,0))</f>
        <v>#N/A</v>
      </c>
      <c r="O906" s="203" t="e">
        <f t="shared" si="28"/>
        <v>#N/A</v>
      </c>
      <c r="P906" s="203" t="e">
        <f t="shared" si="29"/>
        <v>#N/A</v>
      </c>
      <c r="Q906" s="203" t="e">
        <f>IF(O906="7",IF(P906="000","Sin región al ser un intermunicipal",INDEX(B!$C$2:$C$126,MATCH(EF!P906,B!$A$2:$A$126,0))),"Sin región al ser un ente Estatal")</f>
        <v>#N/A</v>
      </c>
      <c r="R906" s="204" t="e">
        <f>IF(O906="7",IF(P906="000","N/A",INDEX(B!$D$2:$D$126,MATCH(EF!P906,B!$A$2:$A$126,0))),B!$D$127)</f>
        <v>#N/A</v>
      </c>
      <c r="S906" s="204" t="e">
        <f>IF(O906="7",IF(P906="000","N/A",INDEX(B!$E$2:$E$126,MATCH(EF!P906,B!$A$2:$A$126,0))),B!$E$127)</f>
        <v>#N/A</v>
      </c>
    </row>
    <row r="907" spans="1:19" x14ac:dyDescent="0.3">
      <c r="A907" s="195">
        <f>COUNTIF(A!$A$2:$A$1001,"&lt;="&amp;A!A907)</f>
        <v>0</v>
      </c>
      <c r="B907" s="196">
        <v>906</v>
      </c>
      <c r="C907" s="202" t="e">
        <f>INDEX(A!$A$2:$A$1001,MATCH(EF!B907,EF!$A$2:$A$1001,0))</f>
        <v>#N/A</v>
      </c>
      <c r="D907" s="202" t="e">
        <f>INDEX(A!$B$2:$B$1001,MATCH(EF!C907,A!$A$2:$A$1001,0))</f>
        <v>#N/A</v>
      </c>
      <c r="E907" s="202" t="e">
        <f>INDEX(A!$C$2:$C$1001,MATCH(EF!C907,A!$A$2:$A$1001,0))</f>
        <v>#N/A</v>
      </c>
      <c r="F907" s="202" t="e">
        <f>INDEX(A!$D$2:$D$1001,MATCH(EF!C907,A!$A$2:$A$1001,0))</f>
        <v>#N/A</v>
      </c>
      <c r="G907" s="202" t="e">
        <f>INDEX(A!$E$2:$E$1001,MATCH(EF!C907,A!$A$2:$A$1001,0))</f>
        <v>#N/A</v>
      </c>
      <c r="H907" s="202" t="e">
        <f>INDEX(A!$F$2:$F$1001,MATCH(EF!C907,A!$A$2:$A$1001,0))</f>
        <v>#N/A</v>
      </c>
      <c r="I907" s="202" t="e">
        <f>INDEX(A!$G$2:$G$1001,MATCH(EF!C907,A!$A$2:$A$1001,0))</f>
        <v>#N/A</v>
      </c>
      <c r="J907" s="202" t="e">
        <f>INDEX(A!$H$2:$H$1001,MATCH(EF!C907,A!$A$2:$A$1001,0))</f>
        <v>#N/A</v>
      </c>
      <c r="K907" s="202" t="e">
        <f>INDEX(A!$I$2:$I$1001,MATCH(EF!C907,A!$A$2:$A$1001,0))</f>
        <v>#N/A</v>
      </c>
      <c r="L907" s="202" t="e">
        <f>INDEX(A!$J$2:$J$1001,MATCH(EF!C907,A!$A$2:$A$1001,0))</f>
        <v>#N/A</v>
      </c>
      <c r="M907" s="202" t="e">
        <f>INDEX(A!$K$2:$K$1001,MATCH(EF!C907,A!$A$2:$A$1001,0))</f>
        <v>#N/A</v>
      </c>
      <c r="N907" s="202" t="e">
        <f>INDEX(A!$L$2:$L$1001,MATCH(EF!C907,A!$A$2:$A$1001,0))</f>
        <v>#N/A</v>
      </c>
      <c r="O907" s="203" t="e">
        <f t="shared" si="28"/>
        <v>#N/A</v>
      </c>
      <c r="P907" s="203" t="e">
        <f t="shared" si="29"/>
        <v>#N/A</v>
      </c>
      <c r="Q907" s="203" t="e">
        <f>IF(O907="7",IF(P907="000","Sin región al ser un intermunicipal",INDEX(B!$C$2:$C$126,MATCH(EF!P907,B!$A$2:$A$126,0))),"Sin región al ser un ente Estatal")</f>
        <v>#N/A</v>
      </c>
      <c r="R907" s="204" t="e">
        <f>IF(O907="7",IF(P907="000","N/A",INDEX(B!$D$2:$D$126,MATCH(EF!P907,B!$A$2:$A$126,0))),B!$D$127)</f>
        <v>#N/A</v>
      </c>
      <c r="S907" s="204" t="e">
        <f>IF(O907="7",IF(P907="000","N/A",INDEX(B!$E$2:$E$126,MATCH(EF!P907,B!$A$2:$A$126,0))),B!$E$127)</f>
        <v>#N/A</v>
      </c>
    </row>
    <row r="908" spans="1:19" x14ac:dyDescent="0.3">
      <c r="A908" s="195">
        <f>COUNTIF(A!$A$2:$A$1001,"&lt;="&amp;A!A908)</f>
        <v>0</v>
      </c>
      <c r="B908" s="196">
        <v>907</v>
      </c>
      <c r="C908" s="202" t="e">
        <f>INDEX(A!$A$2:$A$1001,MATCH(EF!B908,EF!$A$2:$A$1001,0))</f>
        <v>#N/A</v>
      </c>
      <c r="D908" s="202" t="e">
        <f>INDEX(A!$B$2:$B$1001,MATCH(EF!C908,A!$A$2:$A$1001,0))</f>
        <v>#N/A</v>
      </c>
      <c r="E908" s="202" t="e">
        <f>INDEX(A!$C$2:$C$1001,MATCH(EF!C908,A!$A$2:$A$1001,0))</f>
        <v>#N/A</v>
      </c>
      <c r="F908" s="202" t="e">
        <f>INDEX(A!$D$2:$D$1001,MATCH(EF!C908,A!$A$2:$A$1001,0))</f>
        <v>#N/A</v>
      </c>
      <c r="G908" s="202" t="e">
        <f>INDEX(A!$E$2:$E$1001,MATCH(EF!C908,A!$A$2:$A$1001,0))</f>
        <v>#N/A</v>
      </c>
      <c r="H908" s="202" t="e">
        <f>INDEX(A!$F$2:$F$1001,MATCH(EF!C908,A!$A$2:$A$1001,0))</f>
        <v>#N/A</v>
      </c>
      <c r="I908" s="202" t="e">
        <f>INDEX(A!$G$2:$G$1001,MATCH(EF!C908,A!$A$2:$A$1001,0))</f>
        <v>#N/A</v>
      </c>
      <c r="J908" s="202" t="e">
        <f>INDEX(A!$H$2:$H$1001,MATCH(EF!C908,A!$A$2:$A$1001,0))</f>
        <v>#N/A</v>
      </c>
      <c r="K908" s="202" t="e">
        <f>INDEX(A!$I$2:$I$1001,MATCH(EF!C908,A!$A$2:$A$1001,0))</f>
        <v>#N/A</v>
      </c>
      <c r="L908" s="202" t="e">
        <f>INDEX(A!$J$2:$J$1001,MATCH(EF!C908,A!$A$2:$A$1001,0))</f>
        <v>#N/A</v>
      </c>
      <c r="M908" s="202" t="e">
        <f>INDEX(A!$K$2:$K$1001,MATCH(EF!C908,A!$A$2:$A$1001,0))</f>
        <v>#N/A</v>
      </c>
      <c r="N908" s="202" t="e">
        <f>INDEX(A!$L$2:$L$1001,MATCH(EF!C908,A!$A$2:$A$1001,0))</f>
        <v>#N/A</v>
      </c>
      <c r="O908" s="203" t="e">
        <f t="shared" si="28"/>
        <v>#N/A</v>
      </c>
      <c r="P908" s="203" t="e">
        <f t="shared" si="29"/>
        <v>#N/A</v>
      </c>
      <c r="Q908" s="203" t="e">
        <f>IF(O908="7",IF(P908="000","Sin región al ser un intermunicipal",INDEX(B!$C$2:$C$126,MATCH(EF!P908,B!$A$2:$A$126,0))),"Sin región al ser un ente Estatal")</f>
        <v>#N/A</v>
      </c>
      <c r="R908" s="204" t="e">
        <f>IF(O908="7",IF(P908="000","N/A",INDEX(B!$D$2:$D$126,MATCH(EF!P908,B!$A$2:$A$126,0))),B!$D$127)</f>
        <v>#N/A</v>
      </c>
      <c r="S908" s="204" t="e">
        <f>IF(O908="7",IF(P908="000","N/A",INDEX(B!$E$2:$E$126,MATCH(EF!P908,B!$A$2:$A$126,0))),B!$E$127)</f>
        <v>#N/A</v>
      </c>
    </row>
    <row r="909" spans="1:19" x14ac:dyDescent="0.3">
      <c r="A909" s="195">
        <f>COUNTIF(A!$A$2:$A$1001,"&lt;="&amp;A!A909)</f>
        <v>0</v>
      </c>
      <c r="B909" s="196">
        <v>908</v>
      </c>
      <c r="C909" s="202" t="e">
        <f>INDEX(A!$A$2:$A$1001,MATCH(EF!B909,EF!$A$2:$A$1001,0))</f>
        <v>#N/A</v>
      </c>
      <c r="D909" s="202" t="e">
        <f>INDEX(A!$B$2:$B$1001,MATCH(EF!C909,A!$A$2:$A$1001,0))</f>
        <v>#N/A</v>
      </c>
      <c r="E909" s="202" t="e">
        <f>INDEX(A!$C$2:$C$1001,MATCH(EF!C909,A!$A$2:$A$1001,0))</f>
        <v>#N/A</v>
      </c>
      <c r="F909" s="202" t="e">
        <f>INDEX(A!$D$2:$D$1001,MATCH(EF!C909,A!$A$2:$A$1001,0))</f>
        <v>#N/A</v>
      </c>
      <c r="G909" s="202" t="e">
        <f>INDEX(A!$E$2:$E$1001,MATCH(EF!C909,A!$A$2:$A$1001,0))</f>
        <v>#N/A</v>
      </c>
      <c r="H909" s="202" t="e">
        <f>INDEX(A!$F$2:$F$1001,MATCH(EF!C909,A!$A$2:$A$1001,0))</f>
        <v>#N/A</v>
      </c>
      <c r="I909" s="202" t="e">
        <f>INDEX(A!$G$2:$G$1001,MATCH(EF!C909,A!$A$2:$A$1001,0))</f>
        <v>#N/A</v>
      </c>
      <c r="J909" s="202" t="e">
        <f>INDEX(A!$H$2:$H$1001,MATCH(EF!C909,A!$A$2:$A$1001,0))</f>
        <v>#N/A</v>
      </c>
      <c r="K909" s="202" t="e">
        <f>INDEX(A!$I$2:$I$1001,MATCH(EF!C909,A!$A$2:$A$1001,0))</f>
        <v>#N/A</v>
      </c>
      <c r="L909" s="202" t="e">
        <f>INDEX(A!$J$2:$J$1001,MATCH(EF!C909,A!$A$2:$A$1001,0))</f>
        <v>#N/A</v>
      </c>
      <c r="M909" s="202" t="e">
        <f>INDEX(A!$K$2:$K$1001,MATCH(EF!C909,A!$A$2:$A$1001,0))</f>
        <v>#N/A</v>
      </c>
      <c r="N909" s="202" t="e">
        <f>INDEX(A!$L$2:$L$1001,MATCH(EF!C909,A!$A$2:$A$1001,0))</f>
        <v>#N/A</v>
      </c>
      <c r="O909" s="203" t="e">
        <f t="shared" si="28"/>
        <v>#N/A</v>
      </c>
      <c r="P909" s="203" t="e">
        <f t="shared" si="29"/>
        <v>#N/A</v>
      </c>
      <c r="Q909" s="203" t="e">
        <f>IF(O909="7",IF(P909="000","Sin región al ser un intermunicipal",INDEX(B!$C$2:$C$126,MATCH(EF!P909,B!$A$2:$A$126,0))),"Sin región al ser un ente Estatal")</f>
        <v>#N/A</v>
      </c>
      <c r="R909" s="204" t="e">
        <f>IF(O909="7",IF(P909="000","N/A",INDEX(B!$D$2:$D$126,MATCH(EF!P909,B!$A$2:$A$126,0))),B!$D$127)</f>
        <v>#N/A</v>
      </c>
      <c r="S909" s="204" t="e">
        <f>IF(O909="7",IF(P909="000","N/A",INDEX(B!$E$2:$E$126,MATCH(EF!P909,B!$A$2:$A$126,0))),B!$E$127)</f>
        <v>#N/A</v>
      </c>
    </row>
    <row r="910" spans="1:19" x14ac:dyDescent="0.3">
      <c r="A910" s="195">
        <f>COUNTIF(A!$A$2:$A$1001,"&lt;="&amp;A!A910)</f>
        <v>0</v>
      </c>
      <c r="B910" s="196">
        <v>909</v>
      </c>
      <c r="C910" s="202" t="e">
        <f>INDEX(A!$A$2:$A$1001,MATCH(EF!B910,EF!$A$2:$A$1001,0))</f>
        <v>#N/A</v>
      </c>
      <c r="D910" s="202" t="e">
        <f>INDEX(A!$B$2:$B$1001,MATCH(EF!C910,A!$A$2:$A$1001,0))</f>
        <v>#N/A</v>
      </c>
      <c r="E910" s="202" t="e">
        <f>INDEX(A!$C$2:$C$1001,MATCH(EF!C910,A!$A$2:$A$1001,0))</f>
        <v>#N/A</v>
      </c>
      <c r="F910" s="202" t="e">
        <f>INDEX(A!$D$2:$D$1001,MATCH(EF!C910,A!$A$2:$A$1001,0))</f>
        <v>#N/A</v>
      </c>
      <c r="G910" s="202" t="e">
        <f>INDEX(A!$E$2:$E$1001,MATCH(EF!C910,A!$A$2:$A$1001,0))</f>
        <v>#N/A</v>
      </c>
      <c r="H910" s="202" t="e">
        <f>INDEX(A!$F$2:$F$1001,MATCH(EF!C910,A!$A$2:$A$1001,0))</f>
        <v>#N/A</v>
      </c>
      <c r="I910" s="202" t="e">
        <f>INDEX(A!$G$2:$G$1001,MATCH(EF!C910,A!$A$2:$A$1001,0))</f>
        <v>#N/A</v>
      </c>
      <c r="J910" s="202" t="e">
        <f>INDEX(A!$H$2:$H$1001,MATCH(EF!C910,A!$A$2:$A$1001,0))</f>
        <v>#N/A</v>
      </c>
      <c r="K910" s="202" t="e">
        <f>INDEX(A!$I$2:$I$1001,MATCH(EF!C910,A!$A$2:$A$1001,0))</f>
        <v>#N/A</v>
      </c>
      <c r="L910" s="202" t="e">
        <f>INDEX(A!$J$2:$J$1001,MATCH(EF!C910,A!$A$2:$A$1001,0))</f>
        <v>#N/A</v>
      </c>
      <c r="M910" s="202" t="e">
        <f>INDEX(A!$K$2:$K$1001,MATCH(EF!C910,A!$A$2:$A$1001,0))</f>
        <v>#N/A</v>
      </c>
      <c r="N910" s="202" t="e">
        <f>INDEX(A!$L$2:$L$1001,MATCH(EF!C910,A!$A$2:$A$1001,0))</f>
        <v>#N/A</v>
      </c>
      <c r="O910" s="203" t="e">
        <f t="shared" si="28"/>
        <v>#N/A</v>
      </c>
      <c r="P910" s="203" t="e">
        <f t="shared" si="29"/>
        <v>#N/A</v>
      </c>
      <c r="Q910" s="203" t="e">
        <f>IF(O910="7",IF(P910="000","Sin región al ser un intermunicipal",INDEX(B!$C$2:$C$126,MATCH(EF!P910,B!$A$2:$A$126,0))),"Sin región al ser un ente Estatal")</f>
        <v>#N/A</v>
      </c>
      <c r="R910" s="204" t="e">
        <f>IF(O910="7",IF(P910="000","N/A",INDEX(B!$D$2:$D$126,MATCH(EF!P910,B!$A$2:$A$126,0))),B!$D$127)</f>
        <v>#N/A</v>
      </c>
      <c r="S910" s="204" t="e">
        <f>IF(O910="7",IF(P910="000","N/A",INDEX(B!$E$2:$E$126,MATCH(EF!P910,B!$A$2:$A$126,0))),B!$E$127)</f>
        <v>#N/A</v>
      </c>
    </row>
    <row r="911" spans="1:19" x14ac:dyDescent="0.3">
      <c r="A911" s="195">
        <f>COUNTIF(A!$A$2:$A$1001,"&lt;="&amp;A!A911)</f>
        <v>0</v>
      </c>
      <c r="B911" s="196">
        <v>910</v>
      </c>
      <c r="C911" s="202" t="e">
        <f>INDEX(A!$A$2:$A$1001,MATCH(EF!B911,EF!$A$2:$A$1001,0))</f>
        <v>#N/A</v>
      </c>
      <c r="D911" s="202" t="e">
        <f>INDEX(A!$B$2:$B$1001,MATCH(EF!C911,A!$A$2:$A$1001,0))</f>
        <v>#N/A</v>
      </c>
      <c r="E911" s="202" t="e">
        <f>INDEX(A!$C$2:$C$1001,MATCH(EF!C911,A!$A$2:$A$1001,0))</f>
        <v>#N/A</v>
      </c>
      <c r="F911" s="202" t="e">
        <f>INDEX(A!$D$2:$D$1001,MATCH(EF!C911,A!$A$2:$A$1001,0))</f>
        <v>#N/A</v>
      </c>
      <c r="G911" s="202" t="e">
        <f>INDEX(A!$E$2:$E$1001,MATCH(EF!C911,A!$A$2:$A$1001,0))</f>
        <v>#N/A</v>
      </c>
      <c r="H911" s="202" t="e">
        <f>INDEX(A!$F$2:$F$1001,MATCH(EF!C911,A!$A$2:$A$1001,0))</f>
        <v>#N/A</v>
      </c>
      <c r="I911" s="202" t="e">
        <f>INDEX(A!$G$2:$G$1001,MATCH(EF!C911,A!$A$2:$A$1001,0))</f>
        <v>#N/A</v>
      </c>
      <c r="J911" s="202" t="e">
        <f>INDEX(A!$H$2:$H$1001,MATCH(EF!C911,A!$A$2:$A$1001,0))</f>
        <v>#N/A</v>
      </c>
      <c r="K911" s="202" t="e">
        <f>INDEX(A!$I$2:$I$1001,MATCH(EF!C911,A!$A$2:$A$1001,0))</f>
        <v>#N/A</v>
      </c>
      <c r="L911" s="202" t="e">
        <f>INDEX(A!$J$2:$J$1001,MATCH(EF!C911,A!$A$2:$A$1001,0))</f>
        <v>#N/A</v>
      </c>
      <c r="M911" s="202" t="e">
        <f>INDEX(A!$K$2:$K$1001,MATCH(EF!C911,A!$A$2:$A$1001,0))</f>
        <v>#N/A</v>
      </c>
      <c r="N911" s="202" t="e">
        <f>INDEX(A!$L$2:$L$1001,MATCH(EF!C911,A!$A$2:$A$1001,0))</f>
        <v>#N/A</v>
      </c>
      <c r="O911" s="203" t="e">
        <f t="shared" si="28"/>
        <v>#N/A</v>
      </c>
      <c r="P911" s="203" t="e">
        <f t="shared" si="29"/>
        <v>#N/A</v>
      </c>
      <c r="Q911" s="203" t="e">
        <f>IF(O911="7",IF(P911="000","Sin región al ser un intermunicipal",INDEX(B!$C$2:$C$126,MATCH(EF!P911,B!$A$2:$A$126,0))),"Sin región al ser un ente Estatal")</f>
        <v>#N/A</v>
      </c>
      <c r="R911" s="204" t="e">
        <f>IF(O911="7",IF(P911="000","N/A",INDEX(B!$D$2:$D$126,MATCH(EF!P911,B!$A$2:$A$126,0))),B!$D$127)</f>
        <v>#N/A</v>
      </c>
      <c r="S911" s="204" t="e">
        <f>IF(O911="7",IF(P911="000","N/A",INDEX(B!$E$2:$E$126,MATCH(EF!P911,B!$A$2:$A$126,0))),B!$E$127)</f>
        <v>#N/A</v>
      </c>
    </row>
    <row r="912" spans="1:19" x14ac:dyDescent="0.3">
      <c r="A912" s="195">
        <f>COUNTIF(A!$A$2:$A$1001,"&lt;="&amp;A!A912)</f>
        <v>0</v>
      </c>
      <c r="B912" s="196">
        <v>911</v>
      </c>
      <c r="C912" s="202" t="e">
        <f>INDEX(A!$A$2:$A$1001,MATCH(EF!B912,EF!$A$2:$A$1001,0))</f>
        <v>#N/A</v>
      </c>
      <c r="D912" s="202" t="e">
        <f>INDEX(A!$B$2:$B$1001,MATCH(EF!C912,A!$A$2:$A$1001,0))</f>
        <v>#N/A</v>
      </c>
      <c r="E912" s="202" t="e">
        <f>INDEX(A!$C$2:$C$1001,MATCH(EF!C912,A!$A$2:$A$1001,0))</f>
        <v>#N/A</v>
      </c>
      <c r="F912" s="202" t="e">
        <f>INDEX(A!$D$2:$D$1001,MATCH(EF!C912,A!$A$2:$A$1001,0))</f>
        <v>#N/A</v>
      </c>
      <c r="G912" s="202" t="e">
        <f>INDEX(A!$E$2:$E$1001,MATCH(EF!C912,A!$A$2:$A$1001,0))</f>
        <v>#N/A</v>
      </c>
      <c r="H912" s="202" t="e">
        <f>INDEX(A!$F$2:$F$1001,MATCH(EF!C912,A!$A$2:$A$1001,0))</f>
        <v>#N/A</v>
      </c>
      <c r="I912" s="202" t="e">
        <f>INDEX(A!$G$2:$G$1001,MATCH(EF!C912,A!$A$2:$A$1001,0))</f>
        <v>#N/A</v>
      </c>
      <c r="J912" s="202" t="e">
        <f>INDEX(A!$H$2:$H$1001,MATCH(EF!C912,A!$A$2:$A$1001,0))</f>
        <v>#N/A</v>
      </c>
      <c r="K912" s="202" t="e">
        <f>INDEX(A!$I$2:$I$1001,MATCH(EF!C912,A!$A$2:$A$1001,0))</f>
        <v>#N/A</v>
      </c>
      <c r="L912" s="202" t="e">
        <f>INDEX(A!$J$2:$J$1001,MATCH(EF!C912,A!$A$2:$A$1001,0))</f>
        <v>#N/A</v>
      </c>
      <c r="M912" s="202" t="e">
        <f>INDEX(A!$K$2:$K$1001,MATCH(EF!C912,A!$A$2:$A$1001,0))</f>
        <v>#N/A</v>
      </c>
      <c r="N912" s="202" t="e">
        <f>INDEX(A!$L$2:$L$1001,MATCH(EF!C912,A!$A$2:$A$1001,0))</f>
        <v>#N/A</v>
      </c>
      <c r="O912" s="203" t="e">
        <f t="shared" si="28"/>
        <v>#N/A</v>
      </c>
      <c r="P912" s="203" t="e">
        <f t="shared" si="29"/>
        <v>#N/A</v>
      </c>
      <c r="Q912" s="203" t="e">
        <f>IF(O912="7",IF(P912="000","Sin región al ser un intermunicipal",INDEX(B!$C$2:$C$126,MATCH(EF!P912,B!$A$2:$A$126,0))),"Sin región al ser un ente Estatal")</f>
        <v>#N/A</v>
      </c>
      <c r="R912" s="204" t="e">
        <f>IF(O912="7",IF(P912="000","N/A",INDEX(B!$D$2:$D$126,MATCH(EF!P912,B!$A$2:$A$126,0))),B!$D$127)</f>
        <v>#N/A</v>
      </c>
      <c r="S912" s="204" t="e">
        <f>IF(O912="7",IF(P912="000","N/A",INDEX(B!$E$2:$E$126,MATCH(EF!P912,B!$A$2:$A$126,0))),B!$E$127)</f>
        <v>#N/A</v>
      </c>
    </row>
    <row r="913" spans="1:19" x14ac:dyDescent="0.3">
      <c r="A913" s="195">
        <f>COUNTIF(A!$A$2:$A$1001,"&lt;="&amp;A!A913)</f>
        <v>0</v>
      </c>
      <c r="B913" s="196">
        <v>912</v>
      </c>
      <c r="C913" s="202" t="e">
        <f>INDEX(A!$A$2:$A$1001,MATCH(EF!B913,EF!$A$2:$A$1001,0))</f>
        <v>#N/A</v>
      </c>
      <c r="D913" s="202" t="e">
        <f>INDEX(A!$B$2:$B$1001,MATCH(EF!C913,A!$A$2:$A$1001,0))</f>
        <v>#N/A</v>
      </c>
      <c r="E913" s="202" t="e">
        <f>INDEX(A!$C$2:$C$1001,MATCH(EF!C913,A!$A$2:$A$1001,0))</f>
        <v>#N/A</v>
      </c>
      <c r="F913" s="202" t="e">
        <f>INDEX(A!$D$2:$D$1001,MATCH(EF!C913,A!$A$2:$A$1001,0))</f>
        <v>#N/A</v>
      </c>
      <c r="G913" s="202" t="e">
        <f>INDEX(A!$E$2:$E$1001,MATCH(EF!C913,A!$A$2:$A$1001,0))</f>
        <v>#N/A</v>
      </c>
      <c r="H913" s="202" t="e">
        <f>INDEX(A!$F$2:$F$1001,MATCH(EF!C913,A!$A$2:$A$1001,0))</f>
        <v>#N/A</v>
      </c>
      <c r="I913" s="202" t="e">
        <f>INDEX(A!$G$2:$G$1001,MATCH(EF!C913,A!$A$2:$A$1001,0))</f>
        <v>#N/A</v>
      </c>
      <c r="J913" s="202" t="e">
        <f>INDEX(A!$H$2:$H$1001,MATCH(EF!C913,A!$A$2:$A$1001,0))</f>
        <v>#N/A</v>
      </c>
      <c r="K913" s="202" t="e">
        <f>INDEX(A!$I$2:$I$1001,MATCH(EF!C913,A!$A$2:$A$1001,0))</f>
        <v>#N/A</v>
      </c>
      <c r="L913" s="202" t="e">
        <f>INDEX(A!$J$2:$J$1001,MATCH(EF!C913,A!$A$2:$A$1001,0))</f>
        <v>#N/A</v>
      </c>
      <c r="M913" s="202" t="e">
        <f>INDEX(A!$K$2:$K$1001,MATCH(EF!C913,A!$A$2:$A$1001,0))</f>
        <v>#N/A</v>
      </c>
      <c r="N913" s="202" t="e">
        <f>INDEX(A!$L$2:$L$1001,MATCH(EF!C913,A!$A$2:$A$1001,0))</f>
        <v>#N/A</v>
      </c>
      <c r="O913" s="203" t="e">
        <f t="shared" si="28"/>
        <v>#N/A</v>
      </c>
      <c r="P913" s="203" t="e">
        <f t="shared" si="29"/>
        <v>#N/A</v>
      </c>
      <c r="Q913" s="203" t="e">
        <f>IF(O913="7",IF(P913="000","Sin región al ser un intermunicipal",INDEX(B!$C$2:$C$126,MATCH(EF!P913,B!$A$2:$A$126,0))),"Sin región al ser un ente Estatal")</f>
        <v>#N/A</v>
      </c>
      <c r="R913" s="204" t="e">
        <f>IF(O913="7",IF(P913="000","N/A",INDEX(B!$D$2:$D$126,MATCH(EF!P913,B!$A$2:$A$126,0))),B!$D$127)</f>
        <v>#N/A</v>
      </c>
      <c r="S913" s="204" t="e">
        <f>IF(O913="7",IF(P913="000","N/A",INDEX(B!$E$2:$E$126,MATCH(EF!P913,B!$A$2:$A$126,0))),B!$E$127)</f>
        <v>#N/A</v>
      </c>
    </row>
    <row r="914" spans="1:19" x14ac:dyDescent="0.3">
      <c r="A914" s="195">
        <f>COUNTIF(A!$A$2:$A$1001,"&lt;="&amp;A!A914)</f>
        <v>0</v>
      </c>
      <c r="B914" s="196">
        <v>913</v>
      </c>
      <c r="C914" s="202" t="e">
        <f>INDEX(A!$A$2:$A$1001,MATCH(EF!B914,EF!$A$2:$A$1001,0))</f>
        <v>#N/A</v>
      </c>
      <c r="D914" s="202" t="e">
        <f>INDEX(A!$B$2:$B$1001,MATCH(EF!C914,A!$A$2:$A$1001,0))</f>
        <v>#N/A</v>
      </c>
      <c r="E914" s="202" t="e">
        <f>INDEX(A!$C$2:$C$1001,MATCH(EF!C914,A!$A$2:$A$1001,0))</f>
        <v>#N/A</v>
      </c>
      <c r="F914" s="202" t="e">
        <f>INDEX(A!$D$2:$D$1001,MATCH(EF!C914,A!$A$2:$A$1001,0))</f>
        <v>#N/A</v>
      </c>
      <c r="G914" s="202" t="e">
        <f>INDEX(A!$E$2:$E$1001,MATCH(EF!C914,A!$A$2:$A$1001,0))</f>
        <v>#N/A</v>
      </c>
      <c r="H914" s="202" t="e">
        <f>INDEX(A!$F$2:$F$1001,MATCH(EF!C914,A!$A$2:$A$1001,0))</f>
        <v>#N/A</v>
      </c>
      <c r="I914" s="202" t="e">
        <f>INDEX(A!$G$2:$G$1001,MATCH(EF!C914,A!$A$2:$A$1001,0))</f>
        <v>#N/A</v>
      </c>
      <c r="J914" s="202" t="e">
        <f>INDEX(A!$H$2:$H$1001,MATCH(EF!C914,A!$A$2:$A$1001,0))</f>
        <v>#N/A</v>
      </c>
      <c r="K914" s="202" t="e">
        <f>INDEX(A!$I$2:$I$1001,MATCH(EF!C914,A!$A$2:$A$1001,0))</f>
        <v>#N/A</v>
      </c>
      <c r="L914" s="202" t="e">
        <f>INDEX(A!$J$2:$J$1001,MATCH(EF!C914,A!$A$2:$A$1001,0))</f>
        <v>#N/A</v>
      </c>
      <c r="M914" s="202" t="e">
        <f>INDEX(A!$K$2:$K$1001,MATCH(EF!C914,A!$A$2:$A$1001,0))</f>
        <v>#N/A</v>
      </c>
      <c r="N914" s="202" t="e">
        <f>INDEX(A!$L$2:$L$1001,MATCH(EF!C914,A!$A$2:$A$1001,0))</f>
        <v>#N/A</v>
      </c>
      <c r="O914" s="203" t="e">
        <f t="shared" si="28"/>
        <v>#N/A</v>
      </c>
      <c r="P914" s="203" t="e">
        <f t="shared" si="29"/>
        <v>#N/A</v>
      </c>
      <c r="Q914" s="203" t="e">
        <f>IF(O914="7",IF(P914="000","Sin región al ser un intermunicipal",INDEX(B!$C$2:$C$126,MATCH(EF!P914,B!$A$2:$A$126,0))),"Sin región al ser un ente Estatal")</f>
        <v>#N/A</v>
      </c>
      <c r="R914" s="204" t="e">
        <f>IF(O914="7",IF(P914="000","N/A",INDEX(B!$D$2:$D$126,MATCH(EF!P914,B!$A$2:$A$126,0))),B!$D$127)</f>
        <v>#N/A</v>
      </c>
      <c r="S914" s="204" t="e">
        <f>IF(O914="7",IF(P914="000","N/A",INDEX(B!$E$2:$E$126,MATCH(EF!P914,B!$A$2:$A$126,0))),B!$E$127)</f>
        <v>#N/A</v>
      </c>
    </row>
    <row r="915" spans="1:19" x14ac:dyDescent="0.3">
      <c r="A915" s="195">
        <f>COUNTIF(A!$A$2:$A$1001,"&lt;="&amp;A!A915)</f>
        <v>0</v>
      </c>
      <c r="B915" s="196">
        <v>914</v>
      </c>
      <c r="C915" s="202" t="e">
        <f>INDEX(A!$A$2:$A$1001,MATCH(EF!B915,EF!$A$2:$A$1001,0))</f>
        <v>#N/A</v>
      </c>
      <c r="D915" s="202" t="e">
        <f>INDEX(A!$B$2:$B$1001,MATCH(EF!C915,A!$A$2:$A$1001,0))</f>
        <v>#N/A</v>
      </c>
      <c r="E915" s="202" t="e">
        <f>INDEX(A!$C$2:$C$1001,MATCH(EF!C915,A!$A$2:$A$1001,0))</f>
        <v>#N/A</v>
      </c>
      <c r="F915" s="202" t="e">
        <f>INDEX(A!$D$2:$D$1001,MATCH(EF!C915,A!$A$2:$A$1001,0))</f>
        <v>#N/A</v>
      </c>
      <c r="G915" s="202" t="e">
        <f>INDEX(A!$E$2:$E$1001,MATCH(EF!C915,A!$A$2:$A$1001,0))</f>
        <v>#N/A</v>
      </c>
      <c r="H915" s="202" t="e">
        <f>INDEX(A!$F$2:$F$1001,MATCH(EF!C915,A!$A$2:$A$1001,0))</f>
        <v>#N/A</v>
      </c>
      <c r="I915" s="202" t="e">
        <f>INDEX(A!$G$2:$G$1001,MATCH(EF!C915,A!$A$2:$A$1001,0))</f>
        <v>#N/A</v>
      </c>
      <c r="J915" s="202" t="e">
        <f>INDEX(A!$H$2:$H$1001,MATCH(EF!C915,A!$A$2:$A$1001,0))</f>
        <v>#N/A</v>
      </c>
      <c r="K915" s="202" t="e">
        <f>INDEX(A!$I$2:$I$1001,MATCH(EF!C915,A!$A$2:$A$1001,0))</f>
        <v>#N/A</v>
      </c>
      <c r="L915" s="202" t="e">
        <f>INDEX(A!$J$2:$J$1001,MATCH(EF!C915,A!$A$2:$A$1001,0))</f>
        <v>#N/A</v>
      </c>
      <c r="M915" s="202" t="e">
        <f>INDEX(A!$K$2:$K$1001,MATCH(EF!C915,A!$A$2:$A$1001,0))</f>
        <v>#N/A</v>
      </c>
      <c r="N915" s="202" t="e">
        <f>INDEX(A!$L$2:$L$1001,MATCH(EF!C915,A!$A$2:$A$1001,0))</f>
        <v>#N/A</v>
      </c>
      <c r="O915" s="203" t="e">
        <f t="shared" si="28"/>
        <v>#N/A</v>
      </c>
      <c r="P915" s="203" t="e">
        <f t="shared" si="29"/>
        <v>#N/A</v>
      </c>
      <c r="Q915" s="203" t="e">
        <f>IF(O915="7",IF(P915="000","Sin región al ser un intermunicipal",INDEX(B!$C$2:$C$126,MATCH(EF!P915,B!$A$2:$A$126,0))),"Sin región al ser un ente Estatal")</f>
        <v>#N/A</v>
      </c>
      <c r="R915" s="204" t="e">
        <f>IF(O915="7",IF(P915="000","N/A",INDEX(B!$D$2:$D$126,MATCH(EF!P915,B!$A$2:$A$126,0))),B!$D$127)</f>
        <v>#N/A</v>
      </c>
      <c r="S915" s="204" t="e">
        <f>IF(O915="7",IF(P915="000","N/A",INDEX(B!$E$2:$E$126,MATCH(EF!P915,B!$A$2:$A$126,0))),B!$E$127)</f>
        <v>#N/A</v>
      </c>
    </row>
    <row r="916" spans="1:19" x14ac:dyDescent="0.3">
      <c r="A916" s="195">
        <f>COUNTIF(A!$A$2:$A$1001,"&lt;="&amp;A!A916)</f>
        <v>0</v>
      </c>
      <c r="B916" s="196">
        <v>915</v>
      </c>
      <c r="C916" s="202" t="e">
        <f>INDEX(A!$A$2:$A$1001,MATCH(EF!B916,EF!$A$2:$A$1001,0))</f>
        <v>#N/A</v>
      </c>
      <c r="D916" s="202" t="e">
        <f>INDEX(A!$B$2:$B$1001,MATCH(EF!C916,A!$A$2:$A$1001,0))</f>
        <v>#N/A</v>
      </c>
      <c r="E916" s="202" t="e">
        <f>INDEX(A!$C$2:$C$1001,MATCH(EF!C916,A!$A$2:$A$1001,0))</f>
        <v>#N/A</v>
      </c>
      <c r="F916" s="202" t="e">
        <f>INDEX(A!$D$2:$D$1001,MATCH(EF!C916,A!$A$2:$A$1001,0))</f>
        <v>#N/A</v>
      </c>
      <c r="G916" s="202" t="e">
        <f>INDEX(A!$E$2:$E$1001,MATCH(EF!C916,A!$A$2:$A$1001,0))</f>
        <v>#N/A</v>
      </c>
      <c r="H916" s="202" t="e">
        <f>INDEX(A!$F$2:$F$1001,MATCH(EF!C916,A!$A$2:$A$1001,0))</f>
        <v>#N/A</v>
      </c>
      <c r="I916" s="202" t="e">
        <f>INDEX(A!$G$2:$G$1001,MATCH(EF!C916,A!$A$2:$A$1001,0))</f>
        <v>#N/A</v>
      </c>
      <c r="J916" s="202" t="e">
        <f>INDEX(A!$H$2:$H$1001,MATCH(EF!C916,A!$A$2:$A$1001,0))</f>
        <v>#N/A</v>
      </c>
      <c r="K916" s="202" t="e">
        <f>INDEX(A!$I$2:$I$1001,MATCH(EF!C916,A!$A$2:$A$1001,0))</f>
        <v>#N/A</v>
      </c>
      <c r="L916" s="202" t="e">
        <f>INDEX(A!$J$2:$J$1001,MATCH(EF!C916,A!$A$2:$A$1001,0))</f>
        <v>#N/A</v>
      </c>
      <c r="M916" s="202" t="e">
        <f>INDEX(A!$K$2:$K$1001,MATCH(EF!C916,A!$A$2:$A$1001,0))</f>
        <v>#N/A</v>
      </c>
      <c r="N916" s="202" t="e">
        <f>INDEX(A!$L$2:$L$1001,MATCH(EF!C916,A!$A$2:$A$1001,0))</f>
        <v>#N/A</v>
      </c>
      <c r="O916" s="203" t="e">
        <f t="shared" si="28"/>
        <v>#N/A</v>
      </c>
      <c r="P916" s="203" t="e">
        <f t="shared" si="29"/>
        <v>#N/A</v>
      </c>
      <c r="Q916" s="203" t="e">
        <f>IF(O916="7",IF(P916="000","Sin región al ser un intermunicipal",INDEX(B!$C$2:$C$126,MATCH(EF!P916,B!$A$2:$A$126,0))),"Sin región al ser un ente Estatal")</f>
        <v>#N/A</v>
      </c>
      <c r="R916" s="204" t="e">
        <f>IF(O916="7",IF(P916="000","N/A",INDEX(B!$D$2:$D$126,MATCH(EF!P916,B!$A$2:$A$126,0))),B!$D$127)</f>
        <v>#N/A</v>
      </c>
      <c r="S916" s="204" t="e">
        <f>IF(O916="7",IF(P916="000","N/A",INDEX(B!$E$2:$E$126,MATCH(EF!P916,B!$A$2:$A$126,0))),B!$E$127)</f>
        <v>#N/A</v>
      </c>
    </row>
    <row r="917" spans="1:19" x14ac:dyDescent="0.3">
      <c r="A917" s="195">
        <f>COUNTIF(A!$A$2:$A$1001,"&lt;="&amp;A!A917)</f>
        <v>0</v>
      </c>
      <c r="B917" s="196">
        <v>916</v>
      </c>
      <c r="C917" s="202" t="e">
        <f>INDEX(A!$A$2:$A$1001,MATCH(EF!B917,EF!$A$2:$A$1001,0))</f>
        <v>#N/A</v>
      </c>
      <c r="D917" s="202" t="e">
        <f>INDEX(A!$B$2:$B$1001,MATCH(EF!C917,A!$A$2:$A$1001,0))</f>
        <v>#N/A</v>
      </c>
      <c r="E917" s="202" t="e">
        <f>INDEX(A!$C$2:$C$1001,MATCH(EF!C917,A!$A$2:$A$1001,0))</f>
        <v>#N/A</v>
      </c>
      <c r="F917" s="202" t="e">
        <f>INDEX(A!$D$2:$D$1001,MATCH(EF!C917,A!$A$2:$A$1001,0))</f>
        <v>#N/A</v>
      </c>
      <c r="G917" s="202" t="e">
        <f>INDEX(A!$E$2:$E$1001,MATCH(EF!C917,A!$A$2:$A$1001,0))</f>
        <v>#N/A</v>
      </c>
      <c r="H917" s="202" t="e">
        <f>INDEX(A!$F$2:$F$1001,MATCH(EF!C917,A!$A$2:$A$1001,0))</f>
        <v>#N/A</v>
      </c>
      <c r="I917" s="202" t="e">
        <f>INDEX(A!$G$2:$G$1001,MATCH(EF!C917,A!$A$2:$A$1001,0))</f>
        <v>#N/A</v>
      </c>
      <c r="J917" s="202" t="e">
        <f>INDEX(A!$H$2:$H$1001,MATCH(EF!C917,A!$A$2:$A$1001,0))</f>
        <v>#N/A</v>
      </c>
      <c r="K917" s="202" t="e">
        <f>INDEX(A!$I$2:$I$1001,MATCH(EF!C917,A!$A$2:$A$1001,0))</f>
        <v>#N/A</v>
      </c>
      <c r="L917" s="202" t="e">
        <f>INDEX(A!$J$2:$J$1001,MATCH(EF!C917,A!$A$2:$A$1001,0))</f>
        <v>#N/A</v>
      </c>
      <c r="M917" s="202" t="e">
        <f>INDEX(A!$K$2:$K$1001,MATCH(EF!C917,A!$A$2:$A$1001,0))</f>
        <v>#N/A</v>
      </c>
      <c r="N917" s="202" t="e">
        <f>INDEX(A!$L$2:$L$1001,MATCH(EF!C917,A!$A$2:$A$1001,0))</f>
        <v>#N/A</v>
      </c>
      <c r="O917" s="203" t="e">
        <f t="shared" si="28"/>
        <v>#N/A</v>
      </c>
      <c r="P917" s="203" t="e">
        <f t="shared" si="29"/>
        <v>#N/A</v>
      </c>
      <c r="Q917" s="203" t="e">
        <f>IF(O917="7",IF(P917="000","Sin región al ser un intermunicipal",INDEX(B!$C$2:$C$126,MATCH(EF!P917,B!$A$2:$A$126,0))),"Sin región al ser un ente Estatal")</f>
        <v>#N/A</v>
      </c>
      <c r="R917" s="204" t="e">
        <f>IF(O917="7",IF(P917="000","N/A",INDEX(B!$D$2:$D$126,MATCH(EF!P917,B!$A$2:$A$126,0))),B!$D$127)</f>
        <v>#N/A</v>
      </c>
      <c r="S917" s="204" t="e">
        <f>IF(O917="7",IF(P917="000","N/A",INDEX(B!$E$2:$E$126,MATCH(EF!P917,B!$A$2:$A$126,0))),B!$E$127)</f>
        <v>#N/A</v>
      </c>
    </row>
    <row r="918" spans="1:19" x14ac:dyDescent="0.3">
      <c r="A918" s="195">
        <f>COUNTIF(A!$A$2:$A$1001,"&lt;="&amp;A!A918)</f>
        <v>0</v>
      </c>
      <c r="B918" s="196">
        <v>917</v>
      </c>
      <c r="C918" s="202" t="e">
        <f>INDEX(A!$A$2:$A$1001,MATCH(EF!B918,EF!$A$2:$A$1001,0))</f>
        <v>#N/A</v>
      </c>
      <c r="D918" s="202" t="e">
        <f>INDEX(A!$B$2:$B$1001,MATCH(EF!C918,A!$A$2:$A$1001,0))</f>
        <v>#N/A</v>
      </c>
      <c r="E918" s="202" t="e">
        <f>INDEX(A!$C$2:$C$1001,MATCH(EF!C918,A!$A$2:$A$1001,0))</f>
        <v>#N/A</v>
      </c>
      <c r="F918" s="202" t="e">
        <f>INDEX(A!$D$2:$D$1001,MATCH(EF!C918,A!$A$2:$A$1001,0))</f>
        <v>#N/A</v>
      </c>
      <c r="G918" s="202" t="e">
        <f>INDEX(A!$E$2:$E$1001,MATCH(EF!C918,A!$A$2:$A$1001,0))</f>
        <v>#N/A</v>
      </c>
      <c r="H918" s="202" t="e">
        <f>INDEX(A!$F$2:$F$1001,MATCH(EF!C918,A!$A$2:$A$1001,0))</f>
        <v>#N/A</v>
      </c>
      <c r="I918" s="202" t="e">
        <f>INDEX(A!$G$2:$G$1001,MATCH(EF!C918,A!$A$2:$A$1001,0))</f>
        <v>#N/A</v>
      </c>
      <c r="J918" s="202" t="e">
        <f>INDEX(A!$H$2:$H$1001,MATCH(EF!C918,A!$A$2:$A$1001,0))</f>
        <v>#N/A</v>
      </c>
      <c r="K918" s="202" t="e">
        <f>INDEX(A!$I$2:$I$1001,MATCH(EF!C918,A!$A$2:$A$1001,0))</f>
        <v>#N/A</v>
      </c>
      <c r="L918" s="202" t="e">
        <f>INDEX(A!$J$2:$J$1001,MATCH(EF!C918,A!$A$2:$A$1001,0))</f>
        <v>#N/A</v>
      </c>
      <c r="M918" s="202" t="e">
        <f>INDEX(A!$K$2:$K$1001,MATCH(EF!C918,A!$A$2:$A$1001,0))</f>
        <v>#N/A</v>
      </c>
      <c r="N918" s="202" t="e">
        <f>INDEX(A!$L$2:$L$1001,MATCH(EF!C918,A!$A$2:$A$1001,0))</f>
        <v>#N/A</v>
      </c>
      <c r="O918" s="203" t="e">
        <f t="shared" si="28"/>
        <v>#N/A</v>
      </c>
      <c r="P918" s="203" t="e">
        <f t="shared" si="29"/>
        <v>#N/A</v>
      </c>
      <c r="Q918" s="203" t="e">
        <f>IF(O918="7",IF(P918="000","Sin región al ser un intermunicipal",INDEX(B!$C$2:$C$126,MATCH(EF!P918,B!$A$2:$A$126,0))),"Sin región al ser un ente Estatal")</f>
        <v>#N/A</v>
      </c>
      <c r="R918" s="204" t="e">
        <f>IF(O918="7",IF(P918="000","N/A",INDEX(B!$D$2:$D$126,MATCH(EF!P918,B!$A$2:$A$126,0))),B!$D$127)</f>
        <v>#N/A</v>
      </c>
      <c r="S918" s="204" t="e">
        <f>IF(O918="7",IF(P918="000","N/A",INDEX(B!$E$2:$E$126,MATCH(EF!P918,B!$A$2:$A$126,0))),B!$E$127)</f>
        <v>#N/A</v>
      </c>
    </row>
    <row r="919" spans="1:19" x14ac:dyDescent="0.3">
      <c r="A919" s="195">
        <f>COUNTIF(A!$A$2:$A$1001,"&lt;="&amp;A!A919)</f>
        <v>0</v>
      </c>
      <c r="B919" s="196">
        <v>918</v>
      </c>
      <c r="C919" s="202" t="e">
        <f>INDEX(A!$A$2:$A$1001,MATCH(EF!B919,EF!$A$2:$A$1001,0))</f>
        <v>#N/A</v>
      </c>
      <c r="D919" s="202" t="e">
        <f>INDEX(A!$B$2:$B$1001,MATCH(EF!C919,A!$A$2:$A$1001,0))</f>
        <v>#N/A</v>
      </c>
      <c r="E919" s="202" t="e">
        <f>INDEX(A!$C$2:$C$1001,MATCH(EF!C919,A!$A$2:$A$1001,0))</f>
        <v>#N/A</v>
      </c>
      <c r="F919" s="202" t="e">
        <f>INDEX(A!$D$2:$D$1001,MATCH(EF!C919,A!$A$2:$A$1001,0))</f>
        <v>#N/A</v>
      </c>
      <c r="G919" s="202" t="e">
        <f>INDEX(A!$E$2:$E$1001,MATCH(EF!C919,A!$A$2:$A$1001,0))</f>
        <v>#N/A</v>
      </c>
      <c r="H919" s="202" t="e">
        <f>INDEX(A!$F$2:$F$1001,MATCH(EF!C919,A!$A$2:$A$1001,0))</f>
        <v>#N/A</v>
      </c>
      <c r="I919" s="202" t="e">
        <f>INDEX(A!$G$2:$G$1001,MATCH(EF!C919,A!$A$2:$A$1001,0))</f>
        <v>#N/A</v>
      </c>
      <c r="J919" s="202" t="e">
        <f>INDEX(A!$H$2:$H$1001,MATCH(EF!C919,A!$A$2:$A$1001,0))</f>
        <v>#N/A</v>
      </c>
      <c r="K919" s="202" t="e">
        <f>INDEX(A!$I$2:$I$1001,MATCH(EF!C919,A!$A$2:$A$1001,0))</f>
        <v>#N/A</v>
      </c>
      <c r="L919" s="202" t="e">
        <f>INDEX(A!$J$2:$J$1001,MATCH(EF!C919,A!$A$2:$A$1001,0))</f>
        <v>#N/A</v>
      </c>
      <c r="M919" s="202" t="e">
        <f>INDEX(A!$K$2:$K$1001,MATCH(EF!C919,A!$A$2:$A$1001,0))</f>
        <v>#N/A</v>
      </c>
      <c r="N919" s="202" t="e">
        <f>INDEX(A!$L$2:$L$1001,MATCH(EF!C919,A!$A$2:$A$1001,0))</f>
        <v>#N/A</v>
      </c>
      <c r="O919" s="203" t="e">
        <f t="shared" si="28"/>
        <v>#N/A</v>
      </c>
      <c r="P919" s="203" t="e">
        <f t="shared" si="29"/>
        <v>#N/A</v>
      </c>
      <c r="Q919" s="203" t="e">
        <f>IF(O919="7",IF(P919="000","Sin región al ser un intermunicipal",INDEX(B!$C$2:$C$126,MATCH(EF!P919,B!$A$2:$A$126,0))),"Sin región al ser un ente Estatal")</f>
        <v>#N/A</v>
      </c>
      <c r="R919" s="204" t="e">
        <f>IF(O919="7",IF(P919="000","N/A",INDEX(B!$D$2:$D$126,MATCH(EF!P919,B!$A$2:$A$126,0))),B!$D$127)</f>
        <v>#N/A</v>
      </c>
      <c r="S919" s="204" t="e">
        <f>IF(O919="7",IF(P919="000","N/A",INDEX(B!$E$2:$E$126,MATCH(EF!P919,B!$A$2:$A$126,0))),B!$E$127)</f>
        <v>#N/A</v>
      </c>
    </row>
    <row r="920" spans="1:19" x14ac:dyDescent="0.3">
      <c r="A920" s="195">
        <f>COUNTIF(A!$A$2:$A$1001,"&lt;="&amp;A!A920)</f>
        <v>0</v>
      </c>
      <c r="B920" s="196">
        <v>919</v>
      </c>
      <c r="C920" s="202" t="e">
        <f>INDEX(A!$A$2:$A$1001,MATCH(EF!B920,EF!$A$2:$A$1001,0))</f>
        <v>#N/A</v>
      </c>
      <c r="D920" s="202" t="e">
        <f>INDEX(A!$B$2:$B$1001,MATCH(EF!C920,A!$A$2:$A$1001,0))</f>
        <v>#N/A</v>
      </c>
      <c r="E920" s="202" t="e">
        <f>INDEX(A!$C$2:$C$1001,MATCH(EF!C920,A!$A$2:$A$1001,0))</f>
        <v>#N/A</v>
      </c>
      <c r="F920" s="202" t="e">
        <f>INDEX(A!$D$2:$D$1001,MATCH(EF!C920,A!$A$2:$A$1001,0))</f>
        <v>#N/A</v>
      </c>
      <c r="G920" s="202" t="e">
        <f>INDEX(A!$E$2:$E$1001,MATCH(EF!C920,A!$A$2:$A$1001,0))</f>
        <v>#N/A</v>
      </c>
      <c r="H920" s="202" t="e">
        <f>INDEX(A!$F$2:$F$1001,MATCH(EF!C920,A!$A$2:$A$1001,0))</f>
        <v>#N/A</v>
      </c>
      <c r="I920" s="202" t="e">
        <f>INDEX(A!$G$2:$G$1001,MATCH(EF!C920,A!$A$2:$A$1001,0))</f>
        <v>#N/A</v>
      </c>
      <c r="J920" s="202" t="e">
        <f>INDEX(A!$H$2:$H$1001,MATCH(EF!C920,A!$A$2:$A$1001,0))</f>
        <v>#N/A</v>
      </c>
      <c r="K920" s="202" t="e">
        <f>INDEX(A!$I$2:$I$1001,MATCH(EF!C920,A!$A$2:$A$1001,0))</f>
        <v>#N/A</v>
      </c>
      <c r="L920" s="202" t="e">
        <f>INDEX(A!$J$2:$J$1001,MATCH(EF!C920,A!$A$2:$A$1001,0))</f>
        <v>#N/A</v>
      </c>
      <c r="M920" s="202" t="e">
        <f>INDEX(A!$K$2:$K$1001,MATCH(EF!C920,A!$A$2:$A$1001,0))</f>
        <v>#N/A</v>
      </c>
      <c r="N920" s="202" t="e">
        <f>INDEX(A!$L$2:$L$1001,MATCH(EF!C920,A!$A$2:$A$1001,0))</f>
        <v>#N/A</v>
      </c>
      <c r="O920" s="203" t="e">
        <f t="shared" si="28"/>
        <v>#N/A</v>
      </c>
      <c r="P920" s="203" t="e">
        <f t="shared" si="29"/>
        <v>#N/A</v>
      </c>
      <c r="Q920" s="203" t="e">
        <f>IF(O920="7",IF(P920="000","Sin región al ser un intermunicipal",INDEX(B!$C$2:$C$126,MATCH(EF!P920,B!$A$2:$A$126,0))),"Sin región al ser un ente Estatal")</f>
        <v>#N/A</v>
      </c>
      <c r="R920" s="204" t="e">
        <f>IF(O920="7",IF(P920="000","N/A",INDEX(B!$D$2:$D$126,MATCH(EF!P920,B!$A$2:$A$126,0))),B!$D$127)</f>
        <v>#N/A</v>
      </c>
      <c r="S920" s="204" t="e">
        <f>IF(O920="7",IF(P920="000","N/A",INDEX(B!$E$2:$E$126,MATCH(EF!P920,B!$A$2:$A$126,0))),B!$E$127)</f>
        <v>#N/A</v>
      </c>
    </row>
    <row r="921" spans="1:19" x14ac:dyDescent="0.3">
      <c r="A921" s="195">
        <f>COUNTIF(A!$A$2:$A$1001,"&lt;="&amp;A!A921)</f>
        <v>0</v>
      </c>
      <c r="B921" s="196">
        <v>920</v>
      </c>
      <c r="C921" s="202" t="e">
        <f>INDEX(A!$A$2:$A$1001,MATCH(EF!B921,EF!$A$2:$A$1001,0))</f>
        <v>#N/A</v>
      </c>
      <c r="D921" s="202" t="e">
        <f>INDEX(A!$B$2:$B$1001,MATCH(EF!C921,A!$A$2:$A$1001,0))</f>
        <v>#N/A</v>
      </c>
      <c r="E921" s="202" t="e">
        <f>INDEX(A!$C$2:$C$1001,MATCH(EF!C921,A!$A$2:$A$1001,0))</f>
        <v>#N/A</v>
      </c>
      <c r="F921" s="202" t="e">
        <f>INDEX(A!$D$2:$D$1001,MATCH(EF!C921,A!$A$2:$A$1001,0))</f>
        <v>#N/A</v>
      </c>
      <c r="G921" s="202" t="e">
        <f>INDEX(A!$E$2:$E$1001,MATCH(EF!C921,A!$A$2:$A$1001,0))</f>
        <v>#N/A</v>
      </c>
      <c r="H921" s="202" t="e">
        <f>INDEX(A!$F$2:$F$1001,MATCH(EF!C921,A!$A$2:$A$1001,0))</f>
        <v>#N/A</v>
      </c>
      <c r="I921" s="202" t="e">
        <f>INDEX(A!$G$2:$G$1001,MATCH(EF!C921,A!$A$2:$A$1001,0))</f>
        <v>#N/A</v>
      </c>
      <c r="J921" s="202" t="e">
        <f>INDEX(A!$H$2:$H$1001,MATCH(EF!C921,A!$A$2:$A$1001,0))</f>
        <v>#N/A</v>
      </c>
      <c r="K921" s="202" t="e">
        <f>INDEX(A!$I$2:$I$1001,MATCH(EF!C921,A!$A$2:$A$1001,0))</f>
        <v>#N/A</v>
      </c>
      <c r="L921" s="202" t="e">
        <f>INDEX(A!$J$2:$J$1001,MATCH(EF!C921,A!$A$2:$A$1001,0))</f>
        <v>#N/A</v>
      </c>
      <c r="M921" s="202" t="e">
        <f>INDEX(A!$K$2:$K$1001,MATCH(EF!C921,A!$A$2:$A$1001,0))</f>
        <v>#N/A</v>
      </c>
      <c r="N921" s="202" t="e">
        <f>INDEX(A!$L$2:$L$1001,MATCH(EF!C921,A!$A$2:$A$1001,0))</f>
        <v>#N/A</v>
      </c>
      <c r="O921" s="203" t="e">
        <f t="shared" si="28"/>
        <v>#N/A</v>
      </c>
      <c r="P921" s="203" t="e">
        <f t="shared" si="29"/>
        <v>#N/A</v>
      </c>
      <c r="Q921" s="203" t="e">
        <f>IF(O921="7",IF(P921="000","Sin región al ser un intermunicipal",INDEX(B!$C$2:$C$126,MATCH(EF!P921,B!$A$2:$A$126,0))),"Sin región al ser un ente Estatal")</f>
        <v>#N/A</v>
      </c>
      <c r="R921" s="204" t="e">
        <f>IF(O921="7",IF(P921="000","N/A",INDEX(B!$D$2:$D$126,MATCH(EF!P921,B!$A$2:$A$126,0))),B!$D$127)</f>
        <v>#N/A</v>
      </c>
      <c r="S921" s="204" t="e">
        <f>IF(O921="7",IF(P921="000","N/A",INDEX(B!$E$2:$E$126,MATCH(EF!P921,B!$A$2:$A$126,0))),B!$E$127)</f>
        <v>#N/A</v>
      </c>
    </row>
    <row r="922" spans="1:19" x14ac:dyDescent="0.3">
      <c r="A922" s="195">
        <f>COUNTIF(A!$A$2:$A$1001,"&lt;="&amp;A!A922)</f>
        <v>0</v>
      </c>
      <c r="B922" s="196">
        <v>921</v>
      </c>
      <c r="C922" s="202" t="e">
        <f>INDEX(A!$A$2:$A$1001,MATCH(EF!B922,EF!$A$2:$A$1001,0))</f>
        <v>#N/A</v>
      </c>
      <c r="D922" s="202" t="e">
        <f>INDEX(A!$B$2:$B$1001,MATCH(EF!C922,A!$A$2:$A$1001,0))</f>
        <v>#N/A</v>
      </c>
      <c r="E922" s="202" t="e">
        <f>INDEX(A!$C$2:$C$1001,MATCH(EF!C922,A!$A$2:$A$1001,0))</f>
        <v>#N/A</v>
      </c>
      <c r="F922" s="202" t="e">
        <f>INDEX(A!$D$2:$D$1001,MATCH(EF!C922,A!$A$2:$A$1001,0))</f>
        <v>#N/A</v>
      </c>
      <c r="G922" s="202" t="e">
        <f>INDEX(A!$E$2:$E$1001,MATCH(EF!C922,A!$A$2:$A$1001,0))</f>
        <v>#N/A</v>
      </c>
      <c r="H922" s="202" t="e">
        <f>INDEX(A!$F$2:$F$1001,MATCH(EF!C922,A!$A$2:$A$1001,0))</f>
        <v>#N/A</v>
      </c>
      <c r="I922" s="202" t="e">
        <f>INDEX(A!$G$2:$G$1001,MATCH(EF!C922,A!$A$2:$A$1001,0))</f>
        <v>#N/A</v>
      </c>
      <c r="J922" s="202" t="e">
        <f>INDEX(A!$H$2:$H$1001,MATCH(EF!C922,A!$A$2:$A$1001,0))</f>
        <v>#N/A</v>
      </c>
      <c r="K922" s="202" t="e">
        <f>INDEX(A!$I$2:$I$1001,MATCH(EF!C922,A!$A$2:$A$1001,0))</f>
        <v>#N/A</v>
      </c>
      <c r="L922" s="202" t="e">
        <f>INDEX(A!$J$2:$J$1001,MATCH(EF!C922,A!$A$2:$A$1001,0))</f>
        <v>#N/A</v>
      </c>
      <c r="M922" s="202" t="e">
        <f>INDEX(A!$K$2:$K$1001,MATCH(EF!C922,A!$A$2:$A$1001,0))</f>
        <v>#N/A</v>
      </c>
      <c r="N922" s="202" t="e">
        <f>INDEX(A!$L$2:$L$1001,MATCH(EF!C922,A!$A$2:$A$1001,0))</f>
        <v>#N/A</v>
      </c>
      <c r="O922" s="203" t="e">
        <f t="shared" si="28"/>
        <v>#N/A</v>
      </c>
      <c r="P922" s="203" t="e">
        <f t="shared" si="29"/>
        <v>#N/A</v>
      </c>
      <c r="Q922" s="203" t="e">
        <f>IF(O922="7",IF(P922="000","Sin región al ser un intermunicipal",INDEX(B!$C$2:$C$126,MATCH(EF!P922,B!$A$2:$A$126,0))),"Sin región al ser un ente Estatal")</f>
        <v>#N/A</v>
      </c>
      <c r="R922" s="204" t="e">
        <f>IF(O922="7",IF(P922="000","N/A",INDEX(B!$D$2:$D$126,MATCH(EF!P922,B!$A$2:$A$126,0))),B!$D$127)</f>
        <v>#N/A</v>
      </c>
      <c r="S922" s="204" t="e">
        <f>IF(O922="7",IF(P922="000","N/A",INDEX(B!$E$2:$E$126,MATCH(EF!P922,B!$A$2:$A$126,0))),B!$E$127)</f>
        <v>#N/A</v>
      </c>
    </row>
    <row r="923" spans="1:19" x14ac:dyDescent="0.3">
      <c r="A923" s="195">
        <f>COUNTIF(A!$A$2:$A$1001,"&lt;="&amp;A!A923)</f>
        <v>0</v>
      </c>
      <c r="B923" s="196">
        <v>922</v>
      </c>
      <c r="C923" s="202" t="e">
        <f>INDEX(A!$A$2:$A$1001,MATCH(EF!B923,EF!$A$2:$A$1001,0))</f>
        <v>#N/A</v>
      </c>
      <c r="D923" s="202" t="e">
        <f>INDEX(A!$B$2:$B$1001,MATCH(EF!C923,A!$A$2:$A$1001,0))</f>
        <v>#N/A</v>
      </c>
      <c r="E923" s="202" t="e">
        <f>INDEX(A!$C$2:$C$1001,MATCH(EF!C923,A!$A$2:$A$1001,0))</f>
        <v>#N/A</v>
      </c>
      <c r="F923" s="202" t="e">
        <f>INDEX(A!$D$2:$D$1001,MATCH(EF!C923,A!$A$2:$A$1001,0))</f>
        <v>#N/A</v>
      </c>
      <c r="G923" s="202" t="e">
        <f>INDEX(A!$E$2:$E$1001,MATCH(EF!C923,A!$A$2:$A$1001,0))</f>
        <v>#N/A</v>
      </c>
      <c r="H923" s="202" t="e">
        <f>INDEX(A!$F$2:$F$1001,MATCH(EF!C923,A!$A$2:$A$1001,0))</f>
        <v>#N/A</v>
      </c>
      <c r="I923" s="202" t="e">
        <f>INDEX(A!$G$2:$G$1001,MATCH(EF!C923,A!$A$2:$A$1001,0))</f>
        <v>#N/A</v>
      </c>
      <c r="J923" s="202" t="e">
        <f>INDEX(A!$H$2:$H$1001,MATCH(EF!C923,A!$A$2:$A$1001,0))</f>
        <v>#N/A</v>
      </c>
      <c r="K923" s="202" t="e">
        <f>INDEX(A!$I$2:$I$1001,MATCH(EF!C923,A!$A$2:$A$1001,0))</f>
        <v>#N/A</v>
      </c>
      <c r="L923" s="202" t="e">
        <f>INDEX(A!$J$2:$J$1001,MATCH(EF!C923,A!$A$2:$A$1001,0))</f>
        <v>#N/A</v>
      </c>
      <c r="M923" s="202" t="e">
        <f>INDEX(A!$K$2:$K$1001,MATCH(EF!C923,A!$A$2:$A$1001,0))</f>
        <v>#N/A</v>
      </c>
      <c r="N923" s="202" t="e">
        <f>INDEX(A!$L$2:$L$1001,MATCH(EF!C923,A!$A$2:$A$1001,0))</f>
        <v>#N/A</v>
      </c>
      <c r="O923" s="203" t="e">
        <f t="shared" si="28"/>
        <v>#N/A</v>
      </c>
      <c r="P923" s="203" t="e">
        <f t="shared" si="29"/>
        <v>#N/A</v>
      </c>
      <c r="Q923" s="203" t="e">
        <f>IF(O923="7",IF(P923="000","Sin región al ser un intermunicipal",INDEX(B!$C$2:$C$126,MATCH(EF!P923,B!$A$2:$A$126,0))),"Sin región al ser un ente Estatal")</f>
        <v>#N/A</v>
      </c>
      <c r="R923" s="204" t="e">
        <f>IF(O923="7",IF(P923="000","N/A",INDEX(B!$D$2:$D$126,MATCH(EF!P923,B!$A$2:$A$126,0))),B!$D$127)</f>
        <v>#N/A</v>
      </c>
      <c r="S923" s="204" t="e">
        <f>IF(O923="7",IF(P923="000","N/A",INDEX(B!$E$2:$E$126,MATCH(EF!P923,B!$A$2:$A$126,0))),B!$E$127)</f>
        <v>#N/A</v>
      </c>
    </row>
    <row r="924" spans="1:19" x14ac:dyDescent="0.3">
      <c r="A924" s="195">
        <f>COUNTIF(A!$A$2:$A$1001,"&lt;="&amp;A!A924)</f>
        <v>0</v>
      </c>
      <c r="B924" s="196">
        <v>923</v>
      </c>
      <c r="C924" s="202" t="e">
        <f>INDEX(A!$A$2:$A$1001,MATCH(EF!B924,EF!$A$2:$A$1001,0))</f>
        <v>#N/A</v>
      </c>
      <c r="D924" s="202" t="e">
        <f>INDEX(A!$B$2:$B$1001,MATCH(EF!C924,A!$A$2:$A$1001,0))</f>
        <v>#N/A</v>
      </c>
      <c r="E924" s="202" t="e">
        <f>INDEX(A!$C$2:$C$1001,MATCH(EF!C924,A!$A$2:$A$1001,0))</f>
        <v>#N/A</v>
      </c>
      <c r="F924" s="202" t="e">
        <f>INDEX(A!$D$2:$D$1001,MATCH(EF!C924,A!$A$2:$A$1001,0))</f>
        <v>#N/A</v>
      </c>
      <c r="G924" s="202" t="e">
        <f>INDEX(A!$E$2:$E$1001,MATCH(EF!C924,A!$A$2:$A$1001,0))</f>
        <v>#N/A</v>
      </c>
      <c r="H924" s="202" t="e">
        <f>INDEX(A!$F$2:$F$1001,MATCH(EF!C924,A!$A$2:$A$1001,0))</f>
        <v>#N/A</v>
      </c>
      <c r="I924" s="202" t="e">
        <f>INDEX(A!$G$2:$G$1001,MATCH(EF!C924,A!$A$2:$A$1001,0))</f>
        <v>#N/A</v>
      </c>
      <c r="J924" s="202" t="e">
        <f>INDEX(A!$H$2:$H$1001,MATCH(EF!C924,A!$A$2:$A$1001,0))</f>
        <v>#N/A</v>
      </c>
      <c r="K924" s="202" t="e">
        <f>INDEX(A!$I$2:$I$1001,MATCH(EF!C924,A!$A$2:$A$1001,0))</f>
        <v>#N/A</v>
      </c>
      <c r="L924" s="202" t="e">
        <f>INDEX(A!$J$2:$J$1001,MATCH(EF!C924,A!$A$2:$A$1001,0))</f>
        <v>#N/A</v>
      </c>
      <c r="M924" s="202" t="e">
        <f>INDEX(A!$K$2:$K$1001,MATCH(EF!C924,A!$A$2:$A$1001,0))</f>
        <v>#N/A</v>
      </c>
      <c r="N924" s="202" t="e">
        <f>INDEX(A!$L$2:$L$1001,MATCH(EF!C924,A!$A$2:$A$1001,0))</f>
        <v>#N/A</v>
      </c>
      <c r="O924" s="203" t="e">
        <f t="shared" si="28"/>
        <v>#N/A</v>
      </c>
      <c r="P924" s="203" t="e">
        <f t="shared" si="29"/>
        <v>#N/A</v>
      </c>
      <c r="Q924" s="203" t="e">
        <f>IF(O924="7",IF(P924="000","Sin región al ser un intermunicipal",INDEX(B!$C$2:$C$126,MATCH(EF!P924,B!$A$2:$A$126,0))),"Sin región al ser un ente Estatal")</f>
        <v>#N/A</v>
      </c>
      <c r="R924" s="204" t="e">
        <f>IF(O924="7",IF(P924="000","N/A",INDEX(B!$D$2:$D$126,MATCH(EF!P924,B!$A$2:$A$126,0))),B!$D$127)</f>
        <v>#N/A</v>
      </c>
      <c r="S924" s="204" t="e">
        <f>IF(O924="7",IF(P924="000","N/A",INDEX(B!$E$2:$E$126,MATCH(EF!P924,B!$A$2:$A$126,0))),B!$E$127)</f>
        <v>#N/A</v>
      </c>
    </row>
    <row r="925" spans="1:19" x14ac:dyDescent="0.3">
      <c r="A925" s="195">
        <f>COUNTIF(A!$A$2:$A$1001,"&lt;="&amp;A!A925)</f>
        <v>0</v>
      </c>
      <c r="B925" s="196">
        <v>924</v>
      </c>
      <c r="C925" s="202" t="e">
        <f>INDEX(A!$A$2:$A$1001,MATCH(EF!B925,EF!$A$2:$A$1001,0))</f>
        <v>#N/A</v>
      </c>
      <c r="D925" s="202" t="e">
        <f>INDEX(A!$B$2:$B$1001,MATCH(EF!C925,A!$A$2:$A$1001,0))</f>
        <v>#N/A</v>
      </c>
      <c r="E925" s="202" t="e">
        <f>INDEX(A!$C$2:$C$1001,MATCH(EF!C925,A!$A$2:$A$1001,0))</f>
        <v>#N/A</v>
      </c>
      <c r="F925" s="202" t="e">
        <f>INDEX(A!$D$2:$D$1001,MATCH(EF!C925,A!$A$2:$A$1001,0))</f>
        <v>#N/A</v>
      </c>
      <c r="G925" s="202" t="e">
        <f>INDEX(A!$E$2:$E$1001,MATCH(EF!C925,A!$A$2:$A$1001,0))</f>
        <v>#N/A</v>
      </c>
      <c r="H925" s="202" t="e">
        <f>INDEX(A!$F$2:$F$1001,MATCH(EF!C925,A!$A$2:$A$1001,0))</f>
        <v>#N/A</v>
      </c>
      <c r="I925" s="202" t="e">
        <f>INDEX(A!$G$2:$G$1001,MATCH(EF!C925,A!$A$2:$A$1001,0))</f>
        <v>#N/A</v>
      </c>
      <c r="J925" s="202" t="e">
        <f>INDEX(A!$H$2:$H$1001,MATCH(EF!C925,A!$A$2:$A$1001,0))</f>
        <v>#N/A</v>
      </c>
      <c r="K925" s="202" t="e">
        <f>INDEX(A!$I$2:$I$1001,MATCH(EF!C925,A!$A$2:$A$1001,0))</f>
        <v>#N/A</v>
      </c>
      <c r="L925" s="202" t="e">
        <f>INDEX(A!$J$2:$J$1001,MATCH(EF!C925,A!$A$2:$A$1001,0))</f>
        <v>#N/A</v>
      </c>
      <c r="M925" s="202" t="e">
        <f>INDEX(A!$K$2:$K$1001,MATCH(EF!C925,A!$A$2:$A$1001,0))</f>
        <v>#N/A</v>
      </c>
      <c r="N925" s="202" t="e">
        <f>INDEX(A!$L$2:$L$1001,MATCH(EF!C925,A!$A$2:$A$1001,0))</f>
        <v>#N/A</v>
      </c>
      <c r="O925" s="203" t="e">
        <f t="shared" si="28"/>
        <v>#N/A</v>
      </c>
      <c r="P925" s="203" t="e">
        <f t="shared" si="29"/>
        <v>#N/A</v>
      </c>
      <c r="Q925" s="203" t="e">
        <f>IF(O925="7",IF(P925="000","Sin región al ser un intermunicipal",INDEX(B!$C$2:$C$126,MATCH(EF!P925,B!$A$2:$A$126,0))),"Sin región al ser un ente Estatal")</f>
        <v>#N/A</v>
      </c>
      <c r="R925" s="204" t="e">
        <f>IF(O925="7",IF(P925="000","N/A",INDEX(B!$D$2:$D$126,MATCH(EF!P925,B!$A$2:$A$126,0))),B!$D$127)</f>
        <v>#N/A</v>
      </c>
      <c r="S925" s="204" t="e">
        <f>IF(O925="7",IF(P925="000","N/A",INDEX(B!$E$2:$E$126,MATCH(EF!P925,B!$A$2:$A$126,0))),B!$E$127)</f>
        <v>#N/A</v>
      </c>
    </row>
    <row r="926" spans="1:19" x14ac:dyDescent="0.3">
      <c r="A926" s="195">
        <f>COUNTIF(A!$A$2:$A$1001,"&lt;="&amp;A!A926)</f>
        <v>0</v>
      </c>
      <c r="B926" s="196">
        <v>925</v>
      </c>
      <c r="C926" s="202" t="e">
        <f>INDEX(A!$A$2:$A$1001,MATCH(EF!B926,EF!$A$2:$A$1001,0))</f>
        <v>#N/A</v>
      </c>
      <c r="D926" s="202" t="e">
        <f>INDEX(A!$B$2:$B$1001,MATCH(EF!C926,A!$A$2:$A$1001,0))</f>
        <v>#N/A</v>
      </c>
      <c r="E926" s="202" t="e">
        <f>INDEX(A!$C$2:$C$1001,MATCH(EF!C926,A!$A$2:$A$1001,0))</f>
        <v>#N/A</v>
      </c>
      <c r="F926" s="202" t="e">
        <f>INDEX(A!$D$2:$D$1001,MATCH(EF!C926,A!$A$2:$A$1001,0))</f>
        <v>#N/A</v>
      </c>
      <c r="G926" s="202" t="e">
        <f>INDEX(A!$E$2:$E$1001,MATCH(EF!C926,A!$A$2:$A$1001,0))</f>
        <v>#N/A</v>
      </c>
      <c r="H926" s="202" t="e">
        <f>INDEX(A!$F$2:$F$1001,MATCH(EF!C926,A!$A$2:$A$1001,0))</f>
        <v>#N/A</v>
      </c>
      <c r="I926" s="202" t="e">
        <f>INDEX(A!$G$2:$G$1001,MATCH(EF!C926,A!$A$2:$A$1001,0))</f>
        <v>#N/A</v>
      </c>
      <c r="J926" s="202" t="e">
        <f>INDEX(A!$H$2:$H$1001,MATCH(EF!C926,A!$A$2:$A$1001,0))</f>
        <v>#N/A</v>
      </c>
      <c r="K926" s="202" t="e">
        <f>INDEX(A!$I$2:$I$1001,MATCH(EF!C926,A!$A$2:$A$1001,0))</f>
        <v>#N/A</v>
      </c>
      <c r="L926" s="202" t="e">
        <f>INDEX(A!$J$2:$J$1001,MATCH(EF!C926,A!$A$2:$A$1001,0))</f>
        <v>#N/A</v>
      </c>
      <c r="M926" s="202" t="e">
        <f>INDEX(A!$K$2:$K$1001,MATCH(EF!C926,A!$A$2:$A$1001,0))</f>
        <v>#N/A</v>
      </c>
      <c r="N926" s="202" t="e">
        <f>INDEX(A!$L$2:$L$1001,MATCH(EF!C926,A!$A$2:$A$1001,0))</f>
        <v>#N/A</v>
      </c>
      <c r="O926" s="203" t="e">
        <f t="shared" si="28"/>
        <v>#N/A</v>
      </c>
      <c r="P926" s="203" t="e">
        <f t="shared" si="29"/>
        <v>#N/A</v>
      </c>
      <c r="Q926" s="203" t="e">
        <f>IF(O926="7",IF(P926="000","Sin región al ser un intermunicipal",INDEX(B!$C$2:$C$126,MATCH(EF!P926,B!$A$2:$A$126,0))),"Sin región al ser un ente Estatal")</f>
        <v>#N/A</v>
      </c>
      <c r="R926" s="204" t="e">
        <f>IF(O926="7",IF(P926="000","N/A",INDEX(B!$D$2:$D$126,MATCH(EF!P926,B!$A$2:$A$126,0))),B!$D$127)</f>
        <v>#N/A</v>
      </c>
      <c r="S926" s="204" t="e">
        <f>IF(O926="7",IF(P926="000","N/A",INDEX(B!$E$2:$E$126,MATCH(EF!P926,B!$A$2:$A$126,0))),B!$E$127)</f>
        <v>#N/A</v>
      </c>
    </row>
    <row r="927" spans="1:19" x14ac:dyDescent="0.3">
      <c r="A927" s="195">
        <f>COUNTIF(A!$A$2:$A$1001,"&lt;="&amp;A!A927)</f>
        <v>0</v>
      </c>
      <c r="B927" s="196">
        <v>926</v>
      </c>
      <c r="C927" s="202" t="e">
        <f>INDEX(A!$A$2:$A$1001,MATCH(EF!B927,EF!$A$2:$A$1001,0))</f>
        <v>#N/A</v>
      </c>
      <c r="D927" s="202" t="e">
        <f>INDEX(A!$B$2:$B$1001,MATCH(EF!C927,A!$A$2:$A$1001,0))</f>
        <v>#N/A</v>
      </c>
      <c r="E927" s="202" t="e">
        <f>INDEX(A!$C$2:$C$1001,MATCH(EF!C927,A!$A$2:$A$1001,0))</f>
        <v>#N/A</v>
      </c>
      <c r="F927" s="202" t="e">
        <f>INDEX(A!$D$2:$D$1001,MATCH(EF!C927,A!$A$2:$A$1001,0))</f>
        <v>#N/A</v>
      </c>
      <c r="G927" s="202" t="e">
        <f>INDEX(A!$E$2:$E$1001,MATCH(EF!C927,A!$A$2:$A$1001,0))</f>
        <v>#N/A</v>
      </c>
      <c r="H927" s="202" t="e">
        <f>INDEX(A!$F$2:$F$1001,MATCH(EF!C927,A!$A$2:$A$1001,0))</f>
        <v>#N/A</v>
      </c>
      <c r="I927" s="202" t="e">
        <f>INDEX(A!$G$2:$G$1001,MATCH(EF!C927,A!$A$2:$A$1001,0))</f>
        <v>#N/A</v>
      </c>
      <c r="J927" s="202" t="e">
        <f>INDEX(A!$H$2:$H$1001,MATCH(EF!C927,A!$A$2:$A$1001,0))</f>
        <v>#N/A</v>
      </c>
      <c r="K927" s="202" t="e">
        <f>INDEX(A!$I$2:$I$1001,MATCH(EF!C927,A!$A$2:$A$1001,0))</f>
        <v>#N/A</v>
      </c>
      <c r="L927" s="202" t="e">
        <f>INDEX(A!$J$2:$J$1001,MATCH(EF!C927,A!$A$2:$A$1001,0))</f>
        <v>#N/A</v>
      </c>
      <c r="M927" s="202" t="e">
        <f>INDEX(A!$K$2:$K$1001,MATCH(EF!C927,A!$A$2:$A$1001,0))</f>
        <v>#N/A</v>
      </c>
      <c r="N927" s="202" t="e">
        <f>INDEX(A!$L$2:$L$1001,MATCH(EF!C927,A!$A$2:$A$1001,0))</f>
        <v>#N/A</v>
      </c>
      <c r="O927" s="203" t="e">
        <f t="shared" si="28"/>
        <v>#N/A</v>
      </c>
      <c r="P927" s="203" t="e">
        <f t="shared" si="29"/>
        <v>#N/A</v>
      </c>
      <c r="Q927" s="203" t="e">
        <f>IF(O927="7",IF(P927="000","Sin región al ser un intermunicipal",INDEX(B!$C$2:$C$126,MATCH(EF!P927,B!$A$2:$A$126,0))),"Sin región al ser un ente Estatal")</f>
        <v>#N/A</v>
      </c>
      <c r="R927" s="204" t="e">
        <f>IF(O927="7",IF(P927="000","N/A",INDEX(B!$D$2:$D$126,MATCH(EF!P927,B!$A$2:$A$126,0))),B!$D$127)</f>
        <v>#N/A</v>
      </c>
      <c r="S927" s="204" t="e">
        <f>IF(O927="7",IF(P927="000","N/A",INDEX(B!$E$2:$E$126,MATCH(EF!P927,B!$A$2:$A$126,0))),B!$E$127)</f>
        <v>#N/A</v>
      </c>
    </row>
    <row r="928" spans="1:19" x14ac:dyDescent="0.3">
      <c r="A928" s="195">
        <f>COUNTIF(A!$A$2:$A$1001,"&lt;="&amp;A!A928)</f>
        <v>0</v>
      </c>
      <c r="B928" s="196">
        <v>927</v>
      </c>
      <c r="C928" s="202" t="e">
        <f>INDEX(A!$A$2:$A$1001,MATCH(EF!B928,EF!$A$2:$A$1001,0))</f>
        <v>#N/A</v>
      </c>
      <c r="D928" s="202" t="e">
        <f>INDEX(A!$B$2:$B$1001,MATCH(EF!C928,A!$A$2:$A$1001,0))</f>
        <v>#N/A</v>
      </c>
      <c r="E928" s="202" t="e">
        <f>INDEX(A!$C$2:$C$1001,MATCH(EF!C928,A!$A$2:$A$1001,0))</f>
        <v>#N/A</v>
      </c>
      <c r="F928" s="202" t="e">
        <f>INDEX(A!$D$2:$D$1001,MATCH(EF!C928,A!$A$2:$A$1001,0))</f>
        <v>#N/A</v>
      </c>
      <c r="G928" s="202" t="e">
        <f>INDEX(A!$E$2:$E$1001,MATCH(EF!C928,A!$A$2:$A$1001,0))</f>
        <v>#N/A</v>
      </c>
      <c r="H928" s="202" t="e">
        <f>INDEX(A!$F$2:$F$1001,MATCH(EF!C928,A!$A$2:$A$1001,0))</f>
        <v>#N/A</v>
      </c>
      <c r="I928" s="202" t="e">
        <f>INDEX(A!$G$2:$G$1001,MATCH(EF!C928,A!$A$2:$A$1001,0))</f>
        <v>#N/A</v>
      </c>
      <c r="J928" s="202" t="e">
        <f>INDEX(A!$H$2:$H$1001,MATCH(EF!C928,A!$A$2:$A$1001,0))</f>
        <v>#N/A</v>
      </c>
      <c r="K928" s="202" t="e">
        <f>INDEX(A!$I$2:$I$1001,MATCH(EF!C928,A!$A$2:$A$1001,0))</f>
        <v>#N/A</v>
      </c>
      <c r="L928" s="202" t="e">
        <f>INDEX(A!$J$2:$J$1001,MATCH(EF!C928,A!$A$2:$A$1001,0))</f>
        <v>#N/A</v>
      </c>
      <c r="M928" s="202" t="e">
        <f>INDEX(A!$K$2:$K$1001,MATCH(EF!C928,A!$A$2:$A$1001,0))</f>
        <v>#N/A</v>
      </c>
      <c r="N928" s="202" t="e">
        <f>INDEX(A!$L$2:$L$1001,MATCH(EF!C928,A!$A$2:$A$1001,0))</f>
        <v>#N/A</v>
      </c>
      <c r="O928" s="203" t="e">
        <f t="shared" si="28"/>
        <v>#N/A</v>
      </c>
      <c r="P928" s="203" t="e">
        <f t="shared" si="29"/>
        <v>#N/A</v>
      </c>
      <c r="Q928" s="203" t="e">
        <f>IF(O928="7",IF(P928="000","Sin región al ser un intermunicipal",INDEX(B!$C$2:$C$126,MATCH(EF!P928,B!$A$2:$A$126,0))),"Sin región al ser un ente Estatal")</f>
        <v>#N/A</v>
      </c>
      <c r="R928" s="204" t="e">
        <f>IF(O928="7",IF(P928="000","N/A",INDEX(B!$D$2:$D$126,MATCH(EF!P928,B!$A$2:$A$126,0))),B!$D$127)</f>
        <v>#N/A</v>
      </c>
      <c r="S928" s="204" t="e">
        <f>IF(O928="7",IF(P928="000","N/A",INDEX(B!$E$2:$E$126,MATCH(EF!P928,B!$A$2:$A$126,0))),B!$E$127)</f>
        <v>#N/A</v>
      </c>
    </row>
    <row r="929" spans="1:19" x14ac:dyDescent="0.3">
      <c r="A929" s="195">
        <f>COUNTIF(A!$A$2:$A$1001,"&lt;="&amp;A!A929)</f>
        <v>0</v>
      </c>
      <c r="B929" s="196">
        <v>928</v>
      </c>
      <c r="C929" s="202" t="e">
        <f>INDEX(A!$A$2:$A$1001,MATCH(EF!B929,EF!$A$2:$A$1001,0))</f>
        <v>#N/A</v>
      </c>
      <c r="D929" s="202" t="e">
        <f>INDEX(A!$B$2:$B$1001,MATCH(EF!C929,A!$A$2:$A$1001,0))</f>
        <v>#N/A</v>
      </c>
      <c r="E929" s="202" t="e">
        <f>INDEX(A!$C$2:$C$1001,MATCH(EF!C929,A!$A$2:$A$1001,0))</f>
        <v>#N/A</v>
      </c>
      <c r="F929" s="202" t="e">
        <f>INDEX(A!$D$2:$D$1001,MATCH(EF!C929,A!$A$2:$A$1001,0))</f>
        <v>#N/A</v>
      </c>
      <c r="G929" s="202" t="e">
        <f>INDEX(A!$E$2:$E$1001,MATCH(EF!C929,A!$A$2:$A$1001,0))</f>
        <v>#N/A</v>
      </c>
      <c r="H929" s="202" t="e">
        <f>INDEX(A!$F$2:$F$1001,MATCH(EF!C929,A!$A$2:$A$1001,0))</f>
        <v>#N/A</v>
      </c>
      <c r="I929" s="202" t="e">
        <f>INDEX(A!$G$2:$G$1001,MATCH(EF!C929,A!$A$2:$A$1001,0))</f>
        <v>#N/A</v>
      </c>
      <c r="J929" s="202" t="e">
        <f>INDEX(A!$H$2:$H$1001,MATCH(EF!C929,A!$A$2:$A$1001,0))</f>
        <v>#N/A</v>
      </c>
      <c r="K929" s="202" t="e">
        <f>INDEX(A!$I$2:$I$1001,MATCH(EF!C929,A!$A$2:$A$1001,0))</f>
        <v>#N/A</v>
      </c>
      <c r="L929" s="202" t="e">
        <f>INDEX(A!$J$2:$J$1001,MATCH(EF!C929,A!$A$2:$A$1001,0))</f>
        <v>#N/A</v>
      </c>
      <c r="M929" s="202" t="e">
        <f>INDEX(A!$K$2:$K$1001,MATCH(EF!C929,A!$A$2:$A$1001,0))</f>
        <v>#N/A</v>
      </c>
      <c r="N929" s="202" t="e">
        <f>INDEX(A!$L$2:$L$1001,MATCH(EF!C929,A!$A$2:$A$1001,0))</f>
        <v>#N/A</v>
      </c>
      <c r="O929" s="203" t="e">
        <f t="shared" si="28"/>
        <v>#N/A</v>
      </c>
      <c r="P929" s="203" t="e">
        <f t="shared" si="29"/>
        <v>#N/A</v>
      </c>
      <c r="Q929" s="203" t="e">
        <f>IF(O929="7",IF(P929="000","Sin región al ser un intermunicipal",INDEX(B!$C$2:$C$126,MATCH(EF!P929,B!$A$2:$A$126,0))),"Sin región al ser un ente Estatal")</f>
        <v>#N/A</v>
      </c>
      <c r="R929" s="204" t="e">
        <f>IF(O929="7",IF(P929="000","N/A",INDEX(B!$D$2:$D$126,MATCH(EF!P929,B!$A$2:$A$126,0))),B!$D$127)</f>
        <v>#N/A</v>
      </c>
      <c r="S929" s="204" t="e">
        <f>IF(O929="7",IF(P929="000","N/A",INDEX(B!$E$2:$E$126,MATCH(EF!P929,B!$A$2:$A$126,0))),B!$E$127)</f>
        <v>#N/A</v>
      </c>
    </row>
    <row r="930" spans="1:19" x14ac:dyDescent="0.3">
      <c r="A930" s="195">
        <f>COUNTIF(A!$A$2:$A$1001,"&lt;="&amp;A!A930)</f>
        <v>0</v>
      </c>
      <c r="B930" s="196">
        <v>929</v>
      </c>
      <c r="C930" s="202" t="e">
        <f>INDEX(A!$A$2:$A$1001,MATCH(EF!B930,EF!$A$2:$A$1001,0))</f>
        <v>#N/A</v>
      </c>
      <c r="D930" s="202" t="e">
        <f>INDEX(A!$B$2:$B$1001,MATCH(EF!C930,A!$A$2:$A$1001,0))</f>
        <v>#N/A</v>
      </c>
      <c r="E930" s="202" t="e">
        <f>INDEX(A!$C$2:$C$1001,MATCH(EF!C930,A!$A$2:$A$1001,0))</f>
        <v>#N/A</v>
      </c>
      <c r="F930" s="202" t="e">
        <f>INDEX(A!$D$2:$D$1001,MATCH(EF!C930,A!$A$2:$A$1001,0))</f>
        <v>#N/A</v>
      </c>
      <c r="G930" s="202" t="e">
        <f>INDEX(A!$E$2:$E$1001,MATCH(EF!C930,A!$A$2:$A$1001,0))</f>
        <v>#N/A</v>
      </c>
      <c r="H930" s="202" t="e">
        <f>INDEX(A!$F$2:$F$1001,MATCH(EF!C930,A!$A$2:$A$1001,0))</f>
        <v>#N/A</v>
      </c>
      <c r="I930" s="202" t="e">
        <f>INDEX(A!$G$2:$G$1001,MATCH(EF!C930,A!$A$2:$A$1001,0))</f>
        <v>#N/A</v>
      </c>
      <c r="J930" s="202" t="e">
        <f>INDEX(A!$H$2:$H$1001,MATCH(EF!C930,A!$A$2:$A$1001,0))</f>
        <v>#N/A</v>
      </c>
      <c r="K930" s="202" t="e">
        <f>INDEX(A!$I$2:$I$1001,MATCH(EF!C930,A!$A$2:$A$1001,0))</f>
        <v>#N/A</v>
      </c>
      <c r="L930" s="202" t="e">
        <f>INDEX(A!$J$2:$J$1001,MATCH(EF!C930,A!$A$2:$A$1001,0))</f>
        <v>#N/A</v>
      </c>
      <c r="M930" s="202" t="e">
        <f>INDEX(A!$K$2:$K$1001,MATCH(EF!C930,A!$A$2:$A$1001,0))</f>
        <v>#N/A</v>
      </c>
      <c r="N930" s="202" t="e">
        <f>INDEX(A!$L$2:$L$1001,MATCH(EF!C930,A!$A$2:$A$1001,0))</f>
        <v>#N/A</v>
      </c>
      <c r="O930" s="203" t="e">
        <f t="shared" si="28"/>
        <v>#N/A</v>
      </c>
      <c r="P930" s="203" t="e">
        <f t="shared" si="29"/>
        <v>#N/A</v>
      </c>
      <c r="Q930" s="203" t="e">
        <f>IF(O930="7",IF(P930="000","Sin región al ser un intermunicipal",INDEX(B!$C$2:$C$126,MATCH(EF!P930,B!$A$2:$A$126,0))),"Sin región al ser un ente Estatal")</f>
        <v>#N/A</v>
      </c>
      <c r="R930" s="204" t="e">
        <f>IF(O930="7",IF(P930="000","N/A",INDEX(B!$D$2:$D$126,MATCH(EF!P930,B!$A$2:$A$126,0))),B!$D$127)</f>
        <v>#N/A</v>
      </c>
      <c r="S930" s="204" t="e">
        <f>IF(O930="7",IF(P930="000","N/A",INDEX(B!$E$2:$E$126,MATCH(EF!P930,B!$A$2:$A$126,0))),B!$E$127)</f>
        <v>#N/A</v>
      </c>
    </row>
    <row r="931" spans="1:19" x14ac:dyDescent="0.3">
      <c r="A931" s="195">
        <f>COUNTIF(A!$A$2:$A$1001,"&lt;="&amp;A!A931)</f>
        <v>0</v>
      </c>
      <c r="B931" s="196">
        <v>930</v>
      </c>
      <c r="C931" s="202" t="e">
        <f>INDEX(A!$A$2:$A$1001,MATCH(EF!B931,EF!$A$2:$A$1001,0))</f>
        <v>#N/A</v>
      </c>
      <c r="D931" s="202" t="e">
        <f>INDEX(A!$B$2:$B$1001,MATCH(EF!C931,A!$A$2:$A$1001,0))</f>
        <v>#N/A</v>
      </c>
      <c r="E931" s="202" t="e">
        <f>INDEX(A!$C$2:$C$1001,MATCH(EF!C931,A!$A$2:$A$1001,0))</f>
        <v>#N/A</v>
      </c>
      <c r="F931" s="202" t="e">
        <f>INDEX(A!$D$2:$D$1001,MATCH(EF!C931,A!$A$2:$A$1001,0))</f>
        <v>#N/A</v>
      </c>
      <c r="G931" s="202" t="e">
        <f>INDEX(A!$E$2:$E$1001,MATCH(EF!C931,A!$A$2:$A$1001,0))</f>
        <v>#N/A</v>
      </c>
      <c r="H931" s="202" t="e">
        <f>INDEX(A!$F$2:$F$1001,MATCH(EF!C931,A!$A$2:$A$1001,0))</f>
        <v>#N/A</v>
      </c>
      <c r="I931" s="202" t="e">
        <f>INDEX(A!$G$2:$G$1001,MATCH(EF!C931,A!$A$2:$A$1001,0))</f>
        <v>#N/A</v>
      </c>
      <c r="J931" s="202" t="e">
        <f>INDEX(A!$H$2:$H$1001,MATCH(EF!C931,A!$A$2:$A$1001,0))</f>
        <v>#N/A</v>
      </c>
      <c r="K931" s="202" t="e">
        <f>INDEX(A!$I$2:$I$1001,MATCH(EF!C931,A!$A$2:$A$1001,0))</f>
        <v>#N/A</v>
      </c>
      <c r="L931" s="202" t="e">
        <f>INDEX(A!$J$2:$J$1001,MATCH(EF!C931,A!$A$2:$A$1001,0))</f>
        <v>#N/A</v>
      </c>
      <c r="M931" s="202" t="e">
        <f>INDEX(A!$K$2:$K$1001,MATCH(EF!C931,A!$A$2:$A$1001,0))</f>
        <v>#N/A</v>
      </c>
      <c r="N931" s="202" t="e">
        <f>INDEX(A!$L$2:$L$1001,MATCH(EF!C931,A!$A$2:$A$1001,0))</f>
        <v>#N/A</v>
      </c>
      <c r="O931" s="203" t="e">
        <f t="shared" si="28"/>
        <v>#N/A</v>
      </c>
      <c r="P931" s="203" t="e">
        <f t="shared" si="29"/>
        <v>#N/A</v>
      </c>
      <c r="Q931" s="203" t="e">
        <f>IF(O931="7",IF(P931="000","Sin región al ser un intermunicipal",INDEX(B!$C$2:$C$126,MATCH(EF!P931,B!$A$2:$A$126,0))),"Sin región al ser un ente Estatal")</f>
        <v>#N/A</v>
      </c>
      <c r="R931" s="204" t="e">
        <f>IF(O931="7",IF(P931="000","N/A",INDEX(B!$D$2:$D$126,MATCH(EF!P931,B!$A$2:$A$126,0))),B!$D$127)</f>
        <v>#N/A</v>
      </c>
      <c r="S931" s="204" t="e">
        <f>IF(O931="7",IF(P931="000","N/A",INDEX(B!$E$2:$E$126,MATCH(EF!P931,B!$A$2:$A$126,0))),B!$E$127)</f>
        <v>#N/A</v>
      </c>
    </row>
    <row r="932" spans="1:19" x14ac:dyDescent="0.3">
      <c r="A932" s="195">
        <f>COUNTIF(A!$A$2:$A$1001,"&lt;="&amp;A!A932)</f>
        <v>0</v>
      </c>
      <c r="B932" s="196">
        <v>931</v>
      </c>
      <c r="C932" s="202" t="e">
        <f>INDEX(A!$A$2:$A$1001,MATCH(EF!B932,EF!$A$2:$A$1001,0))</f>
        <v>#N/A</v>
      </c>
      <c r="D932" s="202" t="e">
        <f>INDEX(A!$B$2:$B$1001,MATCH(EF!C932,A!$A$2:$A$1001,0))</f>
        <v>#N/A</v>
      </c>
      <c r="E932" s="202" t="e">
        <f>INDEX(A!$C$2:$C$1001,MATCH(EF!C932,A!$A$2:$A$1001,0))</f>
        <v>#N/A</v>
      </c>
      <c r="F932" s="202" t="e">
        <f>INDEX(A!$D$2:$D$1001,MATCH(EF!C932,A!$A$2:$A$1001,0))</f>
        <v>#N/A</v>
      </c>
      <c r="G932" s="202" t="e">
        <f>INDEX(A!$E$2:$E$1001,MATCH(EF!C932,A!$A$2:$A$1001,0))</f>
        <v>#N/A</v>
      </c>
      <c r="H932" s="202" t="e">
        <f>INDEX(A!$F$2:$F$1001,MATCH(EF!C932,A!$A$2:$A$1001,0))</f>
        <v>#N/A</v>
      </c>
      <c r="I932" s="202" t="e">
        <f>INDEX(A!$G$2:$G$1001,MATCH(EF!C932,A!$A$2:$A$1001,0))</f>
        <v>#N/A</v>
      </c>
      <c r="J932" s="202" t="e">
        <f>INDEX(A!$H$2:$H$1001,MATCH(EF!C932,A!$A$2:$A$1001,0))</f>
        <v>#N/A</v>
      </c>
      <c r="K932" s="202" t="e">
        <f>INDEX(A!$I$2:$I$1001,MATCH(EF!C932,A!$A$2:$A$1001,0))</f>
        <v>#N/A</v>
      </c>
      <c r="L932" s="202" t="e">
        <f>INDEX(A!$J$2:$J$1001,MATCH(EF!C932,A!$A$2:$A$1001,0))</f>
        <v>#N/A</v>
      </c>
      <c r="M932" s="202" t="e">
        <f>INDEX(A!$K$2:$K$1001,MATCH(EF!C932,A!$A$2:$A$1001,0))</f>
        <v>#N/A</v>
      </c>
      <c r="N932" s="202" t="e">
        <f>INDEX(A!$L$2:$L$1001,MATCH(EF!C932,A!$A$2:$A$1001,0))</f>
        <v>#N/A</v>
      </c>
      <c r="O932" s="203" t="e">
        <f t="shared" si="28"/>
        <v>#N/A</v>
      </c>
      <c r="P932" s="203" t="e">
        <f t="shared" si="29"/>
        <v>#N/A</v>
      </c>
      <c r="Q932" s="203" t="e">
        <f>IF(O932="7",IF(P932="000","Sin región al ser un intermunicipal",INDEX(B!$C$2:$C$126,MATCH(EF!P932,B!$A$2:$A$126,0))),"Sin región al ser un ente Estatal")</f>
        <v>#N/A</v>
      </c>
      <c r="R932" s="204" t="e">
        <f>IF(O932="7",IF(P932="000","N/A",INDEX(B!$D$2:$D$126,MATCH(EF!P932,B!$A$2:$A$126,0))),B!$D$127)</f>
        <v>#N/A</v>
      </c>
      <c r="S932" s="204" t="e">
        <f>IF(O932="7",IF(P932="000","N/A",INDEX(B!$E$2:$E$126,MATCH(EF!P932,B!$A$2:$A$126,0))),B!$E$127)</f>
        <v>#N/A</v>
      </c>
    </row>
    <row r="933" spans="1:19" x14ac:dyDescent="0.3">
      <c r="A933" s="195">
        <f>COUNTIF(A!$A$2:$A$1001,"&lt;="&amp;A!A933)</f>
        <v>0</v>
      </c>
      <c r="B933" s="196">
        <v>932</v>
      </c>
      <c r="C933" s="202" t="e">
        <f>INDEX(A!$A$2:$A$1001,MATCH(EF!B933,EF!$A$2:$A$1001,0))</f>
        <v>#N/A</v>
      </c>
      <c r="D933" s="202" t="e">
        <f>INDEX(A!$B$2:$B$1001,MATCH(EF!C933,A!$A$2:$A$1001,0))</f>
        <v>#N/A</v>
      </c>
      <c r="E933" s="202" t="e">
        <f>INDEX(A!$C$2:$C$1001,MATCH(EF!C933,A!$A$2:$A$1001,0))</f>
        <v>#N/A</v>
      </c>
      <c r="F933" s="202" t="e">
        <f>INDEX(A!$D$2:$D$1001,MATCH(EF!C933,A!$A$2:$A$1001,0))</f>
        <v>#N/A</v>
      </c>
      <c r="G933" s="202" t="e">
        <f>INDEX(A!$E$2:$E$1001,MATCH(EF!C933,A!$A$2:$A$1001,0))</f>
        <v>#N/A</v>
      </c>
      <c r="H933" s="202" t="e">
        <f>INDEX(A!$F$2:$F$1001,MATCH(EF!C933,A!$A$2:$A$1001,0))</f>
        <v>#N/A</v>
      </c>
      <c r="I933" s="202" t="e">
        <f>INDEX(A!$G$2:$G$1001,MATCH(EF!C933,A!$A$2:$A$1001,0))</f>
        <v>#N/A</v>
      </c>
      <c r="J933" s="202" t="e">
        <f>INDEX(A!$H$2:$H$1001,MATCH(EF!C933,A!$A$2:$A$1001,0))</f>
        <v>#N/A</v>
      </c>
      <c r="K933" s="202" t="e">
        <f>INDEX(A!$I$2:$I$1001,MATCH(EF!C933,A!$A$2:$A$1001,0))</f>
        <v>#N/A</v>
      </c>
      <c r="L933" s="202" t="e">
        <f>INDEX(A!$J$2:$J$1001,MATCH(EF!C933,A!$A$2:$A$1001,0))</f>
        <v>#N/A</v>
      </c>
      <c r="M933" s="202" t="e">
        <f>INDEX(A!$K$2:$K$1001,MATCH(EF!C933,A!$A$2:$A$1001,0))</f>
        <v>#N/A</v>
      </c>
      <c r="N933" s="202" t="e">
        <f>INDEX(A!$L$2:$L$1001,MATCH(EF!C933,A!$A$2:$A$1001,0))</f>
        <v>#N/A</v>
      </c>
      <c r="O933" s="203" t="e">
        <f t="shared" si="28"/>
        <v>#N/A</v>
      </c>
      <c r="P933" s="203" t="e">
        <f t="shared" si="29"/>
        <v>#N/A</v>
      </c>
      <c r="Q933" s="203" t="e">
        <f>IF(O933="7",IF(P933="000","Sin región al ser un intermunicipal",INDEX(B!$C$2:$C$126,MATCH(EF!P933,B!$A$2:$A$126,0))),"Sin región al ser un ente Estatal")</f>
        <v>#N/A</v>
      </c>
      <c r="R933" s="204" t="e">
        <f>IF(O933="7",IF(P933="000","N/A",INDEX(B!$D$2:$D$126,MATCH(EF!P933,B!$A$2:$A$126,0))),B!$D$127)</f>
        <v>#N/A</v>
      </c>
      <c r="S933" s="204" t="e">
        <f>IF(O933="7",IF(P933="000","N/A",INDEX(B!$E$2:$E$126,MATCH(EF!P933,B!$A$2:$A$126,0))),B!$E$127)</f>
        <v>#N/A</v>
      </c>
    </row>
    <row r="934" spans="1:19" x14ac:dyDescent="0.3">
      <c r="A934" s="195">
        <f>COUNTIF(A!$A$2:$A$1001,"&lt;="&amp;A!A934)</f>
        <v>0</v>
      </c>
      <c r="B934" s="196">
        <v>933</v>
      </c>
      <c r="C934" s="202" t="e">
        <f>INDEX(A!$A$2:$A$1001,MATCH(EF!B934,EF!$A$2:$A$1001,0))</f>
        <v>#N/A</v>
      </c>
      <c r="D934" s="202" t="e">
        <f>INDEX(A!$B$2:$B$1001,MATCH(EF!C934,A!$A$2:$A$1001,0))</f>
        <v>#N/A</v>
      </c>
      <c r="E934" s="202" t="e">
        <f>INDEX(A!$C$2:$C$1001,MATCH(EF!C934,A!$A$2:$A$1001,0))</f>
        <v>#N/A</v>
      </c>
      <c r="F934" s="202" t="e">
        <f>INDEX(A!$D$2:$D$1001,MATCH(EF!C934,A!$A$2:$A$1001,0))</f>
        <v>#N/A</v>
      </c>
      <c r="G934" s="202" t="e">
        <f>INDEX(A!$E$2:$E$1001,MATCH(EF!C934,A!$A$2:$A$1001,0))</f>
        <v>#N/A</v>
      </c>
      <c r="H934" s="202" t="e">
        <f>INDEX(A!$F$2:$F$1001,MATCH(EF!C934,A!$A$2:$A$1001,0))</f>
        <v>#N/A</v>
      </c>
      <c r="I934" s="202" t="e">
        <f>INDEX(A!$G$2:$G$1001,MATCH(EF!C934,A!$A$2:$A$1001,0))</f>
        <v>#N/A</v>
      </c>
      <c r="J934" s="202" t="e">
        <f>INDEX(A!$H$2:$H$1001,MATCH(EF!C934,A!$A$2:$A$1001,0))</f>
        <v>#N/A</v>
      </c>
      <c r="K934" s="202" t="e">
        <f>INDEX(A!$I$2:$I$1001,MATCH(EF!C934,A!$A$2:$A$1001,0))</f>
        <v>#N/A</v>
      </c>
      <c r="L934" s="202" t="e">
        <f>INDEX(A!$J$2:$J$1001,MATCH(EF!C934,A!$A$2:$A$1001,0))</f>
        <v>#N/A</v>
      </c>
      <c r="M934" s="202" t="e">
        <f>INDEX(A!$K$2:$K$1001,MATCH(EF!C934,A!$A$2:$A$1001,0))</f>
        <v>#N/A</v>
      </c>
      <c r="N934" s="202" t="e">
        <f>INDEX(A!$L$2:$L$1001,MATCH(EF!C934,A!$A$2:$A$1001,0))</f>
        <v>#N/A</v>
      </c>
      <c r="O934" s="203" t="e">
        <f t="shared" si="28"/>
        <v>#N/A</v>
      </c>
      <c r="P934" s="203" t="e">
        <f t="shared" si="29"/>
        <v>#N/A</v>
      </c>
      <c r="Q934" s="203" t="e">
        <f>IF(O934="7",IF(P934="000","Sin región al ser un intermunicipal",INDEX(B!$C$2:$C$126,MATCH(EF!P934,B!$A$2:$A$126,0))),"Sin región al ser un ente Estatal")</f>
        <v>#N/A</v>
      </c>
      <c r="R934" s="204" t="e">
        <f>IF(O934="7",IF(P934="000","N/A",INDEX(B!$D$2:$D$126,MATCH(EF!P934,B!$A$2:$A$126,0))),B!$D$127)</f>
        <v>#N/A</v>
      </c>
      <c r="S934" s="204" t="e">
        <f>IF(O934="7",IF(P934="000","N/A",INDEX(B!$E$2:$E$126,MATCH(EF!P934,B!$A$2:$A$126,0))),B!$E$127)</f>
        <v>#N/A</v>
      </c>
    </row>
    <row r="935" spans="1:19" x14ac:dyDescent="0.3">
      <c r="A935" s="195">
        <f>COUNTIF(A!$A$2:$A$1001,"&lt;="&amp;A!A935)</f>
        <v>0</v>
      </c>
      <c r="B935" s="196">
        <v>934</v>
      </c>
      <c r="C935" s="202" t="e">
        <f>INDEX(A!$A$2:$A$1001,MATCH(EF!B935,EF!$A$2:$A$1001,0))</f>
        <v>#N/A</v>
      </c>
      <c r="D935" s="202" t="e">
        <f>INDEX(A!$B$2:$B$1001,MATCH(EF!C935,A!$A$2:$A$1001,0))</f>
        <v>#N/A</v>
      </c>
      <c r="E935" s="202" t="e">
        <f>INDEX(A!$C$2:$C$1001,MATCH(EF!C935,A!$A$2:$A$1001,0))</f>
        <v>#N/A</v>
      </c>
      <c r="F935" s="202" t="e">
        <f>INDEX(A!$D$2:$D$1001,MATCH(EF!C935,A!$A$2:$A$1001,0))</f>
        <v>#N/A</v>
      </c>
      <c r="G935" s="202" t="e">
        <f>INDEX(A!$E$2:$E$1001,MATCH(EF!C935,A!$A$2:$A$1001,0))</f>
        <v>#N/A</v>
      </c>
      <c r="H935" s="202" t="e">
        <f>INDEX(A!$F$2:$F$1001,MATCH(EF!C935,A!$A$2:$A$1001,0))</f>
        <v>#N/A</v>
      </c>
      <c r="I935" s="202" t="e">
        <f>INDEX(A!$G$2:$G$1001,MATCH(EF!C935,A!$A$2:$A$1001,0))</f>
        <v>#N/A</v>
      </c>
      <c r="J935" s="202" t="e">
        <f>INDEX(A!$H$2:$H$1001,MATCH(EF!C935,A!$A$2:$A$1001,0))</f>
        <v>#N/A</v>
      </c>
      <c r="K935" s="202" t="e">
        <f>INDEX(A!$I$2:$I$1001,MATCH(EF!C935,A!$A$2:$A$1001,0))</f>
        <v>#N/A</v>
      </c>
      <c r="L935" s="202" t="e">
        <f>INDEX(A!$J$2:$J$1001,MATCH(EF!C935,A!$A$2:$A$1001,0))</f>
        <v>#N/A</v>
      </c>
      <c r="M935" s="202" t="e">
        <f>INDEX(A!$K$2:$K$1001,MATCH(EF!C935,A!$A$2:$A$1001,0))</f>
        <v>#N/A</v>
      </c>
      <c r="N935" s="202" t="e">
        <f>INDEX(A!$L$2:$L$1001,MATCH(EF!C935,A!$A$2:$A$1001,0))</f>
        <v>#N/A</v>
      </c>
      <c r="O935" s="203" t="e">
        <f t="shared" si="28"/>
        <v>#N/A</v>
      </c>
      <c r="P935" s="203" t="e">
        <f t="shared" si="29"/>
        <v>#N/A</v>
      </c>
      <c r="Q935" s="203" t="e">
        <f>IF(O935="7",IF(P935="000","Sin región al ser un intermunicipal",INDEX(B!$C$2:$C$126,MATCH(EF!P935,B!$A$2:$A$126,0))),"Sin región al ser un ente Estatal")</f>
        <v>#N/A</v>
      </c>
      <c r="R935" s="204" t="e">
        <f>IF(O935="7",IF(P935="000","N/A",INDEX(B!$D$2:$D$126,MATCH(EF!P935,B!$A$2:$A$126,0))),B!$D$127)</f>
        <v>#N/A</v>
      </c>
      <c r="S935" s="204" t="e">
        <f>IF(O935="7",IF(P935="000","N/A",INDEX(B!$E$2:$E$126,MATCH(EF!P935,B!$A$2:$A$126,0))),B!$E$127)</f>
        <v>#N/A</v>
      </c>
    </row>
    <row r="936" spans="1:19" x14ac:dyDescent="0.3">
      <c r="A936" s="195">
        <f>COUNTIF(A!$A$2:$A$1001,"&lt;="&amp;A!A936)</f>
        <v>0</v>
      </c>
      <c r="B936" s="196">
        <v>935</v>
      </c>
      <c r="C936" s="202" t="e">
        <f>INDEX(A!$A$2:$A$1001,MATCH(EF!B936,EF!$A$2:$A$1001,0))</f>
        <v>#N/A</v>
      </c>
      <c r="D936" s="202" t="e">
        <f>INDEX(A!$B$2:$B$1001,MATCH(EF!C936,A!$A$2:$A$1001,0))</f>
        <v>#N/A</v>
      </c>
      <c r="E936" s="202" t="e">
        <f>INDEX(A!$C$2:$C$1001,MATCH(EF!C936,A!$A$2:$A$1001,0))</f>
        <v>#N/A</v>
      </c>
      <c r="F936" s="202" t="e">
        <f>INDEX(A!$D$2:$D$1001,MATCH(EF!C936,A!$A$2:$A$1001,0))</f>
        <v>#N/A</v>
      </c>
      <c r="G936" s="202" t="e">
        <f>INDEX(A!$E$2:$E$1001,MATCH(EF!C936,A!$A$2:$A$1001,0))</f>
        <v>#N/A</v>
      </c>
      <c r="H936" s="202" t="e">
        <f>INDEX(A!$F$2:$F$1001,MATCH(EF!C936,A!$A$2:$A$1001,0))</f>
        <v>#N/A</v>
      </c>
      <c r="I936" s="202" t="e">
        <f>INDEX(A!$G$2:$G$1001,MATCH(EF!C936,A!$A$2:$A$1001,0))</f>
        <v>#N/A</v>
      </c>
      <c r="J936" s="202" t="e">
        <f>INDEX(A!$H$2:$H$1001,MATCH(EF!C936,A!$A$2:$A$1001,0))</f>
        <v>#N/A</v>
      </c>
      <c r="K936" s="202" t="e">
        <f>INDEX(A!$I$2:$I$1001,MATCH(EF!C936,A!$A$2:$A$1001,0))</f>
        <v>#N/A</v>
      </c>
      <c r="L936" s="202" t="e">
        <f>INDEX(A!$J$2:$J$1001,MATCH(EF!C936,A!$A$2:$A$1001,0))</f>
        <v>#N/A</v>
      </c>
      <c r="M936" s="202" t="e">
        <f>INDEX(A!$K$2:$K$1001,MATCH(EF!C936,A!$A$2:$A$1001,0))</f>
        <v>#N/A</v>
      </c>
      <c r="N936" s="202" t="e">
        <f>INDEX(A!$L$2:$L$1001,MATCH(EF!C936,A!$A$2:$A$1001,0))</f>
        <v>#N/A</v>
      </c>
      <c r="O936" s="203" t="e">
        <f t="shared" si="28"/>
        <v>#N/A</v>
      </c>
      <c r="P936" s="203" t="e">
        <f t="shared" si="29"/>
        <v>#N/A</v>
      </c>
      <c r="Q936" s="203" t="e">
        <f>IF(O936="7",IF(P936="000","Sin región al ser un intermunicipal",INDEX(B!$C$2:$C$126,MATCH(EF!P936,B!$A$2:$A$126,0))),"Sin región al ser un ente Estatal")</f>
        <v>#N/A</v>
      </c>
      <c r="R936" s="204" t="e">
        <f>IF(O936="7",IF(P936="000","N/A",INDEX(B!$D$2:$D$126,MATCH(EF!P936,B!$A$2:$A$126,0))),B!$D$127)</f>
        <v>#N/A</v>
      </c>
      <c r="S936" s="204" t="e">
        <f>IF(O936="7",IF(P936="000","N/A",INDEX(B!$E$2:$E$126,MATCH(EF!P936,B!$A$2:$A$126,0))),B!$E$127)</f>
        <v>#N/A</v>
      </c>
    </row>
    <row r="937" spans="1:19" x14ac:dyDescent="0.3">
      <c r="A937" s="195">
        <f>COUNTIF(A!$A$2:$A$1001,"&lt;="&amp;A!A937)</f>
        <v>0</v>
      </c>
      <c r="B937" s="196">
        <v>936</v>
      </c>
      <c r="C937" s="202" t="e">
        <f>INDEX(A!$A$2:$A$1001,MATCH(EF!B937,EF!$A$2:$A$1001,0))</f>
        <v>#N/A</v>
      </c>
      <c r="D937" s="202" t="e">
        <f>INDEX(A!$B$2:$B$1001,MATCH(EF!C937,A!$A$2:$A$1001,0))</f>
        <v>#N/A</v>
      </c>
      <c r="E937" s="202" t="e">
        <f>INDEX(A!$C$2:$C$1001,MATCH(EF!C937,A!$A$2:$A$1001,0))</f>
        <v>#N/A</v>
      </c>
      <c r="F937" s="202" t="e">
        <f>INDEX(A!$D$2:$D$1001,MATCH(EF!C937,A!$A$2:$A$1001,0))</f>
        <v>#N/A</v>
      </c>
      <c r="G937" s="202" t="e">
        <f>INDEX(A!$E$2:$E$1001,MATCH(EF!C937,A!$A$2:$A$1001,0))</f>
        <v>#N/A</v>
      </c>
      <c r="H937" s="202" t="e">
        <f>INDEX(A!$F$2:$F$1001,MATCH(EF!C937,A!$A$2:$A$1001,0))</f>
        <v>#N/A</v>
      </c>
      <c r="I937" s="202" t="e">
        <f>INDEX(A!$G$2:$G$1001,MATCH(EF!C937,A!$A$2:$A$1001,0))</f>
        <v>#N/A</v>
      </c>
      <c r="J937" s="202" t="e">
        <f>INDEX(A!$H$2:$H$1001,MATCH(EF!C937,A!$A$2:$A$1001,0))</f>
        <v>#N/A</v>
      </c>
      <c r="K937" s="202" t="e">
        <f>INDEX(A!$I$2:$I$1001,MATCH(EF!C937,A!$A$2:$A$1001,0))</f>
        <v>#N/A</v>
      </c>
      <c r="L937" s="202" t="e">
        <f>INDEX(A!$J$2:$J$1001,MATCH(EF!C937,A!$A$2:$A$1001,0))</f>
        <v>#N/A</v>
      </c>
      <c r="M937" s="202" t="e">
        <f>INDEX(A!$K$2:$K$1001,MATCH(EF!C937,A!$A$2:$A$1001,0))</f>
        <v>#N/A</v>
      </c>
      <c r="N937" s="202" t="e">
        <f>INDEX(A!$L$2:$L$1001,MATCH(EF!C937,A!$A$2:$A$1001,0))</f>
        <v>#N/A</v>
      </c>
      <c r="O937" s="203" t="e">
        <f t="shared" si="28"/>
        <v>#N/A</v>
      </c>
      <c r="P937" s="203" t="e">
        <f t="shared" si="29"/>
        <v>#N/A</v>
      </c>
      <c r="Q937" s="203" t="e">
        <f>IF(O937="7",IF(P937="000","Sin región al ser un intermunicipal",INDEX(B!$C$2:$C$126,MATCH(EF!P937,B!$A$2:$A$126,0))),"Sin región al ser un ente Estatal")</f>
        <v>#N/A</v>
      </c>
      <c r="R937" s="204" t="e">
        <f>IF(O937="7",IF(P937="000","N/A",INDEX(B!$D$2:$D$126,MATCH(EF!P937,B!$A$2:$A$126,0))),B!$D$127)</f>
        <v>#N/A</v>
      </c>
      <c r="S937" s="204" t="e">
        <f>IF(O937="7",IF(P937="000","N/A",INDEX(B!$E$2:$E$126,MATCH(EF!P937,B!$A$2:$A$126,0))),B!$E$127)</f>
        <v>#N/A</v>
      </c>
    </row>
    <row r="938" spans="1:19" x14ac:dyDescent="0.3">
      <c r="A938" s="195">
        <f>COUNTIF(A!$A$2:$A$1001,"&lt;="&amp;A!A938)</f>
        <v>0</v>
      </c>
      <c r="B938" s="196">
        <v>937</v>
      </c>
      <c r="C938" s="202" t="e">
        <f>INDEX(A!$A$2:$A$1001,MATCH(EF!B938,EF!$A$2:$A$1001,0))</f>
        <v>#N/A</v>
      </c>
      <c r="D938" s="202" t="e">
        <f>INDEX(A!$B$2:$B$1001,MATCH(EF!C938,A!$A$2:$A$1001,0))</f>
        <v>#N/A</v>
      </c>
      <c r="E938" s="202" t="e">
        <f>INDEX(A!$C$2:$C$1001,MATCH(EF!C938,A!$A$2:$A$1001,0))</f>
        <v>#N/A</v>
      </c>
      <c r="F938" s="202" t="e">
        <f>INDEX(A!$D$2:$D$1001,MATCH(EF!C938,A!$A$2:$A$1001,0))</f>
        <v>#N/A</v>
      </c>
      <c r="G938" s="202" t="e">
        <f>INDEX(A!$E$2:$E$1001,MATCH(EF!C938,A!$A$2:$A$1001,0))</f>
        <v>#N/A</v>
      </c>
      <c r="H938" s="202" t="e">
        <f>INDEX(A!$F$2:$F$1001,MATCH(EF!C938,A!$A$2:$A$1001,0))</f>
        <v>#N/A</v>
      </c>
      <c r="I938" s="202" t="e">
        <f>INDEX(A!$G$2:$G$1001,MATCH(EF!C938,A!$A$2:$A$1001,0))</f>
        <v>#N/A</v>
      </c>
      <c r="J938" s="202" t="e">
        <f>INDEX(A!$H$2:$H$1001,MATCH(EF!C938,A!$A$2:$A$1001,0))</f>
        <v>#N/A</v>
      </c>
      <c r="K938" s="202" t="e">
        <f>INDEX(A!$I$2:$I$1001,MATCH(EF!C938,A!$A$2:$A$1001,0))</f>
        <v>#N/A</v>
      </c>
      <c r="L938" s="202" t="e">
        <f>INDEX(A!$J$2:$J$1001,MATCH(EF!C938,A!$A$2:$A$1001,0))</f>
        <v>#N/A</v>
      </c>
      <c r="M938" s="202" t="e">
        <f>INDEX(A!$K$2:$K$1001,MATCH(EF!C938,A!$A$2:$A$1001,0))</f>
        <v>#N/A</v>
      </c>
      <c r="N938" s="202" t="e">
        <f>INDEX(A!$L$2:$L$1001,MATCH(EF!C938,A!$A$2:$A$1001,0))</f>
        <v>#N/A</v>
      </c>
      <c r="O938" s="203" t="e">
        <f t="shared" si="28"/>
        <v>#N/A</v>
      </c>
      <c r="P938" s="203" t="e">
        <f t="shared" si="29"/>
        <v>#N/A</v>
      </c>
      <c r="Q938" s="203" t="e">
        <f>IF(O938="7",IF(P938="000","Sin región al ser un intermunicipal",INDEX(B!$C$2:$C$126,MATCH(EF!P938,B!$A$2:$A$126,0))),"Sin región al ser un ente Estatal")</f>
        <v>#N/A</v>
      </c>
      <c r="R938" s="204" t="e">
        <f>IF(O938="7",IF(P938="000","N/A",INDEX(B!$D$2:$D$126,MATCH(EF!P938,B!$A$2:$A$126,0))),B!$D$127)</f>
        <v>#N/A</v>
      </c>
      <c r="S938" s="204" t="e">
        <f>IF(O938="7",IF(P938="000","N/A",INDEX(B!$E$2:$E$126,MATCH(EF!P938,B!$A$2:$A$126,0))),B!$E$127)</f>
        <v>#N/A</v>
      </c>
    </row>
    <row r="939" spans="1:19" x14ac:dyDescent="0.3">
      <c r="A939" s="195">
        <f>COUNTIF(A!$A$2:$A$1001,"&lt;="&amp;A!A939)</f>
        <v>0</v>
      </c>
      <c r="B939" s="196">
        <v>938</v>
      </c>
      <c r="C939" s="202" t="e">
        <f>INDEX(A!$A$2:$A$1001,MATCH(EF!B939,EF!$A$2:$A$1001,0))</f>
        <v>#N/A</v>
      </c>
      <c r="D939" s="202" t="e">
        <f>INDEX(A!$B$2:$B$1001,MATCH(EF!C939,A!$A$2:$A$1001,0))</f>
        <v>#N/A</v>
      </c>
      <c r="E939" s="202" t="e">
        <f>INDEX(A!$C$2:$C$1001,MATCH(EF!C939,A!$A$2:$A$1001,0))</f>
        <v>#N/A</v>
      </c>
      <c r="F939" s="202" t="e">
        <f>INDEX(A!$D$2:$D$1001,MATCH(EF!C939,A!$A$2:$A$1001,0))</f>
        <v>#N/A</v>
      </c>
      <c r="G939" s="202" t="e">
        <f>INDEX(A!$E$2:$E$1001,MATCH(EF!C939,A!$A$2:$A$1001,0))</f>
        <v>#N/A</v>
      </c>
      <c r="H939" s="202" t="e">
        <f>INDEX(A!$F$2:$F$1001,MATCH(EF!C939,A!$A$2:$A$1001,0))</f>
        <v>#N/A</v>
      </c>
      <c r="I939" s="202" t="e">
        <f>INDEX(A!$G$2:$G$1001,MATCH(EF!C939,A!$A$2:$A$1001,0))</f>
        <v>#N/A</v>
      </c>
      <c r="J939" s="202" t="e">
        <f>INDEX(A!$H$2:$H$1001,MATCH(EF!C939,A!$A$2:$A$1001,0))</f>
        <v>#N/A</v>
      </c>
      <c r="K939" s="202" t="e">
        <f>INDEX(A!$I$2:$I$1001,MATCH(EF!C939,A!$A$2:$A$1001,0))</f>
        <v>#N/A</v>
      </c>
      <c r="L939" s="202" t="e">
        <f>INDEX(A!$J$2:$J$1001,MATCH(EF!C939,A!$A$2:$A$1001,0))</f>
        <v>#N/A</v>
      </c>
      <c r="M939" s="202" t="e">
        <f>INDEX(A!$K$2:$K$1001,MATCH(EF!C939,A!$A$2:$A$1001,0))</f>
        <v>#N/A</v>
      </c>
      <c r="N939" s="202" t="e">
        <f>INDEX(A!$L$2:$L$1001,MATCH(EF!C939,A!$A$2:$A$1001,0))</f>
        <v>#N/A</v>
      </c>
      <c r="O939" s="203" t="e">
        <f t="shared" si="28"/>
        <v>#N/A</v>
      </c>
      <c r="P939" s="203" t="e">
        <f t="shared" si="29"/>
        <v>#N/A</v>
      </c>
      <c r="Q939" s="203" t="e">
        <f>IF(O939="7",IF(P939="000","Sin región al ser un intermunicipal",INDEX(B!$C$2:$C$126,MATCH(EF!P939,B!$A$2:$A$126,0))),"Sin región al ser un ente Estatal")</f>
        <v>#N/A</v>
      </c>
      <c r="R939" s="204" t="e">
        <f>IF(O939="7",IF(P939="000","N/A",INDEX(B!$D$2:$D$126,MATCH(EF!P939,B!$A$2:$A$126,0))),B!$D$127)</f>
        <v>#N/A</v>
      </c>
      <c r="S939" s="204" t="e">
        <f>IF(O939="7",IF(P939="000","N/A",INDEX(B!$E$2:$E$126,MATCH(EF!P939,B!$A$2:$A$126,0))),B!$E$127)</f>
        <v>#N/A</v>
      </c>
    </row>
    <row r="940" spans="1:19" x14ac:dyDescent="0.3">
      <c r="A940" s="195">
        <f>COUNTIF(A!$A$2:$A$1001,"&lt;="&amp;A!A940)</f>
        <v>0</v>
      </c>
      <c r="B940" s="196">
        <v>939</v>
      </c>
      <c r="C940" s="202" t="e">
        <f>INDEX(A!$A$2:$A$1001,MATCH(EF!B940,EF!$A$2:$A$1001,0))</f>
        <v>#N/A</v>
      </c>
      <c r="D940" s="202" t="e">
        <f>INDEX(A!$B$2:$B$1001,MATCH(EF!C940,A!$A$2:$A$1001,0))</f>
        <v>#N/A</v>
      </c>
      <c r="E940" s="202" t="e">
        <f>INDEX(A!$C$2:$C$1001,MATCH(EF!C940,A!$A$2:$A$1001,0))</f>
        <v>#N/A</v>
      </c>
      <c r="F940" s="202" t="e">
        <f>INDEX(A!$D$2:$D$1001,MATCH(EF!C940,A!$A$2:$A$1001,0))</f>
        <v>#N/A</v>
      </c>
      <c r="G940" s="202" t="e">
        <f>INDEX(A!$E$2:$E$1001,MATCH(EF!C940,A!$A$2:$A$1001,0))</f>
        <v>#N/A</v>
      </c>
      <c r="H940" s="202" t="e">
        <f>INDEX(A!$F$2:$F$1001,MATCH(EF!C940,A!$A$2:$A$1001,0))</f>
        <v>#N/A</v>
      </c>
      <c r="I940" s="202" t="e">
        <f>INDEX(A!$G$2:$G$1001,MATCH(EF!C940,A!$A$2:$A$1001,0))</f>
        <v>#N/A</v>
      </c>
      <c r="J940" s="202" t="e">
        <f>INDEX(A!$H$2:$H$1001,MATCH(EF!C940,A!$A$2:$A$1001,0))</f>
        <v>#N/A</v>
      </c>
      <c r="K940" s="202" t="e">
        <f>INDEX(A!$I$2:$I$1001,MATCH(EF!C940,A!$A$2:$A$1001,0))</f>
        <v>#N/A</v>
      </c>
      <c r="L940" s="202" t="e">
        <f>INDEX(A!$J$2:$J$1001,MATCH(EF!C940,A!$A$2:$A$1001,0))</f>
        <v>#N/A</v>
      </c>
      <c r="M940" s="202" t="e">
        <f>INDEX(A!$K$2:$K$1001,MATCH(EF!C940,A!$A$2:$A$1001,0))</f>
        <v>#N/A</v>
      </c>
      <c r="N940" s="202" t="e">
        <f>INDEX(A!$L$2:$L$1001,MATCH(EF!C940,A!$A$2:$A$1001,0))</f>
        <v>#N/A</v>
      </c>
      <c r="O940" s="203" t="e">
        <f t="shared" si="28"/>
        <v>#N/A</v>
      </c>
      <c r="P940" s="203" t="e">
        <f t="shared" si="29"/>
        <v>#N/A</v>
      </c>
      <c r="Q940" s="203" t="e">
        <f>IF(O940="7",IF(P940="000","Sin región al ser un intermunicipal",INDEX(B!$C$2:$C$126,MATCH(EF!P940,B!$A$2:$A$126,0))),"Sin región al ser un ente Estatal")</f>
        <v>#N/A</v>
      </c>
      <c r="R940" s="204" t="e">
        <f>IF(O940="7",IF(P940="000","N/A",INDEX(B!$D$2:$D$126,MATCH(EF!P940,B!$A$2:$A$126,0))),B!$D$127)</f>
        <v>#N/A</v>
      </c>
      <c r="S940" s="204" t="e">
        <f>IF(O940="7",IF(P940="000","N/A",INDEX(B!$E$2:$E$126,MATCH(EF!P940,B!$A$2:$A$126,0))),B!$E$127)</f>
        <v>#N/A</v>
      </c>
    </row>
    <row r="941" spans="1:19" x14ac:dyDescent="0.3">
      <c r="A941" s="195">
        <f>COUNTIF(A!$A$2:$A$1001,"&lt;="&amp;A!A941)</f>
        <v>0</v>
      </c>
      <c r="B941" s="196">
        <v>940</v>
      </c>
      <c r="C941" s="202" t="e">
        <f>INDEX(A!$A$2:$A$1001,MATCH(EF!B941,EF!$A$2:$A$1001,0))</f>
        <v>#N/A</v>
      </c>
      <c r="D941" s="202" t="e">
        <f>INDEX(A!$B$2:$B$1001,MATCH(EF!C941,A!$A$2:$A$1001,0))</f>
        <v>#N/A</v>
      </c>
      <c r="E941" s="202" t="e">
        <f>INDEX(A!$C$2:$C$1001,MATCH(EF!C941,A!$A$2:$A$1001,0))</f>
        <v>#N/A</v>
      </c>
      <c r="F941" s="202" t="e">
        <f>INDEX(A!$D$2:$D$1001,MATCH(EF!C941,A!$A$2:$A$1001,0))</f>
        <v>#N/A</v>
      </c>
      <c r="G941" s="202" t="e">
        <f>INDEX(A!$E$2:$E$1001,MATCH(EF!C941,A!$A$2:$A$1001,0))</f>
        <v>#N/A</v>
      </c>
      <c r="H941" s="202" t="e">
        <f>INDEX(A!$F$2:$F$1001,MATCH(EF!C941,A!$A$2:$A$1001,0))</f>
        <v>#N/A</v>
      </c>
      <c r="I941" s="202" t="e">
        <f>INDEX(A!$G$2:$G$1001,MATCH(EF!C941,A!$A$2:$A$1001,0))</f>
        <v>#N/A</v>
      </c>
      <c r="J941" s="202" t="e">
        <f>INDEX(A!$H$2:$H$1001,MATCH(EF!C941,A!$A$2:$A$1001,0))</f>
        <v>#N/A</v>
      </c>
      <c r="K941" s="202" t="e">
        <f>INDEX(A!$I$2:$I$1001,MATCH(EF!C941,A!$A$2:$A$1001,0))</f>
        <v>#N/A</v>
      </c>
      <c r="L941" s="202" t="e">
        <f>INDEX(A!$J$2:$J$1001,MATCH(EF!C941,A!$A$2:$A$1001,0))</f>
        <v>#N/A</v>
      </c>
      <c r="M941" s="202" t="e">
        <f>INDEX(A!$K$2:$K$1001,MATCH(EF!C941,A!$A$2:$A$1001,0))</f>
        <v>#N/A</v>
      </c>
      <c r="N941" s="202" t="e">
        <f>INDEX(A!$L$2:$L$1001,MATCH(EF!C941,A!$A$2:$A$1001,0))</f>
        <v>#N/A</v>
      </c>
      <c r="O941" s="203" t="e">
        <f t="shared" si="28"/>
        <v>#N/A</v>
      </c>
      <c r="P941" s="203" t="e">
        <f t="shared" si="29"/>
        <v>#N/A</v>
      </c>
      <c r="Q941" s="203" t="e">
        <f>IF(O941="7",IF(P941="000","Sin región al ser un intermunicipal",INDEX(B!$C$2:$C$126,MATCH(EF!P941,B!$A$2:$A$126,0))),"Sin región al ser un ente Estatal")</f>
        <v>#N/A</v>
      </c>
      <c r="R941" s="204" t="e">
        <f>IF(O941="7",IF(P941="000","N/A",INDEX(B!$D$2:$D$126,MATCH(EF!P941,B!$A$2:$A$126,0))),B!$D$127)</f>
        <v>#N/A</v>
      </c>
      <c r="S941" s="204" t="e">
        <f>IF(O941="7",IF(P941="000","N/A",INDEX(B!$E$2:$E$126,MATCH(EF!P941,B!$A$2:$A$126,0))),B!$E$127)</f>
        <v>#N/A</v>
      </c>
    </row>
    <row r="942" spans="1:19" x14ac:dyDescent="0.3">
      <c r="A942" s="195">
        <f>COUNTIF(A!$A$2:$A$1001,"&lt;="&amp;A!A942)</f>
        <v>0</v>
      </c>
      <c r="B942" s="196">
        <v>941</v>
      </c>
      <c r="C942" s="202" t="e">
        <f>INDEX(A!$A$2:$A$1001,MATCH(EF!B942,EF!$A$2:$A$1001,0))</f>
        <v>#N/A</v>
      </c>
      <c r="D942" s="202" t="e">
        <f>INDEX(A!$B$2:$B$1001,MATCH(EF!C942,A!$A$2:$A$1001,0))</f>
        <v>#N/A</v>
      </c>
      <c r="E942" s="202" t="e">
        <f>INDEX(A!$C$2:$C$1001,MATCH(EF!C942,A!$A$2:$A$1001,0))</f>
        <v>#N/A</v>
      </c>
      <c r="F942" s="202" t="e">
        <f>INDEX(A!$D$2:$D$1001,MATCH(EF!C942,A!$A$2:$A$1001,0))</f>
        <v>#N/A</v>
      </c>
      <c r="G942" s="202" t="e">
        <f>INDEX(A!$E$2:$E$1001,MATCH(EF!C942,A!$A$2:$A$1001,0))</f>
        <v>#N/A</v>
      </c>
      <c r="H942" s="202" t="e">
        <f>INDEX(A!$F$2:$F$1001,MATCH(EF!C942,A!$A$2:$A$1001,0))</f>
        <v>#N/A</v>
      </c>
      <c r="I942" s="202" t="e">
        <f>INDEX(A!$G$2:$G$1001,MATCH(EF!C942,A!$A$2:$A$1001,0))</f>
        <v>#N/A</v>
      </c>
      <c r="J942" s="202" t="e">
        <f>INDEX(A!$H$2:$H$1001,MATCH(EF!C942,A!$A$2:$A$1001,0))</f>
        <v>#N/A</v>
      </c>
      <c r="K942" s="202" t="e">
        <f>INDEX(A!$I$2:$I$1001,MATCH(EF!C942,A!$A$2:$A$1001,0))</f>
        <v>#N/A</v>
      </c>
      <c r="L942" s="202" t="e">
        <f>INDEX(A!$J$2:$J$1001,MATCH(EF!C942,A!$A$2:$A$1001,0))</f>
        <v>#N/A</v>
      </c>
      <c r="M942" s="202" t="e">
        <f>INDEX(A!$K$2:$K$1001,MATCH(EF!C942,A!$A$2:$A$1001,0))</f>
        <v>#N/A</v>
      </c>
      <c r="N942" s="202" t="e">
        <f>INDEX(A!$L$2:$L$1001,MATCH(EF!C942,A!$A$2:$A$1001,0))</f>
        <v>#N/A</v>
      </c>
      <c r="O942" s="203" t="e">
        <f t="shared" si="28"/>
        <v>#N/A</v>
      </c>
      <c r="P942" s="203" t="e">
        <f t="shared" si="29"/>
        <v>#N/A</v>
      </c>
      <c r="Q942" s="203" t="e">
        <f>IF(O942="7",IF(P942="000","Sin región al ser un intermunicipal",INDEX(B!$C$2:$C$126,MATCH(EF!P942,B!$A$2:$A$126,0))),"Sin región al ser un ente Estatal")</f>
        <v>#N/A</v>
      </c>
      <c r="R942" s="204" t="e">
        <f>IF(O942="7",IF(P942="000","N/A",INDEX(B!$D$2:$D$126,MATCH(EF!P942,B!$A$2:$A$126,0))),B!$D$127)</f>
        <v>#N/A</v>
      </c>
      <c r="S942" s="204" t="e">
        <f>IF(O942="7",IF(P942="000","N/A",INDEX(B!$E$2:$E$126,MATCH(EF!P942,B!$A$2:$A$126,0))),B!$E$127)</f>
        <v>#N/A</v>
      </c>
    </row>
    <row r="943" spans="1:19" x14ac:dyDescent="0.3">
      <c r="A943" s="195">
        <f>COUNTIF(A!$A$2:$A$1001,"&lt;="&amp;A!A943)</f>
        <v>0</v>
      </c>
      <c r="B943" s="196">
        <v>942</v>
      </c>
      <c r="C943" s="202" t="e">
        <f>INDEX(A!$A$2:$A$1001,MATCH(EF!B943,EF!$A$2:$A$1001,0))</f>
        <v>#N/A</v>
      </c>
      <c r="D943" s="202" t="e">
        <f>INDEX(A!$B$2:$B$1001,MATCH(EF!C943,A!$A$2:$A$1001,0))</f>
        <v>#N/A</v>
      </c>
      <c r="E943" s="202" t="e">
        <f>INDEX(A!$C$2:$C$1001,MATCH(EF!C943,A!$A$2:$A$1001,0))</f>
        <v>#N/A</v>
      </c>
      <c r="F943" s="202" t="e">
        <f>INDEX(A!$D$2:$D$1001,MATCH(EF!C943,A!$A$2:$A$1001,0))</f>
        <v>#N/A</v>
      </c>
      <c r="G943" s="202" t="e">
        <f>INDEX(A!$E$2:$E$1001,MATCH(EF!C943,A!$A$2:$A$1001,0))</f>
        <v>#N/A</v>
      </c>
      <c r="H943" s="202" t="e">
        <f>INDEX(A!$F$2:$F$1001,MATCH(EF!C943,A!$A$2:$A$1001,0))</f>
        <v>#N/A</v>
      </c>
      <c r="I943" s="202" t="e">
        <f>INDEX(A!$G$2:$G$1001,MATCH(EF!C943,A!$A$2:$A$1001,0))</f>
        <v>#N/A</v>
      </c>
      <c r="J943" s="202" t="e">
        <f>INDEX(A!$H$2:$H$1001,MATCH(EF!C943,A!$A$2:$A$1001,0))</f>
        <v>#N/A</v>
      </c>
      <c r="K943" s="202" t="e">
        <f>INDEX(A!$I$2:$I$1001,MATCH(EF!C943,A!$A$2:$A$1001,0))</f>
        <v>#N/A</v>
      </c>
      <c r="L943" s="202" t="e">
        <f>INDEX(A!$J$2:$J$1001,MATCH(EF!C943,A!$A$2:$A$1001,0))</f>
        <v>#N/A</v>
      </c>
      <c r="M943" s="202" t="e">
        <f>INDEX(A!$K$2:$K$1001,MATCH(EF!C943,A!$A$2:$A$1001,0))</f>
        <v>#N/A</v>
      </c>
      <c r="N943" s="202" t="e">
        <f>INDEX(A!$L$2:$L$1001,MATCH(EF!C943,A!$A$2:$A$1001,0))</f>
        <v>#N/A</v>
      </c>
      <c r="O943" s="203" t="e">
        <f t="shared" si="28"/>
        <v>#N/A</v>
      </c>
      <c r="P943" s="203" t="e">
        <f t="shared" si="29"/>
        <v>#N/A</v>
      </c>
      <c r="Q943" s="203" t="e">
        <f>IF(O943="7",IF(P943="000","Sin región al ser un intermunicipal",INDEX(B!$C$2:$C$126,MATCH(EF!P943,B!$A$2:$A$126,0))),"Sin región al ser un ente Estatal")</f>
        <v>#N/A</v>
      </c>
      <c r="R943" s="204" t="e">
        <f>IF(O943="7",IF(P943="000","N/A",INDEX(B!$D$2:$D$126,MATCH(EF!P943,B!$A$2:$A$126,0))),B!$D$127)</f>
        <v>#N/A</v>
      </c>
      <c r="S943" s="204" t="e">
        <f>IF(O943="7",IF(P943="000","N/A",INDEX(B!$E$2:$E$126,MATCH(EF!P943,B!$A$2:$A$126,0))),B!$E$127)</f>
        <v>#N/A</v>
      </c>
    </row>
    <row r="944" spans="1:19" x14ac:dyDescent="0.3">
      <c r="A944" s="195">
        <f>COUNTIF(A!$A$2:$A$1001,"&lt;="&amp;A!A944)</f>
        <v>0</v>
      </c>
      <c r="B944" s="196">
        <v>943</v>
      </c>
      <c r="C944" s="202" t="e">
        <f>INDEX(A!$A$2:$A$1001,MATCH(EF!B944,EF!$A$2:$A$1001,0))</f>
        <v>#N/A</v>
      </c>
      <c r="D944" s="202" t="e">
        <f>INDEX(A!$B$2:$B$1001,MATCH(EF!C944,A!$A$2:$A$1001,0))</f>
        <v>#N/A</v>
      </c>
      <c r="E944" s="202" t="e">
        <f>INDEX(A!$C$2:$C$1001,MATCH(EF!C944,A!$A$2:$A$1001,0))</f>
        <v>#N/A</v>
      </c>
      <c r="F944" s="202" t="e">
        <f>INDEX(A!$D$2:$D$1001,MATCH(EF!C944,A!$A$2:$A$1001,0))</f>
        <v>#N/A</v>
      </c>
      <c r="G944" s="202" t="e">
        <f>INDEX(A!$E$2:$E$1001,MATCH(EF!C944,A!$A$2:$A$1001,0))</f>
        <v>#N/A</v>
      </c>
      <c r="H944" s="202" t="e">
        <f>INDEX(A!$F$2:$F$1001,MATCH(EF!C944,A!$A$2:$A$1001,0))</f>
        <v>#N/A</v>
      </c>
      <c r="I944" s="202" t="e">
        <f>INDEX(A!$G$2:$G$1001,MATCH(EF!C944,A!$A$2:$A$1001,0))</f>
        <v>#N/A</v>
      </c>
      <c r="J944" s="202" t="e">
        <f>INDEX(A!$H$2:$H$1001,MATCH(EF!C944,A!$A$2:$A$1001,0))</f>
        <v>#N/A</v>
      </c>
      <c r="K944" s="202" t="e">
        <f>INDEX(A!$I$2:$I$1001,MATCH(EF!C944,A!$A$2:$A$1001,0))</f>
        <v>#N/A</v>
      </c>
      <c r="L944" s="202" t="e">
        <f>INDEX(A!$J$2:$J$1001,MATCH(EF!C944,A!$A$2:$A$1001,0))</f>
        <v>#N/A</v>
      </c>
      <c r="M944" s="202" t="e">
        <f>INDEX(A!$K$2:$K$1001,MATCH(EF!C944,A!$A$2:$A$1001,0))</f>
        <v>#N/A</v>
      </c>
      <c r="N944" s="202" t="e">
        <f>INDEX(A!$L$2:$L$1001,MATCH(EF!C944,A!$A$2:$A$1001,0))</f>
        <v>#N/A</v>
      </c>
      <c r="O944" s="203" t="e">
        <f t="shared" si="28"/>
        <v>#N/A</v>
      </c>
      <c r="P944" s="203" t="e">
        <f t="shared" si="29"/>
        <v>#N/A</v>
      </c>
      <c r="Q944" s="203" t="e">
        <f>IF(O944="7",IF(P944="000","Sin región al ser un intermunicipal",INDEX(B!$C$2:$C$126,MATCH(EF!P944,B!$A$2:$A$126,0))),"Sin región al ser un ente Estatal")</f>
        <v>#N/A</v>
      </c>
      <c r="R944" s="204" t="e">
        <f>IF(O944="7",IF(P944="000","N/A",INDEX(B!$D$2:$D$126,MATCH(EF!P944,B!$A$2:$A$126,0))),B!$D$127)</f>
        <v>#N/A</v>
      </c>
      <c r="S944" s="204" t="e">
        <f>IF(O944="7",IF(P944="000","N/A",INDEX(B!$E$2:$E$126,MATCH(EF!P944,B!$A$2:$A$126,0))),B!$E$127)</f>
        <v>#N/A</v>
      </c>
    </row>
    <row r="945" spans="1:19" x14ac:dyDescent="0.3">
      <c r="A945" s="195">
        <f>COUNTIF(A!$A$2:$A$1001,"&lt;="&amp;A!A945)</f>
        <v>0</v>
      </c>
      <c r="B945" s="196">
        <v>944</v>
      </c>
      <c r="C945" s="202" t="e">
        <f>INDEX(A!$A$2:$A$1001,MATCH(EF!B945,EF!$A$2:$A$1001,0))</f>
        <v>#N/A</v>
      </c>
      <c r="D945" s="202" t="e">
        <f>INDEX(A!$B$2:$B$1001,MATCH(EF!C945,A!$A$2:$A$1001,0))</f>
        <v>#N/A</v>
      </c>
      <c r="E945" s="202" t="e">
        <f>INDEX(A!$C$2:$C$1001,MATCH(EF!C945,A!$A$2:$A$1001,0))</f>
        <v>#N/A</v>
      </c>
      <c r="F945" s="202" t="e">
        <f>INDEX(A!$D$2:$D$1001,MATCH(EF!C945,A!$A$2:$A$1001,0))</f>
        <v>#N/A</v>
      </c>
      <c r="G945" s="202" t="e">
        <f>INDEX(A!$E$2:$E$1001,MATCH(EF!C945,A!$A$2:$A$1001,0))</f>
        <v>#N/A</v>
      </c>
      <c r="H945" s="202" t="e">
        <f>INDEX(A!$F$2:$F$1001,MATCH(EF!C945,A!$A$2:$A$1001,0))</f>
        <v>#N/A</v>
      </c>
      <c r="I945" s="202" t="e">
        <f>INDEX(A!$G$2:$G$1001,MATCH(EF!C945,A!$A$2:$A$1001,0))</f>
        <v>#N/A</v>
      </c>
      <c r="J945" s="202" t="e">
        <f>INDEX(A!$H$2:$H$1001,MATCH(EF!C945,A!$A$2:$A$1001,0))</f>
        <v>#N/A</v>
      </c>
      <c r="K945" s="202" t="e">
        <f>INDEX(A!$I$2:$I$1001,MATCH(EF!C945,A!$A$2:$A$1001,0))</f>
        <v>#N/A</v>
      </c>
      <c r="L945" s="202" t="e">
        <f>INDEX(A!$J$2:$J$1001,MATCH(EF!C945,A!$A$2:$A$1001,0))</f>
        <v>#N/A</v>
      </c>
      <c r="M945" s="202" t="e">
        <f>INDEX(A!$K$2:$K$1001,MATCH(EF!C945,A!$A$2:$A$1001,0))</f>
        <v>#N/A</v>
      </c>
      <c r="N945" s="202" t="e">
        <f>INDEX(A!$L$2:$L$1001,MATCH(EF!C945,A!$A$2:$A$1001,0))</f>
        <v>#N/A</v>
      </c>
      <c r="O945" s="203" t="e">
        <f t="shared" si="28"/>
        <v>#N/A</v>
      </c>
      <c r="P945" s="203" t="e">
        <f t="shared" si="29"/>
        <v>#N/A</v>
      </c>
      <c r="Q945" s="203" t="e">
        <f>IF(O945="7",IF(P945="000","Sin región al ser un intermunicipal",INDEX(B!$C$2:$C$126,MATCH(EF!P945,B!$A$2:$A$126,0))),"Sin región al ser un ente Estatal")</f>
        <v>#N/A</v>
      </c>
      <c r="R945" s="204" t="e">
        <f>IF(O945="7",IF(P945="000","N/A",INDEX(B!$D$2:$D$126,MATCH(EF!P945,B!$A$2:$A$126,0))),B!$D$127)</f>
        <v>#N/A</v>
      </c>
      <c r="S945" s="204" t="e">
        <f>IF(O945="7",IF(P945="000","N/A",INDEX(B!$E$2:$E$126,MATCH(EF!P945,B!$A$2:$A$126,0))),B!$E$127)</f>
        <v>#N/A</v>
      </c>
    </row>
    <row r="946" spans="1:19" x14ac:dyDescent="0.3">
      <c r="A946" s="195">
        <f>COUNTIF(A!$A$2:$A$1001,"&lt;="&amp;A!A946)</f>
        <v>0</v>
      </c>
      <c r="B946" s="196">
        <v>945</v>
      </c>
      <c r="C946" s="202" t="e">
        <f>INDEX(A!$A$2:$A$1001,MATCH(EF!B946,EF!$A$2:$A$1001,0))</f>
        <v>#N/A</v>
      </c>
      <c r="D946" s="202" t="e">
        <f>INDEX(A!$B$2:$B$1001,MATCH(EF!C946,A!$A$2:$A$1001,0))</f>
        <v>#N/A</v>
      </c>
      <c r="E946" s="202" t="e">
        <f>INDEX(A!$C$2:$C$1001,MATCH(EF!C946,A!$A$2:$A$1001,0))</f>
        <v>#N/A</v>
      </c>
      <c r="F946" s="202" t="e">
        <f>INDEX(A!$D$2:$D$1001,MATCH(EF!C946,A!$A$2:$A$1001,0))</f>
        <v>#N/A</v>
      </c>
      <c r="G946" s="202" t="e">
        <f>INDEX(A!$E$2:$E$1001,MATCH(EF!C946,A!$A$2:$A$1001,0))</f>
        <v>#N/A</v>
      </c>
      <c r="H946" s="202" t="e">
        <f>INDEX(A!$F$2:$F$1001,MATCH(EF!C946,A!$A$2:$A$1001,0))</f>
        <v>#N/A</v>
      </c>
      <c r="I946" s="202" t="e">
        <f>INDEX(A!$G$2:$G$1001,MATCH(EF!C946,A!$A$2:$A$1001,0))</f>
        <v>#N/A</v>
      </c>
      <c r="J946" s="202" t="e">
        <f>INDEX(A!$H$2:$H$1001,MATCH(EF!C946,A!$A$2:$A$1001,0))</f>
        <v>#N/A</v>
      </c>
      <c r="K946" s="202" t="e">
        <f>INDEX(A!$I$2:$I$1001,MATCH(EF!C946,A!$A$2:$A$1001,0))</f>
        <v>#N/A</v>
      </c>
      <c r="L946" s="202" t="e">
        <f>INDEX(A!$J$2:$J$1001,MATCH(EF!C946,A!$A$2:$A$1001,0))</f>
        <v>#N/A</v>
      </c>
      <c r="M946" s="202" t="e">
        <f>INDEX(A!$K$2:$K$1001,MATCH(EF!C946,A!$A$2:$A$1001,0))</f>
        <v>#N/A</v>
      </c>
      <c r="N946" s="202" t="e">
        <f>INDEX(A!$L$2:$L$1001,MATCH(EF!C946,A!$A$2:$A$1001,0))</f>
        <v>#N/A</v>
      </c>
      <c r="O946" s="203" t="e">
        <f t="shared" si="28"/>
        <v>#N/A</v>
      </c>
      <c r="P946" s="203" t="e">
        <f t="shared" si="29"/>
        <v>#N/A</v>
      </c>
      <c r="Q946" s="203" t="e">
        <f>IF(O946="7",IF(P946="000","Sin región al ser un intermunicipal",INDEX(B!$C$2:$C$126,MATCH(EF!P946,B!$A$2:$A$126,0))),"Sin región al ser un ente Estatal")</f>
        <v>#N/A</v>
      </c>
      <c r="R946" s="204" t="e">
        <f>IF(O946="7",IF(P946="000","N/A",INDEX(B!$D$2:$D$126,MATCH(EF!P946,B!$A$2:$A$126,0))),B!$D$127)</f>
        <v>#N/A</v>
      </c>
      <c r="S946" s="204" t="e">
        <f>IF(O946="7",IF(P946="000","N/A",INDEX(B!$E$2:$E$126,MATCH(EF!P946,B!$A$2:$A$126,0))),B!$E$127)</f>
        <v>#N/A</v>
      </c>
    </row>
    <row r="947" spans="1:19" x14ac:dyDescent="0.3">
      <c r="A947" s="195">
        <f>COUNTIF(A!$A$2:$A$1001,"&lt;="&amp;A!A947)</f>
        <v>0</v>
      </c>
      <c r="B947" s="196">
        <v>946</v>
      </c>
      <c r="C947" s="202" t="e">
        <f>INDEX(A!$A$2:$A$1001,MATCH(EF!B947,EF!$A$2:$A$1001,0))</f>
        <v>#N/A</v>
      </c>
      <c r="D947" s="202" t="e">
        <f>INDEX(A!$B$2:$B$1001,MATCH(EF!C947,A!$A$2:$A$1001,0))</f>
        <v>#N/A</v>
      </c>
      <c r="E947" s="202" t="e">
        <f>INDEX(A!$C$2:$C$1001,MATCH(EF!C947,A!$A$2:$A$1001,0))</f>
        <v>#N/A</v>
      </c>
      <c r="F947" s="202" t="e">
        <f>INDEX(A!$D$2:$D$1001,MATCH(EF!C947,A!$A$2:$A$1001,0))</f>
        <v>#N/A</v>
      </c>
      <c r="G947" s="202" t="e">
        <f>INDEX(A!$E$2:$E$1001,MATCH(EF!C947,A!$A$2:$A$1001,0))</f>
        <v>#N/A</v>
      </c>
      <c r="H947" s="202" t="e">
        <f>INDEX(A!$F$2:$F$1001,MATCH(EF!C947,A!$A$2:$A$1001,0))</f>
        <v>#N/A</v>
      </c>
      <c r="I947" s="202" t="e">
        <f>INDEX(A!$G$2:$G$1001,MATCH(EF!C947,A!$A$2:$A$1001,0))</f>
        <v>#N/A</v>
      </c>
      <c r="J947" s="202" t="e">
        <f>INDEX(A!$H$2:$H$1001,MATCH(EF!C947,A!$A$2:$A$1001,0))</f>
        <v>#N/A</v>
      </c>
      <c r="K947" s="202" t="e">
        <f>INDEX(A!$I$2:$I$1001,MATCH(EF!C947,A!$A$2:$A$1001,0))</f>
        <v>#N/A</v>
      </c>
      <c r="L947" s="202" t="e">
        <f>INDEX(A!$J$2:$J$1001,MATCH(EF!C947,A!$A$2:$A$1001,0))</f>
        <v>#N/A</v>
      </c>
      <c r="M947" s="202" t="e">
        <f>INDEX(A!$K$2:$K$1001,MATCH(EF!C947,A!$A$2:$A$1001,0))</f>
        <v>#N/A</v>
      </c>
      <c r="N947" s="202" t="e">
        <f>INDEX(A!$L$2:$L$1001,MATCH(EF!C947,A!$A$2:$A$1001,0))</f>
        <v>#N/A</v>
      </c>
      <c r="O947" s="203" t="e">
        <f t="shared" si="28"/>
        <v>#N/A</v>
      </c>
      <c r="P947" s="203" t="e">
        <f t="shared" si="29"/>
        <v>#N/A</v>
      </c>
      <c r="Q947" s="203" t="e">
        <f>IF(O947="7",IF(P947="000","Sin región al ser un intermunicipal",INDEX(B!$C$2:$C$126,MATCH(EF!P947,B!$A$2:$A$126,0))),"Sin región al ser un ente Estatal")</f>
        <v>#N/A</v>
      </c>
      <c r="R947" s="204" t="e">
        <f>IF(O947="7",IF(P947="000","N/A",INDEX(B!$D$2:$D$126,MATCH(EF!P947,B!$A$2:$A$126,0))),B!$D$127)</f>
        <v>#N/A</v>
      </c>
      <c r="S947" s="204" t="e">
        <f>IF(O947="7",IF(P947="000","N/A",INDEX(B!$E$2:$E$126,MATCH(EF!P947,B!$A$2:$A$126,0))),B!$E$127)</f>
        <v>#N/A</v>
      </c>
    </row>
    <row r="948" spans="1:19" x14ac:dyDescent="0.3">
      <c r="A948" s="195">
        <f>COUNTIF(A!$A$2:$A$1001,"&lt;="&amp;A!A948)</f>
        <v>0</v>
      </c>
      <c r="B948" s="196">
        <v>947</v>
      </c>
      <c r="C948" s="202" t="e">
        <f>INDEX(A!$A$2:$A$1001,MATCH(EF!B948,EF!$A$2:$A$1001,0))</f>
        <v>#N/A</v>
      </c>
      <c r="D948" s="202" t="e">
        <f>INDEX(A!$B$2:$B$1001,MATCH(EF!C948,A!$A$2:$A$1001,0))</f>
        <v>#N/A</v>
      </c>
      <c r="E948" s="202" t="e">
        <f>INDEX(A!$C$2:$C$1001,MATCH(EF!C948,A!$A$2:$A$1001,0))</f>
        <v>#N/A</v>
      </c>
      <c r="F948" s="202" t="e">
        <f>INDEX(A!$D$2:$D$1001,MATCH(EF!C948,A!$A$2:$A$1001,0))</f>
        <v>#N/A</v>
      </c>
      <c r="G948" s="202" t="e">
        <f>INDEX(A!$E$2:$E$1001,MATCH(EF!C948,A!$A$2:$A$1001,0))</f>
        <v>#N/A</v>
      </c>
      <c r="H948" s="202" t="e">
        <f>INDEX(A!$F$2:$F$1001,MATCH(EF!C948,A!$A$2:$A$1001,0))</f>
        <v>#N/A</v>
      </c>
      <c r="I948" s="202" t="e">
        <f>INDEX(A!$G$2:$G$1001,MATCH(EF!C948,A!$A$2:$A$1001,0))</f>
        <v>#N/A</v>
      </c>
      <c r="J948" s="202" t="e">
        <f>INDEX(A!$H$2:$H$1001,MATCH(EF!C948,A!$A$2:$A$1001,0))</f>
        <v>#N/A</v>
      </c>
      <c r="K948" s="202" t="e">
        <f>INDEX(A!$I$2:$I$1001,MATCH(EF!C948,A!$A$2:$A$1001,0))</f>
        <v>#N/A</v>
      </c>
      <c r="L948" s="202" t="e">
        <f>INDEX(A!$J$2:$J$1001,MATCH(EF!C948,A!$A$2:$A$1001,0))</f>
        <v>#N/A</v>
      </c>
      <c r="M948" s="202" t="e">
        <f>INDEX(A!$K$2:$K$1001,MATCH(EF!C948,A!$A$2:$A$1001,0))</f>
        <v>#N/A</v>
      </c>
      <c r="N948" s="202" t="e">
        <f>INDEX(A!$L$2:$L$1001,MATCH(EF!C948,A!$A$2:$A$1001,0))</f>
        <v>#N/A</v>
      </c>
      <c r="O948" s="203" t="e">
        <f t="shared" si="28"/>
        <v>#N/A</v>
      </c>
      <c r="P948" s="203" t="e">
        <f t="shared" si="29"/>
        <v>#N/A</v>
      </c>
      <c r="Q948" s="203" t="e">
        <f>IF(O948="7",IF(P948="000","Sin región al ser un intermunicipal",INDEX(B!$C$2:$C$126,MATCH(EF!P948,B!$A$2:$A$126,0))),"Sin región al ser un ente Estatal")</f>
        <v>#N/A</v>
      </c>
      <c r="R948" s="204" t="e">
        <f>IF(O948="7",IF(P948="000","N/A",INDEX(B!$D$2:$D$126,MATCH(EF!P948,B!$A$2:$A$126,0))),B!$D$127)</f>
        <v>#N/A</v>
      </c>
      <c r="S948" s="204" t="e">
        <f>IF(O948="7",IF(P948="000","N/A",INDEX(B!$E$2:$E$126,MATCH(EF!P948,B!$A$2:$A$126,0))),B!$E$127)</f>
        <v>#N/A</v>
      </c>
    </row>
    <row r="949" spans="1:19" x14ac:dyDescent="0.3">
      <c r="A949" s="195">
        <f>COUNTIF(A!$A$2:$A$1001,"&lt;="&amp;A!A949)</f>
        <v>0</v>
      </c>
      <c r="B949" s="196">
        <v>948</v>
      </c>
      <c r="C949" s="202" t="e">
        <f>INDEX(A!$A$2:$A$1001,MATCH(EF!B949,EF!$A$2:$A$1001,0))</f>
        <v>#N/A</v>
      </c>
      <c r="D949" s="202" t="e">
        <f>INDEX(A!$B$2:$B$1001,MATCH(EF!C949,A!$A$2:$A$1001,0))</f>
        <v>#N/A</v>
      </c>
      <c r="E949" s="202" t="e">
        <f>INDEX(A!$C$2:$C$1001,MATCH(EF!C949,A!$A$2:$A$1001,0))</f>
        <v>#N/A</v>
      </c>
      <c r="F949" s="202" t="e">
        <f>INDEX(A!$D$2:$D$1001,MATCH(EF!C949,A!$A$2:$A$1001,0))</f>
        <v>#N/A</v>
      </c>
      <c r="G949" s="202" t="e">
        <f>INDEX(A!$E$2:$E$1001,MATCH(EF!C949,A!$A$2:$A$1001,0))</f>
        <v>#N/A</v>
      </c>
      <c r="H949" s="202" t="e">
        <f>INDEX(A!$F$2:$F$1001,MATCH(EF!C949,A!$A$2:$A$1001,0))</f>
        <v>#N/A</v>
      </c>
      <c r="I949" s="202" t="e">
        <f>INDEX(A!$G$2:$G$1001,MATCH(EF!C949,A!$A$2:$A$1001,0))</f>
        <v>#N/A</v>
      </c>
      <c r="J949" s="202" t="e">
        <f>INDEX(A!$H$2:$H$1001,MATCH(EF!C949,A!$A$2:$A$1001,0))</f>
        <v>#N/A</v>
      </c>
      <c r="K949" s="202" t="e">
        <f>INDEX(A!$I$2:$I$1001,MATCH(EF!C949,A!$A$2:$A$1001,0))</f>
        <v>#N/A</v>
      </c>
      <c r="L949" s="202" t="e">
        <f>INDEX(A!$J$2:$J$1001,MATCH(EF!C949,A!$A$2:$A$1001,0))</f>
        <v>#N/A</v>
      </c>
      <c r="M949" s="202" t="e">
        <f>INDEX(A!$K$2:$K$1001,MATCH(EF!C949,A!$A$2:$A$1001,0))</f>
        <v>#N/A</v>
      </c>
      <c r="N949" s="202" t="e">
        <f>INDEX(A!$L$2:$L$1001,MATCH(EF!C949,A!$A$2:$A$1001,0))</f>
        <v>#N/A</v>
      </c>
      <c r="O949" s="203" t="e">
        <f t="shared" si="28"/>
        <v>#N/A</v>
      </c>
      <c r="P949" s="203" t="e">
        <f t="shared" si="29"/>
        <v>#N/A</v>
      </c>
      <c r="Q949" s="203" t="e">
        <f>IF(O949="7",IF(P949="000","Sin región al ser un intermunicipal",INDEX(B!$C$2:$C$126,MATCH(EF!P949,B!$A$2:$A$126,0))),"Sin región al ser un ente Estatal")</f>
        <v>#N/A</v>
      </c>
      <c r="R949" s="204" t="e">
        <f>IF(O949="7",IF(P949="000","N/A",INDEX(B!$D$2:$D$126,MATCH(EF!P949,B!$A$2:$A$126,0))),B!$D$127)</f>
        <v>#N/A</v>
      </c>
      <c r="S949" s="204" t="e">
        <f>IF(O949="7",IF(P949="000","N/A",INDEX(B!$E$2:$E$126,MATCH(EF!P949,B!$A$2:$A$126,0))),B!$E$127)</f>
        <v>#N/A</v>
      </c>
    </row>
    <row r="950" spans="1:19" x14ac:dyDescent="0.3">
      <c r="A950" s="195">
        <f>COUNTIF(A!$A$2:$A$1001,"&lt;="&amp;A!A950)</f>
        <v>0</v>
      </c>
      <c r="B950" s="196">
        <v>949</v>
      </c>
      <c r="C950" s="202" t="e">
        <f>INDEX(A!$A$2:$A$1001,MATCH(EF!B950,EF!$A$2:$A$1001,0))</f>
        <v>#N/A</v>
      </c>
      <c r="D950" s="202" t="e">
        <f>INDEX(A!$B$2:$B$1001,MATCH(EF!C950,A!$A$2:$A$1001,0))</f>
        <v>#N/A</v>
      </c>
      <c r="E950" s="202" t="e">
        <f>INDEX(A!$C$2:$C$1001,MATCH(EF!C950,A!$A$2:$A$1001,0))</f>
        <v>#N/A</v>
      </c>
      <c r="F950" s="202" t="e">
        <f>INDEX(A!$D$2:$D$1001,MATCH(EF!C950,A!$A$2:$A$1001,0))</f>
        <v>#N/A</v>
      </c>
      <c r="G950" s="202" t="e">
        <f>INDEX(A!$E$2:$E$1001,MATCH(EF!C950,A!$A$2:$A$1001,0))</f>
        <v>#N/A</v>
      </c>
      <c r="H950" s="202" t="e">
        <f>INDEX(A!$F$2:$F$1001,MATCH(EF!C950,A!$A$2:$A$1001,0))</f>
        <v>#N/A</v>
      </c>
      <c r="I950" s="202" t="e">
        <f>INDEX(A!$G$2:$G$1001,MATCH(EF!C950,A!$A$2:$A$1001,0))</f>
        <v>#N/A</v>
      </c>
      <c r="J950" s="202" t="e">
        <f>INDEX(A!$H$2:$H$1001,MATCH(EF!C950,A!$A$2:$A$1001,0))</f>
        <v>#N/A</v>
      </c>
      <c r="K950" s="202" t="e">
        <f>INDEX(A!$I$2:$I$1001,MATCH(EF!C950,A!$A$2:$A$1001,0))</f>
        <v>#N/A</v>
      </c>
      <c r="L950" s="202" t="e">
        <f>INDEX(A!$J$2:$J$1001,MATCH(EF!C950,A!$A$2:$A$1001,0))</f>
        <v>#N/A</v>
      </c>
      <c r="M950" s="202" t="e">
        <f>INDEX(A!$K$2:$K$1001,MATCH(EF!C950,A!$A$2:$A$1001,0))</f>
        <v>#N/A</v>
      </c>
      <c r="N950" s="202" t="e">
        <f>INDEX(A!$L$2:$L$1001,MATCH(EF!C950,A!$A$2:$A$1001,0))</f>
        <v>#N/A</v>
      </c>
      <c r="O950" s="203" t="e">
        <f t="shared" si="28"/>
        <v>#N/A</v>
      </c>
      <c r="P950" s="203" t="e">
        <f t="shared" si="29"/>
        <v>#N/A</v>
      </c>
      <c r="Q950" s="203" t="e">
        <f>IF(O950="7",IF(P950="000","Sin región al ser un intermunicipal",INDEX(B!$C$2:$C$126,MATCH(EF!P950,B!$A$2:$A$126,0))),"Sin región al ser un ente Estatal")</f>
        <v>#N/A</v>
      </c>
      <c r="R950" s="204" t="e">
        <f>IF(O950="7",IF(P950="000","N/A",INDEX(B!$D$2:$D$126,MATCH(EF!P950,B!$A$2:$A$126,0))),B!$D$127)</f>
        <v>#N/A</v>
      </c>
      <c r="S950" s="204" t="e">
        <f>IF(O950="7",IF(P950="000","N/A",INDEX(B!$E$2:$E$126,MATCH(EF!P950,B!$A$2:$A$126,0))),B!$E$127)</f>
        <v>#N/A</v>
      </c>
    </row>
    <row r="951" spans="1:19" x14ac:dyDescent="0.3">
      <c r="A951" s="195">
        <f>COUNTIF(A!$A$2:$A$1001,"&lt;="&amp;A!A951)</f>
        <v>0</v>
      </c>
      <c r="B951" s="196">
        <v>950</v>
      </c>
      <c r="C951" s="202" t="e">
        <f>INDEX(A!$A$2:$A$1001,MATCH(EF!B951,EF!$A$2:$A$1001,0))</f>
        <v>#N/A</v>
      </c>
      <c r="D951" s="202" t="e">
        <f>INDEX(A!$B$2:$B$1001,MATCH(EF!C951,A!$A$2:$A$1001,0))</f>
        <v>#N/A</v>
      </c>
      <c r="E951" s="202" t="e">
        <f>INDEX(A!$C$2:$C$1001,MATCH(EF!C951,A!$A$2:$A$1001,0))</f>
        <v>#N/A</v>
      </c>
      <c r="F951" s="202" t="e">
        <f>INDEX(A!$D$2:$D$1001,MATCH(EF!C951,A!$A$2:$A$1001,0))</f>
        <v>#N/A</v>
      </c>
      <c r="G951" s="202" t="e">
        <f>INDEX(A!$E$2:$E$1001,MATCH(EF!C951,A!$A$2:$A$1001,0))</f>
        <v>#N/A</v>
      </c>
      <c r="H951" s="202" t="e">
        <f>INDEX(A!$F$2:$F$1001,MATCH(EF!C951,A!$A$2:$A$1001,0))</f>
        <v>#N/A</v>
      </c>
      <c r="I951" s="202" t="e">
        <f>INDEX(A!$G$2:$G$1001,MATCH(EF!C951,A!$A$2:$A$1001,0))</f>
        <v>#N/A</v>
      </c>
      <c r="J951" s="202" t="e">
        <f>INDEX(A!$H$2:$H$1001,MATCH(EF!C951,A!$A$2:$A$1001,0))</f>
        <v>#N/A</v>
      </c>
      <c r="K951" s="202" t="e">
        <f>INDEX(A!$I$2:$I$1001,MATCH(EF!C951,A!$A$2:$A$1001,0))</f>
        <v>#N/A</v>
      </c>
      <c r="L951" s="202" t="e">
        <f>INDEX(A!$J$2:$J$1001,MATCH(EF!C951,A!$A$2:$A$1001,0))</f>
        <v>#N/A</v>
      </c>
      <c r="M951" s="202" t="e">
        <f>INDEX(A!$K$2:$K$1001,MATCH(EF!C951,A!$A$2:$A$1001,0))</f>
        <v>#N/A</v>
      </c>
      <c r="N951" s="202" t="e">
        <f>INDEX(A!$L$2:$L$1001,MATCH(EF!C951,A!$A$2:$A$1001,0))</f>
        <v>#N/A</v>
      </c>
      <c r="O951" s="203" t="e">
        <f t="shared" si="28"/>
        <v>#N/A</v>
      </c>
      <c r="P951" s="203" t="e">
        <f t="shared" si="29"/>
        <v>#N/A</v>
      </c>
      <c r="Q951" s="203" t="e">
        <f>IF(O951="7",IF(P951="000","Sin región al ser un intermunicipal",INDEX(B!$C$2:$C$126,MATCH(EF!P951,B!$A$2:$A$126,0))),"Sin región al ser un ente Estatal")</f>
        <v>#N/A</v>
      </c>
      <c r="R951" s="204" t="e">
        <f>IF(O951="7",IF(P951="000","N/A",INDEX(B!$D$2:$D$126,MATCH(EF!P951,B!$A$2:$A$126,0))),B!$D$127)</f>
        <v>#N/A</v>
      </c>
      <c r="S951" s="204" t="e">
        <f>IF(O951="7",IF(P951="000","N/A",INDEX(B!$E$2:$E$126,MATCH(EF!P951,B!$A$2:$A$126,0))),B!$E$127)</f>
        <v>#N/A</v>
      </c>
    </row>
    <row r="952" spans="1:19" x14ac:dyDescent="0.3">
      <c r="A952" s="195">
        <f>COUNTIF(A!$A$2:$A$1001,"&lt;="&amp;A!A952)</f>
        <v>0</v>
      </c>
      <c r="B952" s="196">
        <v>951</v>
      </c>
      <c r="C952" s="202" t="e">
        <f>INDEX(A!$A$2:$A$1001,MATCH(EF!B952,EF!$A$2:$A$1001,0))</f>
        <v>#N/A</v>
      </c>
      <c r="D952" s="202" t="e">
        <f>INDEX(A!$B$2:$B$1001,MATCH(EF!C952,A!$A$2:$A$1001,0))</f>
        <v>#N/A</v>
      </c>
      <c r="E952" s="202" t="e">
        <f>INDEX(A!$C$2:$C$1001,MATCH(EF!C952,A!$A$2:$A$1001,0))</f>
        <v>#N/A</v>
      </c>
      <c r="F952" s="202" t="e">
        <f>INDEX(A!$D$2:$D$1001,MATCH(EF!C952,A!$A$2:$A$1001,0))</f>
        <v>#N/A</v>
      </c>
      <c r="G952" s="202" t="e">
        <f>INDEX(A!$E$2:$E$1001,MATCH(EF!C952,A!$A$2:$A$1001,0))</f>
        <v>#N/A</v>
      </c>
      <c r="H952" s="202" t="e">
        <f>INDEX(A!$F$2:$F$1001,MATCH(EF!C952,A!$A$2:$A$1001,0))</f>
        <v>#N/A</v>
      </c>
      <c r="I952" s="202" t="e">
        <f>INDEX(A!$G$2:$G$1001,MATCH(EF!C952,A!$A$2:$A$1001,0))</f>
        <v>#N/A</v>
      </c>
      <c r="J952" s="202" t="e">
        <f>INDEX(A!$H$2:$H$1001,MATCH(EF!C952,A!$A$2:$A$1001,0))</f>
        <v>#N/A</v>
      </c>
      <c r="K952" s="202" t="e">
        <f>INDEX(A!$I$2:$I$1001,MATCH(EF!C952,A!$A$2:$A$1001,0))</f>
        <v>#N/A</v>
      </c>
      <c r="L952" s="202" t="e">
        <f>INDEX(A!$J$2:$J$1001,MATCH(EF!C952,A!$A$2:$A$1001,0))</f>
        <v>#N/A</v>
      </c>
      <c r="M952" s="202" t="e">
        <f>INDEX(A!$K$2:$K$1001,MATCH(EF!C952,A!$A$2:$A$1001,0))</f>
        <v>#N/A</v>
      </c>
      <c r="N952" s="202" t="e">
        <f>INDEX(A!$L$2:$L$1001,MATCH(EF!C952,A!$A$2:$A$1001,0))</f>
        <v>#N/A</v>
      </c>
      <c r="O952" s="203" t="e">
        <f t="shared" si="28"/>
        <v>#N/A</v>
      </c>
      <c r="P952" s="203" t="e">
        <f t="shared" si="29"/>
        <v>#N/A</v>
      </c>
      <c r="Q952" s="203" t="e">
        <f>IF(O952="7",IF(P952="000","Sin región al ser un intermunicipal",INDEX(B!$C$2:$C$126,MATCH(EF!P952,B!$A$2:$A$126,0))),"Sin región al ser un ente Estatal")</f>
        <v>#N/A</v>
      </c>
      <c r="R952" s="204" t="e">
        <f>IF(O952="7",IF(P952="000","N/A",INDEX(B!$D$2:$D$126,MATCH(EF!P952,B!$A$2:$A$126,0))),B!$D$127)</f>
        <v>#N/A</v>
      </c>
      <c r="S952" s="204" t="e">
        <f>IF(O952="7",IF(P952="000","N/A",INDEX(B!$E$2:$E$126,MATCH(EF!P952,B!$A$2:$A$126,0))),B!$E$127)</f>
        <v>#N/A</v>
      </c>
    </row>
    <row r="953" spans="1:19" x14ac:dyDescent="0.3">
      <c r="A953" s="195">
        <f>COUNTIF(A!$A$2:$A$1001,"&lt;="&amp;A!A953)</f>
        <v>0</v>
      </c>
      <c r="B953" s="196">
        <v>952</v>
      </c>
      <c r="C953" s="202" t="e">
        <f>INDEX(A!$A$2:$A$1001,MATCH(EF!B953,EF!$A$2:$A$1001,0))</f>
        <v>#N/A</v>
      </c>
      <c r="D953" s="202" t="e">
        <f>INDEX(A!$B$2:$B$1001,MATCH(EF!C953,A!$A$2:$A$1001,0))</f>
        <v>#N/A</v>
      </c>
      <c r="E953" s="202" t="e">
        <f>INDEX(A!$C$2:$C$1001,MATCH(EF!C953,A!$A$2:$A$1001,0))</f>
        <v>#N/A</v>
      </c>
      <c r="F953" s="202" t="e">
        <f>INDEX(A!$D$2:$D$1001,MATCH(EF!C953,A!$A$2:$A$1001,0))</f>
        <v>#N/A</v>
      </c>
      <c r="G953" s="202" t="e">
        <f>INDEX(A!$E$2:$E$1001,MATCH(EF!C953,A!$A$2:$A$1001,0))</f>
        <v>#N/A</v>
      </c>
      <c r="H953" s="202" t="e">
        <f>INDEX(A!$F$2:$F$1001,MATCH(EF!C953,A!$A$2:$A$1001,0))</f>
        <v>#N/A</v>
      </c>
      <c r="I953" s="202" t="e">
        <f>INDEX(A!$G$2:$G$1001,MATCH(EF!C953,A!$A$2:$A$1001,0))</f>
        <v>#N/A</v>
      </c>
      <c r="J953" s="202" t="e">
        <f>INDEX(A!$H$2:$H$1001,MATCH(EF!C953,A!$A$2:$A$1001,0))</f>
        <v>#N/A</v>
      </c>
      <c r="K953" s="202" t="e">
        <f>INDEX(A!$I$2:$I$1001,MATCH(EF!C953,A!$A$2:$A$1001,0))</f>
        <v>#N/A</v>
      </c>
      <c r="L953" s="202" t="e">
        <f>INDEX(A!$J$2:$J$1001,MATCH(EF!C953,A!$A$2:$A$1001,0))</f>
        <v>#N/A</v>
      </c>
      <c r="M953" s="202" t="e">
        <f>INDEX(A!$K$2:$K$1001,MATCH(EF!C953,A!$A$2:$A$1001,0))</f>
        <v>#N/A</v>
      </c>
      <c r="N953" s="202" t="e">
        <f>INDEX(A!$L$2:$L$1001,MATCH(EF!C953,A!$A$2:$A$1001,0))</f>
        <v>#N/A</v>
      </c>
      <c r="O953" s="203" t="e">
        <f t="shared" si="28"/>
        <v>#N/A</v>
      </c>
      <c r="P953" s="203" t="e">
        <f t="shared" si="29"/>
        <v>#N/A</v>
      </c>
      <c r="Q953" s="203" t="e">
        <f>IF(O953="7",IF(P953="000","Sin región al ser un intermunicipal",INDEX(B!$C$2:$C$126,MATCH(EF!P953,B!$A$2:$A$126,0))),"Sin región al ser un ente Estatal")</f>
        <v>#N/A</v>
      </c>
      <c r="R953" s="204" t="e">
        <f>IF(O953="7",IF(P953="000","N/A",INDEX(B!$D$2:$D$126,MATCH(EF!P953,B!$A$2:$A$126,0))),B!$D$127)</f>
        <v>#N/A</v>
      </c>
      <c r="S953" s="204" t="e">
        <f>IF(O953="7",IF(P953="000","N/A",INDEX(B!$E$2:$E$126,MATCH(EF!P953,B!$A$2:$A$126,0))),B!$E$127)</f>
        <v>#N/A</v>
      </c>
    </row>
    <row r="954" spans="1:19" x14ac:dyDescent="0.3">
      <c r="A954" s="195">
        <f>COUNTIF(A!$A$2:$A$1001,"&lt;="&amp;A!A954)</f>
        <v>0</v>
      </c>
      <c r="B954" s="196">
        <v>953</v>
      </c>
      <c r="C954" s="202" t="e">
        <f>INDEX(A!$A$2:$A$1001,MATCH(EF!B954,EF!$A$2:$A$1001,0))</f>
        <v>#N/A</v>
      </c>
      <c r="D954" s="202" t="e">
        <f>INDEX(A!$B$2:$B$1001,MATCH(EF!C954,A!$A$2:$A$1001,0))</f>
        <v>#N/A</v>
      </c>
      <c r="E954" s="202" t="e">
        <f>INDEX(A!$C$2:$C$1001,MATCH(EF!C954,A!$A$2:$A$1001,0))</f>
        <v>#N/A</v>
      </c>
      <c r="F954" s="202" t="e">
        <f>INDEX(A!$D$2:$D$1001,MATCH(EF!C954,A!$A$2:$A$1001,0))</f>
        <v>#N/A</v>
      </c>
      <c r="G954" s="202" t="e">
        <f>INDEX(A!$E$2:$E$1001,MATCH(EF!C954,A!$A$2:$A$1001,0))</f>
        <v>#N/A</v>
      </c>
      <c r="H954" s="202" t="e">
        <f>INDEX(A!$F$2:$F$1001,MATCH(EF!C954,A!$A$2:$A$1001,0))</f>
        <v>#N/A</v>
      </c>
      <c r="I954" s="202" t="e">
        <f>INDEX(A!$G$2:$G$1001,MATCH(EF!C954,A!$A$2:$A$1001,0))</f>
        <v>#N/A</v>
      </c>
      <c r="J954" s="202" t="e">
        <f>INDEX(A!$H$2:$H$1001,MATCH(EF!C954,A!$A$2:$A$1001,0))</f>
        <v>#N/A</v>
      </c>
      <c r="K954" s="202" t="e">
        <f>INDEX(A!$I$2:$I$1001,MATCH(EF!C954,A!$A$2:$A$1001,0))</f>
        <v>#N/A</v>
      </c>
      <c r="L954" s="202" t="e">
        <f>INDEX(A!$J$2:$J$1001,MATCH(EF!C954,A!$A$2:$A$1001,0))</f>
        <v>#N/A</v>
      </c>
      <c r="M954" s="202" t="e">
        <f>INDEX(A!$K$2:$K$1001,MATCH(EF!C954,A!$A$2:$A$1001,0))</f>
        <v>#N/A</v>
      </c>
      <c r="N954" s="202" t="e">
        <f>INDEX(A!$L$2:$L$1001,MATCH(EF!C954,A!$A$2:$A$1001,0))</f>
        <v>#N/A</v>
      </c>
      <c r="O954" s="203" t="e">
        <f t="shared" si="28"/>
        <v>#N/A</v>
      </c>
      <c r="P954" s="203" t="e">
        <f t="shared" si="29"/>
        <v>#N/A</v>
      </c>
      <c r="Q954" s="203" t="e">
        <f>IF(O954="7",IF(P954="000","Sin región al ser un intermunicipal",INDEX(B!$C$2:$C$126,MATCH(EF!P954,B!$A$2:$A$126,0))),"Sin región al ser un ente Estatal")</f>
        <v>#N/A</v>
      </c>
      <c r="R954" s="204" t="e">
        <f>IF(O954="7",IF(P954="000","N/A",INDEX(B!$D$2:$D$126,MATCH(EF!P954,B!$A$2:$A$126,0))),B!$D$127)</f>
        <v>#N/A</v>
      </c>
      <c r="S954" s="204" t="e">
        <f>IF(O954="7",IF(P954="000","N/A",INDEX(B!$E$2:$E$126,MATCH(EF!P954,B!$A$2:$A$126,0))),B!$E$127)</f>
        <v>#N/A</v>
      </c>
    </row>
    <row r="955" spans="1:19" x14ac:dyDescent="0.3">
      <c r="A955" s="195">
        <f>COUNTIF(A!$A$2:$A$1001,"&lt;="&amp;A!A955)</f>
        <v>0</v>
      </c>
      <c r="B955" s="196">
        <v>954</v>
      </c>
      <c r="C955" s="202" t="e">
        <f>INDEX(A!$A$2:$A$1001,MATCH(EF!B955,EF!$A$2:$A$1001,0))</f>
        <v>#N/A</v>
      </c>
      <c r="D955" s="202" t="e">
        <f>INDEX(A!$B$2:$B$1001,MATCH(EF!C955,A!$A$2:$A$1001,0))</f>
        <v>#N/A</v>
      </c>
      <c r="E955" s="202" t="e">
        <f>INDEX(A!$C$2:$C$1001,MATCH(EF!C955,A!$A$2:$A$1001,0))</f>
        <v>#N/A</v>
      </c>
      <c r="F955" s="202" t="e">
        <f>INDEX(A!$D$2:$D$1001,MATCH(EF!C955,A!$A$2:$A$1001,0))</f>
        <v>#N/A</v>
      </c>
      <c r="G955" s="202" t="e">
        <f>INDEX(A!$E$2:$E$1001,MATCH(EF!C955,A!$A$2:$A$1001,0))</f>
        <v>#N/A</v>
      </c>
      <c r="H955" s="202" t="e">
        <f>INDEX(A!$F$2:$F$1001,MATCH(EF!C955,A!$A$2:$A$1001,0))</f>
        <v>#N/A</v>
      </c>
      <c r="I955" s="202" t="e">
        <f>INDEX(A!$G$2:$G$1001,MATCH(EF!C955,A!$A$2:$A$1001,0))</f>
        <v>#N/A</v>
      </c>
      <c r="J955" s="202" t="e">
        <f>INDEX(A!$H$2:$H$1001,MATCH(EF!C955,A!$A$2:$A$1001,0))</f>
        <v>#N/A</v>
      </c>
      <c r="K955" s="202" t="e">
        <f>INDEX(A!$I$2:$I$1001,MATCH(EF!C955,A!$A$2:$A$1001,0))</f>
        <v>#N/A</v>
      </c>
      <c r="L955" s="202" t="e">
        <f>INDEX(A!$J$2:$J$1001,MATCH(EF!C955,A!$A$2:$A$1001,0))</f>
        <v>#N/A</v>
      </c>
      <c r="M955" s="202" t="e">
        <f>INDEX(A!$K$2:$K$1001,MATCH(EF!C955,A!$A$2:$A$1001,0))</f>
        <v>#N/A</v>
      </c>
      <c r="N955" s="202" t="e">
        <f>INDEX(A!$L$2:$L$1001,MATCH(EF!C955,A!$A$2:$A$1001,0))</f>
        <v>#N/A</v>
      </c>
      <c r="O955" s="203" t="e">
        <f t="shared" si="28"/>
        <v>#N/A</v>
      </c>
      <c r="P955" s="203" t="e">
        <f t="shared" si="29"/>
        <v>#N/A</v>
      </c>
      <c r="Q955" s="203" t="e">
        <f>IF(O955="7",IF(P955="000","Sin región al ser un intermunicipal",INDEX(B!$C$2:$C$126,MATCH(EF!P955,B!$A$2:$A$126,0))),"Sin región al ser un ente Estatal")</f>
        <v>#N/A</v>
      </c>
      <c r="R955" s="204" t="e">
        <f>IF(O955="7",IF(P955="000","N/A",INDEX(B!$D$2:$D$126,MATCH(EF!P955,B!$A$2:$A$126,0))),B!$D$127)</f>
        <v>#N/A</v>
      </c>
      <c r="S955" s="204" t="e">
        <f>IF(O955="7",IF(P955="000","N/A",INDEX(B!$E$2:$E$126,MATCH(EF!P955,B!$A$2:$A$126,0))),B!$E$127)</f>
        <v>#N/A</v>
      </c>
    </row>
    <row r="956" spans="1:19" x14ac:dyDescent="0.3">
      <c r="A956" s="195">
        <f>COUNTIF(A!$A$2:$A$1001,"&lt;="&amp;A!A956)</f>
        <v>0</v>
      </c>
      <c r="B956" s="196">
        <v>955</v>
      </c>
      <c r="C956" s="202" t="e">
        <f>INDEX(A!$A$2:$A$1001,MATCH(EF!B956,EF!$A$2:$A$1001,0))</f>
        <v>#N/A</v>
      </c>
      <c r="D956" s="202" t="e">
        <f>INDEX(A!$B$2:$B$1001,MATCH(EF!C956,A!$A$2:$A$1001,0))</f>
        <v>#N/A</v>
      </c>
      <c r="E956" s="202" t="e">
        <f>INDEX(A!$C$2:$C$1001,MATCH(EF!C956,A!$A$2:$A$1001,0))</f>
        <v>#N/A</v>
      </c>
      <c r="F956" s="202" t="e">
        <f>INDEX(A!$D$2:$D$1001,MATCH(EF!C956,A!$A$2:$A$1001,0))</f>
        <v>#N/A</v>
      </c>
      <c r="G956" s="202" t="e">
        <f>INDEX(A!$E$2:$E$1001,MATCH(EF!C956,A!$A$2:$A$1001,0))</f>
        <v>#N/A</v>
      </c>
      <c r="H956" s="202" t="e">
        <f>INDEX(A!$F$2:$F$1001,MATCH(EF!C956,A!$A$2:$A$1001,0))</f>
        <v>#N/A</v>
      </c>
      <c r="I956" s="202" t="e">
        <f>INDEX(A!$G$2:$G$1001,MATCH(EF!C956,A!$A$2:$A$1001,0))</f>
        <v>#N/A</v>
      </c>
      <c r="J956" s="202" t="e">
        <f>INDEX(A!$H$2:$H$1001,MATCH(EF!C956,A!$A$2:$A$1001,0))</f>
        <v>#N/A</v>
      </c>
      <c r="K956" s="202" t="e">
        <f>INDEX(A!$I$2:$I$1001,MATCH(EF!C956,A!$A$2:$A$1001,0))</f>
        <v>#N/A</v>
      </c>
      <c r="L956" s="202" t="e">
        <f>INDEX(A!$J$2:$J$1001,MATCH(EF!C956,A!$A$2:$A$1001,0))</f>
        <v>#N/A</v>
      </c>
      <c r="M956" s="202" t="e">
        <f>INDEX(A!$K$2:$K$1001,MATCH(EF!C956,A!$A$2:$A$1001,0))</f>
        <v>#N/A</v>
      </c>
      <c r="N956" s="202" t="e">
        <f>INDEX(A!$L$2:$L$1001,MATCH(EF!C956,A!$A$2:$A$1001,0))</f>
        <v>#N/A</v>
      </c>
      <c r="O956" s="203" t="e">
        <f t="shared" si="28"/>
        <v>#N/A</v>
      </c>
      <c r="P956" s="203" t="e">
        <f t="shared" si="29"/>
        <v>#N/A</v>
      </c>
      <c r="Q956" s="203" t="e">
        <f>IF(O956="7",IF(P956="000","Sin región al ser un intermunicipal",INDEX(B!$C$2:$C$126,MATCH(EF!P956,B!$A$2:$A$126,0))),"Sin región al ser un ente Estatal")</f>
        <v>#N/A</v>
      </c>
      <c r="R956" s="204" t="e">
        <f>IF(O956="7",IF(P956="000","N/A",INDEX(B!$D$2:$D$126,MATCH(EF!P956,B!$A$2:$A$126,0))),B!$D$127)</f>
        <v>#N/A</v>
      </c>
      <c r="S956" s="204" t="e">
        <f>IF(O956="7",IF(P956="000","N/A",INDEX(B!$E$2:$E$126,MATCH(EF!P956,B!$A$2:$A$126,0))),B!$E$127)</f>
        <v>#N/A</v>
      </c>
    </row>
    <row r="957" spans="1:19" x14ac:dyDescent="0.3">
      <c r="A957" s="195">
        <f>COUNTIF(A!$A$2:$A$1001,"&lt;="&amp;A!A957)</f>
        <v>0</v>
      </c>
      <c r="B957" s="196">
        <v>956</v>
      </c>
      <c r="C957" s="202" t="e">
        <f>INDEX(A!$A$2:$A$1001,MATCH(EF!B957,EF!$A$2:$A$1001,0))</f>
        <v>#N/A</v>
      </c>
      <c r="D957" s="202" t="e">
        <f>INDEX(A!$B$2:$B$1001,MATCH(EF!C957,A!$A$2:$A$1001,0))</f>
        <v>#N/A</v>
      </c>
      <c r="E957" s="202" t="e">
        <f>INDEX(A!$C$2:$C$1001,MATCH(EF!C957,A!$A$2:$A$1001,0))</f>
        <v>#N/A</v>
      </c>
      <c r="F957" s="202" t="e">
        <f>INDEX(A!$D$2:$D$1001,MATCH(EF!C957,A!$A$2:$A$1001,0))</f>
        <v>#N/A</v>
      </c>
      <c r="G957" s="202" t="e">
        <f>INDEX(A!$E$2:$E$1001,MATCH(EF!C957,A!$A$2:$A$1001,0))</f>
        <v>#N/A</v>
      </c>
      <c r="H957" s="202" t="e">
        <f>INDEX(A!$F$2:$F$1001,MATCH(EF!C957,A!$A$2:$A$1001,0))</f>
        <v>#N/A</v>
      </c>
      <c r="I957" s="202" t="e">
        <f>INDEX(A!$G$2:$G$1001,MATCH(EF!C957,A!$A$2:$A$1001,0))</f>
        <v>#N/A</v>
      </c>
      <c r="J957" s="202" t="e">
        <f>INDEX(A!$H$2:$H$1001,MATCH(EF!C957,A!$A$2:$A$1001,0))</f>
        <v>#N/A</v>
      </c>
      <c r="K957" s="202" t="e">
        <f>INDEX(A!$I$2:$I$1001,MATCH(EF!C957,A!$A$2:$A$1001,0))</f>
        <v>#N/A</v>
      </c>
      <c r="L957" s="202" t="e">
        <f>INDEX(A!$J$2:$J$1001,MATCH(EF!C957,A!$A$2:$A$1001,0))</f>
        <v>#N/A</v>
      </c>
      <c r="M957" s="202" t="e">
        <f>INDEX(A!$K$2:$K$1001,MATCH(EF!C957,A!$A$2:$A$1001,0))</f>
        <v>#N/A</v>
      </c>
      <c r="N957" s="202" t="e">
        <f>INDEX(A!$L$2:$L$1001,MATCH(EF!C957,A!$A$2:$A$1001,0))</f>
        <v>#N/A</v>
      </c>
      <c r="O957" s="203" t="e">
        <f t="shared" si="28"/>
        <v>#N/A</v>
      </c>
      <c r="P957" s="203" t="e">
        <f t="shared" si="29"/>
        <v>#N/A</v>
      </c>
      <c r="Q957" s="203" t="e">
        <f>IF(O957="7",IF(P957="000","Sin región al ser un intermunicipal",INDEX(B!$C$2:$C$126,MATCH(EF!P957,B!$A$2:$A$126,0))),"Sin región al ser un ente Estatal")</f>
        <v>#N/A</v>
      </c>
      <c r="R957" s="204" t="e">
        <f>IF(O957="7",IF(P957="000","N/A",INDEX(B!$D$2:$D$126,MATCH(EF!P957,B!$A$2:$A$126,0))),B!$D$127)</f>
        <v>#N/A</v>
      </c>
      <c r="S957" s="204" t="e">
        <f>IF(O957="7",IF(P957="000","N/A",INDEX(B!$E$2:$E$126,MATCH(EF!P957,B!$A$2:$A$126,0))),B!$E$127)</f>
        <v>#N/A</v>
      </c>
    </row>
    <row r="958" spans="1:19" x14ac:dyDescent="0.3">
      <c r="A958" s="195">
        <f>COUNTIF(A!$A$2:$A$1001,"&lt;="&amp;A!A958)</f>
        <v>0</v>
      </c>
      <c r="B958" s="196">
        <v>957</v>
      </c>
      <c r="C958" s="202" t="e">
        <f>INDEX(A!$A$2:$A$1001,MATCH(EF!B958,EF!$A$2:$A$1001,0))</f>
        <v>#N/A</v>
      </c>
      <c r="D958" s="202" t="e">
        <f>INDEX(A!$B$2:$B$1001,MATCH(EF!C958,A!$A$2:$A$1001,0))</f>
        <v>#N/A</v>
      </c>
      <c r="E958" s="202" t="e">
        <f>INDEX(A!$C$2:$C$1001,MATCH(EF!C958,A!$A$2:$A$1001,0))</f>
        <v>#N/A</v>
      </c>
      <c r="F958" s="202" t="e">
        <f>INDEX(A!$D$2:$D$1001,MATCH(EF!C958,A!$A$2:$A$1001,0))</f>
        <v>#N/A</v>
      </c>
      <c r="G958" s="202" t="e">
        <f>INDEX(A!$E$2:$E$1001,MATCH(EF!C958,A!$A$2:$A$1001,0))</f>
        <v>#N/A</v>
      </c>
      <c r="H958" s="202" t="e">
        <f>INDEX(A!$F$2:$F$1001,MATCH(EF!C958,A!$A$2:$A$1001,0))</f>
        <v>#N/A</v>
      </c>
      <c r="I958" s="202" t="e">
        <f>INDEX(A!$G$2:$G$1001,MATCH(EF!C958,A!$A$2:$A$1001,0))</f>
        <v>#N/A</v>
      </c>
      <c r="J958" s="202" t="e">
        <f>INDEX(A!$H$2:$H$1001,MATCH(EF!C958,A!$A$2:$A$1001,0))</f>
        <v>#N/A</v>
      </c>
      <c r="K958" s="202" t="e">
        <f>INDEX(A!$I$2:$I$1001,MATCH(EF!C958,A!$A$2:$A$1001,0))</f>
        <v>#N/A</v>
      </c>
      <c r="L958" s="202" t="e">
        <f>INDEX(A!$J$2:$J$1001,MATCH(EF!C958,A!$A$2:$A$1001,0))</f>
        <v>#N/A</v>
      </c>
      <c r="M958" s="202" t="e">
        <f>INDEX(A!$K$2:$K$1001,MATCH(EF!C958,A!$A$2:$A$1001,0))</f>
        <v>#N/A</v>
      </c>
      <c r="N958" s="202" t="e">
        <f>INDEX(A!$L$2:$L$1001,MATCH(EF!C958,A!$A$2:$A$1001,0))</f>
        <v>#N/A</v>
      </c>
      <c r="O958" s="203" t="e">
        <f t="shared" si="28"/>
        <v>#N/A</v>
      </c>
      <c r="P958" s="203" t="e">
        <f t="shared" si="29"/>
        <v>#N/A</v>
      </c>
      <c r="Q958" s="203" t="e">
        <f>IF(O958="7",IF(P958="000","Sin región al ser un intermunicipal",INDEX(B!$C$2:$C$126,MATCH(EF!P958,B!$A$2:$A$126,0))),"Sin región al ser un ente Estatal")</f>
        <v>#N/A</v>
      </c>
      <c r="R958" s="204" t="e">
        <f>IF(O958="7",IF(P958="000","N/A",INDEX(B!$D$2:$D$126,MATCH(EF!P958,B!$A$2:$A$126,0))),B!$D$127)</f>
        <v>#N/A</v>
      </c>
      <c r="S958" s="204" t="e">
        <f>IF(O958="7",IF(P958="000","N/A",INDEX(B!$E$2:$E$126,MATCH(EF!P958,B!$A$2:$A$126,0))),B!$E$127)</f>
        <v>#N/A</v>
      </c>
    </row>
    <row r="959" spans="1:19" x14ac:dyDescent="0.3">
      <c r="A959" s="195">
        <f>COUNTIF(A!$A$2:$A$1001,"&lt;="&amp;A!A959)</f>
        <v>0</v>
      </c>
      <c r="B959" s="196">
        <v>958</v>
      </c>
      <c r="C959" s="202" t="e">
        <f>INDEX(A!$A$2:$A$1001,MATCH(EF!B959,EF!$A$2:$A$1001,0))</f>
        <v>#N/A</v>
      </c>
      <c r="D959" s="202" t="e">
        <f>INDEX(A!$B$2:$B$1001,MATCH(EF!C959,A!$A$2:$A$1001,0))</f>
        <v>#N/A</v>
      </c>
      <c r="E959" s="202" t="e">
        <f>INDEX(A!$C$2:$C$1001,MATCH(EF!C959,A!$A$2:$A$1001,0))</f>
        <v>#N/A</v>
      </c>
      <c r="F959" s="202" t="e">
        <f>INDEX(A!$D$2:$D$1001,MATCH(EF!C959,A!$A$2:$A$1001,0))</f>
        <v>#N/A</v>
      </c>
      <c r="G959" s="202" t="e">
        <f>INDEX(A!$E$2:$E$1001,MATCH(EF!C959,A!$A$2:$A$1001,0))</f>
        <v>#N/A</v>
      </c>
      <c r="H959" s="202" t="e">
        <f>INDEX(A!$F$2:$F$1001,MATCH(EF!C959,A!$A$2:$A$1001,0))</f>
        <v>#N/A</v>
      </c>
      <c r="I959" s="202" t="e">
        <f>INDEX(A!$G$2:$G$1001,MATCH(EF!C959,A!$A$2:$A$1001,0))</f>
        <v>#N/A</v>
      </c>
      <c r="J959" s="202" t="e">
        <f>INDEX(A!$H$2:$H$1001,MATCH(EF!C959,A!$A$2:$A$1001,0))</f>
        <v>#N/A</v>
      </c>
      <c r="K959" s="202" t="e">
        <f>INDEX(A!$I$2:$I$1001,MATCH(EF!C959,A!$A$2:$A$1001,0))</f>
        <v>#N/A</v>
      </c>
      <c r="L959" s="202" t="e">
        <f>INDEX(A!$J$2:$J$1001,MATCH(EF!C959,A!$A$2:$A$1001,0))</f>
        <v>#N/A</v>
      </c>
      <c r="M959" s="202" t="e">
        <f>INDEX(A!$K$2:$K$1001,MATCH(EF!C959,A!$A$2:$A$1001,0))</f>
        <v>#N/A</v>
      </c>
      <c r="N959" s="202" t="e">
        <f>INDEX(A!$L$2:$L$1001,MATCH(EF!C959,A!$A$2:$A$1001,0))</f>
        <v>#N/A</v>
      </c>
      <c r="O959" s="203" t="e">
        <f t="shared" si="28"/>
        <v>#N/A</v>
      </c>
      <c r="P959" s="203" t="e">
        <f t="shared" si="29"/>
        <v>#N/A</v>
      </c>
      <c r="Q959" s="203" t="e">
        <f>IF(O959="7",IF(P959="000","Sin región al ser un intermunicipal",INDEX(B!$C$2:$C$126,MATCH(EF!P959,B!$A$2:$A$126,0))),"Sin región al ser un ente Estatal")</f>
        <v>#N/A</v>
      </c>
      <c r="R959" s="204" t="e">
        <f>IF(O959="7",IF(P959="000","N/A",INDEX(B!$D$2:$D$126,MATCH(EF!P959,B!$A$2:$A$126,0))),B!$D$127)</f>
        <v>#N/A</v>
      </c>
      <c r="S959" s="204" t="e">
        <f>IF(O959="7",IF(P959="000","N/A",INDEX(B!$E$2:$E$126,MATCH(EF!P959,B!$A$2:$A$126,0))),B!$E$127)</f>
        <v>#N/A</v>
      </c>
    </row>
    <row r="960" spans="1:19" x14ac:dyDescent="0.3">
      <c r="A960" s="195">
        <f>COUNTIF(A!$A$2:$A$1001,"&lt;="&amp;A!A960)</f>
        <v>0</v>
      </c>
      <c r="B960" s="196">
        <v>959</v>
      </c>
      <c r="C960" s="202" t="e">
        <f>INDEX(A!$A$2:$A$1001,MATCH(EF!B960,EF!$A$2:$A$1001,0))</f>
        <v>#N/A</v>
      </c>
      <c r="D960" s="202" t="e">
        <f>INDEX(A!$B$2:$B$1001,MATCH(EF!C960,A!$A$2:$A$1001,0))</f>
        <v>#N/A</v>
      </c>
      <c r="E960" s="202" t="e">
        <f>INDEX(A!$C$2:$C$1001,MATCH(EF!C960,A!$A$2:$A$1001,0))</f>
        <v>#N/A</v>
      </c>
      <c r="F960" s="202" t="e">
        <f>INDEX(A!$D$2:$D$1001,MATCH(EF!C960,A!$A$2:$A$1001,0))</f>
        <v>#N/A</v>
      </c>
      <c r="G960" s="202" t="e">
        <f>INDEX(A!$E$2:$E$1001,MATCH(EF!C960,A!$A$2:$A$1001,0))</f>
        <v>#N/A</v>
      </c>
      <c r="H960" s="202" t="e">
        <f>INDEX(A!$F$2:$F$1001,MATCH(EF!C960,A!$A$2:$A$1001,0))</f>
        <v>#N/A</v>
      </c>
      <c r="I960" s="202" t="e">
        <f>INDEX(A!$G$2:$G$1001,MATCH(EF!C960,A!$A$2:$A$1001,0))</f>
        <v>#N/A</v>
      </c>
      <c r="J960" s="202" t="e">
        <f>INDEX(A!$H$2:$H$1001,MATCH(EF!C960,A!$A$2:$A$1001,0))</f>
        <v>#N/A</v>
      </c>
      <c r="K960" s="202" t="e">
        <f>INDEX(A!$I$2:$I$1001,MATCH(EF!C960,A!$A$2:$A$1001,0))</f>
        <v>#N/A</v>
      </c>
      <c r="L960" s="202" t="e">
        <f>INDEX(A!$J$2:$J$1001,MATCH(EF!C960,A!$A$2:$A$1001,0))</f>
        <v>#N/A</v>
      </c>
      <c r="M960" s="202" t="e">
        <f>INDEX(A!$K$2:$K$1001,MATCH(EF!C960,A!$A$2:$A$1001,0))</f>
        <v>#N/A</v>
      </c>
      <c r="N960" s="202" t="e">
        <f>INDEX(A!$L$2:$L$1001,MATCH(EF!C960,A!$A$2:$A$1001,0))</f>
        <v>#N/A</v>
      </c>
      <c r="O960" s="203" t="e">
        <f t="shared" si="28"/>
        <v>#N/A</v>
      </c>
      <c r="P960" s="203" t="e">
        <f t="shared" si="29"/>
        <v>#N/A</v>
      </c>
      <c r="Q960" s="203" t="e">
        <f>IF(O960="7",IF(P960="000","Sin región al ser un intermunicipal",INDEX(B!$C$2:$C$126,MATCH(EF!P960,B!$A$2:$A$126,0))),"Sin región al ser un ente Estatal")</f>
        <v>#N/A</v>
      </c>
      <c r="R960" s="204" t="e">
        <f>IF(O960="7",IF(P960="000","N/A",INDEX(B!$D$2:$D$126,MATCH(EF!P960,B!$A$2:$A$126,0))),B!$D$127)</f>
        <v>#N/A</v>
      </c>
      <c r="S960" s="204" t="e">
        <f>IF(O960="7",IF(P960="000","N/A",INDEX(B!$E$2:$E$126,MATCH(EF!P960,B!$A$2:$A$126,0))),B!$E$127)</f>
        <v>#N/A</v>
      </c>
    </row>
    <row r="961" spans="1:19" x14ac:dyDescent="0.3">
      <c r="A961" s="195">
        <f>COUNTIF(A!$A$2:$A$1001,"&lt;="&amp;A!A961)</f>
        <v>0</v>
      </c>
      <c r="B961" s="196">
        <v>960</v>
      </c>
      <c r="C961" s="202" t="e">
        <f>INDEX(A!$A$2:$A$1001,MATCH(EF!B961,EF!$A$2:$A$1001,0))</f>
        <v>#N/A</v>
      </c>
      <c r="D961" s="202" t="e">
        <f>INDEX(A!$B$2:$B$1001,MATCH(EF!C961,A!$A$2:$A$1001,0))</f>
        <v>#N/A</v>
      </c>
      <c r="E961" s="202" t="e">
        <f>INDEX(A!$C$2:$C$1001,MATCH(EF!C961,A!$A$2:$A$1001,0))</f>
        <v>#N/A</v>
      </c>
      <c r="F961" s="202" t="e">
        <f>INDEX(A!$D$2:$D$1001,MATCH(EF!C961,A!$A$2:$A$1001,0))</f>
        <v>#N/A</v>
      </c>
      <c r="G961" s="202" t="e">
        <f>INDEX(A!$E$2:$E$1001,MATCH(EF!C961,A!$A$2:$A$1001,0))</f>
        <v>#N/A</v>
      </c>
      <c r="H961" s="202" t="e">
        <f>INDEX(A!$F$2:$F$1001,MATCH(EF!C961,A!$A$2:$A$1001,0))</f>
        <v>#N/A</v>
      </c>
      <c r="I961" s="202" t="e">
        <f>INDEX(A!$G$2:$G$1001,MATCH(EF!C961,A!$A$2:$A$1001,0))</f>
        <v>#N/A</v>
      </c>
      <c r="J961" s="202" t="e">
        <f>INDEX(A!$H$2:$H$1001,MATCH(EF!C961,A!$A$2:$A$1001,0))</f>
        <v>#N/A</v>
      </c>
      <c r="K961" s="202" t="e">
        <f>INDEX(A!$I$2:$I$1001,MATCH(EF!C961,A!$A$2:$A$1001,0))</f>
        <v>#N/A</v>
      </c>
      <c r="L961" s="202" t="e">
        <f>INDEX(A!$J$2:$J$1001,MATCH(EF!C961,A!$A$2:$A$1001,0))</f>
        <v>#N/A</v>
      </c>
      <c r="M961" s="202" t="e">
        <f>INDEX(A!$K$2:$K$1001,MATCH(EF!C961,A!$A$2:$A$1001,0))</f>
        <v>#N/A</v>
      </c>
      <c r="N961" s="202" t="e">
        <f>INDEX(A!$L$2:$L$1001,MATCH(EF!C961,A!$A$2:$A$1001,0))</f>
        <v>#N/A</v>
      </c>
      <c r="O961" s="203" t="e">
        <f t="shared" si="28"/>
        <v>#N/A</v>
      </c>
      <c r="P961" s="203" t="e">
        <f t="shared" si="29"/>
        <v>#N/A</v>
      </c>
      <c r="Q961" s="203" t="e">
        <f>IF(O961="7",IF(P961="000","Sin región al ser un intermunicipal",INDEX(B!$C$2:$C$126,MATCH(EF!P961,B!$A$2:$A$126,0))),"Sin región al ser un ente Estatal")</f>
        <v>#N/A</v>
      </c>
      <c r="R961" s="204" t="e">
        <f>IF(O961="7",IF(P961="000","N/A",INDEX(B!$D$2:$D$126,MATCH(EF!P961,B!$A$2:$A$126,0))),B!$D$127)</f>
        <v>#N/A</v>
      </c>
      <c r="S961" s="204" t="e">
        <f>IF(O961="7",IF(P961="000","N/A",INDEX(B!$E$2:$E$126,MATCH(EF!P961,B!$A$2:$A$126,0))),B!$E$127)</f>
        <v>#N/A</v>
      </c>
    </row>
    <row r="962" spans="1:19" x14ac:dyDescent="0.3">
      <c r="A962" s="195">
        <f>COUNTIF(A!$A$2:$A$1001,"&lt;="&amp;A!A962)</f>
        <v>0</v>
      </c>
      <c r="B962" s="196">
        <v>961</v>
      </c>
      <c r="C962" s="202" t="e">
        <f>INDEX(A!$A$2:$A$1001,MATCH(EF!B962,EF!$A$2:$A$1001,0))</f>
        <v>#N/A</v>
      </c>
      <c r="D962" s="202" t="e">
        <f>INDEX(A!$B$2:$B$1001,MATCH(EF!C962,A!$A$2:$A$1001,0))</f>
        <v>#N/A</v>
      </c>
      <c r="E962" s="202" t="e">
        <f>INDEX(A!$C$2:$C$1001,MATCH(EF!C962,A!$A$2:$A$1001,0))</f>
        <v>#N/A</v>
      </c>
      <c r="F962" s="202" t="e">
        <f>INDEX(A!$D$2:$D$1001,MATCH(EF!C962,A!$A$2:$A$1001,0))</f>
        <v>#N/A</v>
      </c>
      <c r="G962" s="202" t="e">
        <f>INDEX(A!$E$2:$E$1001,MATCH(EF!C962,A!$A$2:$A$1001,0))</f>
        <v>#N/A</v>
      </c>
      <c r="H962" s="202" t="e">
        <f>INDEX(A!$F$2:$F$1001,MATCH(EF!C962,A!$A$2:$A$1001,0))</f>
        <v>#N/A</v>
      </c>
      <c r="I962" s="202" t="e">
        <f>INDEX(A!$G$2:$G$1001,MATCH(EF!C962,A!$A$2:$A$1001,0))</f>
        <v>#N/A</v>
      </c>
      <c r="J962" s="202" t="e">
        <f>INDEX(A!$H$2:$H$1001,MATCH(EF!C962,A!$A$2:$A$1001,0))</f>
        <v>#N/A</v>
      </c>
      <c r="K962" s="202" t="e">
        <f>INDEX(A!$I$2:$I$1001,MATCH(EF!C962,A!$A$2:$A$1001,0))</f>
        <v>#N/A</v>
      </c>
      <c r="L962" s="202" t="e">
        <f>INDEX(A!$J$2:$J$1001,MATCH(EF!C962,A!$A$2:$A$1001,0))</f>
        <v>#N/A</v>
      </c>
      <c r="M962" s="202" t="e">
        <f>INDEX(A!$K$2:$K$1001,MATCH(EF!C962,A!$A$2:$A$1001,0))</f>
        <v>#N/A</v>
      </c>
      <c r="N962" s="202" t="e">
        <f>INDEX(A!$L$2:$L$1001,MATCH(EF!C962,A!$A$2:$A$1001,0))</f>
        <v>#N/A</v>
      </c>
      <c r="O962" s="203" t="e">
        <f t="shared" si="28"/>
        <v>#N/A</v>
      </c>
      <c r="P962" s="203" t="e">
        <f t="shared" si="29"/>
        <v>#N/A</v>
      </c>
      <c r="Q962" s="203" t="e">
        <f>IF(O962="7",IF(P962="000","Sin región al ser un intermunicipal",INDEX(B!$C$2:$C$126,MATCH(EF!P962,B!$A$2:$A$126,0))),"Sin región al ser un ente Estatal")</f>
        <v>#N/A</v>
      </c>
      <c r="R962" s="204" t="e">
        <f>IF(O962="7",IF(P962="000","N/A",INDEX(B!$D$2:$D$126,MATCH(EF!P962,B!$A$2:$A$126,0))),B!$D$127)</f>
        <v>#N/A</v>
      </c>
      <c r="S962" s="204" t="e">
        <f>IF(O962="7",IF(P962="000","N/A",INDEX(B!$E$2:$E$126,MATCH(EF!P962,B!$A$2:$A$126,0))),B!$E$127)</f>
        <v>#N/A</v>
      </c>
    </row>
    <row r="963" spans="1:19" x14ac:dyDescent="0.3">
      <c r="A963" s="195">
        <f>COUNTIF(A!$A$2:$A$1001,"&lt;="&amp;A!A963)</f>
        <v>0</v>
      </c>
      <c r="B963" s="196">
        <v>962</v>
      </c>
      <c r="C963" s="202" t="e">
        <f>INDEX(A!$A$2:$A$1001,MATCH(EF!B963,EF!$A$2:$A$1001,0))</f>
        <v>#N/A</v>
      </c>
      <c r="D963" s="202" t="e">
        <f>INDEX(A!$B$2:$B$1001,MATCH(EF!C963,A!$A$2:$A$1001,0))</f>
        <v>#N/A</v>
      </c>
      <c r="E963" s="202" t="e">
        <f>INDEX(A!$C$2:$C$1001,MATCH(EF!C963,A!$A$2:$A$1001,0))</f>
        <v>#N/A</v>
      </c>
      <c r="F963" s="202" t="e">
        <f>INDEX(A!$D$2:$D$1001,MATCH(EF!C963,A!$A$2:$A$1001,0))</f>
        <v>#N/A</v>
      </c>
      <c r="G963" s="202" t="e">
        <f>INDEX(A!$E$2:$E$1001,MATCH(EF!C963,A!$A$2:$A$1001,0))</f>
        <v>#N/A</v>
      </c>
      <c r="H963" s="202" t="e">
        <f>INDEX(A!$F$2:$F$1001,MATCH(EF!C963,A!$A$2:$A$1001,0))</f>
        <v>#N/A</v>
      </c>
      <c r="I963" s="202" t="e">
        <f>INDEX(A!$G$2:$G$1001,MATCH(EF!C963,A!$A$2:$A$1001,0))</f>
        <v>#N/A</v>
      </c>
      <c r="J963" s="202" t="e">
        <f>INDEX(A!$H$2:$H$1001,MATCH(EF!C963,A!$A$2:$A$1001,0))</f>
        <v>#N/A</v>
      </c>
      <c r="K963" s="202" t="e">
        <f>INDEX(A!$I$2:$I$1001,MATCH(EF!C963,A!$A$2:$A$1001,0))</f>
        <v>#N/A</v>
      </c>
      <c r="L963" s="202" t="e">
        <f>INDEX(A!$J$2:$J$1001,MATCH(EF!C963,A!$A$2:$A$1001,0))</f>
        <v>#N/A</v>
      </c>
      <c r="M963" s="202" t="e">
        <f>INDEX(A!$K$2:$K$1001,MATCH(EF!C963,A!$A$2:$A$1001,0))</f>
        <v>#N/A</v>
      </c>
      <c r="N963" s="202" t="e">
        <f>INDEX(A!$L$2:$L$1001,MATCH(EF!C963,A!$A$2:$A$1001,0))</f>
        <v>#N/A</v>
      </c>
      <c r="O963" s="203" t="e">
        <f t="shared" ref="O963:O1001" si="30">MID(M963,1,1)</f>
        <v>#N/A</v>
      </c>
      <c r="P963" s="203" t="e">
        <f t="shared" ref="P963:P1001" si="31">MID(M963,2,3)</f>
        <v>#N/A</v>
      </c>
      <c r="Q963" s="203" t="e">
        <f>IF(O963="7",IF(P963="000","Sin región al ser un intermunicipal",INDEX(B!$C$2:$C$126,MATCH(EF!P963,B!$A$2:$A$126,0))),"Sin región al ser un ente Estatal")</f>
        <v>#N/A</v>
      </c>
      <c r="R963" s="204" t="e">
        <f>IF(O963="7",IF(P963="000","N/A",INDEX(B!$D$2:$D$126,MATCH(EF!P963,B!$A$2:$A$126,0))),B!$D$127)</f>
        <v>#N/A</v>
      </c>
      <c r="S963" s="204" t="e">
        <f>IF(O963="7",IF(P963="000","N/A",INDEX(B!$E$2:$E$126,MATCH(EF!P963,B!$A$2:$A$126,0))),B!$E$127)</f>
        <v>#N/A</v>
      </c>
    </row>
    <row r="964" spans="1:19" x14ac:dyDescent="0.3">
      <c r="A964" s="195">
        <f>COUNTIF(A!$A$2:$A$1001,"&lt;="&amp;A!A964)</f>
        <v>0</v>
      </c>
      <c r="B964" s="196">
        <v>963</v>
      </c>
      <c r="C964" s="202" t="e">
        <f>INDEX(A!$A$2:$A$1001,MATCH(EF!B964,EF!$A$2:$A$1001,0))</f>
        <v>#N/A</v>
      </c>
      <c r="D964" s="202" t="e">
        <f>INDEX(A!$B$2:$B$1001,MATCH(EF!C964,A!$A$2:$A$1001,0))</f>
        <v>#N/A</v>
      </c>
      <c r="E964" s="202" t="e">
        <f>INDEX(A!$C$2:$C$1001,MATCH(EF!C964,A!$A$2:$A$1001,0))</f>
        <v>#N/A</v>
      </c>
      <c r="F964" s="202" t="e">
        <f>INDEX(A!$D$2:$D$1001,MATCH(EF!C964,A!$A$2:$A$1001,0))</f>
        <v>#N/A</v>
      </c>
      <c r="G964" s="202" t="e">
        <f>INDEX(A!$E$2:$E$1001,MATCH(EF!C964,A!$A$2:$A$1001,0))</f>
        <v>#N/A</v>
      </c>
      <c r="H964" s="202" t="e">
        <f>INDEX(A!$F$2:$F$1001,MATCH(EF!C964,A!$A$2:$A$1001,0))</f>
        <v>#N/A</v>
      </c>
      <c r="I964" s="202" t="e">
        <f>INDEX(A!$G$2:$G$1001,MATCH(EF!C964,A!$A$2:$A$1001,0))</f>
        <v>#N/A</v>
      </c>
      <c r="J964" s="202" t="e">
        <f>INDEX(A!$H$2:$H$1001,MATCH(EF!C964,A!$A$2:$A$1001,0))</f>
        <v>#N/A</v>
      </c>
      <c r="K964" s="202" t="e">
        <f>INDEX(A!$I$2:$I$1001,MATCH(EF!C964,A!$A$2:$A$1001,0))</f>
        <v>#N/A</v>
      </c>
      <c r="L964" s="202" t="e">
        <f>INDEX(A!$J$2:$J$1001,MATCH(EF!C964,A!$A$2:$A$1001,0))</f>
        <v>#N/A</v>
      </c>
      <c r="M964" s="202" t="e">
        <f>INDEX(A!$K$2:$K$1001,MATCH(EF!C964,A!$A$2:$A$1001,0))</f>
        <v>#N/A</v>
      </c>
      <c r="N964" s="202" t="e">
        <f>INDEX(A!$L$2:$L$1001,MATCH(EF!C964,A!$A$2:$A$1001,0))</f>
        <v>#N/A</v>
      </c>
      <c r="O964" s="203" t="e">
        <f t="shared" si="30"/>
        <v>#N/A</v>
      </c>
      <c r="P964" s="203" t="e">
        <f t="shared" si="31"/>
        <v>#N/A</v>
      </c>
      <c r="Q964" s="203" t="e">
        <f>IF(O964="7",IF(P964="000","Sin región al ser un intermunicipal",INDEX(B!$C$2:$C$126,MATCH(EF!P964,B!$A$2:$A$126,0))),"Sin región al ser un ente Estatal")</f>
        <v>#N/A</v>
      </c>
      <c r="R964" s="204" t="e">
        <f>IF(O964="7",IF(P964="000","N/A",INDEX(B!$D$2:$D$126,MATCH(EF!P964,B!$A$2:$A$126,0))),B!$D$127)</f>
        <v>#N/A</v>
      </c>
      <c r="S964" s="204" t="e">
        <f>IF(O964="7",IF(P964="000","N/A",INDEX(B!$E$2:$E$126,MATCH(EF!P964,B!$A$2:$A$126,0))),B!$E$127)</f>
        <v>#N/A</v>
      </c>
    </row>
    <row r="965" spans="1:19" x14ac:dyDescent="0.3">
      <c r="A965" s="195">
        <f>COUNTIF(A!$A$2:$A$1001,"&lt;="&amp;A!A965)</f>
        <v>0</v>
      </c>
      <c r="B965" s="196">
        <v>964</v>
      </c>
      <c r="C965" s="202" t="e">
        <f>INDEX(A!$A$2:$A$1001,MATCH(EF!B965,EF!$A$2:$A$1001,0))</f>
        <v>#N/A</v>
      </c>
      <c r="D965" s="202" t="e">
        <f>INDEX(A!$B$2:$B$1001,MATCH(EF!C965,A!$A$2:$A$1001,0))</f>
        <v>#N/A</v>
      </c>
      <c r="E965" s="202" t="e">
        <f>INDEX(A!$C$2:$C$1001,MATCH(EF!C965,A!$A$2:$A$1001,0))</f>
        <v>#N/A</v>
      </c>
      <c r="F965" s="202" t="e">
        <f>INDEX(A!$D$2:$D$1001,MATCH(EF!C965,A!$A$2:$A$1001,0))</f>
        <v>#N/A</v>
      </c>
      <c r="G965" s="202" t="e">
        <f>INDEX(A!$E$2:$E$1001,MATCH(EF!C965,A!$A$2:$A$1001,0))</f>
        <v>#N/A</v>
      </c>
      <c r="H965" s="202" t="e">
        <f>INDEX(A!$F$2:$F$1001,MATCH(EF!C965,A!$A$2:$A$1001,0))</f>
        <v>#N/A</v>
      </c>
      <c r="I965" s="202" t="e">
        <f>INDEX(A!$G$2:$G$1001,MATCH(EF!C965,A!$A$2:$A$1001,0))</f>
        <v>#N/A</v>
      </c>
      <c r="J965" s="202" t="e">
        <f>INDEX(A!$H$2:$H$1001,MATCH(EF!C965,A!$A$2:$A$1001,0))</f>
        <v>#N/A</v>
      </c>
      <c r="K965" s="202" t="e">
        <f>INDEX(A!$I$2:$I$1001,MATCH(EF!C965,A!$A$2:$A$1001,0))</f>
        <v>#N/A</v>
      </c>
      <c r="L965" s="202" t="e">
        <f>INDEX(A!$J$2:$J$1001,MATCH(EF!C965,A!$A$2:$A$1001,0))</f>
        <v>#N/A</v>
      </c>
      <c r="M965" s="202" t="e">
        <f>INDEX(A!$K$2:$K$1001,MATCH(EF!C965,A!$A$2:$A$1001,0))</f>
        <v>#N/A</v>
      </c>
      <c r="N965" s="202" t="e">
        <f>INDEX(A!$L$2:$L$1001,MATCH(EF!C965,A!$A$2:$A$1001,0))</f>
        <v>#N/A</v>
      </c>
      <c r="O965" s="203" t="e">
        <f t="shared" si="30"/>
        <v>#N/A</v>
      </c>
      <c r="P965" s="203" t="e">
        <f t="shared" si="31"/>
        <v>#N/A</v>
      </c>
      <c r="Q965" s="203" t="e">
        <f>IF(O965="7",IF(P965="000","Sin región al ser un intermunicipal",INDEX(B!$C$2:$C$126,MATCH(EF!P965,B!$A$2:$A$126,0))),"Sin región al ser un ente Estatal")</f>
        <v>#N/A</v>
      </c>
      <c r="R965" s="204" t="e">
        <f>IF(O965="7",IF(P965="000","N/A",INDEX(B!$D$2:$D$126,MATCH(EF!P965,B!$A$2:$A$126,0))),B!$D$127)</f>
        <v>#N/A</v>
      </c>
      <c r="S965" s="204" t="e">
        <f>IF(O965="7",IF(P965="000","N/A",INDEX(B!$E$2:$E$126,MATCH(EF!P965,B!$A$2:$A$126,0))),B!$E$127)</f>
        <v>#N/A</v>
      </c>
    </row>
    <row r="966" spans="1:19" x14ac:dyDescent="0.3">
      <c r="A966" s="195">
        <f>COUNTIF(A!$A$2:$A$1001,"&lt;="&amp;A!A966)</f>
        <v>0</v>
      </c>
      <c r="B966" s="196">
        <v>965</v>
      </c>
      <c r="C966" s="202" t="e">
        <f>INDEX(A!$A$2:$A$1001,MATCH(EF!B966,EF!$A$2:$A$1001,0))</f>
        <v>#N/A</v>
      </c>
      <c r="D966" s="202" t="e">
        <f>INDEX(A!$B$2:$B$1001,MATCH(EF!C966,A!$A$2:$A$1001,0))</f>
        <v>#N/A</v>
      </c>
      <c r="E966" s="202" t="e">
        <f>INDEX(A!$C$2:$C$1001,MATCH(EF!C966,A!$A$2:$A$1001,0))</f>
        <v>#N/A</v>
      </c>
      <c r="F966" s="202" t="e">
        <f>INDEX(A!$D$2:$D$1001,MATCH(EF!C966,A!$A$2:$A$1001,0))</f>
        <v>#N/A</v>
      </c>
      <c r="G966" s="202" t="e">
        <f>INDEX(A!$E$2:$E$1001,MATCH(EF!C966,A!$A$2:$A$1001,0))</f>
        <v>#N/A</v>
      </c>
      <c r="H966" s="202" t="e">
        <f>INDEX(A!$F$2:$F$1001,MATCH(EF!C966,A!$A$2:$A$1001,0))</f>
        <v>#N/A</v>
      </c>
      <c r="I966" s="202" t="e">
        <f>INDEX(A!$G$2:$G$1001,MATCH(EF!C966,A!$A$2:$A$1001,0))</f>
        <v>#N/A</v>
      </c>
      <c r="J966" s="202" t="e">
        <f>INDEX(A!$H$2:$H$1001,MATCH(EF!C966,A!$A$2:$A$1001,0))</f>
        <v>#N/A</v>
      </c>
      <c r="K966" s="202" t="e">
        <f>INDEX(A!$I$2:$I$1001,MATCH(EF!C966,A!$A$2:$A$1001,0))</f>
        <v>#N/A</v>
      </c>
      <c r="L966" s="202" t="e">
        <f>INDEX(A!$J$2:$J$1001,MATCH(EF!C966,A!$A$2:$A$1001,0))</f>
        <v>#N/A</v>
      </c>
      <c r="M966" s="202" t="e">
        <f>INDEX(A!$K$2:$K$1001,MATCH(EF!C966,A!$A$2:$A$1001,0))</f>
        <v>#N/A</v>
      </c>
      <c r="N966" s="202" t="e">
        <f>INDEX(A!$L$2:$L$1001,MATCH(EF!C966,A!$A$2:$A$1001,0))</f>
        <v>#N/A</v>
      </c>
      <c r="O966" s="203" t="e">
        <f t="shared" si="30"/>
        <v>#N/A</v>
      </c>
      <c r="P966" s="203" t="e">
        <f t="shared" si="31"/>
        <v>#N/A</v>
      </c>
      <c r="Q966" s="203" t="e">
        <f>IF(O966="7",IF(P966="000","Sin región al ser un intermunicipal",INDEX(B!$C$2:$C$126,MATCH(EF!P966,B!$A$2:$A$126,0))),"Sin región al ser un ente Estatal")</f>
        <v>#N/A</v>
      </c>
      <c r="R966" s="204" t="e">
        <f>IF(O966="7",IF(P966="000","N/A",INDEX(B!$D$2:$D$126,MATCH(EF!P966,B!$A$2:$A$126,0))),B!$D$127)</f>
        <v>#N/A</v>
      </c>
      <c r="S966" s="204" t="e">
        <f>IF(O966="7",IF(P966="000","N/A",INDEX(B!$E$2:$E$126,MATCH(EF!P966,B!$A$2:$A$126,0))),B!$E$127)</f>
        <v>#N/A</v>
      </c>
    </row>
    <row r="967" spans="1:19" x14ac:dyDescent="0.3">
      <c r="A967" s="195">
        <f>COUNTIF(A!$A$2:$A$1001,"&lt;="&amp;A!A967)</f>
        <v>0</v>
      </c>
      <c r="B967" s="196">
        <v>966</v>
      </c>
      <c r="C967" s="202" t="e">
        <f>INDEX(A!$A$2:$A$1001,MATCH(EF!B967,EF!$A$2:$A$1001,0))</f>
        <v>#N/A</v>
      </c>
      <c r="D967" s="202" t="e">
        <f>INDEX(A!$B$2:$B$1001,MATCH(EF!C967,A!$A$2:$A$1001,0))</f>
        <v>#N/A</v>
      </c>
      <c r="E967" s="202" t="e">
        <f>INDEX(A!$C$2:$C$1001,MATCH(EF!C967,A!$A$2:$A$1001,0))</f>
        <v>#N/A</v>
      </c>
      <c r="F967" s="202" t="e">
        <f>INDEX(A!$D$2:$D$1001,MATCH(EF!C967,A!$A$2:$A$1001,0))</f>
        <v>#N/A</v>
      </c>
      <c r="G967" s="202" t="e">
        <f>INDEX(A!$E$2:$E$1001,MATCH(EF!C967,A!$A$2:$A$1001,0))</f>
        <v>#N/A</v>
      </c>
      <c r="H967" s="202" t="e">
        <f>INDEX(A!$F$2:$F$1001,MATCH(EF!C967,A!$A$2:$A$1001,0))</f>
        <v>#N/A</v>
      </c>
      <c r="I967" s="202" t="e">
        <f>INDEX(A!$G$2:$G$1001,MATCH(EF!C967,A!$A$2:$A$1001,0))</f>
        <v>#N/A</v>
      </c>
      <c r="J967" s="202" t="e">
        <f>INDEX(A!$H$2:$H$1001,MATCH(EF!C967,A!$A$2:$A$1001,0))</f>
        <v>#N/A</v>
      </c>
      <c r="K967" s="202" t="e">
        <f>INDEX(A!$I$2:$I$1001,MATCH(EF!C967,A!$A$2:$A$1001,0))</f>
        <v>#N/A</v>
      </c>
      <c r="L967" s="202" t="e">
        <f>INDEX(A!$J$2:$J$1001,MATCH(EF!C967,A!$A$2:$A$1001,0))</f>
        <v>#N/A</v>
      </c>
      <c r="M967" s="202" t="e">
        <f>INDEX(A!$K$2:$K$1001,MATCH(EF!C967,A!$A$2:$A$1001,0))</f>
        <v>#N/A</v>
      </c>
      <c r="N967" s="202" t="e">
        <f>INDEX(A!$L$2:$L$1001,MATCH(EF!C967,A!$A$2:$A$1001,0))</f>
        <v>#N/A</v>
      </c>
      <c r="O967" s="203" t="e">
        <f t="shared" si="30"/>
        <v>#N/A</v>
      </c>
      <c r="P967" s="203" t="e">
        <f t="shared" si="31"/>
        <v>#N/A</v>
      </c>
      <c r="Q967" s="203" t="e">
        <f>IF(O967="7",IF(P967="000","Sin región al ser un intermunicipal",INDEX(B!$C$2:$C$126,MATCH(EF!P967,B!$A$2:$A$126,0))),"Sin región al ser un ente Estatal")</f>
        <v>#N/A</v>
      </c>
      <c r="R967" s="204" t="e">
        <f>IF(O967="7",IF(P967="000","N/A",INDEX(B!$D$2:$D$126,MATCH(EF!P967,B!$A$2:$A$126,0))),B!$D$127)</f>
        <v>#N/A</v>
      </c>
      <c r="S967" s="204" t="e">
        <f>IF(O967="7",IF(P967="000","N/A",INDEX(B!$E$2:$E$126,MATCH(EF!P967,B!$A$2:$A$126,0))),B!$E$127)</f>
        <v>#N/A</v>
      </c>
    </row>
    <row r="968" spans="1:19" x14ac:dyDescent="0.3">
      <c r="A968" s="195">
        <f>COUNTIF(A!$A$2:$A$1001,"&lt;="&amp;A!A968)</f>
        <v>0</v>
      </c>
      <c r="B968" s="196">
        <v>967</v>
      </c>
      <c r="C968" s="202" t="e">
        <f>INDEX(A!$A$2:$A$1001,MATCH(EF!B968,EF!$A$2:$A$1001,0))</f>
        <v>#N/A</v>
      </c>
      <c r="D968" s="202" t="e">
        <f>INDEX(A!$B$2:$B$1001,MATCH(EF!C968,A!$A$2:$A$1001,0))</f>
        <v>#N/A</v>
      </c>
      <c r="E968" s="202" t="e">
        <f>INDEX(A!$C$2:$C$1001,MATCH(EF!C968,A!$A$2:$A$1001,0))</f>
        <v>#N/A</v>
      </c>
      <c r="F968" s="202" t="e">
        <f>INDEX(A!$D$2:$D$1001,MATCH(EF!C968,A!$A$2:$A$1001,0))</f>
        <v>#N/A</v>
      </c>
      <c r="G968" s="202" t="e">
        <f>INDEX(A!$E$2:$E$1001,MATCH(EF!C968,A!$A$2:$A$1001,0))</f>
        <v>#N/A</v>
      </c>
      <c r="H968" s="202" t="e">
        <f>INDEX(A!$F$2:$F$1001,MATCH(EF!C968,A!$A$2:$A$1001,0))</f>
        <v>#N/A</v>
      </c>
      <c r="I968" s="202" t="e">
        <f>INDEX(A!$G$2:$G$1001,MATCH(EF!C968,A!$A$2:$A$1001,0))</f>
        <v>#N/A</v>
      </c>
      <c r="J968" s="202" t="e">
        <f>INDEX(A!$H$2:$H$1001,MATCH(EF!C968,A!$A$2:$A$1001,0))</f>
        <v>#N/A</v>
      </c>
      <c r="K968" s="202" t="e">
        <f>INDEX(A!$I$2:$I$1001,MATCH(EF!C968,A!$A$2:$A$1001,0))</f>
        <v>#N/A</v>
      </c>
      <c r="L968" s="202" t="e">
        <f>INDEX(A!$J$2:$J$1001,MATCH(EF!C968,A!$A$2:$A$1001,0))</f>
        <v>#N/A</v>
      </c>
      <c r="M968" s="202" t="e">
        <f>INDEX(A!$K$2:$K$1001,MATCH(EF!C968,A!$A$2:$A$1001,0))</f>
        <v>#N/A</v>
      </c>
      <c r="N968" s="202" t="e">
        <f>INDEX(A!$L$2:$L$1001,MATCH(EF!C968,A!$A$2:$A$1001,0))</f>
        <v>#N/A</v>
      </c>
      <c r="O968" s="203" t="e">
        <f t="shared" si="30"/>
        <v>#N/A</v>
      </c>
      <c r="P968" s="203" t="e">
        <f t="shared" si="31"/>
        <v>#N/A</v>
      </c>
      <c r="Q968" s="203" t="e">
        <f>IF(O968="7",IF(P968="000","Sin región al ser un intermunicipal",INDEX(B!$C$2:$C$126,MATCH(EF!P968,B!$A$2:$A$126,0))),"Sin región al ser un ente Estatal")</f>
        <v>#N/A</v>
      </c>
      <c r="R968" s="204" t="e">
        <f>IF(O968="7",IF(P968="000","N/A",INDEX(B!$D$2:$D$126,MATCH(EF!P968,B!$A$2:$A$126,0))),B!$D$127)</f>
        <v>#N/A</v>
      </c>
      <c r="S968" s="204" t="e">
        <f>IF(O968="7",IF(P968="000","N/A",INDEX(B!$E$2:$E$126,MATCH(EF!P968,B!$A$2:$A$126,0))),B!$E$127)</f>
        <v>#N/A</v>
      </c>
    </row>
    <row r="969" spans="1:19" x14ac:dyDescent="0.3">
      <c r="A969" s="195">
        <f>COUNTIF(A!$A$2:$A$1001,"&lt;="&amp;A!A969)</f>
        <v>0</v>
      </c>
      <c r="B969" s="196">
        <v>968</v>
      </c>
      <c r="C969" s="202" t="e">
        <f>INDEX(A!$A$2:$A$1001,MATCH(EF!B969,EF!$A$2:$A$1001,0))</f>
        <v>#N/A</v>
      </c>
      <c r="D969" s="202" t="e">
        <f>INDEX(A!$B$2:$B$1001,MATCH(EF!C969,A!$A$2:$A$1001,0))</f>
        <v>#N/A</v>
      </c>
      <c r="E969" s="202" t="e">
        <f>INDEX(A!$C$2:$C$1001,MATCH(EF!C969,A!$A$2:$A$1001,0))</f>
        <v>#N/A</v>
      </c>
      <c r="F969" s="202" t="e">
        <f>INDEX(A!$D$2:$D$1001,MATCH(EF!C969,A!$A$2:$A$1001,0))</f>
        <v>#N/A</v>
      </c>
      <c r="G969" s="202" t="e">
        <f>INDEX(A!$E$2:$E$1001,MATCH(EF!C969,A!$A$2:$A$1001,0))</f>
        <v>#N/A</v>
      </c>
      <c r="H969" s="202" t="e">
        <f>INDEX(A!$F$2:$F$1001,MATCH(EF!C969,A!$A$2:$A$1001,0))</f>
        <v>#N/A</v>
      </c>
      <c r="I969" s="202" t="e">
        <f>INDEX(A!$G$2:$G$1001,MATCH(EF!C969,A!$A$2:$A$1001,0))</f>
        <v>#N/A</v>
      </c>
      <c r="J969" s="202" t="e">
        <f>INDEX(A!$H$2:$H$1001,MATCH(EF!C969,A!$A$2:$A$1001,0))</f>
        <v>#N/A</v>
      </c>
      <c r="K969" s="202" t="e">
        <f>INDEX(A!$I$2:$I$1001,MATCH(EF!C969,A!$A$2:$A$1001,0))</f>
        <v>#N/A</v>
      </c>
      <c r="L969" s="202" t="e">
        <f>INDEX(A!$J$2:$J$1001,MATCH(EF!C969,A!$A$2:$A$1001,0))</f>
        <v>#N/A</v>
      </c>
      <c r="M969" s="202" t="e">
        <f>INDEX(A!$K$2:$K$1001,MATCH(EF!C969,A!$A$2:$A$1001,0))</f>
        <v>#N/A</v>
      </c>
      <c r="N969" s="202" t="e">
        <f>INDEX(A!$L$2:$L$1001,MATCH(EF!C969,A!$A$2:$A$1001,0))</f>
        <v>#N/A</v>
      </c>
      <c r="O969" s="203" t="e">
        <f t="shared" si="30"/>
        <v>#N/A</v>
      </c>
      <c r="P969" s="203" t="e">
        <f t="shared" si="31"/>
        <v>#N/A</v>
      </c>
      <c r="Q969" s="203" t="e">
        <f>IF(O969="7",IF(P969="000","Sin región al ser un intermunicipal",INDEX(B!$C$2:$C$126,MATCH(EF!P969,B!$A$2:$A$126,0))),"Sin región al ser un ente Estatal")</f>
        <v>#N/A</v>
      </c>
      <c r="R969" s="204" t="e">
        <f>IF(O969="7",IF(P969="000","N/A",INDEX(B!$D$2:$D$126,MATCH(EF!P969,B!$A$2:$A$126,0))),B!$D$127)</f>
        <v>#N/A</v>
      </c>
      <c r="S969" s="204" t="e">
        <f>IF(O969="7",IF(P969="000","N/A",INDEX(B!$E$2:$E$126,MATCH(EF!P969,B!$A$2:$A$126,0))),B!$E$127)</f>
        <v>#N/A</v>
      </c>
    </row>
    <row r="970" spans="1:19" x14ac:dyDescent="0.3">
      <c r="A970" s="195">
        <f>COUNTIF(A!$A$2:$A$1001,"&lt;="&amp;A!A970)</f>
        <v>0</v>
      </c>
      <c r="B970" s="196">
        <v>969</v>
      </c>
      <c r="C970" s="202" t="e">
        <f>INDEX(A!$A$2:$A$1001,MATCH(EF!B970,EF!$A$2:$A$1001,0))</f>
        <v>#N/A</v>
      </c>
      <c r="D970" s="202" t="e">
        <f>INDEX(A!$B$2:$B$1001,MATCH(EF!C970,A!$A$2:$A$1001,0))</f>
        <v>#N/A</v>
      </c>
      <c r="E970" s="202" t="e">
        <f>INDEX(A!$C$2:$C$1001,MATCH(EF!C970,A!$A$2:$A$1001,0))</f>
        <v>#N/A</v>
      </c>
      <c r="F970" s="202" t="e">
        <f>INDEX(A!$D$2:$D$1001,MATCH(EF!C970,A!$A$2:$A$1001,0))</f>
        <v>#N/A</v>
      </c>
      <c r="G970" s="202" t="e">
        <f>INDEX(A!$E$2:$E$1001,MATCH(EF!C970,A!$A$2:$A$1001,0))</f>
        <v>#N/A</v>
      </c>
      <c r="H970" s="202" t="e">
        <f>INDEX(A!$F$2:$F$1001,MATCH(EF!C970,A!$A$2:$A$1001,0))</f>
        <v>#N/A</v>
      </c>
      <c r="I970" s="202" t="e">
        <f>INDEX(A!$G$2:$G$1001,MATCH(EF!C970,A!$A$2:$A$1001,0))</f>
        <v>#N/A</v>
      </c>
      <c r="J970" s="202" t="e">
        <f>INDEX(A!$H$2:$H$1001,MATCH(EF!C970,A!$A$2:$A$1001,0))</f>
        <v>#N/A</v>
      </c>
      <c r="K970" s="202" t="e">
        <f>INDEX(A!$I$2:$I$1001,MATCH(EF!C970,A!$A$2:$A$1001,0))</f>
        <v>#N/A</v>
      </c>
      <c r="L970" s="202" t="e">
        <f>INDEX(A!$J$2:$J$1001,MATCH(EF!C970,A!$A$2:$A$1001,0))</f>
        <v>#N/A</v>
      </c>
      <c r="M970" s="202" t="e">
        <f>INDEX(A!$K$2:$K$1001,MATCH(EF!C970,A!$A$2:$A$1001,0))</f>
        <v>#N/A</v>
      </c>
      <c r="N970" s="202" t="e">
        <f>INDEX(A!$L$2:$L$1001,MATCH(EF!C970,A!$A$2:$A$1001,0))</f>
        <v>#N/A</v>
      </c>
      <c r="O970" s="203" t="e">
        <f t="shared" si="30"/>
        <v>#N/A</v>
      </c>
      <c r="P970" s="203" t="e">
        <f t="shared" si="31"/>
        <v>#N/A</v>
      </c>
      <c r="Q970" s="203" t="e">
        <f>IF(O970="7",IF(P970="000","Sin región al ser un intermunicipal",INDEX(B!$C$2:$C$126,MATCH(EF!P970,B!$A$2:$A$126,0))),"Sin región al ser un ente Estatal")</f>
        <v>#N/A</v>
      </c>
      <c r="R970" s="204" t="e">
        <f>IF(O970="7",IF(P970="000","N/A",INDEX(B!$D$2:$D$126,MATCH(EF!P970,B!$A$2:$A$126,0))),B!$D$127)</f>
        <v>#N/A</v>
      </c>
      <c r="S970" s="204" t="e">
        <f>IF(O970="7",IF(P970="000","N/A",INDEX(B!$E$2:$E$126,MATCH(EF!P970,B!$A$2:$A$126,0))),B!$E$127)</f>
        <v>#N/A</v>
      </c>
    </row>
    <row r="971" spans="1:19" x14ac:dyDescent="0.3">
      <c r="A971" s="195">
        <f>COUNTIF(A!$A$2:$A$1001,"&lt;="&amp;A!A971)</f>
        <v>0</v>
      </c>
      <c r="B971" s="196">
        <v>970</v>
      </c>
      <c r="C971" s="202" t="e">
        <f>INDEX(A!$A$2:$A$1001,MATCH(EF!B971,EF!$A$2:$A$1001,0))</f>
        <v>#N/A</v>
      </c>
      <c r="D971" s="202" t="e">
        <f>INDEX(A!$B$2:$B$1001,MATCH(EF!C971,A!$A$2:$A$1001,0))</f>
        <v>#N/A</v>
      </c>
      <c r="E971" s="202" t="e">
        <f>INDEX(A!$C$2:$C$1001,MATCH(EF!C971,A!$A$2:$A$1001,0))</f>
        <v>#N/A</v>
      </c>
      <c r="F971" s="202" t="e">
        <f>INDEX(A!$D$2:$D$1001,MATCH(EF!C971,A!$A$2:$A$1001,0))</f>
        <v>#N/A</v>
      </c>
      <c r="G971" s="202" t="e">
        <f>INDEX(A!$E$2:$E$1001,MATCH(EF!C971,A!$A$2:$A$1001,0))</f>
        <v>#N/A</v>
      </c>
      <c r="H971" s="202" t="e">
        <f>INDEX(A!$F$2:$F$1001,MATCH(EF!C971,A!$A$2:$A$1001,0))</f>
        <v>#N/A</v>
      </c>
      <c r="I971" s="202" t="e">
        <f>INDEX(A!$G$2:$G$1001,MATCH(EF!C971,A!$A$2:$A$1001,0))</f>
        <v>#N/A</v>
      </c>
      <c r="J971" s="202" t="e">
        <f>INDEX(A!$H$2:$H$1001,MATCH(EF!C971,A!$A$2:$A$1001,0))</f>
        <v>#N/A</v>
      </c>
      <c r="K971" s="202" t="e">
        <f>INDEX(A!$I$2:$I$1001,MATCH(EF!C971,A!$A$2:$A$1001,0))</f>
        <v>#N/A</v>
      </c>
      <c r="L971" s="202" t="e">
        <f>INDEX(A!$J$2:$J$1001,MATCH(EF!C971,A!$A$2:$A$1001,0))</f>
        <v>#N/A</v>
      </c>
      <c r="M971" s="202" t="e">
        <f>INDEX(A!$K$2:$K$1001,MATCH(EF!C971,A!$A$2:$A$1001,0))</f>
        <v>#N/A</v>
      </c>
      <c r="N971" s="202" t="e">
        <f>INDEX(A!$L$2:$L$1001,MATCH(EF!C971,A!$A$2:$A$1001,0))</f>
        <v>#N/A</v>
      </c>
      <c r="O971" s="203" t="e">
        <f t="shared" si="30"/>
        <v>#N/A</v>
      </c>
      <c r="P971" s="203" t="e">
        <f t="shared" si="31"/>
        <v>#N/A</v>
      </c>
      <c r="Q971" s="203" t="e">
        <f>IF(O971="7",IF(P971="000","Sin región al ser un intermunicipal",INDEX(B!$C$2:$C$126,MATCH(EF!P971,B!$A$2:$A$126,0))),"Sin región al ser un ente Estatal")</f>
        <v>#N/A</v>
      </c>
      <c r="R971" s="204" t="e">
        <f>IF(O971="7",IF(P971="000","N/A",INDEX(B!$D$2:$D$126,MATCH(EF!P971,B!$A$2:$A$126,0))),B!$D$127)</f>
        <v>#N/A</v>
      </c>
      <c r="S971" s="204" t="e">
        <f>IF(O971="7",IF(P971="000","N/A",INDEX(B!$E$2:$E$126,MATCH(EF!P971,B!$A$2:$A$126,0))),B!$E$127)</f>
        <v>#N/A</v>
      </c>
    </row>
    <row r="972" spans="1:19" x14ac:dyDescent="0.3">
      <c r="A972" s="195">
        <f>COUNTIF(A!$A$2:$A$1001,"&lt;="&amp;A!A972)</f>
        <v>0</v>
      </c>
      <c r="B972" s="196">
        <v>971</v>
      </c>
      <c r="C972" s="202" t="e">
        <f>INDEX(A!$A$2:$A$1001,MATCH(EF!B972,EF!$A$2:$A$1001,0))</f>
        <v>#N/A</v>
      </c>
      <c r="D972" s="202" t="e">
        <f>INDEX(A!$B$2:$B$1001,MATCH(EF!C972,A!$A$2:$A$1001,0))</f>
        <v>#N/A</v>
      </c>
      <c r="E972" s="202" t="e">
        <f>INDEX(A!$C$2:$C$1001,MATCH(EF!C972,A!$A$2:$A$1001,0))</f>
        <v>#N/A</v>
      </c>
      <c r="F972" s="202" t="e">
        <f>INDEX(A!$D$2:$D$1001,MATCH(EF!C972,A!$A$2:$A$1001,0))</f>
        <v>#N/A</v>
      </c>
      <c r="G972" s="202" t="e">
        <f>INDEX(A!$E$2:$E$1001,MATCH(EF!C972,A!$A$2:$A$1001,0))</f>
        <v>#N/A</v>
      </c>
      <c r="H972" s="202" t="e">
        <f>INDEX(A!$F$2:$F$1001,MATCH(EF!C972,A!$A$2:$A$1001,0))</f>
        <v>#N/A</v>
      </c>
      <c r="I972" s="202" t="e">
        <f>INDEX(A!$G$2:$G$1001,MATCH(EF!C972,A!$A$2:$A$1001,0))</f>
        <v>#N/A</v>
      </c>
      <c r="J972" s="202" t="e">
        <f>INDEX(A!$H$2:$H$1001,MATCH(EF!C972,A!$A$2:$A$1001,0))</f>
        <v>#N/A</v>
      </c>
      <c r="K972" s="202" t="e">
        <f>INDEX(A!$I$2:$I$1001,MATCH(EF!C972,A!$A$2:$A$1001,0))</f>
        <v>#N/A</v>
      </c>
      <c r="L972" s="202" t="e">
        <f>INDEX(A!$J$2:$J$1001,MATCH(EF!C972,A!$A$2:$A$1001,0))</f>
        <v>#N/A</v>
      </c>
      <c r="M972" s="202" t="e">
        <f>INDEX(A!$K$2:$K$1001,MATCH(EF!C972,A!$A$2:$A$1001,0))</f>
        <v>#N/A</v>
      </c>
      <c r="N972" s="202" t="e">
        <f>INDEX(A!$L$2:$L$1001,MATCH(EF!C972,A!$A$2:$A$1001,0))</f>
        <v>#N/A</v>
      </c>
      <c r="O972" s="203" t="e">
        <f t="shared" si="30"/>
        <v>#N/A</v>
      </c>
      <c r="P972" s="203" t="e">
        <f t="shared" si="31"/>
        <v>#N/A</v>
      </c>
      <c r="Q972" s="203" t="e">
        <f>IF(O972="7",IF(P972="000","Sin región al ser un intermunicipal",INDEX(B!$C$2:$C$126,MATCH(EF!P972,B!$A$2:$A$126,0))),"Sin región al ser un ente Estatal")</f>
        <v>#N/A</v>
      </c>
      <c r="R972" s="204" t="e">
        <f>IF(O972="7",IF(P972="000","N/A",INDEX(B!$D$2:$D$126,MATCH(EF!P972,B!$A$2:$A$126,0))),B!$D$127)</f>
        <v>#N/A</v>
      </c>
      <c r="S972" s="204" t="e">
        <f>IF(O972="7",IF(P972="000","N/A",INDEX(B!$E$2:$E$126,MATCH(EF!P972,B!$A$2:$A$126,0))),B!$E$127)</f>
        <v>#N/A</v>
      </c>
    </row>
    <row r="973" spans="1:19" x14ac:dyDescent="0.3">
      <c r="A973" s="195">
        <f>COUNTIF(A!$A$2:$A$1001,"&lt;="&amp;A!A973)</f>
        <v>0</v>
      </c>
      <c r="B973" s="196">
        <v>972</v>
      </c>
      <c r="C973" s="202" t="e">
        <f>INDEX(A!$A$2:$A$1001,MATCH(EF!B973,EF!$A$2:$A$1001,0))</f>
        <v>#N/A</v>
      </c>
      <c r="D973" s="202" t="e">
        <f>INDEX(A!$B$2:$B$1001,MATCH(EF!C973,A!$A$2:$A$1001,0))</f>
        <v>#N/A</v>
      </c>
      <c r="E973" s="202" t="e">
        <f>INDEX(A!$C$2:$C$1001,MATCH(EF!C973,A!$A$2:$A$1001,0))</f>
        <v>#N/A</v>
      </c>
      <c r="F973" s="202" t="e">
        <f>INDEX(A!$D$2:$D$1001,MATCH(EF!C973,A!$A$2:$A$1001,0))</f>
        <v>#N/A</v>
      </c>
      <c r="G973" s="202" t="e">
        <f>INDEX(A!$E$2:$E$1001,MATCH(EF!C973,A!$A$2:$A$1001,0))</f>
        <v>#N/A</v>
      </c>
      <c r="H973" s="202" t="e">
        <f>INDEX(A!$F$2:$F$1001,MATCH(EF!C973,A!$A$2:$A$1001,0))</f>
        <v>#N/A</v>
      </c>
      <c r="I973" s="202" t="e">
        <f>INDEX(A!$G$2:$G$1001,MATCH(EF!C973,A!$A$2:$A$1001,0))</f>
        <v>#N/A</v>
      </c>
      <c r="J973" s="202" t="e">
        <f>INDEX(A!$H$2:$H$1001,MATCH(EF!C973,A!$A$2:$A$1001,0))</f>
        <v>#N/A</v>
      </c>
      <c r="K973" s="202" t="e">
        <f>INDEX(A!$I$2:$I$1001,MATCH(EF!C973,A!$A$2:$A$1001,0))</f>
        <v>#N/A</v>
      </c>
      <c r="L973" s="202" t="e">
        <f>INDEX(A!$J$2:$J$1001,MATCH(EF!C973,A!$A$2:$A$1001,0))</f>
        <v>#N/A</v>
      </c>
      <c r="M973" s="202" t="e">
        <f>INDEX(A!$K$2:$K$1001,MATCH(EF!C973,A!$A$2:$A$1001,0))</f>
        <v>#N/A</v>
      </c>
      <c r="N973" s="202" t="e">
        <f>INDEX(A!$L$2:$L$1001,MATCH(EF!C973,A!$A$2:$A$1001,0))</f>
        <v>#N/A</v>
      </c>
      <c r="O973" s="203" t="e">
        <f t="shared" si="30"/>
        <v>#N/A</v>
      </c>
      <c r="P973" s="203" t="e">
        <f t="shared" si="31"/>
        <v>#N/A</v>
      </c>
      <c r="Q973" s="203" t="e">
        <f>IF(O973="7",IF(P973="000","Sin región al ser un intermunicipal",INDEX(B!$C$2:$C$126,MATCH(EF!P973,B!$A$2:$A$126,0))),"Sin región al ser un ente Estatal")</f>
        <v>#N/A</v>
      </c>
      <c r="R973" s="204" t="e">
        <f>IF(O973="7",IF(P973="000","N/A",INDEX(B!$D$2:$D$126,MATCH(EF!P973,B!$A$2:$A$126,0))),B!$D$127)</f>
        <v>#N/A</v>
      </c>
      <c r="S973" s="204" t="e">
        <f>IF(O973="7",IF(P973="000","N/A",INDEX(B!$E$2:$E$126,MATCH(EF!P973,B!$A$2:$A$126,0))),B!$E$127)</f>
        <v>#N/A</v>
      </c>
    </row>
    <row r="974" spans="1:19" x14ac:dyDescent="0.3">
      <c r="A974" s="195">
        <f>COUNTIF(A!$A$2:$A$1001,"&lt;="&amp;A!A974)</f>
        <v>0</v>
      </c>
      <c r="B974" s="196">
        <v>973</v>
      </c>
      <c r="C974" s="202" t="e">
        <f>INDEX(A!$A$2:$A$1001,MATCH(EF!B974,EF!$A$2:$A$1001,0))</f>
        <v>#N/A</v>
      </c>
      <c r="D974" s="202" t="e">
        <f>INDEX(A!$B$2:$B$1001,MATCH(EF!C974,A!$A$2:$A$1001,0))</f>
        <v>#N/A</v>
      </c>
      <c r="E974" s="202" t="e">
        <f>INDEX(A!$C$2:$C$1001,MATCH(EF!C974,A!$A$2:$A$1001,0))</f>
        <v>#N/A</v>
      </c>
      <c r="F974" s="202" t="e">
        <f>INDEX(A!$D$2:$D$1001,MATCH(EF!C974,A!$A$2:$A$1001,0))</f>
        <v>#N/A</v>
      </c>
      <c r="G974" s="202" t="e">
        <f>INDEX(A!$E$2:$E$1001,MATCH(EF!C974,A!$A$2:$A$1001,0))</f>
        <v>#N/A</v>
      </c>
      <c r="H974" s="202" t="e">
        <f>INDEX(A!$F$2:$F$1001,MATCH(EF!C974,A!$A$2:$A$1001,0))</f>
        <v>#N/A</v>
      </c>
      <c r="I974" s="202" t="e">
        <f>INDEX(A!$G$2:$G$1001,MATCH(EF!C974,A!$A$2:$A$1001,0))</f>
        <v>#N/A</v>
      </c>
      <c r="J974" s="202" t="e">
        <f>INDEX(A!$H$2:$H$1001,MATCH(EF!C974,A!$A$2:$A$1001,0))</f>
        <v>#N/A</v>
      </c>
      <c r="K974" s="202" t="e">
        <f>INDEX(A!$I$2:$I$1001,MATCH(EF!C974,A!$A$2:$A$1001,0))</f>
        <v>#N/A</v>
      </c>
      <c r="L974" s="202" t="e">
        <f>INDEX(A!$J$2:$J$1001,MATCH(EF!C974,A!$A$2:$A$1001,0))</f>
        <v>#N/A</v>
      </c>
      <c r="M974" s="202" t="e">
        <f>INDEX(A!$K$2:$K$1001,MATCH(EF!C974,A!$A$2:$A$1001,0))</f>
        <v>#N/A</v>
      </c>
      <c r="N974" s="202" t="e">
        <f>INDEX(A!$L$2:$L$1001,MATCH(EF!C974,A!$A$2:$A$1001,0))</f>
        <v>#N/A</v>
      </c>
      <c r="O974" s="203" t="e">
        <f t="shared" si="30"/>
        <v>#N/A</v>
      </c>
      <c r="P974" s="203" t="e">
        <f t="shared" si="31"/>
        <v>#N/A</v>
      </c>
      <c r="Q974" s="203" t="e">
        <f>IF(O974="7",IF(P974="000","Sin región al ser un intermunicipal",INDEX(B!$C$2:$C$126,MATCH(EF!P974,B!$A$2:$A$126,0))),"Sin región al ser un ente Estatal")</f>
        <v>#N/A</v>
      </c>
      <c r="R974" s="204" t="e">
        <f>IF(O974="7",IF(P974="000","N/A",INDEX(B!$D$2:$D$126,MATCH(EF!P974,B!$A$2:$A$126,0))),B!$D$127)</f>
        <v>#N/A</v>
      </c>
      <c r="S974" s="204" t="e">
        <f>IF(O974="7",IF(P974="000","N/A",INDEX(B!$E$2:$E$126,MATCH(EF!P974,B!$A$2:$A$126,0))),B!$E$127)</f>
        <v>#N/A</v>
      </c>
    </row>
    <row r="975" spans="1:19" x14ac:dyDescent="0.3">
      <c r="A975" s="195">
        <f>COUNTIF(A!$A$2:$A$1001,"&lt;="&amp;A!A975)</f>
        <v>0</v>
      </c>
      <c r="B975" s="196">
        <v>974</v>
      </c>
      <c r="C975" s="202" t="e">
        <f>INDEX(A!$A$2:$A$1001,MATCH(EF!B975,EF!$A$2:$A$1001,0))</f>
        <v>#N/A</v>
      </c>
      <c r="D975" s="202" t="e">
        <f>INDEX(A!$B$2:$B$1001,MATCH(EF!C975,A!$A$2:$A$1001,0))</f>
        <v>#N/A</v>
      </c>
      <c r="E975" s="202" t="e">
        <f>INDEX(A!$C$2:$C$1001,MATCH(EF!C975,A!$A$2:$A$1001,0))</f>
        <v>#N/A</v>
      </c>
      <c r="F975" s="202" t="e">
        <f>INDEX(A!$D$2:$D$1001,MATCH(EF!C975,A!$A$2:$A$1001,0))</f>
        <v>#N/A</v>
      </c>
      <c r="G975" s="202" t="e">
        <f>INDEX(A!$E$2:$E$1001,MATCH(EF!C975,A!$A$2:$A$1001,0))</f>
        <v>#N/A</v>
      </c>
      <c r="H975" s="202" t="e">
        <f>INDEX(A!$F$2:$F$1001,MATCH(EF!C975,A!$A$2:$A$1001,0))</f>
        <v>#N/A</v>
      </c>
      <c r="I975" s="202" t="e">
        <f>INDEX(A!$G$2:$G$1001,MATCH(EF!C975,A!$A$2:$A$1001,0))</f>
        <v>#N/A</v>
      </c>
      <c r="J975" s="202" t="e">
        <f>INDEX(A!$H$2:$H$1001,MATCH(EF!C975,A!$A$2:$A$1001,0))</f>
        <v>#N/A</v>
      </c>
      <c r="K975" s="202" t="e">
        <f>INDEX(A!$I$2:$I$1001,MATCH(EF!C975,A!$A$2:$A$1001,0))</f>
        <v>#N/A</v>
      </c>
      <c r="L975" s="202" t="e">
        <f>INDEX(A!$J$2:$J$1001,MATCH(EF!C975,A!$A$2:$A$1001,0))</f>
        <v>#N/A</v>
      </c>
      <c r="M975" s="202" t="e">
        <f>INDEX(A!$K$2:$K$1001,MATCH(EF!C975,A!$A$2:$A$1001,0))</f>
        <v>#N/A</v>
      </c>
      <c r="N975" s="202" t="e">
        <f>INDEX(A!$L$2:$L$1001,MATCH(EF!C975,A!$A$2:$A$1001,0))</f>
        <v>#N/A</v>
      </c>
      <c r="O975" s="203" t="e">
        <f t="shared" si="30"/>
        <v>#N/A</v>
      </c>
      <c r="P975" s="203" t="e">
        <f t="shared" si="31"/>
        <v>#N/A</v>
      </c>
      <c r="Q975" s="203" t="e">
        <f>IF(O975="7",IF(P975="000","Sin región al ser un intermunicipal",INDEX(B!$C$2:$C$126,MATCH(EF!P975,B!$A$2:$A$126,0))),"Sin región al ser un ente Estatal")</f>
        <v>#N/A</v>
      </c>
      <c r="R975" s="204" t="e">
        <f>IF(O975="7",IF(P975="000","N/A",INDEX(B!$D$2:$D$126,MATCH(EF!P975,B!$A$2:$A$126,0))),B!$D$127)</f>
        <v>#N/A</v>
      </c>
      <c r="S975" s="204" t="e">
        <f>IF(O975="7",IF(P975="000","N/A",INDEX(B!$E$2:$E$126,MATCH(EF!P975,B!$A$2:$A$126,0))),B!$E$127)</f>
        <v>#N/A</v>
      </c>
    </row>
    <row r="976" spans="1:19" x14ac:dyDescent="0.3">
      <c r="A976" s="195">
        <f>COUNTIF(A!$A$2:$A$1001,"&lt;="&amp;A!A976)</f>
        <v>0</v>
      </c>
      <c r="B976" s="196">
        <v>975</v>
      </c>
      <c r="C976" s="202" t="e">
        <f>INDEX(A!$A$2:$A$1001,MATCH(EF!B976,EF!$A$2:$A$1001,0))</f>
        <v>#N/A</v>
      </c>
      <c r="D976" s="202" t="e">
        <f>INDEX(A!$B$2:$B$1001,MATCH(EF!C976,A!$A$2:$A$1001,0))</f>
        <v>#N/A</v>
      </c>
      <c r="E976" s="202" t="e">
        <f>INDEX(A!$C$2:$C$1001,MATCH(EF!C976,A!$A$2:$A$1001,0))</f>
        <v>#N/A</v>
      </c>
      <c r="F976" s="202" t="e">
        <f>INDEX(A!$D$2:$D$1001,MATCH(EF!C976,A!$A$2:$A$1001,0))</f>
        <v>#N/A</v>
      </c>
      <c r="G976" s="202" t="e">
        <f>INDEX(A!$E$2:$E$1001,MATCH(EF!C976,A!$A$2:$A$1001,0))</f>
        <v>#N/A</v>
      </c>
      <c r="H976" s="202" t="e">
        <f>INDEX(A!$F$2:$F$1001,MATCH(EF!C976,A!$A$2:$A$1001,0))</f>
        <v>#N/A</v>
      </c>
      <c r="I976" s="202" t="e">
        <f>INDEX(A!$G$2:$G$1001,MATCH(EF!C976,A!$A$2:$A$1001,0))</f>
        <v>#N/A</v>
      </c>
      <c r="J976" s="202" t="e">
        <f>INDEX(A!$H$2:$H$1001,MATCH(EF!C976,A!$A$2:$A$1001,0))</f>
        <v>#N/A</v>
      </c>
      <c r="K976" s="202" t="e">
        <f>INDEX(A!$I$2:$I$1001,MATCH(EF!C976,A!$A$2:$A$1001,0))</f>
        <v>#N/A</v>
      </c>
      <c r="L976" s="202" t="e">
        <f>INDEX(A!$J$2:$J$1001,MATCH(EF!C976,A!$A$2:$A$1001,0))</f>
        <v>#N/A</v>
      </c>
      <c r="M976" s="202" t="e">
        <f>INDEX(A!$K$2:$K$1001,MATCH(EF!C976,A!$A$2:$A$1001,0))</f>
        <v>#N/A</v>
      </c>
      <c r="N976" s="202" t="e">
        <f>INDEX(A!$L$2:$L$1001,MATCH(EF!C976,A!$A$2:$A$1001,0))</f>
        <v>#N/A</v>
      </c>
      <c r="O976" s="203" t="e">
        <f t="shared" si="30"/>
        <v>#N/A</v>
      </c>
      <c r="P976" s="203" t="e">
        <f t="shared" si="31"/>
        <v>#N/A</v>
      </c>
      <c r="Q976" s="203" t="e">
        <f>IF(O976="7",IF(P976="000","Sin región al ser un intermunicipal",INDEX(B!$C$2:$C$126,MATCH(EF!P976,B!$A$2:$A$126,0))),"Sin región al ser un ente Estatal")</f>
        <v>#N/A</v>
      </c>
      <c r="R976" s="204" t="e">
        <f>IF(O976="7",IF(P976="000","N/A",INDEX(B!$D$2:$D$126,MATCH(EF!P976,B!$A$2:$A$126,0))),B!$D$127)</f>
        <v>#N/A</v>
      </c>
      <c r="S976" s="204" t="e">
        <f>IF(O976="7",IF(P976="000","N/A",INDEX(B!$E$2:$E$126,MATCH(EF!P976,B!$A$2:$A$126,0))),B!$E$127)</f>
        <v>#N/A</v>
      </c>
    </row>
    <row r="977" spans="1:19" x14ac:dyDescent="0.3">
      <c r="A977" s="195">
        <f>COUNTIF(A!$A$2:$A$1001,"&lt;="&amp;A!A977)</f>
        <v>0</v>
      </c>
      <c r="B977" s="196">
        <v>976</v>
      </c>
      <c r="C977" s="202" t="e">
        <f>INDEX(A!$A$2:$A$1001,MATCH(EF!B977,EF!$A$2:$A$1001,0))</f>
        <v>#N/A</v>
      </c>
      <c r="D977" s="202" t="e">
        <f>INDEX(A!$B$2:$B$1001,MATCH(EF!C977,A!$A$2:$A$1001,0))</f>
        <v>#N/A</v>
      </c>
      <c r="E977" s="202" t="e">
        <f>INDEX(A!$C$2:$C$1001,MATCH(EF!C977,A!$A$2:$A$1001,0))</f>
        <v>#N/A</v>
      </c>
      <c r="F977" s="202" t="e">
        <f>INDEX(A!$D$2:$D$1001,MATCH(EF!C977,A!$A$2:$A$1001,0))</f>
        <v>#N/A</v>
      </c>
      <c r="G977" s="202" t="e">
        <f>INDEX(A!$E$2:$E$1001,MATCH(EF!C977,A!$A$2:$A$1001,0))</f>
        <v>#N/A</v>
      </c>
      <c r="H977" s="202" t="e">
        <f>INDEX(A!$F$2:$F$1001,MATCH(EF!C977,A!$A$2:$A$1001,0))</f>
        <v>#N/A</v>
      </c>
      <c r="I977" s="202" t="e">
        <f>INDEX(A!$G$2:$G$1001,MATCH(EF!C977,A!$A$2:$A$1001,0))</f>
        <v>#N/A</v>
      </c>
      <c r="J977" s="202" t="e">
        <f>INDEX(A!$H$2:$H$1001,MATCH(EF!C977,A!$A$2:$A$1001,0))</f>
        <v>#N/A</v>
      </c>
      <c r="K977" s="202" t="e">
        <f>INDEX(A!$I$2:$I$1001,MATCH(EF!C977,A!$A$2:$A$1001,0))</f>
        <v>#N/A</v>
      </c>
      <c r="L977" s="202" t="e">
        <f>INDEX(A!$J$2:$J$1001,MATCH(EF!C977,A!$A$2:$A$1001,0))</f>
        <v>#N/A</v>
      </c>
      <c r="M977" s="202" t="e">
        <f>INDEX(A!$K$2:$K$1001,MATCH(EF!C977,A!$A$2:$A$1001,0))</f>
        <v>#N/A</v>
      </c>
      <c r="N977" s="202" t="e">
        <f>INDEX(A!$L$2:$L$1001,MATCH(EF!C977,A!$A$2:$A$1001,0))</f>
        <v>#N/A</v>
      </c>
      <c r="O977" s="203" t="e">
        <f t="shared" si="30"/>
        <v>#N/A</v>
      </c>
      <c r="P977" s="203" t="e">
        <f t="shared" si="31"/>
        <v>#N/A</v>
      </c>
      <c r="Q977" s="203" t="e">
        <f>IF(O977="7",IF(P977="000","Sin región al ser un intermunicipal",INDEX(B!$C$2:$C$126,MATCH(EF!P977,B!$A$2:$A$126,0))),"Sin región al ser un ente Estatal")</f>
        <v>#N/A</v>
      </c>
      <c r="R977" s="204" t="e">
        <f>IF(O977="7",IF(P977="000","N/A",INDEX(B!$D$2:$D$126,MATCH(EF!P977,B!$A$2:$A$126,0))),B!$D$127)</f>
        <v>#N/A</v>
      </c>
      <c r="S977" s="204" t="e">
        <f>IF(O977="7",IF(P977="000","N/A",INDEX(B!$E$2:$E$126,MATCH(EF!P977,B!$A$2:$A$126,0))),B!$E$127)</f>
        <v>#N/A</v>
      </c>
    </row>
    <row r="978" spans="1:19" x14ac:dyDescent="0.3">
      <c r="A978" s="195">
        <f>COUNTIF(A!$A$2:$A$1001,"&lt;="&amp;A!A978)</f>
        <v>0</v>
      </c>
      <c r="B978" s="196">
        <v>977</v>
      </c>
      <c r="C978" s="202" t="e">
        <f>INDEX(A!$A$2:$A$1001,MATCH(EF!B978,EF!$A$2:$A$1001,0))</f>
        <v>#N/A</v>
      </c>
      <c r="D978" s="202" t="e">
        <f>INDEX(A!$B$2:$B$1001,MATCH(EF!C978,A!$A$2:$A$1001,0))</f>
        <v>#N/A</v>
      </c>
      <c r="E978" s="202" t="e">
        <f>INDEX(A!$C$2:$C$1001,MATCH(EF!C978,A!$A$2:$A$1001,0))</f>
        <v>#N/A</v>
      </c>
      <c r="F978" s="202" t="e">
        <f>INDEX(A!$D$2:$D$1001,MATCH(EF!C978,A!$A$2:$A$1001,0))</f>
        <v>#N/A</v>
      </c>
      <c r="G978" s="202" t="e">
        <f>INDEX(A!$E$2:$E$1001,MATCH(EF!C978,A!$A$2:$A$1001,0))</f>
        <v>#N/A</v>
      </c>
      <c r="H978" s="202" t="e">
        <f>INDEX(A!$F$2:$F$1001,MATCH(EF!C978,A!$A$2:$A$1001,0))</f>
        <v>#N/A</v>
      </c>
      <c r="I978" s="202" t="e">
        <f>INDEX(A!$G$2:$G$1001,MATCH(EF!C978,A!$A$2:$A$1001,0))</f>
        <v>#N/A</v>
      </c>
      <c r="J978" s="202" t="e">
        <f>INDEX(A!$H$2:$H$1001,MATCH(EF!C978,A!$A$2:$A$1001,0))</f>
        <v>#N/A</v>
      </c>
      <c r="K978" s="202" t="e">
        <f>INDEX(A!$I$2:$I$1001,MATCH(EF!C978,A!$A$2:$A$1001,0))</f>
        <v>#N/A</v>
      </c>
      <c r="L978" s="202" t="e">
        <f>INDEX(A!$J$2:$J$1001,MATCH(EF!C978,A!$A$2:$A$1001,0))</f>
        <v>#N/A</v>
      </c>
      <c r="M978" s="202" t="e">
        <f>INDEX(A!$K$2:$K$1001,MATCH(EF!C978,A!$A$2:$A$1001,0))</f>
        <v>#N/A</v>
      </c>
      <c r="N978" s="202" t="e">
        <f>INDEX(A!$L$2:$L$1001,MATCH(EF!C978,A!$A$2:$A$1001,0))</f>
        <v>#N/A</v>
      </c>
      <c r="O978" s="203" t="e">
        <f t="shared" si="30"/>
        <v>#N/A</v>
      </c>
      <c r="P978" s="203" t="e">
        <f t="shared" si="31"/>
        <v>#N/A</v>
      </c>
      <c r="Q978" s="203" t="e">
        <f>IF(O978="7",IF(P978="000","Sin región al ser un intermunicipal",INDEX(B!$C$2:$C$126,MATCH(EF!P978,B!$A$2:$A$126,0))),"Sin región al ser un ente Estatal")</f>
        <v>#N/A</v>
      </c>
      <c r="R978" s="204" t="e">
        <f>IF(O978="7",IF(P978="000","N/A",INDEX(B!$D$2:$D$126,MATCH(EF!P978,B!$A$2:$A$126,0))),B!$D$127)</f>
        <v>#N/A</v>
      </c>
      <c r="S978" s="204" t="e">
        <f>IF(O978="7",IF(P978="000","N/A",INDEX(B!$E$2:$E$126,MATCH(EF!P978,B!$A$2:$A$126,0))),B!$E$127)</f>
        <v>#N/A</v>
      </c>
    </row>
    <row r="979" spans="1:19" x14ac:dyDescent="0.3">
      <c r="A979" s="195">
        <f>COUNTIF(A!$A$2:$A$1001,"&lt;="&amp;A!A979)</f>
        <v>0</v>
      </c>
      <c r="B979" s="196">
        <v>978</v>
      </c>
      <c r="C979" s="202" t="e">
        <f>INDEX(A!$A$2:$A$1001,MATCH(EF!B979,EF!$A$2:$A$1001,0))</f>
        <v>#N/A</v>
      </c>
      <c r="D979" s="202" t="e">
        <f>INDEX(A!$B$2:$B$1001,MATCH(EF!C979,A!$A$2:$A$1001,0))</f>
        <v>#N/A</v>
      </c>
      <c r="E979" s="202" t="e">
        <f>INDEX(A!$C$2:$C$1001,MATCH(EF!C979,A!$A$2:$A$1001,0))</f>
        <v>#N/A</v>
      </c>
      <c r="F979" s="202" t="e">
        <f>INDEX(A!$D$2:$D$1001,MATCH(EF!C979,A!$A$2:$A$1001,0))</f>
        <v>#N/A</v>
      </c>
      <c r="G979" s="202" t="e">
        <f>INDEX(A!$E$2:$E$1001,MATCH(EF!C979,A!$A$2:$A$1001,0))</f>
        <v>#N/A</v>
      </c>
      <c r="H979" s="202" t="e">
        <f>INDEX(A!$F$2:$F$1001,MATCH(EF!C979,A!$A$2:$A$1001,0))</f>
        <v>#N/A</v>
      </c>
      <c r="I979" s="202" t="e">
        <f>INDEX(A!$G$2:$G$1001,MATCH(EF!C979,A!$A$2:$A$1001,0))</f>
        <v>#N/A</v>
      </c>
      <c r="J979" s="202" t="e">
        <f>INDEX(A!$H$2:$H$1001,MATCH(EF!C979,A!$A$2:$A$1001,0))</f>
        <v>#N/A</v>
      </c>
      <c r="K979" s="202" t="e">
        <f>INDEX(A!$I$2:$I$1001,MATCH(EF!C979,A!$A$2:$A$1001,0))</f>
        <v>#N/A</v>
      </c>
      <c r="L979" s="202" t="e">
        <f>INDEX(A!$J$2:$J$1001,MATCH(EF!C979,A!$A$2:$A$1001,0))</f>
        <v>#N/A</v>
      </c>
      <c r="M979" s="202" t="e">
        <f>INDEX(A!$K$2:$K$1001,MATCH(EF!C979,A!$A$2:$A$1001,0))</f>
        <v>#N/A</v>
      </c>
      <c r="N979" s="202" t="e">
        <f>INDEX(A!$L$2:$L$1001,MATCH(EF!C979,A!$A$2:$A$1001,0))</f>
        <v>#N/A</v>
      </c>
      <c r="O979" s="203" t="e">
        <f t="shared" si="30"/>
        <v>#N/A</v>
      </c>
      <c r="P979" s="203" t="e">
        <f t="shared" si="31"/>
        <v>#N/A</v>
      </c>
      <c r="Q979" s="203" t="e">
        <f>IF(O979="7",IF(P979="000","Sin región al ser un intermunicipal",INDEX(B!$C$2:$C$126,MATCH(EF!P979,B!$A$2:$A$126,0))),"Sin región al ser un ente Estatal")</f>
        <v>#N/A</v>
      </c>
      <c r="R979" s="204" t="e">
        <f>IF(O979="7",IF(P979="000","N/A",INDEX(B!$D$2:$D$126,MATCH(EF!P979,B!$A$2:$A$126,0))),B!$D$127)</f>
        <v>#N/A</v>
      </c>
      <c r="S979" s="204" t="e">
        <f>IF(O979="7",IF(P979="000","N/A",INDEX(B!$E$2:$E$126,MATCH(EF!P979,B!$A$2:$A$126,0))),B!$E$127)</f>
        <v>#N/A</v>
      </c>
    </row>
    <row r="980" spans="1:19" x14ac:dyDescent="0.3">
      <c r="A980" s="195">
        <f>COUNTIF(A!$A$2:$A$1001,"&lt;="&amp;A!A980)</f>
        <v>0</v>
      </c>
      <c r="B980" s="196">
        <v>979</v>
      </c>
      <c r="C980" s="202" t="e">
        <f>INDEX(A!$A$2:$A$1001,MATCH(EF!B980,EF!$A$2:$A$1001,0))</f>
        <v>#N/A</v>
      </c>
      <c r="D980" s="202" t="e">
        <f>INDEX(A!$B$2:$B$1001,MATCH(EF!C980,A!$A$2:$A$1001,0))</f>
        <v>#N/A</v>
      </c>
      <c r="E980" s="202" t="e">
        <f>INDEX(A!$C$2:$C$1001,MATCH(EF!C980,A!$A$2:$A$1001,0))</f>
        <v>#N/A</v>
      </c>
      <c r="F980" s="202" t="e">
        <f>INDEX(A!$D$2:$D$1001,MATCH(EF!C980,A!$A$2:$A$1001,0))</f>
        <v>#N/A</v>
      </c>
      <c r="G980" s="202" t="e">
        <f>INDEX(A!$E$2:$E$1001,MATCH(EF!C980,A!$A$2:$A$1001,0))</f>
        <v>#N/A</v>
      </c>
      <c r="H980" s="202" t="e">
        <f>INDEX(A!$F$2:$F$1001,MATCH(EF!C980,A!$A$2:$A$1001,0))</f>
        <v>#N/A</v>
      </c>
      <c r="I980" s="202" t="e">
        <f>INDEX(A!$G$2:$G$1001,MATCH(EF!C980,A!$A$2:$A$1001,0))</f>
        <v>#N/A</v>
      </c>
      <c r="J980" s="202" t="e">
        <f>INDEX(A!$H$2:$H$1001,MATCH(EF!C980,A!$A$2:$A$1001,0))</f>
        <v>#N/A</v>
      </c>
      <c r="K980" s="202" t="e">
        <f>INDEX(A!$I$2:$I$1001,MATCH(EF!C980,A!$A$2:$A$1001,0))</f>
        <v>#N/A</v>
      </c>
      <c r="L980" s="202" t="e">
        <f>INDEX(A!$J$2:$J$1001,MATCH(EF!C980,A!$A$2:$A$1001,0))</f>
        <v>#N/A</v>
      </c>
      <c r="M980" s="202" t="e">
        <f>INDEX(A!$K$2:$K$1001,MATCH(EF!C980,A!$A$2:$A$1001,0))</f>
        <v>#N/A</v>
      </c>
      <c r="N980" s="202" t="e">
        <f>INDEX(A!$L$2:$L$1001,MATCH(EF!C980,A!$A$2:$A$1001,0))</f>
        <v>#N/A</v>
      </c>
      <c r="O980" s="203" t="e">
        <f t="shared" si="30"/>
        <v>#N/A</v>
      </c>
      <c r="P980" s="203" t="e">
        <f t="shared" si="31"/>
        <v>#N/A</v>
      </c>
      <c r="Q980" s="203" t="e">
        <f>IF(O980="7",IF(P980="000","Sin región al ser un intermunicipal",INDEX(B!$C$2:$C$126,MATCH(EF!P980,B!$A$2:$A$126,0))),"Sin región al ser un ente Estatal")</f>
        <v>#N/A</v>
      </c>
      <c r="R980" s="204" t="e">
        <f>IF(O980="7",IF(P980="000","N/A",INDEX(B!$D$2:$D$126,MATCH(EF!P980,B!$A$2:$A$126,0))),B!$D$127)</f>
        <v>#N/A</v>
      </c>
      <c r="S980" s="204" t="e">
        <f>IF(O980="7",IF(P980="000","N/A",INDEX(B!$E$2:$E$126,MATCH(EF!P980,B!$A$2:$A$126,0))),B!$E$127)</f>
        <v>#N/A</v>
      </c>
    </row>
    <row r="981" spans="1:19" x14ac:dyDescent="0.3">
      <c r="A981" s="195">
        <f>COUNTIF(A!$A$2:$A$1001,"&lt;="&amp;A!A981)</f>
        <v>0</v>
      </c>
      <c r="B981" s="196">
        <v>980</v>
      </c>
      <c r="C981" s="202" t="e">
        <f>INDEX(A!$A$2:$A$1001,MATCH(EF!B981,EF!$A$2:$A$1001,0))</f>
        <v>#N/A</v>
      </c>
      <c r="D981" s="202" t="e">
        <f>INDEX(A!$B$2:$B$1001,MATCH(EF!C981,A!$A$2:$A$1001,0))</f>
        <v>#N/A</v>
      </c>
      <c r="E981" s="202" t="e">
        <f>INDEX(A!$C$2:$C$1001,MATCH(EF!C981,A!$A$2:$A$1001,0))</f>
        <v>#N/A</v>
      </c>
      <c r="F981" s="202" t="e">
        <f>INDEX(A!$D$2:$D$1001,MATCH(EF!C981,A!$A$2:$A$1001,0))</f>
        <v>#N/A</v>
      </c>
      <c r="G981" s="202" t="e">
        <f>INDEX(A!$E$2:$E$1001,MATCH(EF!C981,A!$A$2:$A$1001,0))</f>
        <v>#N/A</v>
      </c>
      <c r="H981" s="202" t="e">
        <f>INDEX(A!$F$2:$F$1001,MATCH(EF!C981,A!$A$2:$A$1001,0))</f>
        <v>#N/A</v>
      </c>
      <c r="I981" s="202" t="e">
        <f>INDEX(A!$G$2:$G$1001,MATCH(EF!C981,A!$A$2:$A$1001,0))</f>
        <v>#N/A</v>
      </c>
      <c r="J981" s="202" t="e">
        <f>INDEX(A!$H$2:$H$1001,MATCH(EF!C981,A!$A$2:$A$1001,0))</f>
        <v>#N/A</v>
      </c>
      <c r="K981" s="202" t="e">
        <f>INDEX(A!$I$2:$I$1001,MATCH(EF!C981,A!$A$2:$A$1001,0))</f>
        <v>#N/A</v>
      </c>
      <c r="L981" s="202" t="e">
        <f>INDEX(A!$J$2:$J$1001,MATCH(EF!C981,A!$A$2:$A$1001,0))</f>
        <v>#N/A</v>
      </c>
      <c r="M981" s="202" t="e">
        <f>INDEX(A!$K$2:$K$1001,MATCH(EF!C981,A!$A$2:$A$1001,0))</f>
        <v>#N/A</v>
      </c>
      <c r="N981" s="202" t="e">
        <f>INDEX(A!$L$2:$L$1001,MATCH(EF!C981,A!$A$2:$A$1001,0))</f>
        <v>#N/A</v>
      </c>
      <c r="O981" s="203" t="e">
        <f t="shared" si="30"/>
        <v>#N/A</v>
      </c>
      <c r="P981" s="203" t="e">
        <f t="shared" si="31"/>
        <v>#N/A</v>
      </c>
      <c r="Q981" s="203" t="e">
        <f>IF(O981="7",IF(P981="000","Sin región al ser un intermunicipal",INDEX(B!$C$2:$C$126,MATCH(EF!P981,B!$A$2:$A$126,0))),"Sin región al ser un ente Estatal")</f>
        <v>#N/A</v>
      </c>
      <c r="R981" s="204" t="e">
        <f>IF(O981="7",IF(P981="000","N/A",INDEX(B!$D$2:$D$126,MATCH(EF!P981,B!$A$2:$A$126,0))),B!$D$127)</f>
        <v>#N/A</v>
      </c>
      <c r="S981" s="204" t="e">
        <f>IF(O981="7",IF(P981="000","N/A",INDEX(B!$E$2:$E$126,MATCH(EF!P981,B!$A$2:$A$126,0))),B!$E$127)</f>
        <v>#N/A</v>
      </c>
    </row>
    <row r="982" spans="1:19" x14ac:dyDescent="0.3">
      <c r="A982" s="195">
        <f>COUNTIF(A!$A$2:$A$1001,"&lt;="&amp;A!A982)</f>
        <v>0</v>
      </c>
      <c r="B982" s="196">
        <v>981</v>
      </c>
      <c r="C982" s="202" t="e">
        <f>INDEX(A!$A$2:$A$1001,MATCH(EF!B982,EF!$A$2:$A$1001,0))</f>
        <v>#N/A</v>
      </c>
      <c r="D982" s="202" t="e">
        <f>INDEX(A!$B$2:$B$1001,MATCH(EF!C982,A!$A$2:$A$1001,0))</f>
        <v>#N/A</v>
      </c>
      <c r="E982" s="202" t="e">
        <f>INDEX(A!$C$2:$C$1001,MATCH(EF!C982,A!$A$2:$A$1001,0))</f>
        <v>#N/A</v>
      </c>
      <c r="F982" s="202" t="e">
        <f>INDEX(A!$D$2:$D$1001,MATCH(EF!C982,A!$A$2:$A$1001,0))</f>
        <v>#N/A</v>
      </c>
      <c r="G982" s="202" t="e">
        <f>INDEX(A!$E$2:$E$1001,MATCH(EF!C982,A!$A$2:$A$1001,0))</f>
        <v>#N/A</v>
      </c>
      <c r="H982" s="202" t="e">
        <f>INDEX(A!$F$2:$F$1001,MATCH(EF!C982,A!$A$2:$A$1001,0))</f>
        <v>#N/A</v>
      </c>
      <c r="I982" s="202" t="e">
        <f>INDEX(A!$G$2:$G$1001,MATCH(EF!C982,A!$A$2:$A$1001,0))</f>
        <v>#N/A</v>
      </c>
      <c r="J982" s="202" t="e">
        <f>INDEX(A!$H$2:$H$1001,MATCH(EF!C982,A!$A$2:$A$1001,0))</f>
        <v>#N/A</v>
      </c>
      <c r="K982" s="202" t="e">
        <f>INDEX(A!$I$2:$I$1001,MATCH(EF!C982,A!$A$2:$A$1001,0))</f>
        <v>#N/A</v>
      </c>
      <c r="L982" s="202" t="e">
        <f>INDEX(A!$J$2:$J$1001,MATCH(EF!C982,A!$A$2:$A$1001,0))</f>
        <v>#N/A</v>
      </c>
      <c r="M982" s="202" t="e">
        <f>INDEX(A!$K$2:$K$1001,MATCH(EF!C982,A!$A$2:$A$1001,0))</f>
        <v>#N/A</v>
      </c>
      <c r="N982" s="202" t="e">
        <f>INDEX(A!$L$2:$L$1001,MATCH(EF!C982,A!$A$2:$A$1001,0))</f>
        <v>#N/A</v>
      </c>
      <c r="O982" s="203" t="e">
        <f t="shared" si="30"/>
        <v>#N/A</v>
      </c>
      <c r="P982" s="203" t="e">
        <f t="shared" si="31"/>
        <v>#N/A</v>
      </c>
      <c r="Q982" s="203" t="e">
        <f>IF(O982="7",IF(P982="000","Sin región al ser un intermunicipal",INDEX(B!$C$2:$C$126,MATCH(EF!P982,B!$A$2:$A$126,0))),"Sin región al ser un ente Estatal")</f>
        <v>#N/A</v>
      </c>
      <c r="R982" s="204" t="e">
        <f>IF(O982="7",IF(P982="000","N/A",INDEX(B!$D$2:$D$126,MATCH(EF!P982,B!$A$2:$A$126,0))),B!$D$127)</f>
        <v>#N/A</v>
      </c>
      <c r="S982" s="204" t="e">
        <f>IF(O982="7",IF(P982="000","N/A",INDEX(B!$E$2:$E$126,MATCH(EF!P982,B!$A$2:$A$126,0))),B!$E$127)</f>
        <v>#N/A</v>
      </c>
    </row>
    <row r="983" spans="1:19" x14ac:dyDescent="0.3">
      <c r="A983" s="195">
        <f>COUNTIF(A!$A$2:$A$1001,"&lt;="&amp;A!A983)</f>
        <v>0</v>
      </c>
      <c r="B983" s="196">
        <v>982</v>
      </c>
      <c r="C983" s="202" t="e">
        <f>INDEX(A!$A$2:$A$1001,MATCH(EF!B983,EF!$A$2:$A$1001,0))</f>
        <v>#N/A</v>
      </c>
      <c r="D983" s="202" t="e">
        <f>INDEX(A!$B$2:$B$1001,MATCH(EF!C983,A!$A$2:$A$1001,0))</f>
        <v>#N/A</v>
      </c>
      <c r="E983" s="202" t="e">
        <f>INDEX(A!$C$2:$C$1001,MATCH(EF!C983,A!$A$2:$A$1001,0))</f>
        <v>#N/A</v>
      </c>
      <c r="F983" s="202" t="e">
        <f>INDEX(A!$D$2:$D$1001,MATCH(EF!C983,A!$A$2:$A$1001,0))</f>
        <v>#N/A</v>
      </c>
      <c r="G983" s="202" t="e">
        <f>INDEX(A!$E$2:$E$1001,MATCH(EF!C983,A!$A$2:$A$1001,0))</f>
        <v>#N/A</v>
      </c>
      <c r="H983" s="202" t="e">
        <f>INDEX(A!$F$2:$F$1001,MATCH(EF!C983,A!$A$2:$A$1001,0))</f>
        <v>#N/A</v>
      </c>
      <c r="I983" s="202" t="e">
        <f>INDEX(A!$G$2:$G$1001,MATCH(EF!C983,A!$A$2:$A$1001,0))</f>
        <v>#N/A</v>
      </c>
      <c r="J983" s="202" t="e">
        <f>INDEX(A!$H$2:$H$1001,MATCH(EF!C983,A!$A$2:$A$1001,0))</f>
        <v>#N/A</v>
      </c>
      <c r="K983" s="202" t="e">
        <f>INDEX(A!$I$2:$I$1001,MATCH(EF!C983,A!$A$2:$A$1001,0))</f>
        <v>#N/A</v>
      </c>
      <c r="L983" s="202" t="e">
        <f>INDEX(A!$J$2:$J$1001,MATCH(EF!C983,A!$A$2:$A$1001,0))</f>
        <v>#N/A</v>
      </c>
      <c r="M983" s="202" t="e">
        <f>INDEX(A!$K$2:$K$1001,MATCH(EF!C983,A!$A$2:$A$1001,0))</f>
        <v>#N/A</v>
      </c>
      <c r="N983" s="202" t="e">
        <f>INDEX(A!$L$2:$L$1001,MATCH(EF!C983,A!$A$2:$A$1001,0))</f>
        <v>#N/A</v>
      </c>
      <c r="O983" s="203" t="e">
        <f t="shared" si="30"/>
        <v>#N/A</v>
      </c>
      <c r="P983" s="203" t="e">
        <f t="shared" si="31"/>
        <v>#N/A</v>
      </c>
      <c r="Q983" s="203" t="e">
        <f>IF(O983="7",IF(P983="000","Sin región al ser un intermunicipal",INDEX(B!$C$2:$C$126,MATCH(EF!P983,B!$A$2:$A$126,0))),"Sin región al ser un ente Estatal")</f>
        <v>#N/A</v>
      </c>
      <c r="R983" s="204" t="e">
        <f>IF(O983="7",IF(P983="000","N/A",INDEX(B!$D$2:$D$126,MATCH(EF!P983,B!$A$2:$A$126,0))),B!$D$127)</f>
        <v>#N/A</v>
      </c>
      <c r="S983" s="204" t="e">
        <f>IF(O983="7",IF(P983="000","N/A",INDEX(B!$E$2:$E$126,MATCH(EF!P983,B!$A$2:$A$126,0))),B!$E$127)</f>
        <v>#N/A</v>
      </c>
    </row>
    <row r="984" spans="1:19" x14ac:dyDescent="0.3">
      <c r="A984" s="195">
        <f>COUNTIF(A!$A$2:$A$1001,"&lt;="&amp;A!A984)</f>
        <v>0</v>
      </c>
      <c r="B984" s="196">
        <v>983</v>
      </c>
      <c r="C984" s="202" t="e">
        <f>INDEX(A!$A$2:$A$1001,MATCH(EF!B984,EF!$A$2:$A$1001,0))</f>
        <v>#N/A</v>
      </c>
      <c r="D984" s="202" t="e">
        <f>INDEX(A!$B$2:$B$1001,MATCH(EF!C984,A!$A$2:$A$1001,0))</f>
        <v>#N/A</v>
      </c>
      <c r="E984" s="202" t="e">
        <f>INDEX(A!$C$2:$C$1001,MATCH(EF!C984,A!$A$2:$A$1001,0))</f>
        <v>#N/A</v>
      </c>
      <c r="F984" s="202" t="e">
        <f>INDEX(A!$D$2:$D$1001,MATCH(EF!C984,A!$A$2:$A$1001,0))</f>
        <v>#N/A</v>
      </c>
      <c r="G984" s="202" t="e">
        <f>INDEX(A!$E$2:$E$1001,MATCH(EF!C984,A!$A$2:$A$1001,0))</f>
        <v>#N/A</v>
      </c>
      <c r="H984" s="202" t="e">
        <f>INDEX(A!$F$2:$F$1001,MATCH(EF!C984,A!$A$2:$A$1001,0))</f>
        <v>#N/A</v>
      </c>
      <c r="I984" s="202" t="e">
        <f>INDEX(A!$G$2:$G$1001,MATCH(EF!C984,A!$A$2:$A$1001,0))</f>
        <v>#N/A</v>
      </c>
      <c r="J984" s="202" t="e">
        <f>INDEX(A!$H$2:$H$1001,MATCH(EF!C984,A!$A$2:$A$1001,0))</f>
        <v>#N/A</v>
      </c>
      <c r="K984" s="202" t="e">
        <f>INDEX(A!$I$2:$I$1001,MATCH(EF!C984,A!$A$2:$A$1001,0))</f>
        <v>#N/A</v>
      </c>
      <c r="L984" s="202" t="e">
        <f>INDEX(A!$J$2:$J$1001,MATCH(EF!C984,A!$A$2:$A$1001,0))</f>
        <v>#N/A</v>
      </c>
      <c r="M984" s="202" t="e">
        <f>INDEX(A!$K$2:$K$1001,MATCH(EF!C984,A!$A$2:$A$1001,0))</f>
        <v>#N/A</v>
      </c>
      <c r="N984" s="202" t="e">
        <f>INDEX(A!$L$2:$L$1001,MATCH(EF!C984,A!$A$2:$A$1001,0))</f>
        <v>#N/A</v>
      </c>
      <c r="O984" s="203" t="e">
        <f t="shared" si="30"/>
        <v>#N/A</v>
      </c>
      <c r="P984" s="203" t="e">
        <f t="shared" si="31"/>
        <v>#N/A</v>
      </c>
      <c r="Q984" s="203" t="e">
        <f>IF(O984="7",IF(P984="000","Sin región al ser un intermunicipal",INDEX(B!$C$2:$C$126,MATCH(EF!P984,B!$A$2:$A$126,0))),"Sin región al ser un ente Estatal")</f>
        <v>#N/A</v>
      </c>
      <c r="R984" s="204" t="e">
        <f>IF(O984="7",IF(P984="000","N/A",INDEX(B!$D$2:$D$126,MATCH(EF!P984,B!$A$2:$A$126,0))),B!$D$127)</f>
        <v>#N/A</v>
      </c>
      <c r="S984" s="204" t="e">
        <f>IF(O984="7",IF(P984="000","N/A",INDEX(B!$E$2:$E$126,MATCH(EF!P984,B!$A$2:$A$126,0))),B!$E$127)</f>
        <v>#N/A</v>
      </c>
    </row>
    <row r="985" spans="1:19" x14ac:dyDescent="0.3">
      <c r="A985" s="195">
        <f>COUNTIF(A!$A$2:$A$1001,"&lt;="&amp;A!A985)</f>
        <v>0</v>
      </c>
      <c r="B985" s="196">
        <v>984</v>
      </c>
      <c r="C985" s="202" t="e">
        <f>INDEX(A!$A$2:$A$1001,MATCH(EF!B985,EF!$A$2:$A$1001,0))</f>
        <v>#N/A</v>
      </c>
      <c r="D985" s="202" t="e">
        <f>INDEX(A!$B$2:$B$1001,MATCH(EF!C985,A!$A$2:$A$1001,0))</f>
        <v>#N/A</v>
      </c>
      <c r="E985" s="202" t="e">
        <f>INDEX(A!$C$2:$C$1001,MATCH(EF!C985,A!$A$2:$A$1001,0))</f>
        <v>#N/A</v>
      </c>
      <c r="F985" s="202" t="e">
        <f>INDEX(A!$D$2:$D$1001,MATCH(EF!C985,A!$A$2:$A$1001,0))</f>
        <v>#N/A</v>
      </c>
      <c r="G985" s="202" t="e">
        <f>INDEX(A!$E$2:$E$1001,MATCH(EF!C985,A!$A$2:$A$1001,0))</f>
        <v>#N/A</v>
      </c>
      <c r="H985" s="202" t="e">
        <f>INDEX(A!$F$2:$F$1001,MATCH(EF!C985,A!$A$2:$A$1001,0))</f>
        <v>#N/A</v>
      </c>
      <c r="I985" s="202" t="e">
        <f>INDEX(A!$G$2:$G$1001,MATCH(EF!C985,A!$A$2:$A$1001,0))</f>
        <v>#N/A</v>
      </c>
      <c r="J985" s="202" t="e">
        <f>INDEX(A!$H$2:$H$1001,MATCH(EF!C985,A!$A$2:$A$1001,0))</f>
        <v>#N/A</v>
      </c>
      <c r="K985" s="202" t="e">
        <f>INDEX(A!$I$2:$I$1001,MATCH(EF!C985,A!$A$2:$A$1001,0))</f>
        <v>#N/A</v>
      </c>
      <c r="L985" s="202" t="e">
        <f>INDEX(A!$J$2:$J$1001,MATCH(EF!C985,A!$A$2:$A$1001,0))</f>
        <v>#N/A</v>
      </c>
      <c r="M985" s="202" t="e">
        <f>INDEX(A!$K$2:$K$1001,MATCH(EF!C985,A!$A$2:$A$1001,0))</f>
        <v>#N/A</v>
      </c>
      <c r="N985" s="202" t="e">
        <f>INDEX(A!$L$2:$L$1001,MATCH(EF!C985,A!$A$2:$A$1001,0))</f>
        <v>#N/A</v>
      </c>
      <c r="O985" s="203" t="e">
        <f t="shared" si="30"/>
        <v>#N/A</v>
      </c>
      <c r="P985" s="203" t="e">
        <f t="shared" si="31"/>
        <v>#N/A</v>
      </c>
      <c r="Q985" s="203" t="e">
        <f>IF(O985="7",IF(P985="000","Sin región al ser un intermunicipal",INDEX(B!$C$2:$C$126,MATCH(EF!P985,B!$A$2:$A$126,0))),"Sin región al ser un ente Estatal")</f>
        <v>#N/A</v>
      </c>
      <c r="R985" s="204" t="e">
        <f>IF(O985="7",IF(P985="000","N/A",INDEX(B!$D$2:$D$126,MATCH(EF!P985,B!$A$2:$A$126,0))),B!$D$127)</f>
        <v>#N/A</v>
      </c>
      <c r="S985" s="204" t="e">
        <f>IF(O985="7",IF(P985="000","N/A",INDEX(B!$E$2:$E$126,MATCH(EF!P985,B!$A$2:$A$126,0))),B!$E$127)</f>
        <v>#N/A</v>
      </c>
    </row>
    <row r="986" spans="1:19" x14ac:dyDescent="0.3">
      <c r="A986" s="195">
        <f>COUNTIF(A!$A$2:$A$1001,"&lt;="&amp;A!A986)</f>
        <v>0</v>
      </c>
      <c r="B986" s="196">
        <v>985</v>
      </c>
      <c r="C986" s="202" t="e">
        <f>INDEX(A!$A$2:$A$1001,MATCH(EF!B986,EF!$A$2:$A$1001,0))</f>
        <v>#N/A</v>
      </c>
      <c r="D986" s="202" t="e">
        <f>INDEX(A!$B$2:$B$1001,MATCH(EF!C986,A!$A$2:$A$1001,0))</f>
        <v>#N/A</v>
      </c>
      <c r="E986" s="202" t="e">
        <f>INDEX(A!$C$2:$C$1001,MATCH(EF!C986,A!$A$2:$A$1001,0))</f>
        <v>#N/A</v>
      </c>
      <c r="F986" s="202" t="e">
        <f>INDEX(A!$D$2:$D$1001,MATCH(EF!C986,A!$A$2:$A$1001,0))</f>
        <v>#N/A</v>
      </c>
      <c r="G986" s="202" t="e">
        <f>INDEX(A!$E$2:$E$1001,MATCH(EF!C986,A!$A$2:$A$1001,0))</f>
        <v>#N/A</v>
      </c>
      <c r="H986" s="202" t="e">
        <f>INDEX(A!$F$2:$F$1001,MATCH(EF!C986,A!$A$2:$A$1001,0))</f>
        <v>#N/A</v>
      </c>
      <c r="I986" s="202" t="e">
        <f>INDEX(A!$G$2:$G$1001,MATCH(EF!C986,A!$A$2:$A$1001,0))</f>
        <v>#N/A</v>
      </c>
      <c r="J986" s="202" t="e">
        <f>INDEX(A!$H$2:$H$1001,MATCH(EF!C986,A!$A$2:$A$1001,0))</f>
        <v>#N/A</v>
      </c>
      <c r="K986" s="202" t="e">
        <f>INDEX(A!$I$2:$I$1001,MATCH(EF!C986,A!$A$2:$A$1001,0))</f>
        <v>#N/A</v>
      </c>
      <c r="L986" s="202" t="e">
        <f>INDEX(A!$J$2:$J$1001,MATCH(EF!C986,A!$A$2:$A$1001,0))</f>
        <v>#N/A</v>
      </c>
      <c r="M986" s="202" t="e">
        <f>INDEX(A!$K$2:$K$1001,MATCH(EF!C986,A!$A$2:$A$1001,0))</f>
        <v>#N/A</v>
      </c>
      <c r="N986" s="202" t="e">
        <f>INDEX(A!$L$2:$L$1001,MATCH(EF!C986,A!$A$2:$A$1001,0))</f>
        <v>#N/A</v>
      </c>
      <c r="O986" s="203" t="e">
        <f t="shared" si="30"/>
        <v>#N/A</v>
      </c>
      <c r="P986" s="203" t="e">
        <f t="shared" si="31"/>
        <v>#N/A</v>
      </c>
      <c r="Q986" s="203" t="e">
        <f>IF(O986="7",IF(P986="000","Sin región al ser un intermunicipal",INDEX(B!$C$2:$C$126,MATCH(EF!P986,B!$A$2:$A$126,0))),"Sin región al ser un ente Estatal")</f>
        <v>#N/A</v>
      </c>
      <c r="R986" s="204" t="e">
        <f>IF(O986="7",IF(P986="000","N/A",INDEX(B!$D$2:$D$126,MATCH(EF!P986,B!$A$2:$A$126,0))),B!$D$127)</f>
        <v>#N/A</v>
      </c>
      <c r="S986" s="204" t="e">
        <f>IF(O986="7",IF(P986="000","N/A",INDEX(B!$E$2:$E$126,MATCH(EF!P986,B!$A$2:$A$126,0))),B!$E$127)</f>
        <v>#N/A</v>
      </c>
    </row>
    <row r="987" spans="1:19" x14ac:dyDescent="0.3">
      <c r="A987" s="195">
        <f>COUNTIF(A!$A$2:$A$1001,"&lt;="&amp;A!A987)</f>
        <v>0</v>
      </c>
      <c r="B987" s="196">
        <v>986</v>
      </c>
      <c r="C987" s="202" t="e">
        <f>INDEX(A!$A$2:$A$1001,MATCH(EF!B987,EF!$A$2:$A$1001,0))</f>
        <v>#N/A</v>
      </c>
      <c r="D987" s="202" t="e">
        <f>INDEX(A!$B$2:$B$1001,MATCH(EF!C987,A!$A$2:$A$1001,0))</f>
        <v>#N/A</v>
      </c>
      <c r="E987" s="202" t="e">
        <f>INDEX(A!$C$2:$C$1001,MATCH(EF!C987,A!$A$2:$A$1001,0))</f>
        <v>#N/A</v>
      </c>
      <c r="F987" s="202" t="e">
        <f>INDEX(A!$D$2:$D$1001,MATCH(EF!C987,A!$A$2:$A$1001,0))</f>
        <v>#N/A</v>
      </c>
      <c r="G987" s="202" t="e">
        <f>INDEX(A!$E$2:$E$1001,MATCH(EF!C987,A!$A$2:$A$1001,0))</f>
        <v>#N/A</v>
      </c>
      <c r="H987" s="202" t="e">
        <f>INDEX(A!$F$2:$F$1001,MATCH(EF!C987,A!$A$2:$A$1001,0))</f>
        <v>#N/A</v>
      </c>
      <c r="I987" s="202" t="e">
        <f>INDEX(A!$G$2:$G$1001,MATCH(EF!C987,A!$A$2:$A$1001,0))</f>
        <v>#N/A</v>
      </c>
      <c r="J987" s="202" t="e">
        <f>INDEX(A!$H$2:$H$1001,MATCH(EF!C987,A!$A$2:$A$1001,0))</f>
        <v>#N/A</v>
      </c>
      <c r="K987" s="202" t="e">
        <f>INDEX(A!$I$2:$I$1001,MATCH(EF!C987,A!$A$2:$A$1001,0))</f>
        <v>#N/A</v>
      </c>
      <c r="L987" s="202" t="e">
        <f>INDEX(A!$J$2:$J$1001,MATCH(EF!C987,A!$A$2:$A$1001,0))</f>
        <v>#N/A</v>
      </c>
      <c r="M987" s="202" t="e">
        <f>INDEX(A!$K$2:$K$1001,MATCH(EF!C987,A!$A$2:$A$1001,0))</f>
        <v>#N/A</v>
      </c>
      <c r="N987" s="202" t="e">
        <f>INDEX(A!$L$2:$L$1001,MATCH(EF!C987,A!$A$2:$A$1001,0))</f>
        <v>#N/A</v>
      </c>
      <c r="O987" s="203" t="e">
        <f t="shared" si="30"/>
        <v>#N/A</v>
      </c>
      <c r="P987" s="203" t="e">
        <f t="shared" si="31"/>
        <v>#N/A</v>
      </c>
      <c r="Q987" s="203" t="e">
        <f>IF(O987="7",IF(P987="000","Sin región al ser un intermunicipal",INDEX(B!$C$2:$C$126,MATCH(EF!P987,B!$A$2:$A$126,0))),"Sin región al ser un ente Estatal")</f>
        <v>#N/A</v>
      </c>
      <c r="R987" s="204" t="e">
        <f>IF(O987="7",IF(P987="000","N/A",INDEX(B!$D$2:$D$126,MATCH(EF!P987,B!$A$2:$A$126,0))),B!$D$127)</f>
        <v>#N/A</v>
      </c>
      <c r="S987" s="204" t="e">
        <f>IF(O987="7",IF(P987="000","N/A",INDEX(B!$E$2:$E$126,MATCH(EF!P987,B!$A$2:$A$126,0))),B!$E$127)</f>
        <v>#N/A</v>
      </c>
    </row>
    <row r="988" spans="1:19" x14ac:dyDescent="0.3">
      <c r="A988" s="195">
        <f>COUNTIF(A!$A$2:$A$1001,"&lt;="&amp;A!A988)</f>
        <v>0</v>
      </c>
      <c r="B988" s="196">
        <v>987</v>
      </c>
      <c r="C988" s="202" t="e">
        <f>INDEX(A!$A$2:$A$1001,MATCH(EF!B988,EF!$A$2:$A$1001,0))</f>
        <v>#N/A</v>
      </c>
      <c r="D988" s="202" t="e">
        <f>INDEX(A!$B$2:$B$1001,MATCH(EF!C988,A!$A$2:$A$1001,0))</f>
        <v>#N/A</v>
      </c>
      <c r="E988" s="202" t="e">
        <f>INDEX(A!$C$2:$C$1001,MATCH(EF!C988,A!$A$2:$A$1001,0))</f>
        <v>#N/A</v>
      </c>
      <c r="F988" s="202" t="e">
        <f>INDEX(A!$D$2:$D$1001,MATCH(EF!C988,A!$A$2:$A$1001,0))</f>
        <v>#N/A</v>
      </c>
      <c r="G988" s="202" t="e">
        <f>INDEX(A!$E$2:$E$1001,MATCH(EF!C988,A!$A$2:$A$1001,0))</f>
        <v>#N/A</v>
      </c>
      <c r="H988" s="202" t="e">
        <f>INDEX(A!$F$2:$F$1001,MATCH(EF!C988,A!$A$2:$A$1001,0))</f>
        <v>#N/A</v>
      </c>
      <c r="I988" s="202" t="e">
        <f>INDEX(A!$G$2:$G$1001,MATCH(EF!C988,A!$A$2:$A$1001,0))</f>
        <v>#N/A</v>
      </c>
      <c r="J988" s="202" t="e">
        <f>INDEX(A!$H$2:$H$1001,MATCH(EF!C988,A!$A$2:$A$1001,0))</f>
        <v>#N/A</v>
      </c>
      <c r="K988" s="202" t="e">
        <f>INDEX(A!$I$2:$I$1001,MATCH(EF!C988,A!$A$2:$A$1001,0))</f>
        <v>#N/A</v>
      </c>
      <c r="L988" s="202" t="e">
        <f>INDEX(A!$J$2:$J$1001,MATCH(EF!C988,A!$A$2:$A$1001,0))</f>
        <v>#N/A</v>
      </c>
      <c r="M988" s="202" t="e">
        <f>INDEX(A!$K$2:$K$1001,MATCH(EF!C988,A!$A$2:$A$1001,0))</f>
        <v>#N/A</v>
      </c>
      <c r="N988" s="202" t="e">
        <f>INDEX(A!$L$2:$L$1001,MATCH(EF!C988,A!$A$2:$A$1001,0))</f>
        <v>#N/A</v>
      </c>
      <c r="O988" s="203" t="e">
        <f t="shared" si="30"/>
        <v>#N/A</v>
      </c>
      <c r="P988" s="203" t="e">
        <f t="shared" si="31"/>
        <v>#N/A</v>
      </c>
      <c r="Q988" s="203" t="e">
        <f>IF(O988="7",IF(P988="000","Sin región al ser un intermunicipal",INDEX(B!$C$2:$C$126,MATCH(EF!P988,B!$A$2:$A$126,0))),"Sin región al ser un ente Estatal")</f>
        <v>#N/A</v>
      </c>
      <c r="R988" s="204" t="e">
        <f>IF(O988="7",IF(P988="000","N/A",INDEX(B!$D$2:$D$126,MATCH(EF!P988,B!$A$2:$A$126,0))),B!$D$127)</f>
        <v>#N/A</v>
      </c>
      <c r="S988" s="204" t="e">
        <f>IF(O988="7",IF(P988="000","N/A",INDEX(B!$E$2:$E$126,MATCH(EF!P988,B!$A$2:$A$126,0))),B!$E$127)</f>
        <v>#N/A</v>
      </c>
    </row>
    <row r="989" spans="1:19" x14ac:dyDescent="0.3">
      <c r="A989" s="195">
        <f>COUNTIF(A!$A$2:$A$1001,"&lt;="&amp;A!A989)</f>
        <v>0</v>
      </c>
      <c r="B989" s="196">
        <v>988</v>
      </c>
      <c r="C989" s="202" t="e">
        <f>INDEX(A!$A$2:$A$1001,MATCH(EF!B989,EF!$A$2:$A$1001,0))</f>
        <v>#N/A</v>
      </c>
      <c r="D989" s="202" t="e">
        <f>INDEX(A!$B$2:$B$1001,MATCH(EF!C989,A!$A$2:$A$1001,0))</f>
        <v>#N/A</v>
      </c>
      <c r="E989" s="202" t="e">
        <f>INDEX(A!$C$2:$C$1001,MATCH(EF!C989,A!$A$2:$A$1001,0))</f>
        <v>#N/A</v>
      </c>
      <c r="F989" s="202" t="e">
        <f>INDEX(A!$D$2:$D$1001,MATCH(EF!C989,A!$A$2:$A$1001,0))</f>
        <v>#N/A</v>
      </c>
      <c r="G989" s="202" t="e">
        <f>INDEX(A!$E$2:$E$1001,MATCH(EF!C989,A!$A$2:$A$1001,0))</f>
        <v>#N/A</v>
      </c>
      <c r="H989" s="202" t="e">
        <f>INDEX(A!$F$2:$F$1001,MATCH(EF!C989,A!$A$2:$A$1001,0))</f>
        <v>#N/A</v>
      </c>
      <c r="I989" s="202" t="e">
        <f>INDEX(A!$G$2:$G$1001,MATCH(EF!C989,A!$A$2:$A$1001,0))</f>
        <v>#N/A</v>
      </c>
      <c r="J989" s="202" t="e">
        <f>INDEX(A!$H$2:$H$1001,MATCH(EF!C989,A!$A$2:$A$1001,0))</f>
        <v>#N/A</v>
      </c>
      <c r="K989" s="202" t="e">
        <f>INDEX(A!$I$2:$I$1001,MATCH(EF!C989,A!$A$2:$A$1001,0))</f>
        <v>#N/A</v>
      </c>
      <c r="L989" s="202" t="e">
        <f>INDEX(A!$J$2:$J$1001,MATCH(EF!C989,A!$A$2:$A$1001,0))</f>
        <v>#N/A</v>
      </c>
      <c r="M989" s="202" t="e">
        <f>INDEX(A!$K$2:$K$1001,MATCH(EF!C989,A!$A$2:$A$1001,0))</f>
        <v>#N/A</v>
      </c>
      <c r="N989" s="202" t="e">
        <f>INDEX(A!$L$2:$L$1001,MATCH(EF!C989,A!$A$2:$A$1001,0))</f>
        <v>#N/A</v>
      </c>
      <c r="O989" s="203" t="e">
        <f t="shared" si="30"/>
        <v>#N/A</v>
      </c>
      <c r="P989" s="203" t="e">
        <f t="shared" si="31"/>
        <v>#N/A</v>
      </c>
      <c r="Q989" s="203" t="e">
        <f>IF(O989="7",IF(P989="000","Sin región al ser un intermunicipal",INDEX(B!$C$2:$C$126,MATCH(EF!P989,B!$A$2:$A$126,0))),"Sin región al ser un ente Estatal")</f>
        <v>#N/A</v>
      </c>
      <c r="R989" s="204" t="e">
        <f>IF(O989="7",IF(P989="000","N/A",INDEX(B!$D$2:$D$126,MATCH(EF!P989,B!$A$2:$A$126,0))),B!$D$127)</f>
        <v>#N/A</v>
      </c>
      <c r="S989" s="204" t="e">
        <f>IF(O989="7",IF(P989="000","N/A",INDEX(B!$E$2:$E$126,MATCH(EF!P989,B!$A$2:$A$126,0))),B!$E$127)</f>
        <v>#N/A</v>
      </c>
    </row>
    <row r="990" spans="1:19" x14ac:dyDescent="0.3">
      <c r="A990" s="195">
        <f>COUNTIF(A!$A$2:$A$1001,"&lt;="&amp;A!A990)</f>
        <v>0</v>
      </c>
      <c r="B990" s="196">
        <v>989</v>
      </c>
      <c r="C990" s="202" t="e">
        <f>INDEX(A!$A$2:$A$1001,MATCH(EF!B990,EF!$A$2:$A$1001,0))</f>
        <v>#N/A</v>
      </c>
      <c r="D990" s="202" t="e">
        <f>INDEX(A!$B$2:$B$1001,MATCH(EF!C990,A!$A$2:$A$1001,0))</f>
        <v>#N/A</v>
      </c>
      <c r="E990" s="202" t="e">
        <f>INDEX(A!$C$2:$C$1001,MATCH(EF!C990,A!$A$2:$A$1001,0))</f>
        <v>#N/A</v>
      </c>
      <c r="F990" s="202" t="e">
        <f>INDEX(A!$D$2:$D$1001,MATCH(EF!C990,A!$A$2:$A$1001,0))</f>
        <v>#N/A</v>
      </c>
      <c r="G990" s="202" t="e">
        <f>INDEX(A!$E$2:$E$1001,MATCH(EF!C990,A!$A$2:$A$1001,0))</f>
        <v>#N/A</v>
      </c>
      <c r="H990" s="202" t="e">
        <f>INDEX(A!$F$2:$F$1001,MATCH(EF!C990,A!$A$2:$A$1001,0))</f>
        <v>#N/A</v>
      </c>
      <c r="I990" s="202" t="e">
        <f>INDEX(A!$G$2:$G$1001,MATCH(EF!C990,A!$A$2:$A$1001,0))</f>
        <v>#N/A</v>
      </c>
      <c r="J990" s="202" t="e">
        <f>INDEX(A!$H$2:$H$1001,MATCH(EF!C990,A!$A$2:$A$1001,0))</f>
        <v>#N/A</v>
      </c>
      <c r="K990" s="202" t="e">
        <f>INDEX(A!$I$2:$I$1001,MATCH(EF!C990,A!$A$2:$A$1001,0))</f>
        <v>#N/A</v>
      </c>
      <c r="L990" s="202" t="e">
        <f>INDEX(A!$J$2:$J$1001,MATCH(EF!C990,A!$A$2:$A$1001,0))</f>
        <v>#N/A</v>
      </c>
      <c r="M990" s="202" t="e">
        <f>INDEX(A!$K$2:$K$1001,MATCH(EF!C990,A!$A$2:$A$1001,0))</f>
        <v>#N/A</v>
      </c>
      <c r="N990" s="202" t="e">
        <f>INDEX(A!$L$2:$L$1001,MATCH(EF!C990,A!$A$2:$A$1001,0))</f>
        <v>#N/A</v>
      </c>
      <c r="O990" s="203" t="e">
        <f t="shared" si="30"/>
        <v>#N/A</v>
      </c>
      <c r="P990" s="203" t="e">
        <f t="shared" si="31"/>
        <v>#N/A</v>
      </c>
      <c r="Q990" s="203" t="e">
        <f>IF(O990="7",IF(P990="000","Sin región al ser un intermunicipal",INDEX(B!$C$2:$C$126,MATCH(EF!P990,B!$A$2:$A$126,0))),"Sin región al ser un ente Estatal")</f>
        <v>#N/A</v>
      </c>
      <c r="R990" s="204" t="e">
        <f>IF(O990="7",IF(P990="000","N/A",INDEX(B!$D$2:$D$126,MATCH(EF!P990,B!$A$2:$A$126,0))),B!$D$127)</f>
        <v>#N/A</v>
      </c>
      <c r="S990" s="204" t="e">
        <f>IF(O990="7",IF(P990="000","N/A",INDEX(B!$E$2:$E$126,MATCH(EF!P990,B!$A$2:$A$126,0))),B!$E$127)</f>
        <v>#N/A</v>
      </c>
    </row>
    <row r="991" spans="1:19" x14ac:dyDescent="0.3">
      <c r="A991" s="195">
        <f>COUNTIF(A!$A$2:$A$1001,"&lt;="&amp;A!A991)</f>
        <v>0</v>
      </c>
      <c r="B991" s="196">
        <v>990</v>
      </c>
      <c r="C991" s="202" t="e">
        <f>INDEX(A!$A$2:$A$1001,MATCH(EF!B991,EF!$A$2:$A$1001,0))</f>
        <v>#N/A</v>
      </c>
      <c r="D991" s="202" t="e">
        <f>INDEX(A!$B$2:$B$1001,MATCH(EF!C991,A!$A$2:$A$1001,0))</f>
        <v>#N/A</v>
      </c>
      <c r="E991" s="202" t="e">
        <f>INDEX(A!$C$2:$C$1001,MATCH(EF!C991,A!$A$2:$A$1001,0))</f>
        <v>#N/A</v>
      </c>
      <c r="F991" s="202" t="e">
        <f>INDEX(A!$D$2:$D$1001,MATCH(EF!C991,A!$A$2:$A$1001,0))</f>
        <v>#N/A</v>
      </c>
      <c r="G991" s="202" t="e">
        <f>INDEX(A!$E$2:$E$1001,MATCH(EF!C991,A!$A$2:$A$1001,0))</f>
        <v>#N/A</v>
      </c>
      <c r="H991" s="202" t="e">
        <f>INDEX(A!$F$2:$F$1001,MATCH(EF!C991,A!$A$2:$A$1001,0))</f>
        <v>#N/A</v>
      </c>
      <c r="I991" s="202" t="e">
        <f>INDEX(A!$G$2:$G$1001,MATCH(EF!C991,A!$A$2:$A$1001,0))</f>
        <v>#N/A</v>
      </c>
      <c r="J991" s="202" t="e">
        <f>INDEX(A!$H$2:$H$1001,MATCH(EF!C991,A!$A$2:$A$1001,0))</f>
        <v>#N/A</v>
      </c>
      <c r="K991" s="202" t="e">
        <f>INDEX(A!$I$2:$I$1001,MATCH(EF!C991,A!$A$2:$A$1001,0))</f>
        <v>#N/A</v>
      </c>
      <c r="L991" s="202" t="e">
        <f>INDEX(A!$J$2:$J$1001,MATCH(EF!C991,A!$A$2:$A$1001,0))</f>
        <v>#N/A</v>
      </c>
      <c r="M991" s="202" t="e">
        <f>INDEX(A!$K$2:$K$1001,MATCH(EF!C991,A!$A$2:$A$1001,0))</f>
        <v>#N/A</v>
      </c>
      <c r="N991" s="202" t="e">
        <f>INDEX(A!$L$2:$L$1001,MATCH(EF!C991,A!$A$2:$A$1001,0))</f>
        <v>#N/A</v>
      </c>
      <c r="O991" s="203" t="e">
        <f t="shared" si="30"/>
        <v>#N/A</v>
      </c>
      <c r="P991" s="203" t="e">
        <f t="shared" si="31"/>
        <v>#N/A</v>
      </c>
      <c r="Q991" s="203" t="e">
        <f>IF(O991="7",IF(P991="000","Sin región al ser un intermunicipal",INDEX(B!$C$2:$C$126,MATCH(EF!P991,B!$A$2:$A$126,0))),"Sin región al ser un ente Estatal")</f>
        <v>#N/A</v>
      </c>
      <c r="R991" s="204" t="e">
        <f>IF(O991="7",IF(P991="000","N/A",INDEX(B!$D$2:$D$126,MATCH(EF!P991,B!$A$2:$A$126,0))),B!$D$127)</f>
        <v>#N/A</v>
      </c>
      <c r="S991" s="204" t="e">
        <f>IF(O991="7",IF(P991="000","N/A",INDEX(B!$E$2:$E$126,MATCH(EF!P991,B!$A$2:$A$126,0))),B!$E$127)</f>
        <v>#N/A</v>
      </c>
    </row>
    <row r="992" spans="1:19" x14ac:dyDescent="0.3">
      <c r="A992" s="195">
        <f>COUNTIF(A!$A$2:$A$1001,"&lt;="&amp;A!A992)</f>
        <v>0</v>
      </c>
      <c r="B992" s="196">
        <v>991</v>
      </c>
      <c r="C992" s="202" t="e">
        <f>INDEX(A!$A$2:$A$1001,MATCH(EF!B992,EF!$A$2:$A$1001,0))</f>
        <v>#N/A</v>
      </c>
      <c r="D992" s="202" t="e">
        <f>INDEX(A!$B$2:$B$1001,MATCH(EF!C992,A!$A$2:$A$1001,0))</f>
        <v>#N/A</v>
      </c>
      <c r="E992" s="202" t="e">
        <f>INDEX(A!$C$2:$C$1001,MATCH(EF!C992,A!$A$2:$A$1001,0))</f>
        <v>#N/A</v>
      </c>
      <c r="F992" s="202" t="e">
        <f>INDEX(A!$D$2:$D$1001,MATCH(EF!C992,A!$A$2:$A$1001,0))</f>
        <v>#N/A</v>
      </c>
      <c r="G992" s="202" t="e">
        <f>INDEX(A!$E$2:$E$1001,MATCH(EF!C992,A!$A$2:$A$1001,0))</f>
        <v>#N/A</v>
      </c>
      <c r="H992" s="202" t="e">
        <f>INDEX(A!$F$2:$F$1001,MATCH(EF!C992,A!$A$2:$A$1001,0))</f>
        <v>#N/A</v>
      </c>
      <c r="I992" s="202" t="e">
        <f>INDEX(A!$G$2:$G$1001,MATCH(EF!C992,A!$A$2:$A$1001,0))</f>
        <v>#N/A</v>
      </c>
      <c r="J992" s="202" t="e">
        <f>INDEX(A!$H$2:$H$1001,MATCH(EF!C992,A!$A$2:$A$1001,0))</f>
        <v>#N/A</v>
      </c>
      <c r="K992" s="202" t="e">
        <f>INDEX(A!$I$2:$I$1001,MATCH(EF!C992,A!$A$2:$A$1001,0))</f>
        <v>#N/A</v>
      </c>
      <c r="L992" s="202" t="e">
        <f>INDEX(A!$J$2:$J$1001,MATCH(EF!C992,A!$A$2:$A$1001,0))</f>
        <v>#N/A</v>
      </c>
      <c r="M992" s="202" t="e">
        <f>INDEX(A!$K$2:$K$1001,MATCH(EF!C992,A!$A$2:$A$1001,0))</f>
        <v>#N/A</v>
      </c>
      <c r="N992" s="202" t="e">
        <f>INDEX(A!$L$2:$L$1001,MATCH(EF!C992,A!$A$2:$A$1001,0))</f>
        <v>#N/A</v>
      </c>
      <c r="O992" s="203" t="e">
        <f t="shared" si="30"/>
        <v>#N/A</v>
      </c>
      <c r="P992" s="203" t="e">
        <f t="shared" si="31"/>
        <v>#N/A</v>
      </c>
      <c r="Q992" s="203" t="e">
        <f>IF(O992="7",IF(P992="000","Sin región al ser un intermunicipal",INDEX(B!$C$2:$C$126,MATCH(EF!P992,B!$A$2:$A$126,0))),"Sin región al ser un ente Estatal")</f>
        <v>#N/A</v>
      </c>
      <c r="R992" s="204" t="e">
        <f>IF(O992="7",IF(P992="000","N/A",INDEX(B!$D$2:$D$126,MATCH(EF!P992,B!$A$2:$A$126,0))),B!$D$127)</f>
        <v>#N/A</v>
      </c>
      <c r="S992" s="204" t="e">
        <f>IF(O992="7",IF(P992="000","N/A",INDEX(B!$E$2:$E$126,MATCH(EF!P992,B!$A$2:$A$126,0))),B!$E$127)</f>
        <v>#N/A</v>
      </c>
    </row>
    <row r="993" spans="1:19" x14ac:dyDescent="0.3">
      <c r="A993" s="195">
        <f>COUNTIF(A!$A$2:$A$1001,"&lt;="&amp;A!A993)</f>
        <v>0</v>
      </c>
      <c r="B993" s="196">
        <v>992</v>
      </c>
      <c r="C993" s="202" t="e">
        <f>INDEX(A!$A$2:$A$1001,MATCH(EF!B993,EF!$A$2:$A$1001,0))</f>
        <v>#N/A</v>
      </c>
      <c r="D993" s="202" t="e">
        <f>INDEX(A!$B$2:$B$1001,MATCH(EF!C993,A!$A$2:$A$1001,0))</f>
        <v>#N/A</v>
      </c>
      <c r="E993" s="202" t="e">
        <f>INDEX(A!$C$2:$C$1001,MATCH(EF!C993,A!$A$2:$A$1001,0))</f>
        <v>#N/A</v>
      </c>
      <c r="F993" s="202" t="e">
        <f>INDEX(A!$D$2:$D$1001,MATCH(EF!C993,A!$A$2:$A$1001,0))</f>
        <v>#N/A</v>
      </c>
      <c r="G993" s="202" t="e">
        <f>INDEX(A!$E$2:$E$1001,MATCH(EF!C993,A!$A$2:$A$1001,0))</f>
        <v>#N/A</v>
      </c>
      <c r="H993" s="202" t="e">
        <f>INDEX(A!$F$2:$F$1001,MATCH(EF!C993,A!$A$2:$A$1001,0))</f>
        <v>#N/A</v>
      </c>
      <c r="I993" s="202" t="e">
        <f>INDEX(A!$G$2:$G$1001,MATCH(EF!C993,A!$A$2:$A$1001,0))</f>
        <v>#N/A</v>
      </c>
      <c r="J993" s="202" t="e">
        <f>INDEX(A!$H$2:$H$1001,MATCH(EF!C993,A!$A$2:$A$1001,0))</f>
        <v>#N/A</v>
      </c>
      <c r="K993" s="202" t="e">
        <f>INDEX(A!$I$2:$I$1001,MATCH(EF!C993,A!$A$2:$A$1001,0))</f>
        <v>#N/A</v>
      </c>
      <c r="L993" s="202" t="e">
        <f>INDEX(A!$J$2:$J$1001,MATCH(EF!C993,A!$A$2:$A$1001,0))</f>
        <v>#N/A</v>
      </c>
      <c r="M993" s="202" t="e">
        <f>INDEX(A!$K$2:$K$1001,MATCH(EF!C993,A!$A$2:$A$1001,0))</f>
        <v>#N/A</v>
      </c>
      <c r="N993" s="202" t="e">
        <f>INDEX(A!$L$2:$L$1001,MATCH(EF!C993,A!$A$2:$A$1001,0))</f>
        <v>#N/A</v>
      </c>
      <c r="O993" s="203" t="e">
        <f t="shared" si="30"/>
        <v>#N/A</v>
      </c>
      <c r="P993" s="203" t="e">
        <f t="shared" si="31"/>
        <v>#N/A</v>
      </c>
      <c r="Q993" s="203" t="e">
        <f>IF(O993="7",IF(P993="000","Sin región al ser un intermunicipal",INDEX(B!$C$2:$C$126,MATCH(EF!P993,B!$A$2:$A$126,0))),"Sin región al ser un ente Estatal")</f>
        <v>#N/A</v>
      </c>
      <c r="R993" s="204" t="e">
        <f>IF(O993="7",IF(P993="000","N/A",INDEX(B!$D$2:$D$126,MATCH(EF!P993,B!$A$2:$A$126,0))),B!$D$127)</f>
        <v>#N/A</v>
      </c>
      <c r="S993" s="204" t="e">
        <f>IF(O993="7",IF(P993="000","N/A",INDEX(B!$E$2:$E$126,MATCH(EF!P993,B!$A$2:$A$126,0))),B!$E$127)</f>
        <v>#N/A</v>
      </c>
    </row>
    <row r="994" spans="1:19" x14ac:dyDescent="0.3">
      <c r="A994" s="195">
        <f>COUNTIF(A!$A$2:$A$1001,"&lt;="&amp;A!A994)</f>
        <v>0</v>
      </c>
      <c r="B994" s="196">
        <v>993</v>
      </c>
      <c r="C994" s="202" t="e">
        <f>INDEX(A!$A$2:$A$1001,MATCH(EF!B994,EF!$A$2:$A$1001,0))</f>
        <v>#N/A</v>
      </c>
      <c r="D994" s="202" t="e">
        <f>INDEX(A!$B$2:$B$1001,MATCH(EF!C994,A!$A$2:$A$1001,0))</f>
        <v>#N/A</v>
      </c>
      <c r="E994" s="202" t="e">
        <f>INDEX(A!$C$2:$C$1001,MATCH(EF!C994,A!$A$2:$A$1001,0))</f>
        <v>#N/A</v>
      </c>
      <c r="F994" s="202" t="e">
        <f>INDEX(A!$D$2:$D$1001,MATCH(EF!C994,A!$A$2:$A$1001,0))</f>
        <v>#N/A</v>
      </c>
      <c r="G994" s="202" t="e">
        <f>INDEX(A!$E$2:$E$1001,MATCH(EF!C994,A!$A$2:$A$1001,0))</f>
        <v>#N/A</v>
      </c>
      <c r="H994" s="202" t="e">
        <f>INDEX(A!$F$2:$F$1001,MATCH(EF!C994,A!$A$2:$A$1001,0))</f>
        <v>#N/A</v>
      </c>
      <c r="I994" s="202" t="e">
        <f>INDEX(A!$G$2:$G$1001,MATCH(EF!C994,A!$A$2:$A$1001,0))</f>
        <v>#N/A</v>
      </c>
      <c r="J994" s="202" t="e">
        <f>INDEX(A!$H$2:$H$1001,MATCH(EF!C994,A!$A$2:$A$1001,0))</f>
        <v>#N/A</v>
      </c>
      <c r="K994" s="202" t="e">
        <f>INDEX(A!$I$2:$I$1001,MATCH(EF!C994,A!$A$2:$A$1001,0))</f>
        <v>#N/A</v>
      </c>
      <c r="L994" s="202" t="e">
        <f>INDEX(A!$J$2:$J$1001,MATCH(EF!C994,A!$A$2:$A$1001,0))</f>
        <v>#N/A</v>
      </c>
      <c r="M994" s="202" t="e">
        <f>INDEX(A!$K$2:$K$1001,MATCH(EF!C994,A!$A$2:$A$1001,0))</f>
        <v>#N/A</v>
      </c>
      <c r="N994" s="202" t="e">
        <f>INDEX(A!$L$2:$L$1001,MATCH(EF!C994,A!$A$2:$A$1001,0))</f>
        <v>#N/A</v>
      </c>
      <c r="O994" s="203" t="e">
        <f t="shared" si="30"/>
        <v>#N/A</v>
      </c>
      <c r="P994" s="203" t="e">
        <f t="shared" si="31"/>
        <v>#N/A</v>
      </c>
      <c r="Q994" s="203" t="e">
        <f>IF(O994="7",IF(P994="000","Sin región al ser un intermunicipal",INDEX(B!$C$2:$C$126,MATCH(EF!P994,B!$A$2:$A$126,0))),"Sin región al ser un ente Estatal")</f>
        <v>#N/A</v>
      </c>
      <c r="R994" s="204" t="e">
        <f>IF(O994="7",IF(P994="000","N/A",INDEX(B!$D$2:$D$126,MATCH(EF!P994,B!$A$2:$A$126,0))),B!$D$127)</f>
        <v>#N/A</v>
      </c>
      <c r="S994" s="204" t="e">
        <f>IF(O994="7",IF(P994="000","N/A",INDEX(B!$E$2:$E$126,MATCH(EF!P994,B!$A$2:$A$126,0))),B!$E$127)</f>
        <v>#N/A</v>
      </c>
    </row>
    <row r="995" spans="1:19" x14ac:dyDescent="0.3">
      <c r="A995" s="195">
        <f>COUNTIF(A!$A$2:$A$1001,"&lt;="&amp;A!A995)</f>
        <v>0</v>
      </c>
      <c r="B995" s="196">
        <v>994</v>
      </c>
      <c r="C995" s="202" t="e">
        <f>INDEX(A!$A$2:$A$1001,MATCH(EF!B995,EF!$A$2:$A$1001,0))</f>
        <v>#N/A</v>
      </c>
      <c r="D995" s="202" t="e">
        <f>INDEX(A!$B$2:$B$1001,MATCH(EF!C995,A!$A$2:$A$1001,0))</f>
        <v>#N/A</v>
      </c>
      <c r="E995" s="202" t="e">
        <f>INDEX(A!$C$2:$C$1001,MATCH(EF!C995,A!$A$2:$A$1001,0))</f>
        <v>#N/A</v>
      </c>
      <c r="F995" s="202" t="e">
        <f>INDEX(A!$D$2:$D$1001,MATCH(EF!C995,A!$A$2:$A$1001,0))</f>
        <v>#N/A</v>
      </c>
      <c r="G995" s="202" t="e">
        <f>INDEX(A!$E$2:$E$1001,MATCH(EF!C995,A!$A$2:$A$1001,0))</f>
        <v>#N/A</v>
      </c>
      <c r="H995" s="202" t="e">
        <f>INDEX(A!$F$2:$F$1001,MATCH(EF!C995,A!$A$2:$A$1001,0))</f>
        <v>#N/A</v>
      </c>
      <c r="I995" s="202" t="e">
        <f>INDEX(A!$G$2:$G$1001,MATCH(EF!C995,A!$A$2:$A$1001,0))</f>
        <v>#N/A</v>
      </c>
      <c r="J995" s="202" t="e">
        <f>INDEX(A!$H$2:$H$1001,MATCH(EF!C995,A!$A$2:$A$1001,0))</f>
        <v>#N/A</v>
      </c>
      <c r="K995" s="202" t="e">
        <f>INDEX(A!$I$2:$I$1001,MATCH(EF!C995,A!$A$2:$A$1001,0))</f>
        <v>#N/A</v>
      </c>
      <c r="L995" s="202" t="e">
        <f>INDEX(A!$J$2:$J$1001,MATCH(EF!C995,A!$A$2:$A$1001,0))</f>
        <v>#N/A</v>
      </c>
      <c r="M995" s="202" t="e">
        <f>INDEX(A!$K$2:$K$1001,MATCH(EF!C995,A!$A$2:$A$1001,0))</f>
        <v>#N/A</v>
      </c>
      <c r="N995" s="202" t="e">
        <f>INDEX(A!$L$2:$L$1001,MATCH(EF!C995,A!$A$2:$A$1001,0))</f>
        <v>#N/A</v>
      </c>
      <c r="O995" s="203" t="e">
        <f t="shared" si="30"/>
        <v>#N/A</v>
      </c>
      <c r="P995" s="203" t="e">
        <f t="shared" si="31"/>
        <v>#N/A</v>
      </c>
      <c r="Q995" s="203" t="e">
        <f>IF(O995="7",IF(P995="000","Sin región al ser un intermunicipal",INDEX(B!$C$2:$C$126,MATCH(EF!P995,B!$A$2:$A$126,0))),"Sin región al ser un ente Estatal")</f>
        <v>#N/A</v>
      </c>
      <c r="R995" s="204" t="e">
        <f>IF(O995="7",IF(P995="000","N/A",INDEX(B!$D$2:$D$126,MATCH(EF!P995,B!$A$2:$A$126,0))),B!$D$127)</f>
        <v>#N/A</v>
      </c>
      <c r="S995" s="204" t="e">
        <f>IF(O995="7",IF(P995="000","N/A",INDEX(B!$E$2:$E$126,MATCH(EF!P995,B!$A$2:$A$126,0))),B!$E$127)</f>
        <v>#N/A</v>
      </c>
    </row>
    <row r="996" spans="1:19" x14ac:dyDescent="0.3">
      <c r="A996" s="195">
        <f>COUNTIF(A!$A$2:$A$1001,"&lt;="&amp;A!A996)</f>
        <v>0</v>
      </c>
      <c r="B996" s="196">
        <v>995</v>
      </c>
      <c r="C996" s="202" t="e">
        <f>INDEX(A!$A$2:$A$1001,MATCH(EF!B996,EF!$A$2:$A$1001,0))</f>
        <v>#N/A</v>
      </c>
      <c r="D996" s="202" t="e">
        <f>INDEX(A!$B$2:$B$1001,MATCH(EF!C996,A!$A$2:$A$1001,0))</f>
        <v>#N/A</v>
      </c>
      <c r="E996" s="202" t="e">
        <f>INDEX(A!$C$2:$C$1001,MATCH(EF!C996,A!$A$2:$A$1001,0))</f>
        <v>#N/A</v>
      </c>
      <c r="F996" s="202" t="e">
        <f>INDEX(A!$D$2:$D$1001,MATCH(EF!C996,A!$A$2:$A$1001,0))</f>
        <v>#N/A</v>
      </c>
      <c r="G996" s="202" t="e">
        <f>INDEX(A!$E$2:$E$1001,MATCH(EF!C996,A!$A$2:$A$1001,0))</f>
        <v>#N/A</v>
      </c>
      <c r="H996" s="202" t="e">
        <f>INDEX(A!$F$2:$F$1001,MATCH(EF!C996,A!$A$2:$A$1001,0))</f>
        <v>#N/A</v>
      </c>
      <c r="I996" s="202" t="e">
        <f>INDEX(A!$G$2:$G$1001,MATCH(EF!C996,A!$A$2:$A$1001,0))</f>
        <v>#N/A</v>
      </c>
      <c r="J996" s="202" t="e">
        <f>INDEX(A!$H$2:$H$1001,MATCH(EF!C996,A!$A$2:$A$1001,0))</f>
        <v>#N/A</v>
      </c>
      <c r="K996" s="202" t="e">
        <f>INDEX(A!$I$2:$I$1001,MATCH(EF!C996,A!$A$2:$A$1001,0))</f>
        <v>#N/A</v>
      </c>
      <c r="L996" s="202" t="e">
        <f>INDEX(A!$J$2:$J$1001,MATCH(EF!C996,A!$A$2:$A$1001,0))</f>
        <v>#N/A</v>
      </c>
      <c r="M996" s="202" t="e">
        <f>INDEX(A!$K$2:$K$1001,MATCH(EF!C996,A!$A$2:$A$1001,0))</f>
        <v>#N/A</v>
      </c>
      <c r="N996" s="202" t="e">
        <f>INDEX(A!$L$2:$L$1001,MATCH(EF!C996,A!$A$2:$A$1001,0))</f>
        <v>#N/A</v>
      </c>
      <c r="O996" s="203" t="e">
        <f t="shared" si="30"/>
        <v>#N/A</v>
      </c>
      <c r="P996" s="203" t="e">
        <f t="shared" si="31"/>
        <v>#N/A</v>
      </c>
      <c r="Q996" s="203" t="e">
        <f>IF(O996="7",IF(P996="000","Sin región al ser un intermunicipal",INDEX(B!$C$2:$C$126,MATCH(EF!P996,B!$A$2:$A$126,0))),"Sin región al ser un ente Estatal")</f>
        <v>#N/A</v>
      </c>
      <c r="R996" s="204" t="e">
        <f>IF(O996="7",IF(P996="000","N/A",INDEX(B!$D$2:$D$126,MATCH(EF!P996,B!$A$2:$A$126,0))),B!$D$127)</f>
        <v>#N/A</v>
      </c>
      <c r="S996" s="204" t="e">
        <f>IF(O996="7",IF(P996="000","N/A",INDEX(B!$E$2:$E$126,MATCH(EF!P996,B!$A$2:$A$126,0))),B!$E$127)</f>
        <v>#N/A</v>
      </c>
    </row>
    <row r="997" spans="1:19" x14ac:dyDescent="0.3">
      <c r="A997" s="195">
        <f>COUNTIF(A!$A$2:$A$1001,"&lt;="&amp;A!A997)</f>
        <v>0</v>
      </c>
      <c r="B997" s="196">
        <v>996</v>
      </c>
      <c r="C997" s="202" t="e">
        <f>INDEX(A!$A$2:$A$1001,MATCH(EF!B997,EF!$A$2:$A$1001,0))</f>
        <v>#N/A</v>
      </c>
      <c r="D997" s="202" t="e">
        <f>INDEX(A!$B$2:$B$1001,MATCH(EF!C997,A!$A$2:$A$1001,0))</f>
        <v>#N/A</v>
      </c>
      <c r="E997" s="202" t="e">
        <f>INDEX(A!$C$2:$C$1001,MATCH(EF!C997,A!$A$2:$A$1001,0))</f>
        <v>#N/A</v>
      </c>
      <c r="F997" s="202" t="e">
        <f>INDEX(A!$D$2:$D$1001,MATCH(EF!C997,A!$A$2:$A$1001,0))</f>
        <v>#N/A</v>
      </c>
      <c r="G997" s="202" t="e">
        <f>INDEX(A!$E$2:$E$1001,MATCH(EF!C997,A!$A$2:$A$1001,0))</f>
        <v>#N/A</v>
      </c>
      <c r="H997" s="202" t="e">
        <f>INDEX(A!$F$2:$F$1001,MATCH(EF!C997,A!$A$2:$A$1001,0))</f>
        <v>#N/A</v>
      </c>
      <c r="I997" s="202" t="e">
        <f>INDEX(A!$G$2:$G$1001,MATCH(EF!C997,A!$A$2:$A$1001,0))</f>
        <v>#N/A</v>
      </c>
      <c r="J997" s="202" t="e">
        <f>INDEX(A!$H$2:$H$1001,MATCH(EF!C997,A!$A$2:$A$1001,0))</f>
        <v>#N/A</v>
      </c>
      <c r="K997" s="202" t="e">
        <f>INDEX(A!$I$2:$I$1001,MATCH(EF!C997,A!$A$2:$A$1001,0))</f>
        <v>#N/A</v>
      </c>
      <c r="L997" s="202" t="e">
        <f>INDEX(A!$J$2:$J$1001,MATCH(EF!C997,A!$A$2:$A$1001,0))</f>
        <v>#N/A</v>
      </c>
      <c r="M997" s="202" t="e">
        <f>INDEX(A!$K$2:$K$1001,MATCH(EF!C997,A!$A$2:$A$1001,0))</f>
        <v>#N/A</v>
      </c>
      <c r="N997" s="202" t="e">
        <f>INDEX(A!$L$2:$L$1001,MATCH(EF!C997,A!$A$2:$A$1001,0))</f>
        <v>#N/A</v>
      </c>
      <c r="O997" s="203" t="e">
        <f t="shared" si="30"/>
        <v>#N/A</v>
      </c>
      <c r="P997" s="203" t="e">
        <f t="shared" si="31"/>
        <v>#N/A</v>
      </c>
      <c r="Q997" s="203" t="e">
        <f>IF(O997="7",IF(P997="000","Sin región al ser un intermunicipal",INDEX(B!$C$2:$C$126,MATCH(EF!P997,B!$A$2:$A$126,0))),"Sin región al ser un ente Estatal")</f>
        <v>#N/A</v>
      </c>
      <c r="R997" s="204" t="e">
        <f>IF(O997="7",IF(P997="000","N/A",INDEX(B!$D$2:$D$126,MATCH(EF!P997,B!$A$2:$A$126,0))),B!$D$127)</f>
        <v>#N/A</v>
      </c>
      <c r="S997" s="204" t="e">
        <f>IF(O997="7",IF(P997="000","N/A",INDEX(B!$E$2:$E$126,MATCH(EF!P997,B!$A$2:$A$126,0))),B!$E$127)</f>
        <v>#N/A</v>
      </c>
    </row>
    <row r="998" spans="1:19" x14ac:dyDescent="0.3">
      <c r="A998" s="195">
        <f>COUNTIF(A!$A$2:$A$1001,"&lt;="&amp;A!A998)</f>
        <v>0</v>
      </c>
      <c r="B998" s="196">
        <v>997</v>
      </c>
      <c r="C998" s="202" t="e">
        <f>INDEX(A!$A$2:$A$1001,MATCH(EF!B998,EF!$A$2:$A$1001,0))</f>
        <v>#N/A</v>
      </c>
      <c r="D998" s="202" t="e">
        <f>INDEX(A!$B$2:$B$1001,MATCH(EF!C998,A!$A$2:$A$1001,0))</f>
        <v>#N/A</v>
      </c>
      <c r="E998" s="202" t="e">
        <f>INDEX(A!$C$2:$C$1001,MATCH(EF!C998,A!$A$2:$A$1001,0))</f>
        <v>#N/A</v>
      </c>
      <c r="F998" s="202" t="e">
        <f>INDEX(A!$D$2:$D$1001,MATCH(EF!C998,A!$A$2:$A$1001,0))</f>
        <v>#N/A</v>
      </c>
      <c r="G998" s="202" t="e">
        <f>INDEX(A!$E$2:$E$1001,MATCH(EF!C998,A!$A$2:$A$1001,0))</f>
        <v>#N/A</v>
      </c>
      <c r="H998" s="202" t="e">
        <f>INDEX(A!$F$2:$F$1001,MATCH(EF!C998,A!$A$2:$A$1001,0))</f>
        <v>#N/A</v>
      </c>
      <c r="I998" s="202" t="e">
        <f>INDEX(A!$G$2:$G$1001,MATCH(EF!C998,A!$A$2:$A$1001,0))</f>
        <v>#N/A</v>
      </c>
      <c r="J998" s="202" t="e">
        <f>INDEX(A!$H$2:$H$1001,MATCH(EF!C998,A!$A$2:$A$1001,0))</f>
        <v>#N/A</v>
      </c>
      <c r="K998" s="202" t="e">
        <f>INDEX(A!$I$2:$I$1001,MATCH(EF!C998,A!$A$2:$A$1001,0))</f>
        <v>#N/A</v>
      </c>
      <c r="L998" s="202" t="e">
        <f>INDEX(A!$J$2:$J$1001,MATCH(EF!C998,A!$A$2:$A$1001,0))</f>
        <v>#N/A</v>
      </c>
      <c r="M998" s="202" t="e">
        <f>INDEX(A!$K$2:$K$1001,MATCH(EF!C998,A!$A$2:$A$1001,0))</f>
        <v>#N/A</v>
      </c>
      <c r="N998" s="202" t="e">
        <f>INDEX(A!$L$2:$L$1001,MATCH(EF!C998,A!$A$2:$A$1001,0))</f>
        <v>#N/A</v>
      </c>
      <c r="O998" s="203" t="e">
        <f t="shared" si="30"/>
        <v>#N/A</v>
      </c>
      <c r="P998" s="203" t="e">
        <f t="shared" si="31"/>
        <v>#N/A</v>
      </c>
      <c r="Q998" s="203" t="e">
        <f>IF(O998="7",IF(P998="000","Sin región al ser un intermunicipal",INDEX(B!$C$2:$C$126,MATCH(EF!P998,B!$A$2:$A$126,0))),"Sin región al ser un ente Estatal")</f>
        <v>#N/A</v>
      </c>
      <c r="R998" s="204" t="e">
        <f>IF(O998="7",IF(P998="000","N/A",INDEX(B!$D$2:$D$126,MATCH(EF!P998,B!$A$2:$A$126,0))),B!$D$127)</f>
        <v>#N/A</v>
      </c>
      <c r="S998" s="204" t="e">
        <f>IF(O998="7",IF(P998="000","N/A",INDEX(B!$E$2:$E$126,MATCH(EF!P998,B!$A$2:$A$126,0))),B!$E$127)</f>
        <v>#N/A</v>
      </c>
    </row>
    <row r="999" spans="1:19" x14ac:dyDescent="0.3">
      <c r="A999" s="195">
        <f>COUNTIF(A!$A$2:$A$1001,"&lt;="&amp;A!A999)</f>
        <v>0</v>
      </c>
      <c r="B999" s="196">
        <v>998</v>
      </c>
      <c r="C999" s="202" t="e">
        <f>INDEX(A!$A$2:$A$1001,MATCH(EF!B999,EF!$A$2:$A$1001,0))</f>
        <v>#N/A</v>
      </c>
      <c r="D999" s="202" t="e">
        <f>INDEX(A!$B$2:$B$1001,MATCH(EF!C999,A!$A$2:$A$1001,0))</f>
        <v>#N/A</v>
      </c>
      <c r="E999" s="202" t="e">
        <f>INDEX(A!$C$2:$C$1001,MATCH(EF!C999,A!$A$2:$A$1001,0))</f>
        <v>#N/A</v>
      </c>
      <c r="F999" s="202" t="e">
        <f>INDEX(A!$D$2:$D$1001,MATCH(EF!C999,A!$A$2:$A$1001,0))</f>
        <v>#N/A</v>
      </c>
      <c r="G999" s="202" t="e">
        <f>INDEX(A!$E$2:$E$1001,MATCH(EF!C999,A!$A$2:$A$1001,0))</f>
        <v>#N/A</v>
      </c>
      <c r="H999" s="202" t="e">
        <f>INDEX(A!$F$2:$F$1001,MATCH(EF!C999,A!$A$2:$A$1001,0))</f>
        <v>#N/A</v>
      </c>
      <c r="I999" s="202" t="e">
        <f>INDEX(A!$G$2:$G$1001,MATCH(EF!C999,A!$A$2:$A$1001,0))</f>
        <v>#N/A</v>
      </c>
      <c r="J999" s="202" t="e">
        <f>INDEX(A!$H$2:$H$1001,MATCH(EF!C999,A!$A$2:$A$1001,0))</f>
        <v>#N/A</v>
      </c>
      <c r="K999" s="202" t="e">
        <f>INDEX(A!$I$2:$I$1001,MATCH(EF!C999,A!$A$2:$A$1001,0))</f>
        <v>#N/A</v>
      </c>
      <c r="L999" s="202" t="e">
        <f>INDEX(A!$J$2:$J$1001,MATCH(EF!C999,A!$A$2:$A$1001,0))</f>
        <v>#N/A</v>
      </c>
      <c r="M999" s="202" t="e">
        <f>INDEX(A!$K$2:$K$1001,MATCH(EF!C999,A!$A$2:$A$1001,0))</f>
        <v>#N/A</v>
      </c>
      <c r="N999" s="202" t="e">
        <f>INDEX(A!$L$2:$L$1001,MATCH(EF!C999,A!$A$2:$A$1001,0))</f>
        <v>#N/A</v>
      </c>
      <c r="O999" s="203" t="e">
        <f t="shared" si="30"/>
        <v>#N/A</v>
      </c>
      <c r="P999" s="203" t="e">
        <f t="shared" si="31"/>
        <v>#N/A</v>
      </c>
      <c r="Q999" s="203" t="e">
        <f>IF(O999="7",IF(P999="000","Sin región al ser un intermunicipal",INDEX(B!$C$2:$C$126,MATCH(EF!P999,B!$A$2:$A$126,0))),"Sin región al ser un ente Estatal")</f>
        <v>#N/A</v>
      </c>
      <c r="R999" s="204" t="e">
        <f>IF(O999="7",IF(P999="000","N/A",INDEX(B!$D$2:$D$126,MATCH(EF!P999,B!$A$2:$A$126,0))),B!$D$127)</f>
        <v>#N/A</v>
      </c>
      <c r="S999" s="204" t="e">
        <f>IF(O999="7",IF(P999="000","N/A",INDEX(B!$E$2:$E$126,MATCH(EF!P999,B!$A$2:$A$126,0))),B!$E$127)</f>
        <v>#N/A</v>
      </c>
    </row>
    <row r="1000" spans="1:19" x14ac:dyDescent="0.3">
      <c r="A1000" s="195">
        <f>COUNTIF(A!$A$2:$A$1001,"&lt;="&amp;A!A1000)</f>
        <v>0</v>
      </c>
      <c r="B1000" s="196">
        <v>999</v>
      </c>
      <c r="C1000" s="202" t="e">
        <f>INDEX(A!$A$2:$A$1001,MATCH(EF!B1000,EF!$A$2:$A$1001,0))</f>
        <v>#N/A</v>
      </c>
      <c r="D1000" s="202" t="e">
        <f>INDEX(A!$B$2:$B$1001,MATCH(EF!C1000,A!$A$2:$A$1001,0))</f>
        <v>#N/A</v>
      </c>
      <c r="E1000" s="202" t="e">
        <f>INDEX(A!$C$2:$C$1001,MATCH(EF!C1000,A!$A$2:$A$1001,0))</f>
        <v>#N/A</v>
      </c>
      <c r="F1000" s="202" t="e">
        <f>INDEX(A!$D$2:$D$1001,MATCH(EF!C1000,A!$A$2:$A$1001,0))</f>
        <v>#N/A</v>
      </c>
      <c r="G1000" s="202" t="e">
        <f>INDEX(A!$E$2:$E$1001,MATCH(EF!C1000,A!$A$2:$A$1001,0))</f>
        <v>#N/A</v>
      </c>
      <c r="H1000" s="202" t="e">
        <f>INDEX(A!$F$2:$F$1001,MATCH(EF!C1000,A!$A$2:$A$1001,0))</f>
        <v>#N/A</v>
      </c>
      <c r="I1000" s="202" t="e">
        <f>INDEX(A!$G$2:$G$1001,MATCH(EF!C1000,A!$A$2:$A$1001,0))</f>
        <v>#N/A</v>
      </c>
      <c r="J1000" s="202" t="e">
        <f>INDEX(A!$H$2:$H$1001,MATCH(EF!C1000,A!$A$2:$A$1001,0))</f>
        <v>#N/A</v>
      </c>
      <c r="K1000" s="202" t="e">
        <f>INDEX(A!$I$2:$I$1001,MATCH(EF!C1000,A!$A$2:$A$1001,0))</f>
        <v>#N/A</v>
      </c>
      <c r="L1000" s="202" t="e">
        <f>INDEX(A!$J$2:$J$1001,MATCH(EF!C1000,A!$A$2:$A$1001,0))</f>
        <v>#N/A</v>
      </c>
      <c r="M1000" s="202" t="e">
        <f>INDEX(A!$K$2:$K$1001,MATCH(EF!C1000,A!$A$2:$A$1001,0))</f>
        <v>#N/A</v>
      </c>
      <c r="N1000" s="202" t="e">
        <f>INDEX(A!$L$2:$L$1001,MATCH(EF!C1000,A!$A$2:$A$1001,0))</f>
        <v>#N/A</v>
      </c>
      <c r="O1000" s="203" t="e">
        <f t="shared" si="30"/>
        <v>#N/A</v>
      </c>
      <c r="P1000" s="203" t="e">
        <f t="shared" si="31"/>
        <v>#N/A</v>
      </c>
      <c r="Q1000" s="203" t="e">
        <f>IF(O1000="7",IF(P1000="000","Sin región al ser un intermunicipal",INDEX(B!$C$2:$C$126,MATCH(EF!P1000,B!$A$2:$A$126,0))),"Sin región al ser un ente Estatal")</f>
        <v>#N/A</v>
      </c>
      <c r="R1000" s="204" t="e">
        <f>IF(O1000="7",IF(P1000="000","N/A",INDEX(B!$D$2:$D$126,MATCH(EF!P1000,B!$A$2:$A$126,0))),B!$D$127)</f>
        <v>#N/A</v>
      </c>
      <c r="S1000" s="204" t="e">
        <f>IF(O1000="7",IF(P1000="000","N/A",INDEX(B!$E$2:$E$126,MATCH(EF!P1000,B!$A$2:$A$126,0))),B!$E$127)</f>
        <v>#N/A</v>
      </c>
    </row>
    <row r="1001" spans="1:19" x14ac:dyDescent="0.3">
      <c r="A1001" s="195">
        <f>COUNTIF(A!$A$2:$A$1001,"&lt;="&amp;A!A1001)</f>
        <v>0</v>
      </c>
      <c r="B1001" s="196">
        <v>1000</v>
      </c>
      <c r="C1001" s="202" t="e">
        <f>INDEX(A!$A$2:$A$1001,MATCH(EF!B1001,EF!$A$2:$A$1001,0))</f>
        <v>#N/A</v>
      </c>
      <c r="D1001" s="202" t="e">
        <f>INDEX(A!$B$2:$B$1001,MATCH(EF!C1001,A!$A$2:$A$1001,0))</f>
        <v>#N/A</v>
      </c>
      <c r="E1001" s="202" t="e">
        <f>INDEX(A!$C$2:$C$1001,MATCH(EF!C1001,A!$A$2:$A$1001,0))</f>
        <v>#N/A</v>
      </c>
      <c r="F1001" s="202" t="e">
        <f>INDEX(A!$D$2:$D$1001,MATCH(EF!C1001,A!$A$2:$A$1001,0))</f>
        <v>#N/A</v>
      </c>
      <c r="G1001" s="202" t="e">
        <f>INDEX(A!$E$2:$E$1001,MATCH(EF!C1001,A!$A$2:$A$1001,0))</f>
        <v>#N/A</v>
      </c>
      <c r="H1001" s="202" t="e">
        <f>INDEX(A!$F$2:$F$1001,MATCH(EF!C1001,A!$A$2:$A$1001,0))</f>
        <v>#N/A</v>
      </c>
      <c r="I1001" s="202" t="e">
        <f>INDEX(A!$G$2:$G$1001,MATCH(EF!C1001,A!$A$2:$A$1001,0))</f>
        <v>#N/A</v>
      </c>
      <c r="J1001" s="202" t="e">
        <f>INDEX(A!$H$2:$H$1001,MATCH(EF!C1001,A!$A$2:$A$1001,0))</f>
        <v>#N/A</v>
      </c>
      <c r="K1001" s="202" t="e">
        <f>INDEX(A!$I$2:$I$1001,MATCH(EF!C1001,A!$A$2:$A$1001,0))</f>
        <v>#N/A</v>
      </c>
      <c r="L1001" s="202" t="e">
        <f>INDEX(A!$J$2:$J$1001,MATCH(EF!C1001,A!$A$2:$A$1001,0))</f>
        <v>#N/A</v>
      </c>
      <c r="M1001" s="202" t="e">
        <f>INDEX(A!$K$2:$K$1001,MATCH(EF!C1001,A!$A$2:$A$1001,0))</f>
        <v>#N/A</v>
      </c>
      <c r="N1001" s="202" t="e">
        <f>INDEX(A!$L$2:$L$1001,MATCH(EF!C1001,A!$A$2:$A$1001,0))</f>
        <v>#N/A</v>
      </c>
      <c r="O1001" s="203" t="e">
        <f t="shared" si="30"/>
        <v>#N/A</v>
      </c>
      <c r="P1001" s="203" t="e">
        <f t="shared" si="31"/>
        <v>#N/A</v>
      </c>
      <c r="Q1001" s="203" t="e">
        <f>IF(O1001="7",IF(P1001="000","Sin región al ser un intermunicipal",INDEX(B!$C$2:$C$126,MATCH(EF!P1001,B!$A$2:$A$126,0))),"Sin región al ser un ente Estatal")</f>
        <v>#N/A</v>
      </c>
      <c r="R1001" s="204" t="e">
        <f>IF(O1001="7",IF(P1001="000","N/A",INDEX(B!$D$2:$D$126,MATCH(EF!P1001,B!$A$2:$A$126,0))),B!$D$127)</f>
        <v>#N/A</v>
      </c>
      <c r="S1001" s="204" t="e">
        <f>IF(O1001="7",IF(P1001="000","N/A",INDEX(B!$E$2:$E$126,MATCH(EF!P1001,B!$A$2:$A$126,0))),B!$E$127)</f>
        <v>#N/A</v>
      </c>
    </row>
    <row r="1002" spans="1:19" x14ac:dyDescent="0.3">
      <c r="C1002" s="203"/>
      <c r="D1002" s="203"/>
      <c r="E1002" s="203"/>
      <c r="F1002" s="203"/>
      <c r="G1002" s="203"/>
      <c r="H1002" s="203"/>
      <c r="I1002" s="203"/>
      <c r="J1002" s="203"/>
      <c r="K1002" s="203"/>
      <c r="L1002" s="203"/>
      <c r="M1002" s="203"/>
      <c r="N1002" s="203"/>
      <c r="O1002" s="203"/>
      <c r="P1002" s="203"/>
      <c r="Q1002" s="203"/>
    </row>
    <row r="1003" spans="1:19" x14ac:dyDescent="0.3">
      <c r="C1003" s="203"/>
      <c r="D1003" s="203"/>
      <c r="E1003" s="203"/>
      <c r="F1003" s="203"/>
      <c r="G1003" s="203"/>
      <c r="H1003" s="203"/>
      <c r="I1003" s="203"/>
      <c r="J1003" s="203"/>
      <c r="K1003" s="203"/>
      <c r="L1003" s="203"/>
      <c r="M1003" s="203"/>
      <c r="N1003" s="203"/>
      <c r="O1003" s="203"/>
      <c r="P1003" s="203"/>
      <c r="Q1003" s="203"/>
    </row>
    <row r="1004" spans="1:19" x14ac:dyDescent="0.3">
      <c r="C1004" s="203"/>
      <c r="D1004" s="203"/>
      <c r="E1004" s="203"/>
      <c r="F1004" s="203"/>
      <c r="G1004" s="203"/>
      <c r="H1004" s="203"/>
      <c r="I1004" s="203"/>
      <c r="J1004" s="203"/>
      <c r="K1004" s="203"/>
      <c r="L1004" s="203"/>
      <c r="M1004" s="203"/>
      <c r="N1004" s="203"/>
      <c r="O1004" s="203"/>
      <c r="P1004" s="203"/>
      <c r="Q1004" s="203"/>
    </row>
    <row r="1005" spans="1:19" x14ac:dyDescent="0.3">
      <c r="C1005" s="203"/>
      <c r="D1005" s="203"/>
      <c r="E1005" s="203"/>
      <c r="F1005" s="203"/>
      <c r="G1005" s="203"/>
      <c r="H1005" s="203"/>
      <c r="I1005" s="203"/>
      <c r="J1005" s="203"/>
      <c r="K1005" s="203"/>
      <c r="L1005" s="203"/>
      <c r="M1005" s="203"/>
      <c r="N1005" s="203"/>
      <c r="O1005" s="203"/>
      <c r="P1005" s="203"/>
      <c r="Q1005" s="203"/>
    </row>
    <row r="1006" spans="1:19" x14ac:dyDescent="0.3">
      <c r="C1006" s="203"/>
      <c r="D1006" s="203"/>
      <c r="E1006" s="203"/>
      <c r="F1006" s="203"/>
      <c r="G1006" s="203"/>
      <c r="H1006" s="203"/>
      <c r="I1006" s="203"/>
      <c r="J1006" s="203"/>
      <c r="K1006" s="203"/>
      <c r="L1006" s="203"/>
      <c r="M1006" s="203"/>
      <c r="N1006" s="203"/>
      <c r="O1006" s="203"/>
      <c r="P1006" s="203"/>
      <c r="Q1006" s="203"/>
    </row>
    <row r="1007" spans="1:19" x14ac:dyDescent="0.3">
      <c r="C1007" s="203"/>
      <c r="D1007" s="203"/>
      <c r="E1007" s="203"/>
      <c r="F1007" s="203"/>
      <c r="G1007" s="203"/>
      <c r="H1007" s="203"/>
      <c r="I1007" s="203"/>
      <c r="J1007" s="203"/>
      <c r="K1007" s="203"/>
      <c r="L1007" s="203"/>
      <c r="M1007" s="203"/>
      <c r="N1007" s="203"/>
      <c r="O1007" s="203"/>
      <c r="P1007" s="203"/>
      <c r="Q1007" s="203"/>
    </row>
    <row r="1008" spans="1:19" x14ac:dyDescent="0.3">
      <c r="C1008" s="203"/>
      <c r="D1008" s="203"/>
      <c r="E1008" s="203"/>
      <c r="F1008" s="203"/>
      <c r="G1008" s="203"/>
      <c r="H1008" s="203"/>
      <c r="I1008" s="203"/>
      <c r="J1008" s="203"/>
      <c r="K1008" s="203"/>
      <c r="L1008" s="203"/>
      <c r="M1008" s="203"/>
      <c r="N1008" s="203"/>
      <c r="O1008" s="203"/>
      <c r="P1008" s="203"/>
      <c r="Q1008" s="203"/>
    </row>
    <row r="1009" spans="3:17" x14ac:dyDescent="0.3">
      <c r="C1009" s="203"/>
      <c r="D1009" s="203"/>
      <c r="E1009" s="203"/>
      <c r="F1009" s="203"/>
      <c r="G1009" s="203"/>
      <c r="H1009" s="203"/>
      <c r="I1009" s="203"/>
      <c r="J1009" s="203"/>
      <c r="K1009" s="203"/>
      <c r="L1009" s="203"/>
      <c r="M1009" s="203"/>
      <c r="N1009" s="203"/>
      <c r="O1009" s="203"/>
      <c r="P1009" s="203"/>
      <c r="Q1009" s="203"/>
    </row>
    <row r="1010" spans="3:17" x14ac:dyDescent="0.3">
      <c r="C1010" s="203"/>
      <c r="D1010" s="203"/>
      <c r="E1010" s="203"/>
      <c r="F1010" s="203"/>
      <c r="G1010" s="203"/>
      <c r="H1010" s="203"/>
      <c r="I1010" s="203"/>
      <c r="J1010" s="203"/>
      <c r="K1010" s="203"/>
      <c r="L1010" s="203"/>
      <c r="M1010" s="203"/>
      <c r="N1010" s="203"/>
      <c r="O1010" s="203"/>
      <c r="P1010" s="203"/>
      <c r="Q1010" s="203"/>
    </row>
    <row r="1011" spans="3:17" x14ac:dyDescent="0.3">
      <c r="C1011" s="203"/>
      <c r="D1011" s="203"/>
      <c r="E1011" s="203"/>
      <c r="F1011" s="203"/>
      <c r="G1011" s="203"/>
      <c r="H1011" s="203"/>
      <c r="I1011" s="203"/>
      <c r="J1011" s="203"/>
      <c r="K1011" s="203"/>
      <c r="L1011" s="203"/>
      <c r="M1011" s="203"/>
      <c r="N1011" s="203"/>
      <c r="O1011" s="203"/>
      <c r="P1011" s="203"/>
      <c r="Q1011" s="203"/>
    </row>
    <row r="1012" spans="3:17" x14ac:dyDescent="0.3">
      <c r="C1012" s="203"/>
      <c r="D1012" s="203"/>
      <c r="E1012" s="203"/>
      <c r="F1012" s="203"/>
      <c r="G1012" s="203"/>
      <c r="H1012" s="203"/>
      <c r="I1012" s="203"/>
      <c r="J1012" s="203"/>
      <c r="K1012" s="203"/>
      <c r="L1012" s="203"/>
      <c r="M1012" s="203"/>
      <c r="N1012" s="203"/>
      <c r="O1012" s="203"/>
      <c r="P1012" s="203"/>
      <c r="Q1012" s="203"/>
    </row>
    <row r="1013" spans="3:17" x14ac:dyDescent="0.3">
      <c r="C1013" s="203"/>
      <c r="D1013" s="203"/>
      <c r="E1013" s="203"/>
      <c r="F1013" s="203"/>
      <c r="G1013" s="203"/>
      <c r="H1013" s="203"/>
      <c r="I1013" s="203"/>
      <c r="J1013" s="203"/>
      <c r="K1013" s="203"/>
      <c r="L1013" s="203"/>
      <c r="M1013" s="203"/>
      <c r="N1013" s="203"/>
      <c r="O1013" s="203"/>
      <c r="P1013" s="203"/>
      <c r="Q1013" s="203"/>
    </row>
    <row r="1014" spans="3:17" x14ac:dyDescent="0.3">
      <c r="C1014" s="203"/>
      <c r="D1014" s="203"/>
      <c r="E1014" s="203"/>
      <c r="F1014" s="203"/>
      <c r="G1014" s="203"/>
      <c r="H1014" s="203"/>
      <c r="I1014" s="203"/>
      <c r="J1014" s="203"/>
      <c r="K1014" s="203"/>
      <c r="L1014" s="203"/>
      <c r="M1014" s="203"/>
      <c r="N1014" s="203"/>
      <c r="O1014" s="203"/>
      <c r="P1014" s="203"/>
      <c r="Q1014" s="203"/>
    </row>
    <row r="1015" spans="3:17" x14ac:dyDescent="0.3">
      <c r="C1015" s="203"/>
      <c r="D1015" s="203"/>
      <c r="E1015" s="203"/>
      <c r="F1015" s="203"/>
      <c r="G1015" s="203"/>
      <c r="H1015" s="203"/>
      <c r="I1015" s="203"/>
      <c r="J1015" s="203"/>
      <c r="K1015" s="203"/>
      <c r="L1015" s="203"/>
      <c r="M1015" s="203"/>
      <c r="N1015" s="203"/>
      <c r="O1015" s="203"/>
      <c r="P1015" s="203"/>
      <c r="Q1015" s="203"/>
    </row>
    <row r="1016" spans="3:17" x14ac:dyDescent="0.3">
      <c r="C1016" s="203"/>
      <c r="D1016" s="203"/>
      <c r="E1016" s="203"/>
      <c r="F1016" s="203"/>
      <c r="G1016" s="203"/>
      <c r="H1016" s="203"/>
      <c r="I1016" s="203"/>
      <c r="J1016" s="203"/>
      <c r="K1016" s="203"/>
      <c r="L1016" s="203"/>
      <c r="M1016" s="203"/>
      <c r="N1016" s="203"/>
      <c r="O1016" s="203"/>
      <c r="P1016" s="203"/>
      <c r="Q1016" s="203"/>
    </row>
  </sheetData>
  <sheetProtection algorithmName="SHA-512" hashValue="C8FF/RVdIbgpCf+ytUkzSIJh+kM3WHPQasZofEtxcIGkGKzZm89XfpwEGf1Ea8l+l2NAM4WV5CSIj7t+5QmfOA==" saltValue="5AiTLVLK3WHdn5CrG45eW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4"/>
  <dimension ref="A1:HM3406"/>
  <sheetViews>
    <sheetView zoomScaleNormal="100" workbookViewId="0">
      <selection activeCell="A2" sqref="A2"/>
    </sheetView>
  </sheetViews>
  <sheetFormatPr baseColWidth="10" defaultColWidth="10.77734375" defaultRowHeight="14.4" x14ac:dyDescent="0.3"/>
  <cols>
    <col min="29" max="29" width="11.109375" customWidth="1"/>
  </cols>
  <sheetData>
    <row r="1" spans="1:221" ht="15" customHeight="1" x14ac:dyDescent="0.3">
      <c r="A1" t="s">
        <v>1145</v>
      </c>
      <c r="B1" t="s">
        <v>1146</v>
      </c>
      <c r="C1" t="s">
        <v>1147</v>
      </c>
      <c r="D1" t="s">
        <v>1148</v>
      </c>
      <c r="E1" t="s">
        <v>1149</v>
      </c>
      <c r="F1" t="s">
        <v>1140</v>
      </c>
      <c r="G1" t="s">
        <v>988</v>
      </c>
      <c r="H1" t="s">
        <v>1213</v>
      </c>
      <c r="I1" t="s">
        <v>1214</v>
      </c>
      <c r="J1" t="s">
        <v>1013</v>
      </c>
      <c r="K1" t="s">
        <v>989</v>
      </c>
      <c r="L1" t="s">
        <v>990</v>
      </c>
      <c r="M1" t="s">
        <v>1150</v>
      </c>
      <c r="N1" t="s">
        <v>1151</v>
      </c>
      <c r="O1" t="s">
        <v>7</v>
      </c>
      <c r="P1" t="s">
        <v>1152</v>
      </c>
      <c r="Q1" t="s">
        <v>1153</v>
      </c>
      <c r="R1" t="s">
        <v>1154</v>
      </c>
      <c r="S1" t="s">
        <v>1155</v>
      </c>
      <c r="T1" t="s">
        <v>1156</v>
      </c>
      <c r="U1" t="s">
        <v>1157</v>
      </c>
      <c r="V1" t="s">
        <v>1158</v>
      </c>
      <c r="W1" t="s">
        <v>1159</v>
      </c>
      <c r="X1" t="s">
        <v>742</v>
      </c>
      <c r="Y1" t="s">
        <v>1160</v>
      </c>
      <c r="Z1" t="s">
        <v>1161</v>
      </c>
      <c r="AA1" t="s">
        <v>1162</v>
      </c>
      <c r="AB1" t="s">
        <v>1163</v>
      </c>
      <c r="AC1" t="s">
        <v>1172</v>
      </c>
      <c r="AD1" t="s">
        <v>1164</v>
      </c>
      <c r="AE1" t="s">
        <v>1165</v>
      </c>
      <c r="AF1" t="s">
        <v>1166</v>
      </c>
      <c r="AG1" t="s">
        <v>1167</v>
      </c>
      <c r="AH1" t="s">
        <v>1168</v>
      </c>
      <c r="AI1" t="s">
        <v>1169</v>
      </c>
      <c r="AJ1" t="s">
        <v>719</v>
      </c>
      <c r="AK1" t="s">
        <v>1170</v>
      </c>
      <c r="AL1" t="s">
        <v>1171</v>
      </c>
      <c r="AM1" t="s">
        <v>1960</v>
      </c>
      <c r="AN1" t="s">
        <v>1961</v>
      </c>
      <c r="AO1" t="s">
        <v>1962</v>
      </c>
      <c r="AP1" t="s">
        <v>1963</v>
      </c>
      <c r="AQ1" t="s">
        <v>1964</v>
      </c>
      <c r="AR1" t="s">
        <v>1965</v>
      </c>
      <c r="AS1" t="s">
        <v>1966</v>
      </c>
      <c r="AT1" t="s">
        <v>1967</v>
      </c>
      <c r="AU1" t="s">
        <v>1968</v>
      </c>
      <c r="AV1" t="s">
        <v>1969</v>
      </c>
      <c r="AW1" t="s">
        <v>1970</v>
      </c>
      <c r="AX1" t="s">
        <v>1971</v>
      </c>
      <c r="AY1" t="s">
        <v>1972</v>
      </c>
      <c r="AZ1" t="s">
        <v>1973</v>
      </c>
      <c r="BA1" t="s">
        <v>1974</v>
      </c>
      <c r="BB1" t="s">
        <v>1975</v>
      </c>
      <c r="BC1" t="s">
        <v>1976</v>
      </c>
      <c r="BD1" t="s">
        <v>1977</v>
      </c>
      <c r="BE1" t="s">
        <v>1978</v>
      </c>
      <c r="BF1" t="s">
        <v>1979</v>
      </c>
      <c r="BG1" t="s">
        <v>1980</v>
      </c>
      <c r="BH1" t="s">
        <v>1981</v>
      </c>
      <c r="BI1" t="s">
        <v>1982</v>
      </c>
      <c r="BJ1" t="s">
        <v>1983</v>
      </c>
      <c r="BK1" t="s">
        <v>1984</v>
      </c>
      <c r="BL1" t="s">
        <v>1985</v>
      </c>
      <c r="BM1" t="s">
        <v>1986</v>
      </c>
      <c r="BN1" t="s">
        <v>2136</v>
      </c>
      <c r="BO1" t="s">
        <v>2137</v>
      </c>
      <c r="BP1" t="s">
        <v>2138</v>
      </c>
      <c r="BQ1" t="s">
        <v>2139</v>
      </c>
      <c r="BR1" t="s">
        <v>1987</v>
      </c>
      <c r="BS1" t="s">
        <v>1988</v>
      </c>
      <c r="BT1" t="s">
        <v>1989</v>
      </c>
      <c r="BU1" t="s">
        <v>1990</v>
      </c>
      <c r="BV1" t="s">
        <v>1991</v>
      </c>
      <c r="BW1" t="s">
        <v>1992</v>
      </c>
      <c r="BX1" t="s">
        <v>1993</v>
      </c>
      <c r="BY1" t="s">
        <v>1994</v>
      </c>
      <c r="BZ1" t="s">
        <v>1995</v>
      </c>
      <c r="CA1" t="s">
        <v>1996</v>
      </c>
      <c r="CB1" t="s">
        <v>1997</v>
      </c>
      <c r="CC1" t="s">
        <v>1998</v>
      </c>
      <c r="CD1" t="s">
        <v>1999</v>
      </c>
      <c r="CE1" t="s">
        <v>2000</v>
      </c>
      <c r="CF1" t="s">
        <v>2001</v>
      </c>
      <c r="CG1" t="s">
        <v>2002</v>
      </c>
      <c r="CH1" t="s">
        <v>2003</v>
      </c>
      <c r="CI1" t="s">
        <v>2004</v>
      </c>
      <c r="CJ1" t="s">
        <v>2005</v>
      </c>
      <c r="CK1" t="s">
        <v>2006</v>
      </c>
      <c r="CL1" t="s">
        <v>2007</v>
      </c>
      <c r="CM1" t="s">
        <v>2008</v>
      </c>
      <c r="CN1" t="s">
        <v>2008</v>
      </c>
      <c r="CO1" t="s">
        <v>2009</v>
      </c>
      <c r="CP1" t="s">
        <v>2010</v>
      </c>
      <c r="CQ1" t="s">
        <v>2011</v>
      </c>
      <c r="CR1" t="s">
        <v>2012</v>
      </c>
      <c r="CS1" t="s">
        <v>2013</v>
      </c>
      <c r="CT1" t="s">
        <v>2014</v>
      </c>
      <c r="CU1" t="s">
        <v>2015</v>
      </c>
      <c r="CV1" t="s">
        <v>2016</v>
      </c>
      <c r="CW1" t="s">
        <v>2017</v>
      </c>
      <c r="CX1" t="s">
        <v>2018</v>
      </c>
      <c r="CY1" t="s">
        <v>2019</v>
      </c>
      <c r="CZ1" t="s">
        <v>2020</v>
      </c>
      <c r="DA1" t="s">
        <v>2021</v>
      </c>
      <c r="DB1" t="s">
        <v>2022</v>
      </c>
      <c r="DC1" t="s">
        <v>2023</v>
      </c>
      <c r="DD1" t="s">
        <v>2024</v>
      </c>
      <c r="DE1" t="s">
        <v>2025</v>
      </c>
      <c r="DF1" t="s">
        <v>2026</v>
      </c>
      <c r="DG1" t="s">
        <v>2027</v>
      </c>
      <c r="DH1" t="s">
        <v>2028</v>
      </c>
      <c r="DI1" t="s">
        <v>2029</v>
      </c>
      <c r="DJ1" t="s">
        <v>2030</v>
      </c>
      <c r="DK1" t="s">
        <v>2031</v>
      </c>
      <c r="DL1" t="s">
        <v>2032</v>
      </c>
      <c r="DM1" t="s">
        <v>2033</v>
      </c>
      <c r="DN1" t="s">
        <v>2034</v>
      </c>
      <c r="DO1" t="s">
        <v>2035</v>
      </c>
      <c r="DP1" t="s">
        <v>2036</v>
      </c>
      <c r="DQ1" t="s">
        <v>2037</v>
      </c>
      <c r="DR1" t="s">
        <v>2038</v>
      </c>
      <c r="DS1" t="s">
        <v>2039</v>
      </c>
      <c r="DT1" t="s">
        <v>2040</v>
      </c>
      <c r="DU1" t="s">
        <v>2041</v>
      </c>
      <c r="DV1" t="s">
        <v>2042</v>
      </c>
      <c r="DW1" t="s">
        <v>2043</v>
      </c>
      <c r="DX1" t="s">
        <v>2044</v>
      </c>
      <c r="DY1" t="s">
        <v>2045</v>
      </c>
      <c r="DZ1" t="s">
        <v>2046</v>
      </c>
      <c r="EA1" t="s">
        <v>2047</v>
      </c>
      <c r="EB1" t="s">
        <v>2048</v>
      </c>
      <c r="EC1" t="s">
        <v>2049</v>
      </c>
      <c r="ED1" t="s">
        <v>2050</v>
      </c>
      <c r="EE1" t="s">
        <v>2051</v>
      </c>
      <c r="EF1" t="s">
        <v>2052</v>
      </c>
      <c r="EG1" t="s">
        <v>2053</v>
      </c>
      <c r="EH1" t="s">
        <v>2054</v>
      </c>
      <c r="EI1" t="s">
        <v>2055</v>
      </c>
      <c r="EJ1" t="s">
        <v>2056</v>
      </c>
      <c r="EK1" t="s">
        <v>2057</v>
      </c>
      <c r="EL1" t="s">
        <v>2058</v>
      </c>
      <c r="EM1" t="s">
        <v>2059</v>
      </c>
      <c r="EN1" t="s">
        <v>2060</v>
      </c>
      <c r="EO1" t="s">
        <v>2061</v>
      </c>
      <c r="EP1" t="s">
        <v>2062</v>
      </c>
      <c r="EQ1" t="s">
        <v>2063</v>
      </c>
      <c r="ER1" t="s">
        <v>2064</v>
      </c>
      <c r="ES1" t="s">
        <v>2065</v>
      </c>
      <c r="ET1" t="s">
        <v>2066</v>
      </c>
      <c r="EU1" t="s">
        <v>2067</v>
      </c>
      <c r="EV1" t="s">
        <v>2068</v>
      </c>
      <c r="EW1" t="s">
        <v>2069</v>
      </c>
      <c r="EX1" t="s">
        <v>2070</v>
      </c>
      <c r="EY1" t="s">
        <v>2097</v>
      </c>
      <c r="EZ1" t="s">
        <v>2098</v>
      </c>
      <c r="FA1" t="s">
        <v>2099</v>
      </c>
      <c r="FB1" t="s">
        <v>2100</v>
      </c>
      <c r="FC1" t="s">
        <v>2101</v>
      </c>
      <c r="FD1" t="s">
        <v>2071</v>
      </c>
      <c r="FE1" t="s">
        <v>2072</v>
      </c>
      <c r="FF1" t="s">
        <v>2073</v>
      </c>
      <c r="FG1" t="s">
        <v>2074</v>
      </c>
      <c r="FH1" t="s">
        <v>2075</v>
      </c>
      <c r="FI1" t="s">
        <v>2076</v>
      </c>
      <c r="FJ1" t="s">
        <v>2077</v>
      </c>
      <c r="FK1" t="s">
        <v>2078</v>
      </c>
      <c r="FL1" t="s">
        <v>2079</v>
      </c>
      <c r="FM1" t="s">
        <v>2080</v>
      </c>
      <c r="FN1" t="s">
        <v>2081</v>
      </c>
      <c r="FO1" t="s">
        <v>2082</v>
      </c>
      <c r="FP1" t="s">
        <v>2083</v>
      </c>
      <c r="FQ1" t="s">
        <v>2083</v>
      </c>
      <c r="FR1" t="s">
        <v>2084</v>
      </c>
      <c r="FS1" t="s">
        <v>2102</v>
      </c>
      <c r="FT1" t="s">
        <v>2103</v>
      </c>
      <c r="FU1" t="s">
        <v>2085</v>
      </c>
      <c r="FV1" t="s">
        <v>2086</v>
      </c>
      <c r="FW1" t="s">
        <v>2087</v>
      </c>
      <c r="FX1" t="s">
        <v>2088</v>
      </c>
      <c r="FY1" t="s">
        <v>2089</v>
      </c>
      <c r="FZ1" t="s">
        <v>2090</v>
      </c>
      <c r="GA1" t="s">
        <v>2091</v>
      </c>
      <c r="GB1" t="s">
        <v>2092</v>
      </c>
      <c r="GC1" t="s">
        <v>2093</v>
      </c>
      <c r="GD1" t="s">
        <v>2094</v>
      </c>
      <c r="GE1" t="s">
        <v>2095</v>
      </c>
      <c r="GF1" t="s">
        <v>2096</v>
      </c>
      <c r="GG1" t="s">
        <v>2104</v>
      </c>
      <c r="GH1" t="s">
        <v>2105</v>
      </c>
      <c r="GI1" t="s">
        <v>2106</v>
      </c>
      <c r="GJ1" t="s">
        <v>2107</v>
      </c>
      <c r="GK1" t="s">
        <v>2108</v>
      </c>
      <c r="GL1" t="s">
        <v>2109</v>
      </c>
      <c r="GM1" t="s">
        <v>2110</v>
      </c>
      <c r="GN1" t="s">
        <v>2111</v>
      </c>
      <c r="GO1" t="s">
        <v>2112</v>
      </c>
      <c r="GP1" t="s">
        <v>2113</v>
      </c>
      <c r="GQ1" t="s">
        <v>2114</v>
      </c>
      <c r="GR1" t="s">
        <v>2115</v>
      </c>
      <c r="GS1" t="s">
        <v>2116</v>
      </c>
      <c r="GT1" t="s">
        <v>2117</v>
      </c>
      <c r="GU1" t="s">
        <v>2118</v>
      </c>
      <c r="GV1" t="s">
        <v>2119</v>
      </c>
      <c r="GW1" t="s">
        <v>2120</v>
      </c>
      <c r="GX1" t="s">
        <v>2121</v>
      </c>
      <c r="GY1" t="s">
        <v>2122</v>
      </c>
      <c r="GZ1" t="s">
        <v>2123</v>
      </c>
      <c r="HA1" t="s">
        <v>2124</v>
      </c>
      <c r="HB1" t="s">
        <v>2125</v>
      </c>
      <c r="HC1" t="s">
        <v>2126</v>
      </c>
      <c r="HD1" t="s">
        <v>2127</v>
      </c>
      <c r="HE1" t="s">
        <v>2128</v>
      </c>
      <c r="HF1" t="s">
        <v>2129</v>
      </c>
      <c r="HG1" t="s">
        <v>2130</v>
      </c>
      <c r="HH1" t="s">
        <v>2131</v>
      </c>
      <c r="HI1" t="s">
        <v>2132</v>
      </c>
      <c r="HJ1" t="s">
        <v>2217</v>
      </c>
      <c r="HK1" t="s">
        <v>2133</v>
      </c>
      <c r="HL1" t="s">
        <v>1173</v>
      </c>
      <c r="HM1" t="s">
        <v>2134</v>
      </c>
    </row>
    <row r="2" spans="1:221" x14ac:dyDescent="0.3">
      <c r="A2">
        <f>FU!B6</f>
        <v>704901</v>
      </c>
      <c r="B2" t="str">
        <f>FU!F6</f>
        <v>Sistema para el Desarrollo Integral de la Familia del municipio de Jilotlán de los Dolores</v>
      </c>
      <c r="C2" t="str">
        <f>FU!B9</f>
        <v>Municipal</v>
      </c>
      <c r="D2" t="str">
        <f>FU!I9</f>
        <v>Sí</v>
      </c>
      <c r="E2" t="str">
        <f>FU!L9</f>
        <v>Asistencia social</v>
      </c>
      <c r="F2" t="str">
        <f>FU!R9</f>
        <v>Ejecutivo</v>
      </c>
      <c r="G2" t="str">
        <f>FU!X9</f>
        <v>OPD</v>
      </c>
      <c r="H2">
        <f>FU!B11</f>
        <v>9917</v>
      </c>
      <c r="I2">
        <f>FU!I11</f>
        <v>9425</v>
      </c>
      <c r="J2" t="str">
        <f>FU!P11</f>
        <v>Sur</v>
      </c>
      <c r="K2">
        <f>FU!AB11</f>
        <v>1986</v>
      </c>
      <c r="L2" t="str">
        <f>FU!AH11</f>
        <v>NA</v>
      </c>
      <c r="M2">
        <f>FU!B16</f>
        <v>0</v>
      </c>
      <c r="N2">
        <f>FU!E16</f>
        <v>0</v>
      </c>
      <c r="O2">
        <f>FU!L16</f>
        <v>0</v>
      </c>
      <c r="P2">
        <f>FU!V16</f>
        <v>0</v>
      </c>
      <c r="Q2">
        <f>FU!AA16</f>
        <v>0</v>
      </c>
      <c r="R2">
        <f>FU!AG16</f>
        <v>0</v>
      </c>
      <c r="S2">
        <f>FU!B18</f>
        <v>0</v>
      </c>
      <c r="T2">
        <f>FU!AA18</f>
        <v>0</v>
      </c>
      <c r="U2" t="str">
        <f>FU!B20</f>
        <v>PAI</v>
      </c>
      <c r="V2" t="str">
        <f>FU!E20</f>
        <v>Presupuesto inicial</v>
      </c>
      <c r="W2">
        <f>FU!AJ20</f>
        <v>2025</v>
      </c>
      <c r="X2">
        <f>FU!B25</f>
        <v>0</v>
      </c>
      <c r="Y2">
        <f>FU!I25</f>
        <v>0</v>
      </c>
      <c r="Z2">
        <f>FU!O25</f>
        <v>0</v>
      </c>
      <c r="AA2">
        <f>FU!X25</f>
        <v>0</v>
      </c>
      <c r="AB2">
        <f>FU!AF25</f>
        <v>0</v>
      </c>
      <c r="AC2" t="str">
        <f>FU!B29</f>
        <v/>
      </c>
      <c r="AD2" t="str">
        <f>FU!B30</f>
        <v>X</v>
      </c>
      <c r="AE2" t="str">
        <f>FU!B31</f>
        <v>X</v>
      </c>
      <c r="AF2" t="str">
        <f>FU!B32</f>
        <v>X</v>
      </c>
      <c r="AG2" t="str">
        <f>FU!B33</f>
        <v>X</v>
      </c>
      <c r="AH2" t="str">
        <f>FU!B34</f>
        <v>X</v>
      </c>
      <c r="AI2" t="str">
        <f>FU!B35</f>
        <v/>
      </c>
      <c r="AJ2" t="str">
        <f>FU!B36</f>
        <v/>
      </c>
      <c r="AK2" t="str">
        <f>FU!B37</f>
        <v>X</v>
      </c>
      <c r="AL2" t="str">
        <f>FU!B38</f>
        <v>X</v>
      </c>
      <c r="AM2" t="str">
        <f>FU!B40</f>
        <v/>
      </c>
      <c r="AN2">
        <f>FU!B41</f>
        <v>1</v>
      </c>
      <c r="AO2" t="str">
        <f>FU!B42</f>
        <v/>
      </c>
      <c r="AP2" t="str">
        <f>FU!B43</f>
        <v/>
      </c>
      <c r="AQ2" t="str">
        <f>FU!B44</f>
        <v/>
      </c>
      <c r="AR2" t="str">
        <f>FU!B45</f>
        <v/>
      </c>
      <c r="AS2">
        <f>FU!B46</f>
        <v>1</v>
      </c>
      <c r="AT2" t="str">
        <f>FU!B47</f>
        <v/>
      </c>
      <c r="AU2" t="str">
        <f>FU!B48</f>
        <v/>
      </c>
      <c r="AV2" t="str">
        <f>FU!B49</f>
        <v/>
      </c>
      <c r="AW2" t="str">
        <f>FU!B50</f>
        <v/>
      </c>
      <c r="AX2" t="str">
        <f>FU!B51</f>
        <v/>
      </c>
      <c r="AY2">
        <f>FU!B52</f>
        <v>1</v>
      </c>
      <c r="AZ2" t="str">
        <f>FU!B53</f>
        <v/>
      </c>
      <c r="BA2" t="str">
        <f>FU!B54</f>
        <v/>
      </c>
      <c r="BB2" t="str">
        <f>FU!B55</f>
        <v/>
      </c>
      <c r="BC2" t="str">
        <f>FU!B56</f>
        <v/>
      </c>
      <c r="BD2" t="str">
        <f>FU!B57</f>
        <v/>
      </c>
      <c r="BE2" t="str">
        <f>FU!B58</f>
        <v/>
      </c>
      <c r="BF2" t="str">
        <f>FU!B59</f>
        <v/>
      </c>
      <c r="BG2" t="str">
        <f>FU!B60</f>
        <v/>
      </c>
      <c r="BH2" t="str">
        <f>FU!B61</f>
        <v/>
      </c>
      <c r="BI2" t="str">
        <f>FU!B62</f>
        <v/>
      </c>
      <c r="BJ2" t="str">
        <f>FU!B63</f>
        <v/>
      </c>
      <c r="BK2" t="str">
        <f>FU!B64</f>
        <v/>
      </c>
      <c r="BL2" t="str">
        <f>FU!B65</f>
        <v/>
      </c>
      <c r="BM2" t="str">
        <f>FU!B66</f>
        <v/>
      </c>
      <c r="BN2" t="str">
        <f>FU!B67</f>
        <v/>
      </c>
      <c r="BO2" t="str">
        <f>FU!B68</f>
        <v/>
      </c>
      <c r="BP2" t="str">
        <f>FU!B69</f>
        <v/>
      </c>
      <c r="BQ2" t="str">
        <f>FU!B70</f>
        <v/>
      </c>
      <c r="BR2">
        <f>FU!U74</f>
        <v>0</v>
      </c>
      <c r="BS2" t="str">
        <f>FU!W74</f>
        <v>N/A</v>
      </c>
      <c r="BT2" t="str">
        <f>FU!AB74</f>
        <v>N/A</v>
      </c>
      <c r="BU2">
        <f>FU!AD74</f>
        <v>0</v>
      </c>
      <c r="BV2">
        <f>FU!U77</f>
        <v>0</v>
      </c>
      <c r="BW2" t="str">
        <f>FU!W77</f>
        <v>N/A</v>
      </c>
      <c r="BX2" t="str">
        <f>FU!AB77</f>
        <v>N/A</v>
      </c>
      <c r="BY2">
        <f>FU!AD77</f>
        <v>0</v>
      </c>
      <c r="BZ2">
        <f>FU!U80</f>
        <v>2</v>
      </c>
      <c r="CA2">
        <f>FU!W81</f>
        <v>0</v>
      </c>
      <c r="CB2">
        <f>FU!W83</f>
        <v>6000000</v>
      </c>
      <c r="CC2" t="e">
        <f>FU!AB80</f>
        <v>#DIV/0!</v>
      </c>
      <c r="CD2">
        <f>FU!AD80</f>
        <v>0</v>
      </c>
      <c r="CE2">
        <f>FU!U84</f>
        <v>1</v>
      </c>
      <c r="CF2">
        <f>FU!W85</f>
        <v>0</v>
      </c>
      <c r="CG2">
        <f>FU!W87</f>
        <v>0</v>
      </c>
      <c r="CH2" t="e">
        <f>FU!AB84</f>
        <v>#DIV/0!</v>
      </c>
      <c r="CI2">
        <f>FU!AD84</f>
        <v>0</v>
      </c>
      <c r="CJ2">
        <f>FU!U88</f>
        <v>1</v>
      </c>
      <c r="CK2">
        <f>FU!W89</f>
        <v>0</v>
      </c>
      <c r="CL2">
        <f>FU!W91</f>
        <v>0</v>
      </c>
      <c r="CM2" t="e">
        <f>FU!AB88</f>
        <v>#DIV/0!</v>
      </c>
      <c r="CN2">
        <f>FU!AD88</f>
        <v>0</v>
      </c>
      <c r="CO2">
        <f>FU!U92</f>
        <v>0</v>
      </c>
      <c r="CP2" t="str">
        <f>FU!W92</f>
        <v>N/A</v>
      </c>
      <c r="CQ2" t="str">
        <f>FU!AB92</f>
        <v>N/A</v>
      </c>
      <c r="CR2">
        <f>FU!AD92</f>
        <v>0</v>
      </c>
      <c r="CS2">
        <f>FU!U96</f>
        <v>2</v>
      </c>
      <c r="CT2">
        <f>FU!U97</f>
        <v>2</v>
      </c>
      <c r="CU2">
        <f>FU!U98</f>
        <v>2</v>
      </c>
      <c r="CV2">
        <f>FU!X96</f>
        <v>6300000</v>
      </c>
      <c r="CW2">
        <f>FU!X97</f>
        <v>6615000</v>
      </c>
      <c r="CX2">
        <f>FU!X98</f>
        <v>6945750</v>
      </c>
      <c r="CY2">
        <f>FU!AB96</f>
        <v>5.0000000000000044E-2</v>
      </c>
      <c r="CZ2">
        <f>FU!AB97</f>
        <v>5.0000000000000044E-2</v>
      </c>
      <c r="DA2">
        <f>FU!AB98</f>
        <v>5.0000000000000044E-2</v>
      </c>
      <c r="DB2">
        <f>FU!AD96</f>
        <v>0</v>
      </c>
      <c r="DC2">
        <f>FU!U99</f>
        <v>0</v>
      </c>
      <c r="DD2">
        <f>FU!U102</f>
        <v>0</v>
      </c>
      <c r="DE2" t="str">
        <f>FU!W99</f>
        <v>N/A</v>
      </c>
      <c r="DF2" t="str">
        <f>FU!W102</f>
        <v>N/A</v>
      </c>
      <c r="DG2" t="str">
        <f>FU!AB99</f>
        <v>N/A</v>
      </c>
      <c r="DH2" t="str">
        <f>FU!AB102</f>
        <v>N/A</v>
      </c>
      <c r="DI2">
        <f>FU!AD99</f>
        <v>0</v>
      </c>
      <c r="DJ2">
        <f>FU!AD102</f>
        <v>0</v>
      </c>
      <c r="DK2" t="b">
        <f>FU!U105</f>
        <v>0</v>
      </c>
      <c r="DL2">
        <f>FU!W106</f>
        <v>0</v>
      </c>
      <c r="DM2">
        <f>FU!W108</f>
        <v>0</v>
      </c>
      <c r="DN2" s="238">
        <f>FU!W110</f>
        <v>6000000</v>
      </c>
      <c r="DO2">
        <f>FU!AB105</f>
        <v>0</v>
      </c>
      <c r="DP2">
        <f>FU!AD105</f>
        <v>0</v>
      </c>
      <c r="DQ2">
        <f>FU!U111</f>
        <v>0</v>
      </c>
      <c r="DR2">
        <f>FU!W112</f>
        <v>0</v>
      </c>
      <c r="DS2">
        <f>FU!W114</f>
        <v>0</v>
      </c>
      <c r="DT2" t="e">
        <f>FU!AB111</f>
        <v>#DIV/0!</v>
      </c>
      <c r="DU2">
        <f>FU!AD111</f>
        <v>0</v>
      </c>
      <c r="DV2">
        <f>FU!U115</f>
        <v>0</v>
      </c>
      <c r="DW2" t="str">
        <f>FU!W115</f>
        <v>N/A</v>
      </c>
      <c r="DX2" t="str">
        <f>FU!AB115</f>
        <v>N/A</v>
      </c>
      <c r="DY2">
        <f>FU!AD115</f>
        <v>0</v>
      </c>
      <c r="DZ2">
        <f>FU!U119</f>
        <v>2</v>
      </c>
      <c r="EA2">
        <f>FU!U120</f>
        <v>2</v>
      </c>
      <c r="EB2">
        <f>FU!U121</f>
        <v>2</v>
      </c>
      <c r="EC2">
        <f>FU!X119</f>
        <v>6300000</v>
      </c>
      <c r="ED2">
        <f>FU!X120</f>
        <v>6615000</v>
      </c>
      <c r="EE2">
        <f>FU!X121</f>
        <v>6945750</v>
      </c>
      <c r="EF2">
        <f>FU!AB119</f>
        <v>6.0606060606060552E-2</v>
      </c>
      <c r="EG2">
        <f>FU!AB120</f>
        <v>5.0000000000000044E-2</v>
      </c>
      <c r="EH2">
        <f>FU!AB121</f>
        <v>5.0000000000000044E-2</v>
      </c>
      <c r="EI2">
        <f>FU!AD119</f>
        <v>0</v>
      </c>
      <c r="EJ2">
        <f>FU!U122</f>
        <v>0</v>
      </c>
      <c r="EK2">
        <f>FU!U125</f>
        <v>0</v>
      </c>
      <c r="EL2">
        <f>FU!U128</f>
        <v>0</v>
      </c>
      <c r="EM2">
        <f>FU!U131</f>
        <v>0</v>
      </c>
      <c r="EN2">
        <f>FU!U134</f>
        <v>0</v>
      </c>
      <c r="EO2" t="str">
        <f>FU!W122</f>
        <v>N/A</v>
      </c>
      <c r="EP2" t="str">
        <f>FU!W125</f>
        <v>N/A</v>
      </c>
      <c r="EQ2" t="str">
        <f>FU!W128</f>
        <v>N/A</v>
      </c>
      <c r="ER2" t="str">
        <f>FU!W131</f>
        <v>N/A</v>
      </c>
      <c r="ES2" s="238" t="str">
        <f>FU!W134</f>
        <v>N/A</v>
      </c>
      <c r="ET2" t="str">
        <f>FU!AB122</f>
        <v>N/A</v>
      </c>
      <c r="EU2" t="str">
        <f>FU!AB125</f>
        <v>N/A</v>
      </c>
      <c r="EV2" t="str">
        <f>FU!AB128</f>
        <v>N/A</v>
      </c>
      <c r="EW2" t="str">
        <f>FU!AB131</f>
        <v>N/A</v>
      </c>
      <c r="EX2" t="str">
        <f>FU!AB134</f>
        <v>N/A</v>
      </c>
      <c r="EY2">
        <f>FU!AD122</f>
        <v>0</v>
      </c>
      <c r="EZ2">
        <f>FU!AD125</f>
        <v>0</v>
      </c>
      <c r="FA2">
        <f>FU!AD128</f>
        <v>0</v>
      </c>
      <c r="FB2">
        <f>FU!AD131</f>
        <v>0</v>
      </c>
      <c r="FC2">
        <f>FU!AD134</f>
        <v>0</v>
      </c>
      <c r="FD2">
        <f>FU!U137</f>
        <v>1</v>
      </c>
      <c r="FE2" t="str">
        <f>FU!W137</f>
        <v>N/A</v>
      </c>
      <c r="FF2" t="str">
        <f>FU!AB137</f>
        <v>N/A</v>
      </c>
      <c r="FG2">
        <f>FU!AD137</f>
        <v>0</v>
      </c>
      <c r="FH2">
        <f>FU!U140</f>
        <v>1</v>
      </c>
      <c r="FI2">
        <f>FU!W141</f>
        <v>6000000</v>
      </c>
      <c r="FJ2">
        <f>FU!W143</f>
        <v>5940000</v>
      </c>
      <c r="FK2" s="239">
        <f>FU!AB140</f>
        <v>60000</v>
      </c>
      <c r="FL2">
        <f>FU!AD140</f>
        <v>0</v>
      </c>
      <c r="FM2">
        <f>FU!U144</f>
        <v>1</v>
      </c>
      <c r="FN2">
        <f>FU!W145</f>
        <v>6000000</v>
      </c>
      <c r="FO2">
        <f>FU!W147</f>
        <v>0</v>
      </c>
      <c r="FP2">
        <f>FU!AB144</f>
        <v>0</v>
      </c>
      <c r="FQ2">
        <f>FU!AD144</f>
        <v>0</v>
      </c>
      <c r="FR2" t="e">
        <f>FU!U148</f>
        <v>#DIV/0!</v>
      </c>
      <c r="FS2">
        <f>FU!W149</f>
        <v>0</v>
      </c>
      <c r="FT2">
        <f>FU!W151</f>
        <v>2600500</v>
      </c>
      <c r="FU2" t="e">
        <f>FU!AB148</f>
        <v>#DIV/0!</v>
      </c>
      <c r="FV2">
        <f>FU!AD148</f>
        <v>0</v>
      </c>
      <c r="FW2">
        <f>FU!U152</f>
        <v>0</v>
      </c>
      <c r="FX2" t="str">
        <f>FU!W152</f>
        <v>N/A</v>
      </c>
      <c r="FY2" t="str">
        <f>FU!AB152</f>
        <v>N/A</v>
      </c>
      <c r="FZ2">
        <f>FU!AD152</f>
        <v>0</v>
      </c>
      <c r="GA2">
        <f>FU!U155</f>
        <v>0</v>
      </c>
      <c r="GB2" t="str">
        <f>FU!W155</f>
        <v>N/A</v>
      </c>
      <c r="GC2" t="str">
        <f>FU!AB155</f>
        <v>N/A</v>
      </c>
      <c r="GD2">
        <f>FU!AD155</f>
        <v>0</v>
      </c>
      <c r="GE2">
        <f>FU!U158</f>
        <v>0</v>
      </c>
      <c r="GF2">
        <f>FU!W158</f>
        <v>0</v>
      </c>
      <c r="GG2" t="str">
        <f>FU!AB158</f>
        <v>N/A</v>
      </c>
      <c r="GH2">
        <f>FU!AD158</f>
        <v>0</v>
      </c>
      <c r="GI2" t="str">
        <f>FU!P180</f>
        <v>N/A</v>
      </c>
      <c r="GJ2" t="str">
        <f>FU!P181</f>
        <v>N/A</v>
      </c>
      <c r="GK2" t="str">
        <f>FU!S180</f>
        <v>N/A</v>
      </c>
      <c r="GL2" t="str">
        <f>FU!S181</f>
        <v>N/A</v>
      </c>
      <c r="GM2" t="str">
        <f>FU!V180</f>
        <v>N/A</v>
      </c>
      <c r="GN2" t="str">
        <f>FU!V181</f>
        <v>N/A</v>
      </c>
      <c r="GO2" t="str">
        <f>FU!Y180</f>
        <v>N/A</v>
      </c>
      <c r="GP2" t="str">
        <f>FU!Y181</f>
        <v>N/A</v>
      </c>
      <c r="GQ2" t="str">
        <f>FU!AB180</f>
        <v>N/A</v>
      </c>
      <c r="GR2" t="str">
        <f>FU!AB181</f>
        <v>N/A</v>
      </c>
      <c r="GS2" t="str">
        <f>FU!AE180</f>
        <v>N/A</v>
      </c>
      <c r="GT2" t="str">
        <f>FU!AE181</f>
        <v>N/A</v>
      </c>
      <c r="GU2" t="str">
        <f>FU!AH180</f>
        <v>N/A</v>
      </c>
      <c r="GV2" t="str">
        <f>FU!AH181</f>
        <v>N/A</v>
      </c>
      <c r="GW2" t="str">
        <f>FU!AK180</f>
        <v>N/A</v>
      </c>
      <c r="GX2" t="str">
        <f>FU!AK181</f>
        <v>N/A</v>
      </c>
      <c r="GY2" t="str">
        <f>FU!AB182</f>
        <v>N/A</v>
      </c>
      <c r="GZ2" t="str">
        <f>FU!AE182</f>
        <v>SI</v>
      </c>
      <c r="HA2" t="str">
        <f>FU!AH182</f>
        <v>SI</v>
      </c>
      <c r="HB2" t="str">
        <f>FU!AK182</f>
        <v>NO</v>
      </c>
      <c r="HC2" s="299">
        <f>FU!V184</f>
        <v>0</v>
      </c>
      <c r="HD2">
        <f>FU!AB184</f>
        <v>5940000</v>
      </c>
      <c r="HE2" t="e">
        <f>FU!AH184</f>
        <v>#DIV/0!</v>
      </c>
      <c r="HF2">
        <f>FU!AB186</f>
        <v>630.23872679045098</v>
      </c>
      <c r="HG2">
        <f>FU!B187</f>
        <v>0</v>
      </c>
      <c r="HH2">
        <f>FU!B189</f>
        <v>0</v>
      </c>
      <c r="HI2">
        <f>FU!B191</f>
        <v>0</v>
      </c>
      <c r="HJ2">
        <f>FU!B193</f>
        <v>0</v>
      </c>
      <c r="HK2">
        <f>FU!S196</f>
        <v>0</v>
      </c>
      <c r="HL2">
        <f>FU!B200</f>
        <v>0</v>
      </c>
      <c r="HM2" t="str">
        <f>FU!Z200</f>
        <v>L.C.P. Manuel Fonseca Villaseñor</v>
      </c>
    </row>
    <row r="4" spans="1:221" x14ac:dyDescent="0.3">
      <c r="A4">
        <v>1000</v>
      </c>
      <c r="B4" t="s">
        <v>431</v>
      </c>
      <c r="D4" s="109">
        <f>'CRI-M'!P7</f>
        <v>0</v>
      </c>
    </row>
    <row r="5" spans="1:221" x14ac:dyDescent="0.3">
      <c r="A5">
        <v>1100</v>
      </c>
      <c r="B5" t="s">
        <v>509</v>
      </c>
      <c r="D5" s="109">
        <f>'CRI-M'!P8</f>
        <v>0</v>
      </c>
    </row>
    <row r="6" spans="1:221" x14ac:dyDescent="0.3">
      <c r="A6">
        <v>1101</v>
      </c>
      <c r="B6" t="s">
        <v>432</v>
      </c>
      <c r="C6">
        <v>11</v>
      </c>
      <c r="D6" s="109">
        <f>'CRI-M'!P9</f>
        <v>0</v>
      </c>
    </row>
    <row r="7" spans="1:221" x14ac:dyDescent="0.3">
      <c r="A7">
        <v>1200</v>
      </c>
      <c r="B7" t="s">
        <v>510</v>
      </c>
      <c r="D7" s="109">
        <f>'CRI-M'!P10</f>
        <v>0</v>
      </c>
    </row>
    <row r="8" spans="1:221" x14ac:dyDescent="0.3">
      <c r="A8">
        <v>1201</v>
      </c>
      <c r="B8" t="s">
        <v>433</v>
      </c>
      <c r="C8">
        <v>11</v>
      </c>
      <c r="D8" s="109">
        <f>'CRI-M'!P11</f>
        <v>0</v>
      </c>
    </row>
    <row r="9" spans="1:221" x14ac:dyDescent="0.3">
      <c r="A9">
        <v>1202</v>
      </c>
      <c r="B9" t="s">
        <v>511</v>
      </c>
      <c r="C9">
        <v>11</v>
      </c>
      <c r="D9" s="109">
        <f>'CRI-M'!P12</f>
        <v>0</v>
      </c>
    </row>
    <row r="10" spans="1:221" x14ac:dyDescent="0.3">
      <c r="A10">
        <v>1203</v>
      </c>
      <c r="B10" t="s">
        <v>434</v>
      </c>
      <c r="C10">
        <v>11</v>
      </c>
      <c r="D10" s="109">
        <f>'CRI-M'!P13</f>
        <v>0</v>
      </c>
    </row>
    <row r="11" spans="1:221" x14ac:dyDescent="0.3">
      <c r="A11">
        <v>1300</v>
      </c>
      <c r="B11" t="s">
        <v>512</v>
      </c>
      <c r="D11" s="109">
        <f>'CRI-M'!P14</f>
        <v>0</v>
      </c>
    </row>
    <row r="12" spans="1:221" x14ac:dyDescent="0.3">
      <c r="A12">
        <v>1400</v>
      </c>
      <c r="B12" t="s">
        <v>513</v>
      </c>
      <c r="D12" s="109">
        <f>'CRI-M'!P15</f>
        <v>0</v>
      </c>
    </row>
    <row r="13" spans="1:221" x14ac:dyDescent="0.3">
      <c r="A13">
        <v>1500</v>
      </c>
      <c r="B13" t="s">
        <v>514</v>
      </c>
      <c r="D13" s="109">
        <f>'CRI-M'!P16</f>
        <v>0</v>
      </c>
    </row>
    <row r="14" spans="1:221" x14ac:dyDescent="0.3">
      <c r="A14">
        <v>1600</v>
      </c>
      <c r="B14" t="s">
        <v>515</v>
      </c>
      <c r="D14" s="109">
        <f>'CRI-M'!P17</f>
        <v>0</v>
      </c>
    </row>
    <row r="15" spans="1:221" x14ac:dyDescent="0.3">
      <c r="A15">
        <v>1700</v>
      </c>
      <c r="B15" t="s">
        <v>516</v>
      </c>
      <c r="D15" s="109">
        <f>'CRI-M'!P18</f>
        <v>0</v>
      </c>
    </row>
    <row r="16" spans="1:221" x14ac:dyDescent="0.3">
      <c r="A16">
        <v>1701</v>
      </c>
      <c r="B16" t="s">
        <v>435</v>
      </c>
      <c r="C16">
        <v>11</v>
      </c>
      <c r="D16" s="109">
        <f>'CRI-M'!P19</f>
        <v>0</v>
      </c>
    </row>
    <row r="17" spans="1:4" x14ac:dyDescent="0.3">
      <c r="A17">
        <v>1702</v>
      </c>
      <c r="B17" t="s">
        <v>517</v>
      </c>
      <c r="C17">
        <v>11</v>
      </c>
      <c r="D17" s="109">
        <f>'CRI-M'!P20</f>
        <v>0</v>
      </c>
    </row>
    <row r="18" spans="1:4" x14ac:dyDescent="0.3">
      <c r="A18">
        <v>1703</v>
      </c>
      <c r="B18" t="s">
        <v>436</v>
      </c>
      <c r="C18">
        <v>11</v>
      </c>
      <c r="D18" s="109">
        <f>'CRI-M'!P21</f>
        <v>0</v>
      </c>
    </row>
    <row r="19" spans="1:4" x14ac:dyDescent="0.3">
      <c r="A19">
        <v>1704</v>
      </c>
      <c r="B19" t="s">
        <v>518</v>
      </c>
      <c r="C19">
        <v>11</v>
      </c>
      <c r="D19" s="109">
        <f>'CRI-M'!P22</f>
        <v>0</v>
      </c>
    </row>
    <row r="20" spans="1:4" x14ac:dyDescent="0.3">
      <c r="A20">
        <v>1709</v>
      </c>
      <c r="B20" t="s">
        <v>437</v>
      </c>
      <c r="C20">
        <v>11</v>
      </c>
      <c r="D20" s="109">
        <f>'CRI-M'!P23</f>
        <v>0</v>
      </c>
    </row>
    <row r="21" spans="1:4" x14ac:dyDescent="0.3">
      <c r="A21">
        <v>1800</v>
      </c>
      <c r="B21" t="s">
        <v>519</v>
      </c>
      <c r="D21" s="109">
        <f>'CRI-M'!P24</f>
        <v>0</v>
      </c>
    </row>
    <row r="22" spans="1:4" x14ac:dyDescent="0.3">
      <c r="A22">
        <v>1801</v>
      </c>
      <c r="B22" t="s">
        <v>519</v>
      </c>
      <c r="C22">
        <v>11</v>
      </c>
      <c r="D22" s="109">
        <f>'CRI-M'!P25</f>
        <v>0</v>
      </c>
    </row>
    <row r="23" spans="1:4" x14ac:dyDescent="0.3">
      <c r="A23">
        <v>2000</v>
      </c>
      <c r="B23" t="s">
        <v>438</v>
      </c>
      <c r="D23" s="109">
        <f>'CRI-M'!P28</f>
        <v>0</v>
      </c>
    </row>
    <row r="24" spans="1:4" x14ac:dyDescent="0.3">
      <c r="A24">
        <v>2100</v>
      </c>
      <c r="B24" t="s">
        <v>520</v>
      </c>
      <c r="D24" s="109">
        <f>'CRI-M'!P29</f>
        <v>0</v>
      </c>
    </row>
    <row r="25" spans="1:4" x14ac:dyDescent="0.3">
      <c r="A25">
        <v>2200</v>
      </c>
      <c r="B25" t="s">
        <v>521</v>
      </c>
      <c r="D25" s="109">
        <f>'CRI-M'!P30</f>
        <v>0</v>
      </c>
    </row>
    <row r="26" spans="1:4" x14ac:dyDescent="0.3">
      <c r="A26">
        <v>2300</v>
      </c>
      <c r="B26" t="s">
        <v>522</v>
      </c>
      <c r="D26" s="109">
        <f>'CRI-M'!P31</f>
        <v>0</v>
      </c>
    </row>
    <row r="27" spans="1:4" x14ac:dyDescent="0.3">
      <c r="A27">
        <v>2400</v>
      </c>
      <c r="B27" t="s">
        <v>523</v>
      </c>
      <c r="D27" s="109">
        <f>'CRI-M'!P32</f>
        <v>0</v>
      </c>
    </row>
    <row r="28" spans="1:4" x14ac:dyDescent="0.3">
      <c r="A28">
        <v>2500</v>
      </c>
      <c r="B28" t="s">
        <v>524</v>
      </c>
      <c r="D28" s="109">
        <f>'CRI-M'!P33</f>
        <v>0</v>
      </c>
    </row>
    <row r="29" spans="1:4" x14ac:dyDescent="0.3">
      <c r="A29">
        <v>3000</v>
      </c>
      <c r="B29" t="s">
        <v>439</v>
      </c>
      <c r="D29" s="109">
        <f>'CRI-M'!P34</f>
        <v>0</v>
      </c>
    </row>
    <row r="30" spans="1:4" x14ac:dyDescent="0.3">
      <c r="A30">
        <v>3100</v>
      </c>
      <c r="B30" t="s">
        <v>525</v>
      </c>
      <c r="D30" s="109">
        <f>'CRI-M'!P35</f>
        <v>0</v>
      </c>
    </row>
    <row r="31" spans="1:4" x14ac:dyDescent="0.3">
      <c r="A31">
        <v>3101</v>
      </c>
      <c r="B31" t="s">
        <v>525</v>
      </c>
      <c r="C31">
        <v>11</v>
      </c>
      <c r="D31" s="109">
        <f>'CRI-M'!P36</f>
        <v>0</v>
      </c>
    </row>
    <row r="32" spans="1:4" x14ac:dyDescent="0.3">
      <c r="A32">
        <v>4000</v>
      </c>
      <c r="B32" t="s">
        <v>440</v>
      </c>
      <c r="D32" s="109">
        <f>'CRI-M'!P39</f>
        <v>0</v>
      </c>
    </row>
    <row r="33" spans="1:4" x14ac:dyDescent="0.3">
      <c r="A33">
        <v>4100</v>
      </c>
      <c r="B33" t="s">
        <v>526</v>
      </c>
      <c r="D33" s="109">
        <f>'CRI-M'!P40</f>
        <v>0</v>
      </c>
    </row>
    <row r="34" spans="1:4" x14ac:dyDescent="0.3">
      <c r="A34">
        <v>4101</v>
      </c>
      <c r="B34" t="s">
        <v>527</v>
      </c>
      <c r="C34">
        <v>11</v>
      </c>
      <c r="D34" s="109">
        <f>'CRI-M'!P41</f>
        <v>0</v>
      </c>
    </row>
    <row r="35" spans="1:4" x14ac:dyDescent="0.3">
      <c r="A35">
        <v>4102</v>
      </c>
      <c r="B35" t="s">
        <v>528</v>
      </c>
      <c r="C35">
        <v>11</v>
      </c>
      <c r="D35" s="109">
        <f>'CRI-M'!P42</f>
        <v>0</v>
      </c>
    </row>
    <row r="36" spans="1:4" x14ac:dyDescent="0.3">
      <c r="A36">
        <v>4103</v>
      </c>
      <c r="B36" t="s">
        <v>529</v>
      </c>
      <c r="C36">
        <v>11</v>
      </c>
      <c r="D36" s="109">
        <f>'CRI-M'!P43</f>
        <v>0</v>
      </c>
    </row>
    <row r="37" spans="1:4" x14ac:dyDescent="0.3">
      <c r="A37">
        <v>4104</v>
      </c>
      <c r="B37" t="s">
        <v>530</v>
      </c>
      <c r="C37">
        <v>11</v>
      </c>
      <c r="D37" s="109">
        <f>'CRI-M'!P44</f>
        <v>0</v>
      </c>
    </row>
    <row r="38" spans="1:4" x14ac:dyDescent="0.3">
      <c r="A38">
        <v>4200</v>
      </c>
      <c r="B38" t="s">
        <v>531</v>
      </c>
      <c r="D38" s="109">
        <f>'CRI-M'!P45</f>
        <v>0</v>
      </c>
    </row>
    <row r="39" spans="1:4" x14ac:dyDescent="0.3">
      <c r="A39">
        <v>4300</v>
      </c>
      <c r="B39" t="s">
        <v>532</v>
      </c>
      <c r="D39" s="109">
        <f>'CRI-M'!P46</f>
        <v>0</v>
      </c>
    </row>
    <row r="40" spans="1:4" x14ac:dyDescent="0.3">
      <c r="A40">
        <v>4301</v>
      </c>
      <c r="B40" t="s">
        <v>533</v>
      </c>
      <c r="C40">
        <v>11</v>
      </c>
      <c r="D40" s="109">
        <f>'CRI-M'!P47</f>
        <v>0</v>
      </c>
    </row>
    <row r="41" spans="1:4" x14ac:dyDescent="0.3">
      <c r="A41">
        <v>4302</v>
      </c>
      <c r="B41" t="s">
        <v>534</v>
      </c>
      <c r="C41">
        <v>11</v>
      </c>
      <c r="D41" s="109">
        <f>'CRI-M'!P48</f>
        <v>0</v>
      </c>
    </row>
    <row r="42" spans="1:4" x14ac:dyDescent="0.3">
      <c r="A42">
        <v>4303</v>
      </c>
      <c r="B42" t="s">
        <v>535</v>
      </c>
      <c r="C42">
        <v>11</v>
      </c>
      <c r="D42" s="109">
        <f>'CRI-M'!P49</f>
        <v>0</v>
      </c>
    </row>
    <row r="43" spans="1:4" x14ac:dyDescent="0.3">
      <c r="A43">
        <v>4304</v>
      </c>
      <c r="B43" t="s">
        <v>536</v>
      </c>
      <c r="C43">
        <v>11</v>
      </c>
      <c r="D43" s="109">
        <f>'CRI-M'!P50</f>
        <v>0</v>
      </c>
    </row>
    <row r="44" spans="1:4" x14ac:dyDescent="0.3">
      <c r="A44">
        <v>4305</v>
      </c>
      <c r="B44" t="s">
        <v>537</v>
      </c>
      <c r="C44">
        <v>11</v>
      </c>
      <c r="D44" s="109">
        <f>'CRI-M'!P51</f>
        <v>0</v>
      </c>
    </row>
    <row r="45" spans="1:4" x14ac:dyDescent="0.3">
      <c r="A45">
        <v>4306</v>
      </c>
      <c r="B45" t="s">
        <v>538</v>
      </c>
      <c r="C45">
        <v>11</v>
      </c>
      <c r="D45" s="109">
        <f>'CRI-M'!P52</f>
        <v>0</v>
      </c>
    </row>
    <row r="46" spans="1:4" x14ac:dyDescent="0.3">
      <c r="A46">
        <v>4307</v>
      </c>
      <c r="B46" t="s">
        <v>539</v>
      </c>
      <c r="C46">
        <v>11</v>
      </c>
      <c r="D46" s="109">
        <f>'CRI-M'!P53</f>
        <v>0</v>
      </c>
    </row>
    <row r="47" spans="1:4" x14ac:dyDescent="0.3">
      <c r="A47">
        <v>4308</v>
      </c>
      <c r="B47" t="s">
        <v>540</v>
      </c>
      <c r="C47">
        <v>11</v>
      </c>
      <c r="D47" s="109">
        <f>'CRI-M'!P54</f>
        <v>0</v>
      </c>
    </row>
    <row r="48" spans="1:4" x14ac:dyDescent="0.3">
      <c r="A48">
        <v>4309</v>
      </c>
      <c r="B48" t="s">
        <v>541</v>
      </c>
      <c r="C48">
        <v>11</v>
      </c>
      <c r="D48" s="109">
        <f>'CRI-M'!P55</f>
        <v>0</v>
      </c>
    </row>
    <row r="49" spans="1:4" x14ac:dyDescent="0.3">
      <c r="A49">
        <v>4310</v>
      </c>
      <c r="B49" t="s">
        <v>542</v>
      </c>
      <c r="C49">
        <v>11</v>
      </c>
      <c r="D49" s="109">
        <f>'CRI-M'!P56</f>
        <v>0</v>
      </c>
    </row>
    <row r="50" spans="1:4" x14ac:dyDescent="0.3">
      <c r="A50">
        <v>4311</v>
      </c>
      <c r="B50" t="s">
        <v>543</v>
      </c>
      <c r="C50">
        <v>11</v>
      </c>
      <c r="D50" s="109">
        <f>'CRI-M'!P57</f>
        <v>0</v>
      </c>
    </row>
    <row r="51" spans="1:4" x14ac:dyDescent="0.3">
      <c r="A51">
        <v>4312</v>
      </c>
      <c r="B51" t="s">
        <v>544</v>
      </c>
      <c r="C51">
        <v>11</v>
      </c>
      <c r="D51" s="109">
        <f>'CRI-M'!P58</f>
        <v>0</v>
      </c>
    </row>
    <row r="52" spans="1:4" x14ac:dyDescent="0.3">
      <c r="A52">
        <v>4313</v>
      </c>
      <c r="B52" t="s">
        <v>545</v>
      </c>
      <c r="C52">
        <v>11</v>
      </c>
      <c r="D52" s="109">
        <f>'CRI-M'!P59</f>
        <v>0</v>
      </c>
    </row>
    <row r="53" spans="1:4" x14ac:dyDescent="0.3">
      <c r="A53">
        <v>4314</v>
      </c>
      <c r="B53" t="s">
        <v>546</v>
      </c>
      <c r="C53">
        <v>11</v>
      </c>
      <c r="D53" s="109">
        <f>'CRI-M'!P60</f>
        <v>0</v>
      </c>
    </row>
    <row r="54" spans="1:4" x14ac:dyDescent="0.3">
      <c r="A54">
        <v>4400</v>
      </c>
      <c r="B54" t="s">
        <v>547</v>
      </c>
      <c r="D54" s="109">
        <f>'CRI-M'!P61</f>
        <v>0</v>
      </c>
    </row>
    <row r="55" spans="1:4" x14ac:dyDescent="0.3">
      <c r="A55">
        <v>4401</v>
      </c>
      <c r="B55" t="s">
        <v>547</v>
      </c>
      <c r="C55">
        <v>11</v>
      </c>
      <c r="D55" s="109">
        <f>'CRI-M'!P62</f>
        <v>0</v>
      </c>
    </row>
    <row r="56" spans="1:4" x14ac:dyDescent="0.3">
      <c r="A56">
        <v>4500</v>
      </c>
      <c r="B56" t="s">
        <v>548</v>
      </c>
      <c r="D56" s="109">
        <f>'CRI-M'!P63</f>
        <v>0</v>
      </c>
    </row>
    <row r="57" spans="1:4" x14ac:dyDescent="0.3">
      <c r="A57">
        <v>4501</v>
      </c>
      <c r="B57" t="s">
        <v>435</v>
      </c>
      <c r="C57">
        <v>11</v>
      </c>
      <c r="D57" s="109">
        <f>'CRI-M'!P64</f>
        <v>0</v>
      </c>
    </row>
    <row r="58" spans="1:4" x14ac:dyDescent="0.3">
      <c r="A58">
        <v>4502</v>
      </c>
      <c r="B58" t="s">
        <v>517</v>
      </c>
      <c r="C58">
        <v>11</v>
      </c>
      <c r="D58" s="109">
        <f>'CRI-M'!P65</f>
        <v>0</v>
      </c>
    </row>
    <row r="59" spans="1:4" x14ac:dyDescent="0.3">
      <c r="A59">
        <v>4503</v>
      </c>
      <c r="B59" t="s">
        <v>436</v>
      </c>
      <c r="C59">
        <v>11</v>
      </c>
      <c r="D59" s="109">
        <f>'CRI-M'!P66</f>
        <v>0</v>
      </c>
    </row>
    <row r="60" spans="1:4" x14ac:dyDescent="0.3">
      <c r="A60">
        <v>4504</v>
      </c>
      <c r="B60" t="s">
        <v>518</v>
      </c>
      <c r="C60">
        <v>11</v>
      </c>
      <c r="D60" s="109">
        <f>'CRI-M'!P67</f>
        <v>0</v>
      </c>
    </row>
    <row r="61" spans="1:4" x14ac:dyDescent="0.3">
      <c r="A61">
        <v>4509</v>
      </c>
      <c r="B61" t="s">
        <v>437</v>
      </c>
      <c r="C61">
        <v>11</v>
      </c>
      <c r="D61" s="109">
        <f>'CRI-M'!P68</f>
        <v>0</v>
      </c>
    </row>
    <row r="62" spans="1:4" x14ac:dyDescent="0.3">
      <c r="A62">
        <v>5000</v>
      </c>
      <c r="B62" t="s">
        <v>441</v>
      </c>
      <c r="D62" s="109">
        <f>'CRI-M'!P71</f>
        <v>0</v>
      </c>
    </row>
    <row r="63" spans="1:4" x14ac:dyDescent="0.3">
      <c r="A63">
        <v>5100</v>
      </c>
      <c r="B63" t="s">
        <v>501</v>
      </c>
      <c r="D63" s="109">
        <f>'CRI-M'!P72</f>
        <v>0</v>
      </c>
    </row>
    <row r="64" spans="1:4" x14ac:dyDescent="0.3">
      <c r="A64">
        <v>5101</v>
      </c>
      <c r="B64" t="s">
        <v>549</v>
      </c>
      <c r="C64">
        <v>11</v>
      </c>
      <c r="D64" s="109">
        <f>'CRI-M'!P73</f>
        <v>0</v>
      </c>
    </row>
    <row r="65" spans="1:4" x14ac:dyDescent="0.3">
      <c r="A65">
        <v>5102</v>
      </c>
      <c r="B65" t="s">
        <v>442</v>
      </c>
      <c r="C65">
        <v>11</v>
      </c>
      <c r="D65" s="109">
        <f>'CRI-M'!P74</f>
        <v>0</v>
      </c>
    </row>
    <row r="66" spans="1:4" x14ac:dyDescent="0.3">
      <c r="A66">
        <v>5200</v>
      </c>
      <c r="B66" t="s">
        <v>550</v>
      </c>
      <c r="D66" s="109">
        <f>'CRI-M'!P75</f>
        <v>0</v>
      </c>
    </row>
    <row r="67" spans="1:4" x14ac:dyDescent="0.3">
      <c r="A67">
        <v>6000</v>
      </c>
      <c r="B67" t="s">
        <v>443</v>
      </c>
      <c r="D67" s="109">
        <f>'CRI-M'!P78</f>
        <v>0</v>
      </c>
    </row>
    <row r="68" spans="1:4" x14ac:dyDescent="0.3">
      <c r="A68">
        <v>6100</v>
      </c>
      <c r="B68" t="s">
        <v>502</v>
      </c>
      <c r="D68" s="109">
        <f>'CRI-M'!P79</f>
        <v>0</v>
      </c>
    </row>
    <row r="69" spans="1:4" x14ac:dyDescent="0.3">
      <c r="A69">
        <v>6101</v>
      </c>
      <c r="B69" t="s">
        <v>551</v>
      </c>
      <c r="C69">
        <v>11</v>
      </c>
      <c r="D69" s="109">
        <f>'CRI-M'!P80</f>
        <v>0</v>
      </c>
    </row>
    <row r="70" spans="1:4" x14ac:dyDescent="0.3">
      <c r="A70">
        <v>6102</v>
      </c>
      <c r="B70" t="s">
        <v>552</v>
      </c>
      <c r="C70">
        <v>11</v>
      </c>
      <c r="D70" s="109">
        <f>'CRI-M'!P81</f>
        <v>0</v>
      </c>
    </row>
    <row r="71" spans="1:4" x14ac:dyDescent="0.3">
      <c r="A71">
        <v>6103</v>
      </c>
      <c r="B71" t="s">
        <v>553</v>
      </c>
      <c r="C71">
        <v>11</v>
      </c>
      <c r="D71" s="109">
        <f>'CRI-M'!P82</f>
        <v>0</v>
      </c>
    </row>
    <row r="72" spans="1:4" x14ac:dyDescent="0.3">
      <c r="A72">
        <v>6200</v>
      </c>
      <c r="B72" t="s">
        <v>554</v>
      </c>
      <c r="D72" s="109">
        <f>'CRI-M'!P83</f>
        <v>0</v>
      </c>
    </row>
    <row r="73" spans="1:4" x14ac:dyDescent="0.3">
      <c r="A73">
        <v>6201</v>
      </c>
      <c r="B73" t="s">
        <v>555</v>
      </c>
      <c r="C73">
        <v>11</v>
      </c>
      <c r="D73" s="109">
        <f>'CRI-M'!P84</f>
        <v>0</v>
      </c>
    </row>
    <row r="74" spans="1:4" x14ac:dyDescent="0.3">
      <c r="A74">
        <v>6202</v>
      </c>
      <c r="B74" t="s">
        <v>556</v>
      </c>
      <c r="C74">
        <v>11</v>
      </c>
      <c r="D74" s="109">
        <f>'CRI-M'!P85</f>
        <v>0</v>
      </c>
    </row>
    <row r="75" spans="1:4" x14ac:dyDescent="0.3">
      <c r="A75">
        <v>6300</v>
      </c>
      <c r="B75" t="s">
        <v>557</v>
      </c>
      <c r="D75" s="109">
        <f>'CRI-M'!P86</f>
        <v>0</v>
      </c>
    </row>
    <row r="76" spans="1:4" x14ac:dyDescent="0.3">
      <c r="A76">
        <v>6301</v>
      </c>
      <c r="B76" t="s">
        <v>435</v>
      </c>
      <c r="C76">
        <v>11</v>
      </c>
      <c r="D76" s="109">
        <f>'CRI-M'!P87</f>
        <v>0</v>
      </c>
    </row>
    <row r="77" spans="1:4" x14ac:dyDescent="0.3">
      <c r="A77">
        <v>6302</v>
      </c>
      <c r="B77" t="s">
        <v>517</v>
      </c>
      <c r="C77">
        <v>11</v>
      </c>
      <c r="D77" s="109">
        <f>'CRI-M'!P88</f>
        <v>0</v>
      </c>
    </row>
    <row r="78" spans="1:4" x14ac:dyDescent="0.3">
      <c r="A78">
        <v>6303</v>
      </c>
      <c r="B78" t="s">
        <v>436</v>
      </c>
      <c r="C78">
        <v>11</v>
      </c>
      <c r="D78" s="109">
        <f>'CRI-M'!P89</f>
        <v>0</v>
      </c>
    </row>
    <row r="79" spans="1:4" x14ac:dyDescent="0.3">
      <c r="A79">
        <v>6304</v>
      </c>
      <c r="B79" t="s">
        <v>518</v>
      </c>
      <c r="C79">
        <v>11</v>
      </c>
      <c r="D79" s="109">
        <f>'CRI-M'!P90</f>
        <v>0</v>
      </c>
    </row>
    <row r="80" spans="1:4" x14ac:dyDescent="0.3">
      <c r="A80">
        <v>6309</v>
      </c>
      <c r="B80" t="s">
        <v>437</v>
      </c>
      <c r="C80">
        <v>11</v>
      </c>
      <c r="D80" s="109">
        <f>'CRI-M'!P91</f>
        <v>0</v>
      </c>
    </row>
    <row r="81" spans="1:4" x14ac:dyDescent="0.3">
      <c r="A81">
        <v>7000</v>
      </c>
      <c r="B81" t="s">
        <v>445</v>
      </c>
      <c r="D81" s="109">
        <f>'CRI-M'!P94</f>
        <v>0</v>
      </c>
    </row>
    <row r="82" spans="1:4" x14ac:dyDescent="0.3">
      <c r="A82">
        <v>7100</v>
      </c>
      <c r="B82" t="s">
        <v>558</v>
      </c>
      <c r="D82" s="109">
        <f>'CRI-M'!P95</f>
        <v>0</v>
      </c>
    </row>
    <row r="83" spans="1:4" x14ac:dyDescent="0.3">
      <c r="A83">
        <v>7101</v>
      </c>
      <c r="B83" t="s">
        <v>558</v>
      </c>
      <c r="C83">
        <v>14</v>
      </c>
      <c r="D83" s="109">
        <f>'CRI-M'!P96</f>
        <v>0</v>
      </c>
    </row>
    <row r="84" spans="1:4" x14ac:dyDescent="0.3">
      <c r="A84">
        <v>7200</v>
      </c>
      <c r="B84" t="s">
        <v>559</v>
      </c>
      <c r="D84" s="109">
        <f>'CRI-M'!P97</f>
        <v>0</v>
      </c>
    </row>
    <row r="85" spans="1:4" x14ac:dyDescent="0.3">
      <c r="A85">
        <v>7300</v>
      </c>
      <c r="B85" t="s">
        <v>560</v>
      </c>
      <c r="D85" s="109">
        <f>'CRI-M'!P98</f>
        <v>0</v>
      </c>
    </row>
    <row r="86" spans="1:4" x14ac:dyDescent="0.3">
      <c r="A86">
        <v>7301</v>
      </c>
      <c r="B86" t="s">
        <v>560</v>
      </c>
      <c r="C86">
        <v>14</v>
      </c>
      <c r="D86" s="109">
        <f>'CRI-M'!P99</f>
        <v>0</v>
      </c>
    </row>
    <row r="87" spans="1:4" x14ac:dyDescent="0.3">
      <c r="A87">
        <v>7400</v>
      </c>
      <c r="B87" t="s">
        <v>561</v>
      </c>
      <c r="D87" s="109">
        <f>'CRI-M'!P100</f>
        <v>0</v>
      </c>
    </row>
    <row r="88" spans="1:4" x14ac:dyDescent="0.3">
      <c r="A88">
        <v>7500</v>
      </c>
      <c r="B88" t="s">
        <v>562</v>
      </c>
      <c r="D88" s="109">
        <f>'CRI-M'!P101</f>
        <v>0</v>
      </c>
    </row>
    <row r="89" spans="1:4" x14ac:dyDescent="0.3">
      <c r="A89">
        <v>7600</v>
      </c>
      <c r="B89" t="s">
        <v>563</v>
      </c>
      <c r="D89" s="109">
        <f>'CRI-M'!P102</f>
        <v>0</v>
      </c>
    </row>
    <row r="90" spans="1:4" x14ac:dyDescent="0.3">
      <c r="A90">
        <v>7700</v>
      </c>
      <c r="B90" t="s">
        <v>564</v>
      </c>
      <c r="D90" s="109">
        <f>'CRI-M'!P103</f>
        <v>0</v>
      </c>
    </row>
    <row r="91" spans="1:4" x14ac:dyDescent="0.3">
      <c r="A91">
        <v>7701</v>
      </c>
      <c r="B91" t="s">
        <v>564</v>
      </c>
      <c r="C91">
        <v>14</v>
      </c>
      <c r="D91" s="109">
        <f>'CRI-M'!P104</f>
        <v>0</v>
      </c>
    </row>
    <row r="92" spans="1:4" x14ac:dyDescent="0.3">
      <c r="A92">
        <v>7800</v>
      </c>
      <c r="B92" t="s">
        <v>565</v>
      </c>
      <c r="D92" s="109">
        <f>'CRI-M'!P105</f>
        <v>0</v>
      </c>
    </row>
    <row r="93" spans="1:4" x14ac:dyDescent="0.3">
      <c r="A93">
        <v>7900</v>
      </c>
      <c r="B93" t="s">
        <v>566</v>
      </c>
      <c r="D93" s="109">
        <f>'CRI-M'!P106</f>
        <v>0</v>
      </c>
    </row>
    <row r="94" spans="1:4" x14ac:dyDescent="0.3">
      <c r="A94">
        <v>7901</v>
      </c>
      <c r="B94" t="s">
        <v>566</v>
      </c>
      <c r="C94">
        <v>14</v>
      </c>
      <c r="D94" s="109">
        <f>'CRI-M'!P107</f>
        <v>0</v>
      </c>
    </row>
    <row r="95" spans="1:4" x14ac:dyDescent="0.3">
      <c r="A95">
        <v>8000</v>
      </c>
      <c r="B95" t="s">
        <v>567</v>
      </c>
      <c r="D95" s="109">
        <f>'CRI-M'!P108</f>
        <v>0</v>
      </c>
    </row>
    <row r="96" spans="1:4" x14ac:dyDescent="0.3">
      <c r="A96">
        <v>8100</v>
      </c>
      <c r="B96" t="s">
        <v>568</v>
      </c>
      <c r="D96" s="109">
        <f>'CRI-M'!P109</f>
        <v>0</v>
      </c>
    </row>
    <row r="97" spans="1:4" x14ac:dyDescent="0.3">
      <c r="A97">
        <v>8101</v>
      </c>
      <c r="B97" t="s">
        <v>569</v>
      </c>
      <c r="C97">
        <v>15</v>
      </c>
      <c r="D97" s="109">
        <f>'CRI-M'!P110</f>
        <v>0</v>
      </c>
    </row>
    <row r="98" spans="1:4" x14ac:dyDescent="0.3">
      <c r="A98">
        <v>8102</v>
      </c>
      <c r="B98" t="s">
        <v>570</v>
      </c>
      <c r="C98">
        <v>15</v>
      </c>
      <c r="D98" s="109">
        <f>'CRI-M'!P111</f>
        <v>0</v>
      </c>
    </row>
    <row r="99" spans="1:4" x14ac:dyDescent="0.3">
      <c r="A99">
        <v>8103</v>
      </c>
      <c r="B99" t="s">
        <v>571</v>
      </c>
      <c r="C99">
        <v>15</v>
      </c>
      <c r="D99" s="109">
        <f>'CRI-M'!P112</f>
        <v>0</v>
      </c>
    </row>
    <row r="100" spans="1:4" x14ac:dyDescent="0.3">
      <c r="A100">
        <v>8104</v>
      </c>
      <c r="B100" t="s">
        <v>572</v>
      </c>
      <c r="C100">
        <v>15</v>
      </c>
      <c r="D100" s="109">
        <f>'CRI-M'!P113</f>
        <v>0</v>
      </c>
    </row>
    <row r="101" spans="1:4" x14ac:dyDescent="0.3">
      <c r="A101">
        <v>8105</v>
      </c>
      <c r="B101" t="s">
        <v>573</v>
      </c>
      <c r="C101">
        <v>15</v>
      </c>
      <c r="D101" s="109">
        <f>'CRI-M'!P114</f>
        <v>0</v>
      </c>
    </row>
    <row r="102" spans="1:4" x14ac:dyDescent="0.3">
      <c r="A102">
        <v>8106</v>
      </c>
      <c r="B102" t="s">
        <v>574</v>
      </c>
      <c r="C102">
        <v>15</v>
      </c>
      <c r="D102" s="109">
        <f>'CRI-M'!P115</f>
        <v>0</v>
      </c>
    </row>
    <row r="103" spans="1:4" x14ac:dyDescent="0.3">
      <c r="A103">
        <v>8107</v>
      </c>
      <c r="B103" t="s">
        <v>575</v>
      </c>
      <c r="C103">
        <v>15</v>
      </c>
      <c r="D103" s="109">
        <f>'CRI-M'!P116</f>
        <v>0</v>
      </c>
    </row>
    <row r="104" spans="1:4" x14ac:dyDescent="0.3">
      <c r="A104">
        <v>8108</v>
      </c>
      <c r="B104" t="s">
        <v>576</v>
      </c>
      <c r="C104">
        <v>15</v>
      </c>
      <c r="D104" s="109">
        <f>'CRI-M'!P117</f>
        <v>0</v>
      </c>
    </row>
    <row r="105" spans="1:4" x14ac:dyDescent="0.3">
      <c r="A105">
        <v>8109</v>
      </c>
      <c r="B105" t="s">
        <v>577</v>
      </c>
      <c r="C105">
        <v>15</v>
      </c>
      <c r="D105" s="109">
        <f>'CRI-M'!P118</f>
        <v>0</v>
      </c>
    </row>
    <row r="106" spans="1:4" x14ac:dyDescent="0.3">
      <c r="A106">
        <v>8110</v>
      </c>
      <c r="B106" t="s">
        <v>578</v>
      </c>
      <c r="C106">
        <v>15</v>
      </c>
      <c r="D106" s="109">
        <f>'CRI-M'!P119</f>
        <v>0</v>
      </c>
    </row>
    <row r="107" spans="1:4" x14ac:dyDescent="0.3">
      <c r="A107">
        <v>8111</v>
      </c>
      <c r="B107" t="s">
        <v>579</v>
      </c>
      <c r="C107">
        <v>15</v>
      </c>
      <c r="D107" s="109">
        <f>'CRI-M'!P120</f>
        <v>0</v>
      </c>
    </row>
    <row r="108" spans="1:4" x14ac:dyDescent="0.3">
      <c r="A108">
        <v>8112</v>
      </c>
      <c r="B108" t="s">
        <v>580</v>
      </c>
      <c r="C108">
        <v>16</v>
      </c>
      <c r="D108" s="109">
        <f>'CRI-M'!P121</f>
        <v>0</v>
      </c>
    </row>
    <row r="109" spans="1:4" x14ac:dyDescent="0.3">
      <c r="A109">
        <v>8200</v>
      </c>
      <c r="B109" t="s">
        <v>581</v>
      </c>
      <c r="D109" s="109">
        <f>'CRI-M'!P122</f>
        <v>0</v>
      </c>
    </row>
    <row r="110" spans="1:4" x14ac:dyDescent="0.3">
      <c r="A110">
        <v>8201</v>
      </c>
      <c r="B110" t="s">
        <v>582</v>
      </c>
      <c r="C110">
        <v>25</v>
      </c>
      <c r="D110" s="109">
        <f>'CRI-M'!P123</f>
        <v>0</v>
      </c>
    </row>
    <row r="111" spans="1:4" x14ac:dyDescent="0.3">
      <c r="A111">
        <v>8202</v>
      </c>
      <c r="B111" t="s">
        <v>583</v>
      </c>
      <c r="C111">
        <v>25</v>
      </c>
      <c r="D111" s="109">
        <f>'CRI-M'!P124</f>
        <v>0</v>
      </c>
    </row>
    <row r="112" spans="1:4" x14ac:dyDescent="0.3">
      <c r="A112">
        <v>8300</v>
      </c>
      <c r="B112" t="s">
        <v>584</v>
      </c>
      <c r="D112" s="109">
        <f>'CRI-M'!P125</f>
        <v>0</v>
      </c>
    </row>
    <row r="113" spans="1:4" x14ac:dyDescent="0.3">
      <c r="A113">
        <v>8301</v>
      </c>
      <c r="B113" t="s">
        <v>585</v>
      </c>
      <c r="C113">
        <v>17</v>
      </c>
      <c r="D113" s="109">
        <f>'CRI-M'!P126</f>
        <v>0</v>
      </c>
    </row>
    <row r="114" spans="1:4" x14ac:dyDescent="0.3">
      <c r="A114">
        <v>8302</v>
      </c>
      <c r="B114" t="s">
        <v>586</v>
      </c>
      <c r="C114">
        <v>17</v>
      </c>
      <c r="D114" s="109">
        <f>'CRI-M'!P127</f>
        <v>0</v>
      </c>
    </row>
    <row r="115" spans="1:4" x14ac:dyDescent="0.3">
      <c r="A115">
        <v>8303</v>
      </c>
      <c r="B115" t="s">
        <v>587</v>
      </c>
      <c r="C115">
        <v>17</v>
      </c>
      <c r="D115" s="109">
        <f>'CRI-M'!P128</f>
        <v>0</v>
      </c>
    </row>
    <row r="116" spans="1:4" x14ac:dyDescent="0.3">
      <c r="A116">
        <v>8304</v>
      </c>
      <c r="B116" t="s">
        <v>611</v>
      </c>
      <c r="C116">
        <v>17</v>
      </c>
      <c r="D116" s="109">
        <f>'CRI-M'!P129</f>
        <v>0</v>
      </c>
    </row>
    <row r="117" spans="1:4" x14ac:dyDescent="0.3">
      <c r="A117">
        <v>8304</v>
      </c>
      <c r="B117" t="s">
        <v>612</v>
      </c>
      <c r="C117">
        <v>25</v>
      </c>
      <c r="D117" s="109">
        <f>'CRI-M'!P130</f>
        <v>0</v>
      </c>
    </row>
    <row r="118" spans="1:4" x14ac:dyDescent="0.3">
      <c r="A118">
        <v>8304</v>
      </c>
      <c r="B118" t="s">
        <v>613</v>
      </c>
      <c r="C118">
        <v>26</v>
      </c>
      <c r="D118" s="109">
        <f>'CRI-M'!P131</f>
        <v>0</v>
      </c>
    </row>
    <row r="119" spans="1:4" x14ac:dyDescent="0.3">
      <c r="A119">
        <v>8400</v>
      </c>
      <c r="B119" t="s">
        <v>444</v>
      </c>
      <c r="D119" s="109">
        <f>'CRI-M'!P132</f>
        <v>0</v>
      </c>
    </row>
    <row r="120" spans="1:4" x14ac:dyDescent="0.3">
      <c r="A120">
        <v>8401</v>
      </c>
      <c r="B120" t="s">
        <v>588</v>
      </c>
      <c r="C120">
        <v>15</v>
      </c>
      <c r="D120" s="109">
        <f>'CRI-M'!P133</f>
        <v>0</v>
      </c>
    </row>
    <row r="121" spans="1:4" x14ac:dyDescent="0.3">
      <c r="A121">
        <v>8402</v>
      </c>
      <c r="B121" t="s">
        <v>589</v>
      </c>
      <c r="C121">
        <v>15</v>
      </c>
      <c r="D121" s="109">
        <f>'CRI-M'!P134</f>
        <v>0</v>
      </c>
    </row>
    <row r="122" spans="1:4" x14ac:dyDescent="0.3">
      <c r="A122">
        <v>8403</v>
      </c>
      <c r="B122" t="s">
        <v>590</v>
      </c>
      <c r="C122">
        <v>15</v>
      </c>
      <c r="D122" s="109">
        <f>'CRI-M'!P135</f>
        <v>0</v>
      </c>
    </row>
    <row r="123" spans="1:4" x14ac:dyDescent="0.3">
      <c r="A123">
        <v>8404</v>
      </c>
      <c r="B123" t="s">
        <v>591</v>
      </c>
      <c r="C123">
        <v>15</v>
      </c>
      <c r="D123" s="109">
        <f>'CRI-M'!P136</f>
        <v>0</v>
      </c>
    </row>
    <row r="124" spans="1:4" x14ac:dyDescent="0.3">
      <c r="A124">
        <v>8405</v>
      </c>
      <c r="B124" t="s">
        <v>592</v>
      </c>
      <c r="C124">
        <v>15</v>
      </c>
      <c r="D124" s="109">
        <f>'CRI-M'!P137</f>
        <v>0</v>
      </c>
    </row>
    <row r="125" spans="1:4" x14ac:dyDescent="0.3">
      <c r="A125">
        <v>8500</v>
      </c>
      <c r="B125" t="s">
        <v>593</v>
      </c>
      <c r="D125" s="109">
        <f>'CRI-M'!P138</f>
        <v>0</v>
      </c>
    </row>
    <row r="126" spans="1:4" x14ac:dyDescent="0.3">
      <c r="A126">
        <v>8501</v>
      </c>
      <c r="B126" t="s">
        <v>594</v>
      </c>
      <c r="C126">
        <v>25</v>
      </c>
      <c r="D126" s="109">
        <f>'CRI-M'!P139</f>
        <v>0</v>
      </c>
    </row>
    <row r="127" spans="1:4" x14ac:dyDescent="0.3">
      <c r="A127">
        <v>8502</v>
      </c>
      <c r="B127" t="s">
        <v>595</v>
      </c>
      <c r="C127">
        <v>25</v>
      </c>
      <c r="D127" s="109">
        <f>'CRI-M'!P140</f>
        <v>0</v>
      </c>
    </row>
    <row r="128" spans="1:4" x14ac:dyDescent="0.3">
      <c r="A128">
        <v>9000</v>
      </c>
      <c r="B128" t="s">
        <v>596</v>
      </c>
      <c r="D128" s="109">
        <f>'CRI-M'!P141</f>
        <v>6000000</v>
      </c>
    </row>
    <row r="129" spans="1:4" x14ac:dyDescent="0.3">
      <c r="A129">
        <v>9100</v>
      </c>
      <c r="B129" t="s">
        <v>597</v>
      </c>
      <c r="D129" s="109">
        <f>'CRI-M'!P142</f>
        <v>6000000</v>
      </c>
    </row>
    <row r="130" spans="1:4" x14ac:dyDescent="0.3">
      <c r="A130">
        <v>9101</v>
      </c>
      <c r="B130" t="s">
        <v>614</v>
      </c>
      <c r="C130">
        <v>17</v>
      </c>
      <c r="D130" s="109">
        <f>'CRI-M'!P143</f>
        <v>6000000</v>
      </c>
    </row>
    <row r="131" spans="1:4" x14ac:dyDescent="0.3">
      <c r="A131">
        <v>9101</v>
      </c>
      <c r="B131" t="s">
        <v>976</v>
      </c>
      <c r="C131">
        <v>27</v>
      </c>
      <c r="D131" s="109">
        <f>'CRI-M'!P144</f>
        <v>0</v>
      </c>
    </row>
    <row r="132" spans="1:4" x14ac:dyDescent="0.3">
      <c r="A132">
        <v>9101</v>
      </c>
      <c r="B132" t="s">
        <v>977</v>
      </c>
      <c r="C132">
        <v>26</v>
      </c>
      <c r="D132" s="109">
        <f>'CRI-M'!P145</f>
        <v>0</v>
      </c>
    </row>
    <row r="133" spans="1:4" x14ac:dyDescent="0.3">
      <c r="A133">
        <v>9200</v>
      </c>
      <c r="B133" t="s">
        <v>598</v>
      </c>
      <c r="D133" s="109">
        <f>'CRI-M'!P146</f>
        <v>0</v>
      </c>
    </row>
    <row r="134" spans="1:4" x14ac:dyDescent="0.3">
      <c r="A134">
        <v>9300</v>
      </c>
      <c r="B134" t="s">
        <v>599</v>
      </c>
      <c r="D134" s="109">
        <f>'CRI-M'!P147</f>
        <v>0</v>
      </c>
    </row>
    <row r="135" spans="1:4" x14ac:dyDescent="0.3">
      <c r="A135">
        <v>9301</v>
      </c>
      <c r="B135" t="s">
        <v>615</v>
      </c>
      <c r="C135">
        <v>17</v>
      </c>
      <c r="D135" s="109">
        <f>'CRI-M'!P148</f>
        <v>0</v>
      </c>
    </row>
    <row r="136" spans="1:4" x14ac:dyDescent="0.3">
      <c r="A136">
        <v>9301</v>
      </c>
      <c r="B136" t="s">
        <v>978</v>
      </c>
      <c r="C136">
        <v>27</v>
      </c>
      <c r="D136" s="109">
        <f>'CRI-M'!P149</f>
        <v>0</v>
      </c>
    </row>
    <row r="137" spans="1:4" x14ac:dyDescent="0.3">
      <c r="A137">
        <v>9301</v>
      </c>
      <c r="B137" t="s">
        <v>979</v>
      </c>
      <c r="C137">
        <v>26</v>
      </c>
      <c r="D137" s="109">
        <f>'CRI-M'!P150</f>
        <v>0</v>
      </c>
    </row>
    <row r="138" spans="1:4" x14ac:dyDescent="0.3">
      <c r="A138">
        <v>9400</v>
      </c>
      <c r="B138" t="s">
        <v>600</v>
      </c>
      <c r="D138" s="109">
        <f>'CRI-M'!P151</f>
        <v>0</v>
      </c>
    </row>
    <row r="139" spans="1:4" x14ac:dyDescent="0.3">
      <c r="A139">
        <v>9500</v>
      </c>
      <c r="B139" t="s">
        <v>601</v>
      </c>
      <c r="D139" s="109">
        <f>'CRI-M'!P152</f>
        <v>0</v>
      </c>
    </row>
    <row r="140" spans="1:4" x14ac:dyDescent="0.3">
      <c r="A140">
        <v>9501</v>
      </c>
      <c r="B140" t="s">
        <v>601</v>
      </c>
      <c r="C140">
        <v>17</v>
      </c>
      <c r="D140" s="109">
        <f>'CRI-M'!P153</f>
        <v>0</v>
      </c>
    </row>
    <row r="141" spans="1:4" x14ac:dyDescent="0.3">
      <c r="A141">
        <v>9600</v>
      </c>
      <c r="B141" t="s">
        <v>602</v>
      </c>
      <c r="D141" s="109">
        <f>'CRI-M'!P154</f>
        <v>0</v>
      </c>
    </row>
    <row r="142" spans="1:4" x14ac:dyDescent="0.3">
      <c r="A142">
        <v>9700</v>
      </c>
      <c r="B142" t="s">
        <v>603</v>
      </c>
      <c r="D142" s="109">
        <f>'CRI-M'!P155</f>
        <v>0</v>
      </c>
    </row>
    <row r="143" spans="1:4" x14ac:dyDescent="0.3">
      <c r="A143">
        <v>9701</v>
      </c>
      <c r="B143" t="s">
        <v>603</v>
      </c>
      <c r="C143">
        <v>17</v>
      </c>
      <c r="D143" s="109">
        <f>'CRI-M'!P156</f>
        <v>0</v>
      </c>
    </row>
    <row r="144" spans="1:4" x14ac:dyDescent="0.3">
      <c r="A144">
        <v>0</v>
      </c>
      <c r="B144" t="s">
        <v>446</v>
      </c>
      <c r="D144" s="109">
        <f>'CRI-M'!P157</f>
        <v>0</v>
      </c>
    </row>
    <row r="145" spans="1:4" x14ac:dyDescent="0.3">
      <c r="A145">
        <v>100</v>
      </c>
      <c r="B145" t="s">
        <v>604</v>
      </c>
      <c r="D145" s="109">
        <f>'CRI-M'!P158</f>
        <v>0</v>
      </c>
    </row>
    <row r="146" spans="1:4" x14ac:dyDescent="0.3">
      <c r="A146">
        <v>200</v>
      </c>
      <c r="B146" t="s">
        <v>605</v>
      </c>
      <c r="D146" s="109">
        <f>'CRI-M'!P159</f>
        <v>0</v>
      </c>
    </row>
    <row r="147" spans="1:4" x14ac:dyDescent="0.3">
      <c r="A147">
        <v>300</v>
      </c>
      <c r="B147" t="s">
        <v>606</v>
      </c>
      <c r="D147" s="109">
        <f>'CRI-M'!P160</f>
        <v>0</v>
      </c>
    </row>
    <row r="148" spans="1:4" x14ac:dyDescent="0.3">
      <c r="A148">
        <v>301</v>
      </c>
      <c r="B148" t="s">
        <v>606</v>
      </c>
      <c r="C148">
        <v>12</v>
      </c>
      <c r="D148" s="109">
        <f>'CRI-M'!P161</f>
        <v>0</v>
      </c>
    </row>
    <row r="149" spans="1:4" x14ac:dyDescent="0.3">
      <c r="B149" t="s">
        <v>504</v>
      </c>
      <c r="D149" s="109">
        <f>'CRI-M'!P162</f>
        <v>6000000</v>
      </c>
    </row>
    <row r="150" spans="1:4" x14ac:dyDescent="0.3">
      <c r="B150" t="s">
        <v>1542</v>
      </c>
      <c r="D150" s="109">
        <f>'CRI-M'!P163</f>
        <v>0</v>
      </c>
    </row>
    <row r="151" spans="1:4" x14ac:dyDescent="0.3">
      <c r="B151" t="s">
        <v>1543</v>
      </c>
      <c r="D151" s="109">
        <f>'CRI-M'!P164</f>
        <v>0</v>
      </c>
    </row>
    <row r="152" spans="1:4" x14ac:dyDescent="0.3">
      <c r="B152" t="s">
        <v>1544</v>
      </c>
      <c r="D152" s="109">
        <f>'CRI-M'!P165</f>
        <v>0</v>
      </c>
    </row>
    <row r="153" spans="1:4" x14ac:dyDescent="0.3">
      <c r="B153" t="s">
        <v>1542</v>
      </c>
      <c r="D153" s="109">
        <f>'CRI-M'!P166</f>
        <v>0</v>
      </c>
    </row>
    <row r="154" spans="1:4" x14ac:dyDescent="0.3">
      <c r="B154" t="s">
        <v>1545</v>
      </c>
      <c r="D154" s="109">
        <f>'CRI-M'!P167</f>
        <v>0</v>
      </c>
    </row>
    <row r="155" spans="1:4" x14ac:dyDescent="0.3">
      <c r="B155" t="s">
        <v>1546</v>
      </c>
      <c r="D155" s="109">
        <f>'CRI-M'!P168</f>
        <v>0</v>
      </c>
    </row>
    <row r="156" spans="1:4" x14ac:dyDescent="0.3">
      <c r="B156" t="s">
        <v>1547</v>
      </c>
      <c r="D156" s="109">
        <f>'CRI-M'!P169</f>
        <v>0</v>
      </c>
    </row>
    <row r="157" spans="1:4" x14ac:dyDescent="0.3">
      <c r="B157" t="s">
        <v>1545</v>
      </c>
      <c r="D157" s="109">
        <f>'CRI-M'!P170</f>
        <v>0</v>
      </c>
    </row>
    <row r="158" spans="1:4" x14ac:dyDescent="0.3">
      <c r="B158" t="s">
        <v>1548</v>
      </c>
      <c r="D158" s="109">
        <f>'CRI-M'!P171</f>
        <v>0</v>
      </c>
    </row>
    <row r="159" spans="1:4" x14ac:dyDescent="0.3">
      <c r="B159" t="s">
        <v>1549</v>
      </c>
      <c r="D159" s="109">
        <f>'CRI-M'!P172</f>
        <v>6000000</v>
      </c>
    </row>
    <row r="160" spans="1:4" x14ac:dyDescent="0.3">
      <c r="A160" t="s">
        <v>504</v>
      </c>
      <c r="D160" s="109">
        <f>'CRI-M'!P162</f>
        <v>6000000</v>
      </c>
    </row>
    <row r="161" spans="1:4" x14ac:dyDescent="0.3">
      <c r="A161">
        <v>1000</v>
      </c>
      <c r="B161" t="s">
        <v>19</v>
      </c>
      <c r="D161" s="109">
        <f>'COG-M'!P7</f>
        <v>2600500</v>
      </c>
    </row>
    <row r="162" spans="1:4" x14ac:dyDescent="0.3">
      <c r="A162">
        <v>1100</v>
      </c>
      <c r="B162" t="s">
        <v>20</v>
      </c>
      <c r="D162" s="109">
        <f>'COG-M'!P8</f>
        <v>2112000</v>
      </c>
    </row>
    <row r="163" spans="1:4" x14ac:dyDescent="0.3">
      <c r="A163">
        <v>111</v>
      </c>
      <c r="B163" t="s">
        <v>959</v>
      </c>
      <c r="C163">
        <v>11</v>
      </c>
      <c r="D163" s="109">
        <f>'COG-M'!P9</f>
        <v>0</v>
      </c>
    </row>
    <row r="164" spans="1:4" x14ac:dyDescent="0.3">
      <c r="C164">
        <v>12</v>
      </c>
      <c r="D164" s="109">
        <f>'COG-M'!P10</f>
        <v>0</v>
      </c>
    </row>
    <row r="165" spans="1:4" x14ac:dyDescent="0.3">
      <c r="C165">
        <v>13</v>
      </c>
      <c r="D165" s="109">
        <f>'COG-M'!P11</f>
        <v>0</v>
      </c>
    </row>
    <row r="166" spans="1:4" x14ac:dyDescent="0.3">
      <c r="C166">
        <v>14</v>
      </c>
      <c r="D166" s="109">
        <f>'COG-M'!P12</f>
        <v>0</v>
      </c>
    </row>
    <row r="167" spans="1:4" x14ac:dyDescent="0.3">
      <c r="C167">
        <v>15</v>
      </c>
      <c r="D167" s="109">
        <f>'COG-M'!P13</f>
        <v>0</v>
      </c>
    </row>
    <row r="168" spans="1:4" x14ac:dyDescent="0.3">
      <c r="C168">
        <v>16</v>
      </c>
      <c r="D168" s="109">
        <f>'COG-M'!P14</f>
        <v>0</v>
      </c>
    </row>
    <row r="169" spans="1:4" x14ac:dyDescent="0.3">
      <c r="C169">
        <v>17</v>
      </c>
      <c r="D169" s="109">
        <f>'COG-M'!P15</f>
        <v>0</v>
      </c>
    </row>
    <row r="170" spans="1:4" x14ac:dyDescent="0.3">
      <c r="C170">
        <v>25</v>
      </c>
      <c r="D170" s="109">
        <f>'COG-M'!P16</f>
        <v>0</v>
      </c>
    </row>
    <row r="171" spans="1:4" x14ac:dyDescent="0.3">
      <c r="C171">
        <v>26</v>
      </c>
      <c r="D171" s="109">
        <f>'COG-M'!P17</f>
        <v>0</v>
      </c>
    </row>
    <row r="172" spans="1:4" x14ac:dyDescent="0.3">
      <c r="C172">
        <v>27</v>
      </c>
      <c r="D172" s="109">
        <f>'COG-M'!P18</f>
        <v>0</v>
      </c>
    </row>
    <row r="173" spans="1:4" x14ac:dyDescent="0.3">
      <c r="A173">
        <v>112</v>
      </c>
      <c r="B173" t="s">
        <v>21</v>
      </c>
      <c r="D173" s="109">
        <f>'COG-M'!P19</f>
        <v>0</v>
      </c>
    </row>
    <row r="174" spans="1:4" x14ac:dyDescent="0.3">
      <c r="A174">
        <v>113</v>
      </c>
      <c r="B174" t="s">
        <v>22</v>
      </c>
      <c r="C174">
        <v>11</v>
      </c>
      <c r="D174" s="109">
        <f>'COG-M'!P20</f>
        <v>0</v>
      </c>
    </row>
    <row r="175" spans="1:4" x14ac:dyDescent="0.3">
      <c r="C175">
        <v>12</v>
      </c>
      <c r="D175" s="109">
        <f>'COG-M'!P21</f>
        <v>0</v>
      </c>
    </row>
    <row r="176" spans="1:4" x14ac:dyDescent="0.3">
      <c r="C176">
        <v>13</v>
      </c>
      <c r="D176" s="109">
        <f>'COG-M'!P22</f>
        <v>0</v>
      </c>
    </row>
    <row r="177" spans="1:4" x14ac:dyDescent="0.3">
      <c r="C177">
        <v>14</v>
      </c>
      <c r="D177" s="109">
        <f>'COG-M'!P23</f>
        <v>0</v>
      </c>
    </row>
    <row r="178" spans="1:4" x14ac:dyDescent="0.3">
      <c r="C178">
        <v>15</v>
      </c>
      <c r="D178" s="109">
        <f>'COG-M'!P24</f>
        <v>0</v>
      </c>
    </row>
    <row r="179" spans="1:4" x14ac:dyDescent="0.3">
      <c r="C179">
        <v>16</v>
      </c>
      <c r="D179" s="109">
        <f>'COG-M'!P25</f>
        <v>0</v>
      </c>
    </row>
    <row r="180" spans="1:4" x14ac:dyDescent="0.3">
      <c r="C180">
        <v>17</v>
      </c>
      <c r="D180" s="109">
        <f>'COG-M'!P26</f>
        <v>2112000</v>
      </c>
    </row>
    <row r="181" spans="1:4" x14ac:dyDescent="0.3">
      <c r="C181">
        <v>25</v>
      </c>
      <c r="D181" s="109">
        <f>'COG-M'!P27</f>
        <v>0</v>
      </c>
    </row>
    <row r="182" spans="1:4" x14ac:dyDescent="0.3">
      <c r="C182">
        <v>26</v>
      </c>
      <c r="D182" s="109">
        <f>'COG-M'!P28</f>
        <v>0</v>
      </c>
    </row>
    <row r="183" spans="1:4" x14ac:dyDescent="0.3">
      <c r="C183">
        <v>27</v>
      </c>
      <c r="D183" s="109">
        <f>'COG-M'!P29</f>
        <v>0</v>
      </c>
    </row>
    <row r="184" spans="1:4" x14ac:dyDescent="0.3">
      <c r="A184">
        <v>114</v>
      </c>
      <c r="B184" t="s">
        <v>23</v>
      </c>
      <c r="C184">
        <v>11</v>
      </c>
      <c r="D184" s="109">
        <f>'COG-M'!P30</f>
        <v>0</v>
      </c>
    </row>
    <row r="185" spans="1:4" x14ac:dyDescent="0.3">
      <c r="C185">
        <v>12</v>
      </c>
      <c r="D185" s="109">
        <f>'COG-M'!P31</f>
        <v>0</v>
      </c>
    </row>
    <row r="186" spans="1:4" x14ac:dyDescent="0.3">
      <c r="C186">
        <v>13</v>
      </c>
      <c r="D186" s="109">
        <f>'COG-M'!P32</f>
        <v>0</v>
      </c>
    </row>
    <row r="187" spans="1:4" x14ac:dyDescent="0.3">
      <c r="C187">
        <v>14</v>
      </c>
      <c r="D187" s="109">
        <f>'COG-M'!P33</f>
        <v>0</v>
      </c>
    </row>
    <row r="188" spans="1:4" x14ac:dyDescent="0.3">
      <c r="C188">
        <v>15</v>
      </c>
      <c r="D188" s="109">
        <f>'COG-M'!P34</f>
        <v>0</v>
      </c>
    </row>
    <row r="189" spans="1:4" x14ac:dyDescent="0.3">
      <c r="C189">
        <v>16</v>
      </c>
      <c r="D189" s="109">
        <f>'COG-M'!P35</f>
        <v>0</v>
      </c>
    </row>
    <row r="190" spans="1:4" x14ac:dyDescent="0.3">
      <c r="C190">
        <v>17</v>
      </c>
      <c r="D190" s="109">
        <f>'COG-M'!P36</f>
        <v>0</v>
      </c>
    </row>
    <row r="191" spans="1:4" x14ac:dyDescent="0.3">
      <c r="C191">
        <v>25</v>
      </c>
      <c r="D191" s="109">
        <f>'COG-M'!P37</f>
        <v>0</v>
      </c>
    </row>
    <row r="192" spans="1:4" x14ac:dyDescent="0.3">
      <c r="C192">
        <v>26</v>
      </c>
      <c r="D192" s="109">
        <f>'COG-M'!P38</f>
        <v>0</v>
      </c>
    </row>
    <row r="193" spans="1:4" x14ac:dyDescent="0.3">
      <c r="C193">
        <v>27</v>
      </c>
      <c r="D193" s="109">
        <f>'COG-M'!P39</f>
        <v>0</v>
      </c>
    </row>
    <row r="194" spans="1:4" x14ac:dyDescent="0.3">
      <c r="A194">
        <v>1200</v>
      </c>
      <c r="B194" t="s">
        <v>24</v>
      </c>
      <c r="D194" s="109">
        <f>'COG-M'!P40</f>
        <v>186000</v>
      </c>
    </row>
    <row r="195" spans="1:4" x14ac:dyDescent="0.3">
      <c r="A195">
        <v>121</v>
      </c>
      <c r="B195" t="s">
        <v>25</v>
      </c>
      <c r="C195">
        <v>11</v>
      </c>
      <c r="D195" s="109">
        <f>'COG-M'!P41</f>
        <v>0</v>
      </c>
    </row>
    <row r="196" spans="1:4" x14ac:dyDescent="0.3">
      <c r="C196">
        <v>12</v>
      </c>
      <c r="D196" s="109">
        <f>'COG-M'!P42</f>
        <v>0</v>
      </c>
    </row>
    <row r="197" spans="1:4" x14ac:dyDescent="0.3">
      <c r="C197">
        <v>13</v>
      </c>
      <c r="D197" s="109">
        <f>'COG-M'!P43</f>
        <v>0</v>
      </c>
    </row>
    <row r="198" spans="1:4" x14ac:dyDescent="0.3">
      <c r="C198">
        <v>14</v>
      </c>
      <c r="D198" s="109">
        <f>'COG-M'!P44</f>
        <v>0</v>
      </c>
    </row>
    <row r="199" spans="1:4" x14ac:dyDescent="0.3">
      <c r="C199">
        <v>15</v>
      </c>
      <c r="D199" s="109">
        <f>'COG-M'!P45</f>
        <v>0</v>
      </c>
    </row>
    <row r="200" spans="1:4" x14ac:dyDescent="0.3">
      <c r="C200">
        <v>16</v>
      </c>
      <c r="D200" s="109">
        <f>'COG-M'!P46</f>
        <v>0</v>
      </c>
    </row>
    <row r="201" spans="1:4" x14ac:dyDescent="0.3">
      <c r="C201">
        <v>17</v>
      </c>
      <c r="D201" s="109">
        <f>'COG-M'!P47</f>
        <v>0</v>
      </c>
    </row>
    <row r="202" spans="1:4" x14ac:dyDescent="0.3">
      <c r="C202">
        <v>25</v>
      </c>
      <c r="D202" s="109">
        <f>'COG-M'!P48</f>
        <v>0</v>
      </c>
    </row>
    <row r="203" spans="1:4" x14ac:dyDescent="0.3">
      <c r="C203">
        <v>26</v>
      </c>
      <c r="D203" s="109">
        <f>'COG-M'!P49</f>
        <v>0</v>
      </c>
    </row>
    <row r="204" spans="1:4" x14ac:dyDescent="0.3">
      <c r="C204">
        <v>27</v>
      </c>
      <c r="D204" s="109">
        <f>'COG-M'!P50</f>
        <v>0</v>
      </c>
    </row>
    <row r="205" spans="1:4" x14ac:dyDescent="0.3">
      <c r="A205">
        <v>122</v>
      </c>
      <c r="B205" t="s">
        <v>26</v>
      </c>
      <c r="C205">
        <v>11</v>
      </c>
      <c r="D205" s="109">
        <f>'COG-M'!P51</f>
        <v>0</v>
      </c>
    </row>
    <row r="206" spans="1:4" x14ac:dyDescent="0.3">
      <c r="C206">
        <v>12</v>
      </c>
      <c r="D206" s="109">
        <f>'COG-M'!P52</f>
        <v>0</v>
      </c>
    </row>
    <row r="207" spans="1:4" x14ac:dyDescent="0.3">
      <c r="C207">
        <v>13</v>
      </c>
      <c r="D207" s="109">
        <f>'COG-M'!P53</f>
        <v>0</v>
      </c>
    </row>
    <row r="208" spans="1:4" x14ac:dyDescent="0.3">
      <c r="C208">
        <v>14</v>
      </c>
      <c r="D208" s="109">
        <f>'COG-M'!P54</f>
        <v>0</v>
      </c>
    </row>
    <row r="209" spans="1:4" x14ac:dyDescent="0.3">
      <c r="C209">
        <v>15</v>
      </c>
      <c r="D209" s="109">
        <f>'COG-M'!P55</f>
        <v>0</v>
      </c>
    </row>
    <row r="210" spans="1:4" x14ac:dyDescent="0.3">
      <c r="C210">
        <v>16</v>
      </c>
      <c r="D210" s="109">
        <f>'COG-M'!P56</f>
        <v>0</v>
      </c>
    </row>
    <row r="211" spans="1:4" x14ac:dyDescent="0.3">
      <c r="C211">
        <v>17</v>
      </c>
      <c r="D211" s="109">
        <f>'COG-M'!P57</f>
        <v>186000</v>
      </c>
    </row>
    <row r="212" spans="1:4" x14ac:dyDescent="0.3">
      <c r="C212">
        <v>25</v>
      </c>
      <c r="D212" s="109">
        <f>'COG-M'!P58</f>
        <v>0</v>
      </c>
    </row>
    <row r="213" spans="1:4" x14ac:dyDescent="0.3">
      <c r="C213">
        <v>26</v>
      </c>
      <c r="D213" s="109">
        <f>'COG-M'!P59</f>
        <v>0</v>
      </c>
    </row>
    <row r="214" spans="1:4" x14ac:dyDescent="0.3">
      <c r="C214">
        <v>27</v>
      </c>
      <c r="D214" s="109">
        <f>'COG-M'!P60</f>
        <v>0</v>
      </c>
    </row>
    <row r="215" spans="1:4" x14ac:dyDescent="0.3">
      <c r="A215">
        <v>123</v>
      </c>
      <c r="B215" t="s">
        <v>27</v>
      </c>
      <c r="C215">
        <v>11</v>
      </c>
      <c r="D215" s="109">
        <f>'COG-M'!P61</f>
        <v>0</v>
      </c>
    </row>
    <row r="216" spans="1:4" x14ac:dyDescent="0.3">
      <c r="C216">
        <v>12</v>
      </c>
      <c r="D216" s="109">
        <f>'COG-M'!P62</f>
        <v>0</v>
      </c>
    </row>
    <row r="217" spans="1:4" x14ac:dyDescent="0.3">
      <c r="C217">
        <v>13</v>
      </c>
      <c r="D217" s="109">
        <f>'COG-M'!P63</f>
        <v>0</v>
      </c>
    </row>
    <row r="218" spans="1:4" x14ac:dyDescent="0.3">
      <c r="C218">
        <v>14</v>
      </c>
      <c r="D218" s="109">
        <f>'COG-M'!P64</f>
        <v>0</v>
      </c>
    </row>
    <row r="219" spans="1:4" x14ac:dyDescent="0.3">
      <c r="C219">
        <v>15</v>
      </c>
      <c r="D219" s="109">
        <f>'COG-M'!P65</f>
        <v>0</v>
      </c>
    </row>
    <row r="220" spans="1:4" x14ac:dyDescent="0.3">
      <c r="C220">
        <v>16</v>
      </c>
      <c r="D220" s="109">
        <f>'COG-M'!P66</f>
        <v>0</v>
      </c>
    </row>
    <row r="221" spans="1:4" x14ac:dyDescent="0.3">
      <c r="C221">
        <v>17</v>
      </c>
      <c r="D221" s="109">
        <f>'COG-M'!P67</f>
        <v>0</v>
      </c>
    </row>
    <row r="222" spans="1:4" x14ac:dyDescent="0.3">
      <c r="C222">
        <v>25</v>
      </c>
      <c r="D222" s="109">
        <f>'COG-M'!P68</f>
        <v>0</v>
      </c>
    </row>
    <row r="223" spans="1:4" x14ac:dyDescent="0.3">
      <c r="C223">
        <v>26</v>
      </c>
      <c r="D223" s="109">
        <f>'COG-M'!P69</f>
        <v>0</v>
      </c>
    </row>
    <row r="224" spans="1:4" x14ac:dyDescent="0.3">
      <c r="C224">
        <v>27</v>
      </c>
      <c r="D224" s="109">
        <f>'COG-M'!P70</f>
        <v>0</v>
      </c>
    </row>
    <row r="225" spans="1:4" x14ac:dyDescent="0.3">
      <c r="A225">
        <v>124</v>
      </c>
      <c r="B225" t="s">
        <v>28</v>
      </c>
      <c r="D225" s="109">
        <f>'COG-M'!P71</f>
        <v>0</v>
      </c>
    </row>
    <row r="226" spans="1:4" x14ac:dyDescent="0.3">
      <c r="A226">
        <v>1300</v>
      </c>
      <c r="B226" t="s">
        <v>29</v>
      </c>
      <c r="D226" s="109">
        <f>'COG-M'!P72</f>
        <v>302500</v>
      </c>
    </row>
    <row r="227" spans="1:4" x14ac:dyDescent="0.3">
      <c r="A227">
        <v>131</v>
      </c>
      <c r="B227" t="s">
        <v>30</v>
      </c>
      <c r="C227">
        <v>11</v>
      </c>
      <c r="D227" s="109">
        <f>'COG-M'!P73</f>
        <v>0</v>
      </c>
    </row>
    <row r="228" spans="1:4" x14ac:dyDescent="0.3">
      <c r="C228">
        <v>12</v>
      </c>
      <c r="D228" s="109">
        <f>'COG-M'!P74</f>
        <v>0</v>
      </c>
    </row>
    <row r="229" spans="1:4" x14ac:dyDescent="0.3">
      <c r="C229">
        <v>13</v>
      </c>
      <c r="D229" s="109">
        <f>'COG-M'!P75</f>
        <v>0</v>
      </c>
    </row>
    <row r="230" spans="1:4" x14ac:dyDescent="0.3">
      <c r="C230">
        <v>14</v>
      </c>
      <c r="D230" s="109">
        <f>'COG-M'!P76</f>
        <v>0</v>
      </c>
    </row>
    <row r="231" spans="1:4" x14ac:dyDescent="0.3">
      <c r="C231">
        <v>15</v>
      </c>
      <c r="D231" s="109">
        <f>'COG-M'!P77</f>
        <v>0</v>
      </c>
    </row>
    <row r="232" spans="1:4" x14ac:dyDescent="0.3">
      <c r="C232">
        <v>16</v>
      </c>
      <c r="D232" s="109">
        <f>'COG-M'!P78</f>
        <v>0</v>
      </c>
    </row>
    <row r="233" spans="1:4" x14ac:dyDescent="0.3">
      <c r="C233">
        <v>17</v>
      </c>
      <c r="D233" s="109">
        <f>'COG-M'!P79</f>
        <v>0</v>
      </c>
    </row>
    <row r="234" spans="1:4" x14ac:dyDescent="0.3">
      <c r="C234">
        <v>25</v>
      </c>
      <c r="D234" s="109">
        <f>'COG-M'!P80</f>
        <v>0</v>
      </c>
    </row>
    <row r="235" spans="1:4" x14ac:dyDescent="0.3">
      <c r="C235">
        <v>26</v>
      </c>
      <c r="D235" s="109">
        <f>'COG-M'!P81</f>
        <v>0</v>
      </c>
    </row>
    <row r="236" spans="1:4" x14ac:dyDescent="0.3">
      <c r="C236">
        <v>27</v>
      </c>
      <c r="D236" s="109">
        <f>'COG-M'!P82</f>
        <v>0</v>
      </c>
    </row>
    <row r="237" spans="1:4" x14ac:dyDescent="0.3">
      <c r="A237">
        <v>132</v>
      </c>
      <c r="B237" t="s">
        <v>31</v>
      </c>
      <c r="C237">
        <v>11</v>
      </c>
      <c r="D237" s="109">
        <f>'COG-M'!P83</f>
        <v>0</v>
      </c>
    </row>
    <row r="238" spans="1:4" x14ac:dyDescent="0.3">
      <c r="C238">
        <v>12</v>
      </c>
      <c r="D238" s="109">
        <f>'COG-M'!P84</f>
        <v>0</v>
      </c>
    </row>
    <row r="239" spans="1:4" x14ac:dyDescent="0.3">
      <c r="C239">
        <v>13</v>
      </c>
      <c r="D239" s="109">
        <f>'COG-M'!P85</f>
        <v>0</v>
      </c>
    </row>
    <row r="240" spans="1:4" x14ac:dyDescent="0.3">
      <c r="C240">
        <v>14</v>
      </c>
      <c r="D240" s="109">
        <f>'COG-M'!P86</f>
        <v>0</v>
      </c>
    </row>
    <row r="241" spans="1:4" x14ac:dyDescent="0.3">
      <c r="C241">
        <v>15</v>
      </c>
      <c r="D241" s="109">
        <f>'COG-M'!P87</f>
        <v>0</v>
      </c>
    </row>
    <row r="242" spans="1:4" x14ac:dyDescent="0.3">
      <c r="C242">
        <v>16</v>
      </c>
      <c r="D242" s="109">
        <f>'COG-M'!P88</f>
        <v>0</v>
      </c>
    </row>
    <row r="243" spans="1:4" x14ac:dyDescent="0.3">
      <c r="C243">
        <v>17</v>
      </c>
      <c r="D243" s="109">
        <f>'COG-M'!P89</f>
        <v>302500</v>
      </c>
    </row>
    <row r="244" spans="1:4" x14ac:dyDescent="0.3">
      <c r="C244">
        <v>25</v>
      </c>
      <c r="D244" s="109">
        <f>'COG-M'!P90</f>
        <v>0</v>
      </c>
    </row>
    <row r="245" spans="1:4" x14ac:dyDescent="0.3">
      <c r="C245">
        <v>26</v>
      </c>
      <c r="D245" s="109">
        <f>'COG-M'!P91</f>
        <v>0</v>
      </c>
    </row>
    <row r="246" spans="1:4" x14ac:dyDescent="0.3">
      <c r="C246">
        <v>27</v>
      </c>
      <c r="D246" s="109">
        <f>'COG-M'!P92</f>
        <v>0</v>
      </c>
    </row>
    <row r="247" spans="1:4" x14ac:dyDescent="0.3">
      <c r="A247">
        <v>133</v>
      </c>
      <c r="B247" t="s">
        <v>32</v>
      </c>
      <c r="C247">
        <v>11</v>
      </c>
      <c r="D247" s="109">
        <f>'COG-M'!P93</f>
        <v>0</v>
      </c>
    </row>
    <row r="248" spans="1:4" x14ac:dyDescent="0.3">
      <c r="C248">
        <v>12</v>
      </c>
      <c r="D248" s="109">
        <f>'COG-M'!P94</f>
        <v>0</v>
      </c>
    </row>
    <row r="249" spans="1:4" x14ac:dyDescent="0.3">
      <c r="C249">
        <v>13</v>
      </c>
      <c r="D249" s="109">
        <f>'COG-M'!P95</f>
        <v>0</v>
      </c>
    </row>
    <row r="250" spans="1:4" x14ac:dyDescent="0.3">
      <c r="C250">
        <v>14</v>
      </c>
      <c r="D250" s="109">
        <f>'COG-M'!P96</f>
        <v>0</v>
      </c>
    </row>
    <row r="251" spans="1:4" x14ac:dyDescent="0.3">
      <c r="C251">
        <v>15</v>
      </c>
      <c r="D251" s="109">
        <f>'COG-M'!P97</f>
        <v>0</v>
      </c>
    </row>
    <row r="252" spans="1:4" x14ac:dyDescent="0.3">
      <c r="C252">
        <v>16</v>
      </c>
      <c r="D252" s="109">
        <f>'COG-M'!P98</f>
        <v>0</v>
      </c>
    </row>
    <row r="253" spans="1:4" x14ac:dyDescent="0.3">
      <c r="C253">
        <v>17</v>
      </c>
      <c r="D253" s="109">
        <f>'COG-M'!P99</f>
        <v>0</v>
      </c>
    </row>
    <row r="254" spans="1:4" x14ac:dyDescent="0.3">
      <c r="C254">
        <v>25</v>
      </c>
      <c r="D254" s="109">
        <f>'COG-M'!P100</f>
        <v>0</v>
      </c>
    </row>
    <row r="255" spans="1:4" x14ac:dyDescent="0.3">
      <c r="C255">
        <v>26</v>
      </c>
      <c r="D255" s="109">
        <f>'COG-M'!P101</f>
        <v>0</v>
      </c>
    </row>
    <row r="256" spans="1:4" x14ac:dyDescent="0.3">
      <c r="C256">
        <v>27</v>
      </c>
      <c r="D256" s="109">
        <f>'COG-M'!P102</f>
        <v>0</v>
      </c>
    </row>
    <row r="257" spans="1:4" x14ac:dyDescent="0.3">
      <c r="A257">
        <v>134</v>
      </c>
      <c r="B257" t="s">
        <v>33</v>
      </c>
      <c r="C257">
        <v>11</v>
      </c>
      <c r="D257" s="109">
        <f>'COG-M'!P103</f>
        <v>0</v>
      </c>
    </row>
    <row r="258" spans="1:4" x14ac:dyDescent="0.3">
      <c r="C258">
        <v>12</v>
      </c>
      <c r="D258" s="109">
        <f>'COG-M'!P104</f>
        <v>0</v>
      </c>
    </row>
    <row r="259" spans="1:4" x14ac:dyDescent="0.3">
      <c r="C259">
        <v>13</v>
      </c>
      <c r="D259" s="109">
        <f>'COG-M'!P105</f>
        <v>0</v>
      </c>
    </row>
    <row r="260" spans="1:4" x14ac:dyDescent="0.3">
      <c r="C260">
        <v>14</v>
      </c>
      <c r="D260" s="109">
        <f>'COG-M'!P106</f>
        <v>0</v>
      </c>
    </row>
    <row r="261" spans="1:4" x14ac:dyDescent="0.3">
      <c r="C261">
        <v>15</v>
      </c>
      <c r="D261" s="109">
        <f>'COG-M'!P107</f>
        <v>0</v>
      </c>
    </row>
    <row r="262" spans="1:4" x14ac:dyDescent="0.3">
      <c r="C262">
        <v>16</v>
      </c>
      <c r="D262" s="109">
        <f>'COG-M'!P108</f>
        <v>0</v>
      </c>
    </row>
    <row r="263" spans="1:4" x14ac:dyDescent="0.3">
      <c r="C263">
        <v>17</v>
      </c>
      <c r="D263" s="109">
        <f>'COG-M'!P109</f>
        <v>0</v>
      </c>
    </row>
    <row r="264" spans="1:4" x14ac:dyDescent="0.3">
      <c r="C264">
        <v>25</v>
      </c>
      <c r="D264" s="109">
        <f>'COG-M'!P110</f>
        <v>0</v>
      </c>
    </row>
    <row r="265" spans="1:4" x14ac:dyDescent="0.3">
      <c r="C265">
        <v>26</v>
      </c>
      <c r="D265" s="109">
        <f>'COG-M'!P111</f>
        <v>0</v>
      </c>
    </row>
    <row r="266" spans="1:4" x14ac:dyDescent="0.3">
      <c r="C266">
        <v>27</v>
      </c>
      <c r="D266" s="109">
        <f>'COG-M'!P112</f>
        <v>0</v>
      </c>
    </row>
    <row r="267" spans="1:4" x14ac:dyDescent="0.3">
      <c r="A267">
        <v>135</v>
      </c>
      <c r="B267" t="s">
        <v>34</v>
      </c>
      <c r="D267" s="109">
        <f>'COG-M'!P113</f>
        <v>0</v>
      </c>
    </row>
    <row r="268" spans="1:4" x14ac:dyDescent="0.3">
      <c r="A268">
        <v>136</v>
      </c>
      <c r="B268" t="s">
        <v>35</v>
      </c>
      <c r="D268" s="109">
        <f>'COG-M'!P114</f>
        <v>0</v>
      </c>
    </row>
    <row r="269" spans="1:4" x14ac:dyDescent="0.3">
      <c r="A269">
        <v>137</v>
      </c>
      <c r="B269" t="s">
        <v>36</v>
      </c>
      <c r="C269">
        <v>11</v>
      </c>
      <c r="D269" s="109">
        <f>'COG-M'!P115</f>
        <v>0</v>
      </c>
    </row>
    <row r="270" spans="1:4" x14ac:dyDescent="0.3">
      <c r="C270">
        <v>12</v>
      </c>
      <c r="D270" s="109">
        <f>'COG-M'!P116</f>
        <v>0</v>
      </c>
    </row>
    <row r="271" spans="1:4" x14ac:dyDescent="0.3">
      <c r="C271">
        <v>13</v>
      </c>
      <c r="D271" s="109">
        <f>'COG-M'!P117</f>
        <v>0</v>
      </c>
    </row>
    <row r="272" spans="1:4" x14ac:dyDescent="0.3">
      <c r="C272">
        <v>14</v>
      </c>
      <c r="D272" s="109">
        <f>'COG-M'!P118</f>
        <v>0</v>
      </c>
    </row>
    <row r="273" spans="1:4" x14ac:dyDescent="0.3">
      <c r="C273">
        <v>15</v>
      </c>
      <c r="D273" s="109">
        <f>'COG-M'!P119</f>
        <v>0</v>
      </c>
    </row>
    <row r="274" spans="1:4" x14ac:dyDescent="0.3">
      <c r="C274">
        <v>16</v>
      </c>
      <c r="D274" s="109">
        <f>'COG-M'!P120</f>
        <v>0</v>
      </c>
    </row>
    <row r="275" spans="1:4" x14ac:dyDescent="0.3">
      <c r="C275">
        <v>17</v>
      </c>
      <c r="D275" s="109">
        <f>'COG-M'!P121</f>
        <v>0</v>
      </c>
    </row>
    <row r="276" spans="1:4" x14ac:dyDescent="0.3">
      <c r="C276">
        <v>25</v>
      </c>
      <c r="D276" s="109">
        <f>'COG-M'!P122</f>
        <v>0</v>
      </c>
    </row>
    <row r="277" spans="1:4" x14ac:dyDescent="0.3">
      <c r="C277">
        <v>26</v>
      </c>
      <c r="D277" s="109">
        <f>'COG-M'!P123</f>
        <v>0</v>
      </c>
    </row>
    <row r="278" spans="1:4" x14ac:dyDescent="0.3">
      <c r="C278">
        <v>27</v>
      </c>
      <c r="D278" s="109">
        <f>'COG-M'!P124</f>
        <v>0</v>
      </c>
    </row>
    <row r="279" spans="1:4" x14ac:dyDescent="0.3">
      <c r="A279">
        <v>138</v>
      </c>
      <c r="B279" t="s">
        <v>37</v>
      </c>
      <c r="C279">
        <v>11</v>
      </c>
      <c r="D279" s="109">
        <f>'COG-M'!P125</f>
        <v>0</v>
      </c>
    </row>
    <row r="280" spans="1:4" x14ac:dyDescent="0.3">
      <c r="C280">
        <v>12</v>
      </c>
      <c r="D280" s="109">
        <f>'COG-M'!P126</f>
        <v>0</v>
      </c>
    </row>
    <row r="281" spans="1:4" x14ac:dyDescent="0.3">
      <c r="C281">
        <v>13</v>
      </c>
      <c r="D281" s="109">
        <f>'COG-M'!P127</f>
        <v>0</v>
      </c>
    </row>
    <row r="282" spans="1:4" x14ac:dyDescent="0.3">
      <c r="C282">
        <v>14</v>
      </c>
      <c r="D282" s="109">
        <f>'COG-M'!P128</f>
        <v>0</v>
      </c>
    </row>
    <row r="283" spans="1:4" x14ac:dyDescent="0.3">
      <c r="C283">
        <v>15</v>
      </c>
      <c r="D283" s="109">
        <f>'COG-M'!P129</f>
        <v>0</v>
      </c>
    </row>
    <row r="284" spans="1:4" x14ac:dyDescent="0.3">
      <c r="C284">
        <v>16</v>
      </c>
      <c r="D284" s="109">
        <f>'COG-M'!P130</f>
        <v>0</v>
      </c>
    </row>
    <row r="285" spans="1:4" x14ac:dyDescent="0.3">
      <c r="C285">
        <v>17</v>
      </c>
      <c r="D285" s="109">
        <f>'COG-M'!P131</f>
        <v>0</v>
      </c>
    </row>
    <row r="286" spans="1:4" x14ac:dyDescent="0.3">
      <c r="C286">
        <v>25</v>
      </c>
      <c r="D286" s="109">
        <f>'COG-M'!P132</f>
        <v>0</v>
      </c>
    </row>
    <row r="287" spans="1:4" x14ac:dyDescent="0.3">
      <c r="C287">
        <v>26</v>
      </c>
      <c r="D287" s="109">
        <f>'COG-M'!P133</f>
        <v>0</v>
      </c>
    </row>
    <row r="288" spans="1:4" x14ac:dyDescent="0.3">
      <c r="C288">
        <v>27</v>
      </c>
      <c r="D288" s="109">
        <f>'COG-M'!P134</f>
        <v>0</v>
      </c>
    </row>
    <row r="289" spans="1:4" x14ac:dyDescent="0.3">
      <c r="A289">
        <v>1400</v>
      </c>
      <c r="B289" t="s">
        <v>38</v>
      </c>
      <c r="D289" s="109">
        <f>'COG-M'!P135</f>
        <v>0</v>
      </c>
    </row>
    <row r="290" spans="1:4" x14ac:dyDescent="0.3">
      <c r="A290">
        <v>141</v>
      </c>
      <c r="B290" t="s">
        <v>39</v>
      </c>
      <c r="C290">
        <v>11</v>
      </c>
      <c r="D290" s="109">
        <f>'COG-M'!P136</f>
        <v>0</v>
      </c>
    </row>
    <row r="291" spans="1:4" x14ac:dyDescent="0.3">
      <c r="C291">
        <v>12</v>
      </c>
      <c r="D291" s="109">
        <f>'COG-M'!P137</f>
        <v>0</v>
      </c>
    </row>
    <row r="292" spans="1:4" x14ac:dyDescent="0.3">
      <c r="C292">
        <v>13</v>
      </c>
      <c r="D292" s="109">
        <f>'COG-M'!P138</f>
        <v>0</v>
      </c>
    </row>
    <row r="293" spans="1:4" x14ac:dyDescent="0.3">
      <c r="C293">
        <v>14</v>
      </c>
      <c r="D293" s="109">
        <f>'COG-M'!P139</f>
        <v>0</v>
      </c>
    </row>
    <row r="294" spans="1:4" x14ac:dyDescent="0.3">
      <c r="C294">
        <v>15</v>
      </c>
      <c r="D294" s="109">
        <f>'COG-M'!P140</f>
        <v>0</v>
      </c>
    </row>
    <row r="295" spans="1:4" x14ac:dyDescent="0.3">
      <c r="C295">
        <v>16</v>
      </c>
      <c r="D295" s="109">
        <f>'COG-M'!P141</f>
        <v>0</v>
      </c>
    </row>
    <row r="296" spans="1:4" x14ac:dyDescent="0.3">
      <c r="C296">
        <v>17</v>
      </c>
      <c r="D296" s="109">
        <f>'COG-M'!P142</f>
        <v>0</v>
      </c>
    </row>
    <row r="297" spans="1:4" x14ac:dyDescent="0.3">
      <c r="C297">
        <v>25</v>
      </c>
      <c r="D297" s="109">
        <f>'COG-M'!P143</f>
        <v>0</v>
      </c>
    </row>
    <row r="298" spans="1:4" x14ac:dyDescent="0.3">
      <c r="C298">
        <v>26</v>
      </c>
      <c r="D298" s="109">
        <f>'COG-M'!P144</f>
        <v>0</v>
      </c>
    </row>
    <row r="299" spans="1:4" x14ac:dyDescent="0.3">
      <c r="C299">
        <v>27</v>
      </c>
      <c r="D299" s="109">
        <f>'COG-M'!P145</f>
        <v>0</v>
      </c>
    </row>
    <row r="300" spans="1:4" x14ac:dyDescent="0.3">
      <c r="A300">
        <v>142</v>
      </c>
      <c r="B300" t="s">
        <v>40</v>
      </c>
      <c r="C300">
        <v>11</v>
      </c>
      <c r="D300" s="109">
        <f>'COG-M'!P146</f>
        <v>0</v>
      </c>
    </row>
    <row r="301" spans="1:4" x14ac:dyDescent="0.3">
      <c r="C301">
        <v>12</v>
      </c>
      <c r="D301" s="109">
        <f>'COG-M'!P147</f>
        <v>0</v>
      </c>
    </row>
    <row r="302" spans="1:4" x14ac:dyDescent="0.3">
      <c r="C302">
        <v>13</v>
      </c>
      <c r="D302" s="109">
        <f>'COG-M'!P148</f>
        <v>0</v>
      </c>
    </row>
    <row r="303" spans="1:4" x14ac:dyDescent="0.3">
      <c r="C303">
        <v>14</v>
      </c>
      <c r="D303" s="109">
        <f>'COG-M'!P149</f>
        <v>0</v>
      </c>
    </row>
    <row r="304" spans="1:4" x14ac:dyDescent="0.3">
      <c r="C304">
        <v>15</v>
      </c>
      <c r="D304" s="109">
        <f>'COG-M'!P150</f>
        <v>0</v>
      </c>
    </row>
    <row r="305" spans="1:4" x14ac:dyDescent="0.3">
      <c r="C305">
        <v>16</v>
      </c>
      <c r="D305" s="109">
        <f>'COG-M'!P151</f>
        <v>0</v>
      </c>
    </row>
    <row r="306" spans="1:4" x14ac:dyDescent="0.3">
      <c r="C306">
        <v>17</v>
      </c>
      <c r="D306" s="109">
        <f>'COG-M'!P152</f>
        <v>0</v>
      </c>
    </row>
    <row r="307" spans="1:4" x14ac:dyDescent="0.3">
      <c r="C307">
        <v>25</v>
      </c>
      <c r="D307" s="109">
        <f>'COG-M'!P153</f>
        <v>0</v>
      </c>
    </row>
    <row r="308" spans="1:4" x14ac:dyDescent="0.3">
      <c r="C308">
        <v>26</v>
      </c>
      <c r="D308" s="109">
        <f>'COG-M'!P154</f>
        <v>0</v>
      </c>
    </row>
    <row r="309" spans="1:4" x14ac:dyDescent="0.3">
      <c r="C309">
        <v>27</v>
      </c>
      <c r="D309" s="109">
        <f>'COG-M'!P155</f>
        <v>0</v>
      </c>
    </row>
    <row r="310" spans="1:4" x14ac:dyDescent="0.3">
      <c r="A310">
        <v>143</v>
      </c>
      <c r="B310" t="s">
        <v>41</v>
      </c>
      <c r="C310">
        <v>11</v>
      </c>
      <c r="D310" s="109">
        <f>'COG-M'!P156</f>
        <v>0</v>
      </c>
    </row>
    <row r="311" spans="1:4" x14ac:dyDescent="0.3">
      <c r="C311">
        <v>12</v>
      </c>
      <c r="D311" s="109">
        <f>'COG-M'!P157</f>
        <v>0</v>
      </c>
    </row>
    <row r="312" spans="1:4" x14ac:dyDescent="0.3">
      <c r="C312">
        <v>13</v>
      </c>
      <c r="D312" s="109">
        <f>'COG-M'!P158</f>
        <v>0</v>
      </c>
    </row>
    <row r="313" spans="1:4" x14ac:dyDescent="0.3">
      <c r="C313">
        <v>14</v>
      </c>
      <c r="D313" s="109">
        <f>'COG-M'!P159</f>
        <v>0</v>
      </c>
    </row>
    <row r="314" spans="1:4" x14ac:dyDescent="0.3">
      <c r="C314">
        <v>15</v>
      </c>
      <c r="D314" s="109">
        <f>'COG-M'!P160</f>
        <v>0</v>
      </c>
    </row>
    <row r="315" spans="1:4" x14ac:dyDescent="0.3">
      <c r="C315">
        <v>16</v>
      </c>
      <c r="D315" s="109">
        <f>'COG-M'!P161</f>
        <v>0</v>
      </c>
    </row>
    <row r="316" spans="1:4" x14ac:dyDescent="0.3">
      <c r="C316">
        <v>17</v>
      </c>
      <c r="D316" s="109">
        <f>'COG-M'!P162</f>
        <v>0</v>
      </c>
    </row>
    <row r="317" spans="1:4" x14ac:dyDescent="0.3">
      <c r="C317">
        <v>25</v>
      </c>
      <c r="D317" s="109">
        <f>'COG-M'!P163</f>
        <v>0</v>
      </c>
    </row>
    <row r="318" spans="1:4" x14ac:dyDescent="0.3">
      <c r="C318">
        <v>26</v>
      </c>
      <c r="D318" s="109">
        <f>'COG-M'!P164</f>
        <v>0</v>
      </c>
    </row>
    <row r="319" spans="1:4" x14ac:dyDescent="0.3">
      <c r="C319">
        <v>27</v>
      </c>
      <c r="D319" s="109">
        <f>'COG-M'!P165</f>
        <v>0</v>
      </c>
    </row>
    <row r="320" spans="1:4" x14ac:dyDescent="0.3">
      <c r="A320">
        <v>144</v>
      </c>
      <c r="B320" t="s">
        <v>42</v>
      </c>
      <c r="C320">
        <v>11</v>
      </c>
      <c r="D320" s="109">
        <f>'COG-M'!P166</f>
        <v>0</v>
      </c>
    </row>
    <row r="321" spans="1:4" x14ac:dyDescent="0.3">
      <c r="C321">
        <v>12</v>
      </c>
      <c r="D321" s="109">
        <f>'COG-M'!P167</f>
        <v>0</v>
      </c>
    </row>
    <row r="322" spans="1:4" x14ac:dyDescent="0.3">
      <c r="C322">
        <v>13</v>
      </c>
      <c r="D322" s="109">
        <f>'COG-M'!P168</f>
        <v>0</v>
      </c>
    </row>
    <row r="323" spans="1:4" x14ac:dyDescent="0.3">
      <c r="C323">
        <v>14</v>
      </c>
      <c r="D323" s="109">
        <f>'COG-M'!P169</f>
        <v>0</v>
      </c>
    </row>
    <row r="324" spans="1:4" x14ac:dyDescent="0.3">
      <c r="C324">
        <v>15</v>
      </c>
      <c r="D324" s="109">
        <f>'COG-M'!P170</f>
        <v>0</v>
      </c>
    </row>
    <row r="325" spans="1:4" x14ac:dyDescent="0.3">
      <c r="C325">
        <v>16</v>
      </c>
      <c r="D325" s="109">
        <f>'COG-M'!P171</f>
        <v>0</v>
      </c>
    </row>
    <row r="326" spans="1:4" x14ac:dyDescent="0.3">
      <c r="C326">
        <v>17</v>
      </c>
      <c r="D326" s="109">
        <f>'COG-M'!P172</f>
        <v>0</v>
      </c>
    </row>
    <row r="327" spans="1:4" x14ac:dyDescent="0.3">
      <c r="C327">
        <v>25</v>
      </c>
      <c r="D327" s="109">
        <f>'COG-M'!P173</f>
        <v>0</v>
      </c>
    </row>
    <row r="328" spans="1:4" x14ac:dyDescent="0.3">
      <c r="C328">
        <v>26</v>
      </c>
      <c r="D328" s="109">
        <f>'COG-M'!P174</f>
        <v>0</v>
      </c>
    </row>
    <row r="329" spans="1:4" x14ac:dyDescent="0.3">
      <c r="C329">
        <v>27</v>
      </c>
      <c r="D329" s="109">
        <f>'COG-M'!P175</f>
        <v>0</v>
      </c>
    </row>
    <row r="330" spans="1:4" x14ac:dyDescent="0.3">
      <c r="A330">
        <v>1500</v>
      </c>
      <c r="B330" t="s">
        <v>43</v>
      </c>
      <c r="D330" s="109">
        <f>'COG-M'!P176</f>
        <v>0</v>
      </c>
    </row>
    <row r="331" spans="1:4" x14ac:dyDescent="0.3">
      <c r="A331">
        <v>151</v>
      </c>
      <c r="B331" t="s">
        <v>44</v>
      </c>
      <c r="C331">
        <v>11</v>
      </c>
      <c r="D331" s="109">
        <f>'COG-M'!P177</f>
        <v>0</v>
      </c>
    </row>
    <row r="332" spans="1:4" x14ac:dyDescent="0.3">
      <c r="C332">
        <v>12</v>
      </c>
      <c r="D332" s="109">
        <f>'COG-M'!P178</f>
        <v>0</v>
      </c>
    </row>
    <row r="333" spans="1:4" x14ac:dyDescent="0.3">
      <c r="C333">
        <v>13</v>
      </c>
      <c r="D333" s="109">
        <f>'COG-M'!P179</f>
        <v>0</v>
      </c>
    </row>
    <row r="334" spans="1:4" x14ac:dyDescent="0.3">
      <c r="C334">
        <v>14</v>
      </c>
      <c r="D334" s="109">
        <f>'COG-M'!P180</f>
        <v>0</v>
      </c>
    </row>
    <row r="335" spans="1:4" x14ac:dyDescent="0.3">
      <c r="C335">
        <v>15</v>
      </c>
      <c r="D335" s="109">
        <f>'COG-M'!P181</f>
        <v>0</v>
      </c>
    </row>
    <row r="336" spans="1:4" x14ac:dyDescent="0.3">
      <c r="C336">
        <v>16</v>
      </c>
      <c r="D336" s="109">
        <f>'COG-M'!P182</f>
        <v>0</v>
      </c>
    </row>
    <row r="337" spans="1:4" x14ac:dyDescent="0.3">
      <c r="C337">
        <v>17</v>
      </c>
      <c r="D337" s="109">
        <f>'COG-M'!P183</f>
        <v>0</v>
      </c>
    </row>
    <row r="338" spans="1:4" x14ac:dyDescent="0.3">
      <c r="C338">
        <v>25</v>
      </c>
      <c r="D338" s="109">
        <f>'COG-M'!P184</f>
        <v>0</v>
      </c>
    </row>
    <row r="339" spans="1:4" x14ac:dyDescent="0.3">
      <c r="C339">
        <v>26</v>
      </c>
      <c r="D339" s="109">
        <f>'COG-M'!P185</f>
        <v>0</v>
      </c>
    </row>
    <row r="340" spans="1:4" x14ac:dyDescent="0.3">
      <c r="C340">
        <v>27</v>
      </c>
      <c r="D340" s="109">
        <f>'COG-M'!P186</f>
        <v>0</v>
      </c>
    </row>
    <row r="341" spans="1:4" x14ac:dyDescent="0.3">
      <c r="A341">
        <v>152</v>
      </c>
      <c r="B341" t="s">
        <v>45</v>
      </c>
      <c r="C341">
        <v>11</v>
      </c>
      <c r="D341" s="109">
        <f>'COG-M'!P187</f>
        <v>0</v>
      </c>
    </row>
    <row r="342" spans="1:4" x14ac:dyDescent="0.3">
      <c r="C342">
        <v>12</v>
      </c>
      <c r="D342" s="109">
        <f>'COG-M'!P188</f>
        <v>0</v>
      </c>
    </row>
    <row r="343" spans="1:4" x14ac:dyDescent="0.3">
      <c r="C343">
        <v>13</v>
      </c>
      <c r="D343" s="109">
        <f>'COG-M'!P189</f>
        <v>0</v>
      </c>
    </row>
    <row r="344" spans="1:4" x14ac:dyDescent="0.3">
      <c r="C344">
        <v>14</v>
      </c>
      <c r="D344" s="109">
        <f>'COG-M'!P190</f>
        <v>0</v>
      </c>
    </row>
    <row r="345" spans="1:4" x14ac:dyDescent="0.3">
      <c r="C345">
        <v>15</v>
      </c>
      <c r="D345" s="109">
        <f>'COG-M'!P191</f>
        <v>0</v>
      </c>
    </row>
    <row r="346" spans="1:4" x14ac:dyDescent="0.3">
      <c r="C346">
        <v>16</v>
      </c>
      <c r="D346" s="109">
        <f>'COG-M'!P192</f>
        <v>0</v>
      </c>
    </row>
    <row r="347" spans="1:4" x14ac:dyDescent="0.3">
      <c r="C347">
        <v>17</v>
      </c>
      <c r="D347" s="109">
        <f>'COG-M'!P193</f>
        <v>0</v>
      </c>
    </row>
    <row r="348" spans="1:4" x14ac:dyDescent="0.3">
      <c r="C348">
        <v>25</v>
      </c>
      <c r="D348" s="109">
        <f>'COG-M'!P194</f>
        <v>0</v>
      </c>
    </row>
    <row r="349" spans="1:4" x14ac:dyDescent="0.3">
      <c r="C349">
        <v>26</v>
      </c>
      <c r="D349" s="109">
        <f>'COG-M'!P195</f>
        <v>0</v>
      </c>
    </row>
    <row r="350" spans="1:4" x14ac:dyDescent="0.3">
      <c r="C350">
        <v>27</v>
      </c>
      <c r="D350" s="109">
        <f>'COG-M'!P196</f>
        <v>0</v>
      </c>
    </row>
    <row r="351" spans="1:4" x14ac:dyDescent="0.3">
      <c r="A351">
        <v>153</v>
      </c>
      <c r="B351" t="s">
        <v>46</v>
      </c>
      <c r="C351">
        <v>11</v>
      </c>
      <c r="D351" s="109">
        <f>'COG-M'!P197</f>
        <v>0</v>
      </c>
    </row>
    <row r="352" spans="1:4" x14ac:dyDescent="0.3">
      <c r="C352">
        <v>12</v>
      </c>
      <c r="D352" s="109">
        <f>'COG-M'!P198</f>
        <v>0</v>
      </c>
    </row>
    <row r="353" spans="1:4" x14ac:dyDescent="0.3">
      <c r="C353">
        <v>13</v>
      </c>
      <c r="D353" s="109">
        <f>'COG-M'!P199</f>
        <v>0</v>
      </c>
    </row>
    <row r="354" spans="1:4" x14ac:dyDescent="0.3">
      <c r="C354">
        <v>14</v>
      </c>
      <c r="D354" s="109">
        <f>'COG-M'!P200</f>
        <v>0</v>
      </c>
    </row>
    <row r="355" spans="1:4" x14ac:dyDescent="0.3">
      <c r="C355">
        <v>15</v>
      </c>
      <c r="D355" s="109">
        <f>'COG-M'!P201</f>
        <v>0</v>
      </c>
    </row>
    <row r="356" spans="1:4" x14ac:dyDescent="0.3">
      <c r="C356">
        <v>16</v>
      </c>
      <c r="D356" s="109">
        <f>'COG-M'!P202</f>
        <v>0</v>
      </c>
    </row>
    <row r="357" spans="1:4" x14ac:dyDescent="0.3">
      <c r="C357">
        <v>17</v>
      </c>
      <c r="D357" s="109">
        <f>'COG-M'!P203</f>
        <v>0</v>
      </c>
    </row>
    <row r="358" spans="1:4" x14ac:dyDescent="0.3">
      <c r="C358">
        <v>25</v>
      </c>
      <c r="D358" s="109">
        <f>'COG-M'!P204</f>
        <v>0</v>
      </c>
    </row>
    <row r="359" spans="1:4" x14ac:dyDescent="0.3">
      <c r="C359">
        <v>26</v>
      </c>
      <c r="D359" s="109">
        <f>'COG-M'!P205</f>
        <v>0</v>
      </c>
    </row>
    <row r="360" spans="1:4" x14ac:dyDescent="0.3">
      <c r="C360">
        <v>27</v>
      </c>
      <c r="D360" s="109">
        <f>'COG-M'!P206</f>
        <v>0</v>
      </c>
    </row>
    <row r="361" spans="1:4" x14ac:dyDescent="0.3">
      <c r="A361">
        <v>154</v>
      </c>
      <c r="B361" t="s">
        <v>47</v>
      </c>
      <c r="C361">
        <v>11</v>
      </c>
      <c r="D361" s="109">
        <f>'COG-M'!P207</f>
        <v>0</v>
      </c>
    </row>
    <row r="362" spans="1:4" x14ac:dyDescent="0.3">
      <c r="C362">
        <v>12</v>
      </c>
      <c r="D362" s="109">
        <f>'COG-M'!P208</f>
        <v>0</v>
      </c>
    </row>
    <row r="363" spans="1:4" x14ac:dyDescent="0.3">
      <c r="C363">
        <v>13</v>
      </c>
      <c r="D363" s="109">
        <f>'COG-M'!P209</f>
        <v>0</v>
      </c>
    </row>
    <row r="364" spans="1:4" x14ac:dyDescent="0.3">
      <c r="C364">
        <v>14</v>
      </c>
      <c r="D364" s="109">
        <f>'COG-M'!P210</f>
        <v>0</v>
      </c>
    </row>
    <row r="365" spans="1:4" x14ac:dyDescent="0.3">
      <c r="C365">
        <v>15</v>
      </c>
      <c r="D365" s="109">
        <f>'COG-M'!P211</f>
        <v>0</v>
      </c>
    </row>
    <row r="366" spans="1:4" x14ac:dyDescent="0.3">
      <c r="C366">
        <v>16</v>
      </c>
      <c r="D366" s="109">
        <f>'COG-M'!P212</f>
        <v>0</v>
      </c>
    </row>
    <row r="367" spans="1:4" x14ac:dyDescent="0.3">
      <c r="C367">
        <v>17</v>
      </c>
      <c r="D367" s="109">
        <f>'COG-M'!P213</f>
        <v>0</v>
      </c>
    </row>
    <row r="368" spans="1:4" x14ac:dyDescent="0.3">
      <c r="C368">
        <v>25</v>
      </c>
      <c r="D368" s="109">
        <f>'COG-M'!P214</f>
        <v>0</v>
      </c>
    </row>
    <row r="369" spans="1:4" x14ac:dyDescent="0.3">
      <c r="C369">
        <v>26</v>
      </c>
      <c r="D369" s="109">
        <f>'COG-M'!P215</f>
        <v>0</v>
      </c>
    </row>
    <row r="370" spans="1:4" x14ac:dyDescent="0.3">
      <c r="C370">
        <v>27</v>
      </c>
      <c r="D370" s="109">
        <f>'COG-M'!P216</f>
        <v>0</v>
      </c>
    </row>
    <row r="371" spans="1:4" x14ac:dyDescent="0.3">
      <c r="A371">
        <v>155</v>
      </c>
      <c r="B371" t="s">
        <v>48</v>
      </c>
      <c r="C371">
        <v>11</v>
      </c>
      <c r="D371" s="109">
        <f>'COG-M'!P217</f>
        <v>0</v>
      </c>
    </row>
    <row r="372" spans="1:4" x14ac:dyDescent="0.3">
      <c r="C372">
        <v>12</v>
      </c>
      <c r="D372" s="109">
        <f>'COG-M'!P218</f>
        <v>0</v>
      </c>
    </row>
    <row r="373" spans="1:4" x14ac:dyDescent="0.3">
      <c r="C373">
        <v>13</v>
      </c>
      <c r="D373" s="109">
        <f>'COG-M'!P219</f>
        <v>0</v>
      </c>
    </row>
    <row r="374" spans="1:4" x14ac:dyDescent="0.3">
      <c r="C374">
        <v>14</v>
      </c>
      <c r="D374" s="109">
        <f>'COG-M'!P220</f>
        <v>0</v>
      </c>
    </row>
    <row r="375" spans="1:4" x14ac:dyDescent="0.3">
      <c r="C375">
        <v>15</v>
      </c>
      <c r="D375" s="109">
        <f>'COG-M'!P221</f>
        <v>0</v>
      </c>
    </row>
    <row r="376" spans="1:4" x14ac:dyDescent="0.3">
      <c r="C376">
        <v>16</v>
      </c>
      <c r="D376" s="109">
        <f>'COG-M'!P222</f>
        <v>0</v>
      </c>
    </row>
    <row r="377" spans="1:4" x14ac:dyDescent="0.3">
      <c r="C377">
        <v>17</v>
      </c>
      <c r="D377" s="109">
        <f>'COG-M'!P223</f>
        <v>0</v>
      </c>
    </row>
    <row r="378" spans="1:4" x14ac:dyDescent="0.3">
      <c r="C378">
        <v>25</v>
      </c>
      <c r="D378" s="109">
        <f>'COG-M'!P224</f>
        <v>0</v>
      </c>
    </row>
    <row r="379" spans="1:4" x14ac:dyDescent="0.3">
      <c r="C379">
        <v>26</v>
      </c>
      <c r="D379" s="109">
        <f>'COG-M'!P225</f>
        <v>0</v>
      </c>
    </row>
    <row r="380" spans="1:4" x14ac:dyDescent="0.3">
      <c r="C380">
        <v>27</v>
      </c>
      <c r="D380" s="109">
        <f>'COG-M'!P226</f>
        <v>0</v>
      </c>
    </row>
    <row r="381" spans="1:4" x14ac:dyDescent="0.3">
      <c r="A381">
        <v>159</v>
      </c>
      <c r="B381" t="s">
        <v>49</v>
      </c>
      <c r="C381">
        <v>11</v>
      </c>
      <c r="D381" s="109">
        <f>'COG-M'!P227</f>
        <v>0</v>
      </c>
    </row>
    <row r="382" spans="1:4" x14ac:dyDescent="0.3">
      <c r="C382">
        <v>12</v>
      </c>
      <c r="D382" s="109">
        <f>'COG-M'!P228</f>
        <v>0</v>
      </c>
    </row>
    <row r="383" spans="1:4" x14ac:dyDescent="0.3">
      <c r="C383">
        <v>13</v>
      </c>
      <c r="D383" s="109">
        <f>'COG-M'!P229</f>
        <v>0</v>
      </c>
    </row>
    <row r="384" spans="1:4" x14ac:dyDescent="0.3">
      <c r="C384">
        <v>14</v>
      </c>
      <c r="D384" s="109">
        <f>'COG-M'!P230</f>
        <v>0</v>
      </c>
    </row>
    <row r="385" spans="1:4" x14ac:dyDescent="0.3">
      <c r="C385">
        <v>15</v>
      </c>
      <c r="D385" s="109">
        <f>'COG-M'!P231</f>
        <v>0</v>
      </c>
    </row>
    <row r="386" spans="1:4" x14ac:dyDescent="0.3">
      <c r="C386">
        <v>16</v>
      </c>
      <c r="D386" s="109">
        <f>'COG-M'!P232</f>
        <v>0</v>
      </c>
    </row>
    <row r="387" spans="1:4" x14ac:dyDescent="0.3">
      <c r="C387">
        <v>17</v>
      </c>
      <c r="D387" s="109">
        <f>'COG-M'!P233</f>
        <v>0</v>
      </c>
    </row>
    <row r="388" spans="1:4" x14ac:dyDescent="0.3">
      <c r="C388">
        <v>25</v>
      </c>
      <c r="D388" s="109">
        <f>'COG-M'!P234</f>
        <v>0</v>
      </c>
    </row>
    <row r="389" spans="1:4" x14ac:dyDescent="0.3">
      <c r="C389">
        <v>26</v>
      </c>
      <c r="D389" s="109">
        <f>'COG-M'!P235</f>
        <v>0</v>
      </c>
    </row>
    <row r="390" spans="1:4" x14ac:dyDescent="0.3">
      <c r="C390">
        <v>27</v>
      </c>
      <c r="D390" s="109">
        <f>'COG-M'!P236</f>
        <v>0</v>
      </c>
    </row>
    <row r="391" spans="1:4" x14ac:dyDescent="0.3">
      <c r="A391">
        <v>1600</v>
      </c>
      <c r="B391" t="s">
        <v>50</v>
      </c>
      <c r="D391" s="109">
        <f>'COG-M'!P237</f>
        <v>0</v>
      </c>
    </row>
    <row r="392" spans="1:4" x14ac:dyDescent="0.3">
      <c r="A392">
        <v>161</v>
      </c>
      <c r="B392" t="s">
        <v>51</v>
      </c>
      <c r="C392">
        <v>11</v>
      </c>
      <c r="D392" s="109">
        <f>'COG-M'!P238</f>
        <v>0</v>
      </c>
    </row>
    <row r="393" spans="1:4" x14ac:dyDescent="0.3">
      <c r="C393">
        <v>12</v>
      </c>
      <c r="D393" s="109">
        <f>'COG-M'!P239</f>
        <v>0</v>
      </c>
    </row>
    <row r="394" spans="1:4" x14ac:dyDescent="0.3">
      <c r="C394">
        <v>13</v>
      </c>
      <c r="D394" s="109">
        <f>'COG-M'!P240</f>
        <v>0</v>
      </c>
    </row>
    <row r="395" spans="1:4" x14ac:dyDescent="0.3">
      <c r="C395">
        <v>14</v>
      </c>
      <c r="D395" s="109">
        <f>'COG-M'!P241</f>
        <v>0</v>
      </c>
    </row>
    <row r="396" spans="1:4" x14ac:dyDescent="0.3">
      <c r="C396">
        <v>15</v>
      </c>
      <c r="D396" s="109">
        <f>'COG-M'!P242</f>
        <v>0</v>
      </c>
    </row>
    <row r="397" spans="1:4" x14ac:dyDescent="0.3">
      <c r="C397">
        <v>16</v>
      </c>
      <c r="D397" s="109">
        <f>'COG-M'!P243</f>
        <v>0</v>
      </c>
    </row>
    <row r="398" spans="1:4" x14ac:dyDescent="0.3">
      <c r="C398">
        <v>17</v>
      </c>
      <c r="D398" s="109">
        <f>'COG-M'!P244</f>
        <v>0</v>
      </c>
    </row>
    <row r="399" spans="1:4" x14ac:dyDescent="0.3">
      <c r="C399">
        <v>25</v>
      </c>
      <c r="D399" s="109">
        <f>'COG-M'!P245</f>
        <v>0</v>
      </c>
    </row>
    <row r="400" spans="1:4" x14ac:dyDescent="0.3">
      <c r="C400">
        <v>26</v>
      </c>
      <c r="D400" s="109">
        <f>'COG-M'!P246</f>
        <v>0</v>
      </c>
    </row>
    <row r="401" spans="1:4" x14ac:dyDescent="0.3">
      <c r="C401">
        <v>27</v>
      </c>
      <c r="D401" s="109">
        <f>'COG-M'!P247</f>
        <v>0</v>
      </c>
    </row>
    <row r="402" spans="1:4" x14ac:dyDescent="0.3">
      <c r="A402">
        <v>1700</v>
      </c>
      <c r="B402" t="s">
        <v>52</v>
      </c>
      <c r="D402" s="109">
        <f>'COG-M'!P248</f>
        <v>0</v>
      </c>
    </row>
    <row r="403" spans="1:4" x14ac:dyDescent="0.3">
      <c r="A403">
        <v>171</v>
      </c>
      <c r="B403" t="s">
        <v>53</v>
      </c>
      <c r="C403">
        <v>11</v>
      </c>
      <c r="D403" s="109">
        <f>'COG-M'!P249</f>
        <v>0</v>
      </c>
    </row>
    <row r="404" spans="1:4" x14ac:dyDescent="0.3">
      <c r="C404">
        <v>12</v>
      </c>
      <c r="D404" s="109">
        <f>'COG-M'!P250</f>
        <v>0</v>
      </c>
    </row>
    <row r="405" spans="1:4" x14ac:dyDescent="0.3">
      <c r="C405">
        <v>13</v>
      </c>
      <c r="D405" s="109">
        <f>'COG-M'!P251</f>
        <v>0</v>
      </c>
    </row>
    <row r="406" spans="1:4" x14ac:dyDescent="0.3">
      <c r="C406">
        <v>14</v>
      </c>
      <c r="D406" s="109">
        <f>'COG-M'!P252</f>
        <v>0</v>
      </c>
    </row>
    <row r="407" spans="1:4" x14ac:dyDescent="0.3">
      <c r="C407">
        <v>15</v>
      </c>
      <c r="D407" s="109">
        <f>'COG-M'!P253</f>
        <v>0</v>
      </c>
    </row>
    <row r="408" spans="1:4" x14ac:dyDescent="0.3">
      <c r="C408">
        <v>16</v>
      </c>
      <c r="D408" s="109">
        <f>'COG-M'!P254</f>
        <v>0</v>
      </c>
    </row>
    <row r="409" spans="1:4" x14ac:dyDescent="0.3">
      <c r="C409">
        <v>17</v>
      </c>
      <c r="D409" s="109">
        <f>'COG-M'!P255</f>
        <v>0</v>
      </c>
    </row>
    <row r="410" spans="1:4" x14ac:dyDescent="0.3">
      <c r="C410">
        <v>25</v>
      </c>
      <c r="D410" s="109">
        <f>'COG-M'!P256</f>
        <v>0</v>
      </c>
    </row>
    <row r="411" spans="1:4" x14ac:dyDescent="0.3">
      <c r="C411">
        <v>26</v>
      </c>
      <c r="D411" s="109">
        <f>'COG-M'!P257</f>
        <v>0</v>
      </c>
    </row>
    <row r="412" spans="1:4" x14ac:dyDescent="0.3">
      <c r="C412">
        <v>27</v>
      </c>
      <c r="D412" s="109">
        <f>'COG-M'!P258</f>
        <v>0</v>
      </c>
    </row>
    <row r="413" spans="1:4" x14ac:dyDescent="0.3">
      <c r="A413">
        <v>172</v>
      </c>
      <c r="B413" t="s">
        <v>54</v>
      </c>
      <c r="C413">
        <v>11</v>
      </c>
      <c r="D413" s="109">
        <f>'COG-M'!P259</f>
        <v>0</v>
      </c>
    </row>
    <row r="414" spans="1:4" x14ac:dyDescent="0.3">
      <c r="C414">
        <v>12</v>
      </c>
      <c r="D414" s="109">
        <f>'COG-M'!P260</f>
        <v>0</v>
      </c>
    </row>
    <row r="415" spans="1:4" x14ac:dyDescent="0.3">
      <c r="C415">
        <v>13</v>
      </c>
      <c r="D415" s="109">
        <f>'COG-M'!P261</f>
        <v>0</v>
      </c>
    </row>
    <row r="416" spans="1:4" x14ac:dyDescent="0.3">
      <c r="C416">
        <v>14</v>
      </c>
      <c r="D416" s="109">
        <f>'COG-M'!P262</f>
        <v>0</v>
      </c>
    </row>
    <row r="417" spans="1:4" x14ac:dyDescent="0.3">
      <c r="C417">
        <v>15</v>
      </c>
      <c r="D417" s="109">
        <f>'COG-M'!P263</f>
        <v>0</v>
      </c>
    </row>
    <row r="418" spans="1:4" x14ac:dyDescent="0.3">
      <c r="C418">
        <v>16</v>
      </c>
      <c r="D418" s="109">
        <f>'COG-M'!P264</f>
        <v>0</v>
      </c>
    </row>
    <row r="419" spans="1:4" x14ac:dyDescent="0.3">
      <c r="C419">
        <v>17</v>
      </c>
      <c r="D419" s="109">
        <f>'COG-M'!P265</f>
        <v>0</v>
      </c>
    </row>
    <row r="420" spans="1:4" x14ac:dyDescent="0.3">
      <c r="C420">
        <v>25</v>
      </c>
      <c r="D420" s="109">
        <f>'COG-M'!P266</f>
        <v>0</v>
      </c>
    </row>
    <row r="421" spans="1:4" x14ac:dyDescent="0.3">
      <c r="C421">
        <v>26</v>
      </c>
      <c r="D421" s="109">
        <f>'COG-M'!P267</f>
        <v>0</v>
      </c>
    </row>
    <row r="422" spans="1:4" x14ac:dyDescent="0.3">
      <c r="C422">
        <v>27</v>
      </c>
      <c r="D422" s="109">
        <f>'COG-M'!P268</f>
        <v>0</v>
      </c>
    </row>
    <row r="423" spans="1:4" x14ac:dyDescent="0.3">
      <c r="A423">
        <v>2000</v>
      </c>
      <c r="B423" t="s">
        <v>55</v>
      </c>
      <c r="D423" s="109">
        <f>'COG-M'!P269</f>
        <v>480000</v>
      </c>
    </row>
    <row r="424" spans="1:4" x14ac:dyDescent="0.3">
      <c r="A424">
        <v>2100</v>
      </c>
      <c r="B424" t="s">
        <v>56</v>
      </c>
      <c r="D424" s="109">
        <f>'COG-M'!P270</f>
        <v>168000</v>
      </c>
    </row>
    <row r="425" spans="1:4" x14ac:dyDescent="0.3">
      <c r="A425">
        <v>211</v>
      </c>
      <c r="B425" t="s">
        <v>57</v>
      </c>
      <c r="C425">
        <v>11</v>
      </c>
      <c r="D425" s="109">
        <f>'COG-M'!P271</f>
        <v>0</v>
      </c>
    </row>
    <row r="426" spans="1:4" x14ac:dyDescent="0.3">
      <c r="C426">
        <v>12</v>
      </c>
      <c r="D426" s="109">
        <f>'COG-M'!P272</f>
        <v>0</v>
      </c>
    </row>
    <row r="427" spans="1:4" x14ac:dyDescent="0.3">
      <c r="C427">
        <v>13</v>
      </c>
      <c r="D427" s="109">
        <f>'COG-M'!P273</f>
        <v>0</v>
      </c>
    </row>
    <row r="428" spans="1:4" x14ac:dyDescent="0.3">
      <c r="C428">
        <v>14</v>
      </c>
      <c r="D428" s="109">
        <f>'COG-M'!P274</f>
        <v>0</v>
      </c>
    </row>
    <row r="429" spans="1:4" x14ac:dyDescent="0.3">
      <c r="C429">
        <v>15</v>
      </c>
      <c r="D429" s="109">
        <f>'COG-M'!P275</f>
        <v>0</v>
      </c>
    </row>
    <row r="430" spans="1:4" x14ac:dyDescent="0.3">
      <c r="C430">
        <v>16</v>
      </c>
      <c r="D430" s="109">
        <f>'COG-M'!P276</f>
        <v>0</v>
      </c>
    </row>
    <row r="431" spans="1:4" x14ac:dyDescent="0.3">
      <c r="C431">
        <v>17</v>
      </c>
      <c r="D431" s="109">
        <f>'COG-M'!P277</f>
        <v>120000</v>
      </c>
    </row>
    <row r="432" spans="1:4" x14ac:dyDescent="0.3">
      <c r="C432">
        <v>25</v>
      </c>
      <c r="D432" s="109">
        <f>'COG-M'!P278</f>
        <v>0</v>
      </c>
    </row>
    <row r="433" spans="1:4" x14ac:dyDescent="0.3">
      <c r="C433">
        <v>26</v>
      </c>
      <c r="D433" s="109">
        <f>'COG-M'!P279</f>
        <v>0</v>
      </c>
    </row>
    <row r="434" spans="1:4" x14ac:dyDescent="0.3">
      <c r="C434">
        <v>27</v>
      </c>
      <c r="D434" s="109">
        <f>'COG-M'!P280</f>
        <v>0</v>
      </c>
    </row>
    <row r="435" spans="1:4" x14ac:dyDescent="0.3">
      <c r="A435">
        <v>212</v>
      </c>
      <c r="B435" t="s">
        <v>58</v>
      </c>
      <c r="C435">
        <v>11</v>
      </c>
      <c r="D435" s="109">
        <f>'COG-M'!P281</f>
        <v>0</v>
      </c>
    </row>
    <row r="436" spans="1:4" x14ac:dyDescent="0.3">
      <c r="C436">
        <v>12</v>
      </c>
      <c r="D436" s="109">
        <f>'COG-M'!P282</f>
        <v>0</v>
      </c>
    </row>
    <row r="437" spans="1:4" x14ac:dyDescent="0.3">
      <c r="C437">
        <v>13</v>
      </c>
      <c r="D437" s="109">
        <f>'COG-M'!P283</f>
        <v>0</v>
      </c>
    </row>
    <row r="438" spans="1:4" x14ac:dyDescent="0.3">
      <c r="C438">
        <v>14</v>
      </c>
      <c r="D438" s="109">
        <f>'COG-M'!P284</f>
        <v>0</v>
      </c>
    </row>
    <row r="439" spans="1:4" x14ac:dyDescent="0.3">
      <c r="C439">
        <v>15</v>
      </c>
      <c r="D439" s="109">
        <f>'COG-M'!P285</f>
        <v>0</v>
      </c>
    </row>
    <row r="440" spans="1:4" x14ac:dyDescent="0.3">
      <c r="C440">
        <v>16</v>
      </c>
      <c r="D440" s="109">
        <f>'COG-M'!P286</f>
        <v>0</v>
      </c>
    </row>
    <row r="441" spans="1:4" x14ac:dyDescent="0.3">
      <c r="C441">
        <v>17</v>
      </c>
      <c r="D441" s="109">
        <f>'COG-M'!P287</f>
        <v>0</v>
      </c>
    </row>
    <row r="442" spans="1:4" x14ac:dyDescent="0.3">
      <c r="C442">
        <v>25</v>
      </c>
      <c r="D442" s="109">
        <f>'COG-M'!P288</f>
        <v>0</v>
      </c>
    </row>
    <row r="443" spans="1:4" x14ac:dyDescent="0.3">
      <c r="C443">
        <v>26</v>
      </c>
      <c r="D443" s="109">
        <f>'COG-M'!P289</f>
        <v>0</v>
      </c>
    </row>
    <row r="444" spans="1:4" x14ac:dyDescent="0.3">
      <c r="C444">
        <v>27</v>
      </c>
      <c r="D444" s="109">
        <f>'COG-M'!P290</f>
        <v>0</v>
      </c>
    </row>
    <row r="445" spans="1:4" x14ac:dyDescent="0.3">
      <c r="A445">
        <v>213</v>
      </c>
      <c r="B445" t="s">
        <v>59</v>
      </c>
      <c r="C445">
        <v>11</v>
      </c>
      <c r="D445" s="109">
        <f>'COG-M'!P291</f>
        <v>0</v>
      </c>
    </row>
    <row r="446" spans="1:4" x14ac:dyDescent="0.3">
      <c r="C446">
        <v>12</v>
      </c>
      <c r="D446" s="109">
        <f>'COG-M'!P292</f>
        <v>0</v>
      </c>
    </row>
    <row r="447" spans="1:4" x14ac:dyDescent="0.3">
      <c r="C447">
        <v>13</v>
      </c>
      <c r="D447" s="109">
        <f>'COG-M'!P293</f>
        <v>0</v>
      </c>
    </row>
    <row r="448" spans="1:4" x14ac:dyDescent="0.3">
      <c r="C448">
        <v>14</v>
      </c>
      <c r="D448" s="109">
        <f>'COG-M'!P294</f>
        <v>0</v>
      </c>
    </row>
    <row r="449" spans="1:4" x14ac:dyDescent="0.3">
      <c r="C449">
        <v>15</v>
      </c>
      <c r="D449" s="109">
        <f>'COG-M'!P295</f>
        <v>0</v>
      </c>
    </row>
    <row r="450" spans="1:4" x14ac:dyDescent="0.3">
      <c r="C450">
        <v>16</v>
      </c>
      <c r="D450" s="109">
        <f>'COG-M'!P296</f>
        <v>0</v>
      </c>
    </row>
    <row r="451" spans="1:4" x14ac:dyDescent="0.3">
      <c r="C451">
        <v>17</v>
      </c>
      <c r="D451" s="109">
        <f>'COG-M'!P297</f>
        <v>0</v>
      </c>
    </row>
    <row r="452" spans="1:4" x14ac:dyDescent="0.3">
      <c r="C452">
        <v>25</v>
      </c>
      <c r="D452" s="109">
        <f>'COG-M'!P298</f>
        <v>0</v>
      </c>
    </row>
    <row r="453" spans="1:4" x14ac:dyDescent="0.3">
      <c r="C453">
        <v>26</v>
      </c>
      <c r="D453" s="109">
        <f>'COG-M'!P299</f>
        <v>0</v>
      </c>
    </row>
    <row r="454" spans="1:4" x14ac:dyDescent="0.3">
      <c r="C454">
        <v>27</v>
      </c>
      <c r="D454" s="109">
        <f>'COG-M'!P300</f>
        <v>0</v>
      </c>
    </row>
    <row r="455" spans="1:4" x14ac:dyDescent="0.3">
      <c r="A455">
        <v>214</v>
      </c>
      <c r="B455" t="s">
        <v>60</v>
      </c>
      <c r="C455">
        <v>11</v>
      </c>
      <c r="D455" s="109">
        <f>'COG-M'!P301</f>
        <v>0</v>
      </c>
    </row>
    <row r="456" spans="1:4" x14ac:dyDescent="0.3">
      <c r="C456">
        <v>12</v>
      </c>
      <c r="D456" s="109">
        <f>'COG-M'!P302</f>
        <v>0</v>
      </c>
    </row>
    <row r="457" spans="1:4" x14ac:dyDescent="0.3">
      <c r="C457">
        <v>13</v>
      </c>
      <c r="D457" s="109">
        <f>'COG-M'!P303</f>
        <v>0</v>
      </c>
    </row>
    <row r="458" spans="1:4" x14ac:dyDescent="0.3">
      <c r="C458">
        <v>14</v>
      </c>
      <c r="D458" s="109">
        <f>'COG-M'!P304</f>
        <v>0</v>
      </c>
    </row>
    <row r="459" spans="1:4" x14ac:dyDescent="0.3">
      <c r="C459">
        <v>15</v>
      </c>
      <c r="D459" s="109">
        <f>'COG-M'!P305</f>
        <v>0</v>
      </c>
    </row>
    <row r="460" spans="1:4" x14ac:dyDescent="0.3">
      <c r="C460">
        <v>16</v>
      </c>
      <c r="D460" s="109">
        <f>'COG-M'!P306</f>
        <v>0</v>
      </c>
    </row>
    <row r="461" spans="1:4" x14ac:dyDescent="0.3">
      <c r="C461">
        <v>17</v>
      </c>
      <c r="D461" s="109">
        <f>'COG-M'!P307</f>
        <v>0</v>
      </c>
    </row>
    <row r="462" spans="1:4" x14ac:dyDescent="0.3">
      <c r="C462">
        <v>25</v>
      </c>
      <c r="D462" s="109">
        <f>'COG-M'!P308</f>
        <v>0</v>
      </c>
    </row>
    <row r="463" spans="1:4" x14ac:dyDescent="0.3">
      <c r="C463">
        <v>26</v>
      </c>
      <c r="D463" s="109">
        <f>'COG-M'!P309</f>
        <v>0</v>
      </c>
    </row>
    <row r="464" spans="1:4" x14ac:dyDescent="0.3">
      <c r="C464">
        <v>27</v>
      </c>
      <c r="D464" s="109">
        <f>'COG-M'!P310</f>
        <v>0</v>
      </c>
    </row>
    <row r="465" spans="1:4" x14ac:dyDescent="0.3">
      <c r="A465">
        <v>215</v>
      </c>
      <c r="B465" t="s">
        <v>61</v>
      </c>
      <c r="C465">
        <v>11</v>
      </c>
      <c r="D465" s="109">
        <f>'COG-M'!P311</f>
        <v>0</v>
      </c>
    </row>
    <row r="466" spans="1:4" x14ac:dyDescent="0.3">
      <c r="C466">
        <v>12</v>
      </c>
      <c r="D466" s="109">
        <f>'COG-M'!P312</f>
        <v>0</v>
      </c>
    </row>
    <row r="467" spans="1:4" x14ac:dyDescent="0.3">
      <c r="C467">
        <v>13</v>
      </c>
      <c r="D467" s="109">
        <f>'COG-M'!P313</f>
        <v>0</v>
      </c>
    </row>
    <row r="468" spans="1:4" x14ac:dyDescent="0.3">
      <c r="C468">
        <v>14</v>
      </c>
      <c r="D468" s="109">
        <f>'COG-M'!P314</f>
        <v>0</v>
      </c>
    </row>
    <row r="469" spans="1:4" x14ac:dyDescent="0.3">
      <c r="C469">
        <v>15</v>
      </c>
      <c r="D469" s="109">
        <f>'COG-M'!P315</f>
        <v>0</v>
      </c>
    </row>
    <row r="470" spans="1:4" x14ac:dyDescent="0.3">
      <c r="C470">
        <v>16</v>
      </c>
      <c r="D470" s="109">
        <f>'COG-M'!P316</f>
        <v>0</v>
      </c>
    </row>
    <row r="471" spans="1:4" x14ac:dyDescent="0.3">
      <c r="C471">
        <v>17</v>
      </c>
      <c r="D471" s="109">
        <f>'COG-M'!P317</f>
        <v>0</v>
      </c>
    </row>
    <row r="472" spans="1:4" x14ac:dyDescent="0.3">
      <c r="C472">
        <v>25</v>
      </c>
      <c r="D472" s="109">
        <f>'COG-M'!P318</f>
        <v>0</v>
      </c>
    </row>
    <row r="473" spans="1:4" x14ac:dyDescent="0.3">
      <c r="C473">
        <v>26</v>
      </c>
      <c r="D473" s="109">
        <f>'COG-M'!P319</f>
        <v>0</v>
      </c>
    </row>
    <row r="474" spans="1:4" x14ac:dyDescent="0.3">
      <c r="C474">
        <v>27</v>
      </c>
      <c r="D474" s="109">
        <f>'COG-M'!P320</f>
        <v>0</v>
      </c>
    </row>
    <row r="475" spans="1:4" x14ac:dyDescent="0.3">
      <c r="A475">
        <v>216</v>
      </c>
      <c r="B475" t="s">
        <v>62</v>
      </c>
      <c r="C475">
        <v>11</v>
      </c>
      <c r="D475" s="109">
        <f>'COG-M'!P321</f>
        <v>0</v>
      </c>
    </row>
    <row r="476" spans="1:4" x14ac:dyDescent="0.3">
      <c r="C476">
        <v>12</v>
      </c>
      <c r="D476" s="109">
        <f>'COG-M'!P322</f>
        <v>0</v>
      </c>
    </row>
    <row r="477" spans="1:4" x14ac:dyDescent="0.3">
      <c r="C477">
        <v>13</v>
      </c>
      <c r="D477" s="109">
        <f>'COG-M'!P323</f>
        <v>0</v>
      </c>
    </row>
    <row r="478" spans="1:4" x14ac:dyDescent="0.3">
      <c r="C478">
        <v>14</v>
      </c>
      <c r="D478" s="109">
        <f>'COG-M'!P324</f>
        <v>0</v>
      </c>
    </row>
    <row r="479" spans="1:4" x14ac:dyDescent="0.3">
      <c r="C479">
        <v>15</v>
      </c>
      <c r="D479" s="109">
        <f>'COG-M'!P325</f>
        <v>0</v>
      </c>
    </row>
    <row r="480" spans="1:4" x14ac:dyDescent="0.3">
      <c r="C480">
        <v>16</v>
      </c>
      <c r="D480" s="109">
        <f>'COG-M'!P326</f>
        <v>0</v>
      </c>
    </row>
    <row r="481" spans="1:4" x14ac:dyDescent="0.3">
      <c r="C481">
        <v>17</v>
      </c>
      <c r="D481" s="109">
        <f>'COG-M'!P327</f>
        <v>48000</v>
      </c>
    </row>
    <row r="482" spans="1:4" x14ac:dyDescent="0.3">
      <c r="C482">
        <v>25</v>
      </c>
      <c r="D482" s="109">
        <f>'COG-M'!P328</f>
        <v>0</v>
      </c>
    </row>
    <row r="483" spans="1:4" x14ac:dyDescent="0.3">
      <c r="C483">
        <v>26</v>
      </c>
      <c r="D483" s="109">
        <f>'COG-M'!P329</f>
        <v>0</v>
      </c>
    </row>
    <row r="484" spans="1:4" x14ac:dyDescent="0.3">
      <c r="C484">
        <v>27</v>
      </c>
      <c r="D484" s="109">
        <f>'COG-M'!P330</f>
        <v>0</v>
      </c>
    </row>
    <row r="485" spans="1:4" x14ac:dyDescent="0.3">
      <c r="A485">
        <v>217</v>
      </c>
      <c r="B485" t="s">
        <v>63</v>
      </c>
      <c r="C485">
        <v>11</v>
      </c>
      <c r="D485" s="109">
        <f>'COG-M'!P331</f>
        <v>0</v>
      </c>
    </row>
    <row r="486" spans="1:4" x14ac:dyDescent="0.3">
      <c r="C486">
        <v>12</v>
      </c>
      <c r="D486" s="109">
        <f>'COG-M'!P332</f>
        <v>0</v>
      </c>
    </row>
    <row r="487" spans="1:4" x14ac:dyDescent="0.3">
      <c r="C487">
        <v>13</v>
      </c>
      <c r="D487" s="109">
        <f>'COG-M'!P333</f>
        <v>0</v>
      </c>
    </row>
    <row r="488" spans="1:4" x14ac:dyDescent="0.3">
      <c r="C488">
        <v>14</v>
      </c>
      <c r="D488" s="109">
        <f>'COG-M'!P334</f>
        <v>0</v>
      </c>
    </row>
    <row r="489" spans="1:4" x14ac:dyDescent="0.3">
      <c r="C489">
        <v>15</v>
      </c>
      <c r="D489" s="109">
        <f>'COG-M'!P335</f>
        <v>0</v>
      </c>
    </row>
    <row r="490" spans="1:4" x14ac:dyDescent="0.3">
      <c r="C490">
        <v>16</v>
      </c>
      <c r="D490" s="109">
        <f>'COG-M'!P336</f>
        <v>0</v>
      </c>
    </row>
    <row r="491" spans="1:4" x14ac:dyDescent="0.3">
      <c r="C491">
        <v>17</v>
      </c>
      <c r="D491" s="109">
        <f>'COG-M'!P337</f>
        <v>0</v>
      </c>
    </row>
    <row r="492" spans="1:4" x14ac:dyDescent="0.3">
      <c r="C492">
        <v>25</v>
      </c>
      <c r="D492" s="109">
        <f>'COG-M'!P338</f>
        <v>0</v>
      </c>
    </row>
    <row r="493" spans="1:4" x14ac:dyDescent="0.3">
      <c r="C493">
        <v>26</v>
      </c>
      <c r="D493" s="109">
        <f>'COG-M'!P339</f>
        <v>0</v>
      </c>
    </row>
    <row r="494" spans="1:4" x14ac:dyDescent="0.3">
      <c r="C494">
        <v>27</v>
      </c>
      <c r="D494" s="109">
        <f>'COG-M'!P340</f>
        <v>0</v>
      </c>
    </row>
    <row r="495" spans="1:4" x14ac:dyDescent="0.3">
      <c r="A495">
        <v>218</v>
      </c>
      <c r="B495" t="s">
        <v>64</v>
      </c>
      <c r="C495">
        <v>11</v>
      </c>
      <c r="D495" s="109">
        <f>'COG-M'!P341</f>
        <v>0</v>
      </c>
    </row>
    <row r="496" spans="1:4" x14ac:dyDescent="0.3">
      <c r="C496">
        <v>12</v>
      </c>
      <c r="D496" s="109">
        <f>'COG-M'!P342</f>
        <v>0</v>
      </c>
    </row>
    <row r="497" spans="1:4" x14ac:dyDescent="0.3">
      <c r="C497">
        <v>13</v>
      </c>
      <c r="D497" s="109">
        <f>'COG-M'!P343</f>
        <v>0</v>
      </c>
    </row>
    <row r="498" spans="1:4" x14ac:dyDescent="0.3">
      <c r="C498">
        <v>14</v>
      </c>
      <c r="D498" s="109">
        <f>'COG-M'!P344</f>
        <v>0</v>
      </c>
    </row>
    <row r="499" spans="1:4" x14ac:dyDescent="0.3">
      <c r="C499">
        <v>15</v>
      </c>
      <c r="D499" s="109">
        <f>'COG-M'!P345</f>
        <v>0</v>
      </c>
    </row>
    <row r="500" spans="1:4" x14ac:dyDescent="0.3">
      <c r="C500">
        <v>16</v>
      </c>
      <c r="D500" s="109">
        <f>'COG-M'!P346</f>
        <v>0</v>
      </c>
    </row>
    <row r="501" spans="1:4" x14ac:dyDescent="0.3">
      <c r="C501">
        <v>17</v>
      </c>
      <c r="D501" s="109">
        <f>'COG-M'!P347</f>
        <v>0</v>
      </c>
    </row>
    <row r="502" spans="1:4" x14ac:dyDescent="0.3">
      <c r="C502">
        <v>25</v>
      </c>
      <c r="D502" s="109">
        <f>'COG-M'!P348</f>
        <v>0</v>
      </c>
    </row>
    <row r="503" spans="1:4" x14ac:dyDescent="0.3">
      <c r="C503">
        <v>26</v>
      </c>
      <c r="D503" s="109">
        <f>'COG-M'!P349</f>
        <v>0</v>
      </c>
    </row>
    <row r="504" spans="1:4" x14ac:dyDescent="0.3">
      <c r="C504">
        <v>27</v>
      </c>
      <c r="D504" s="109">
        <f>'COG-M'!P350</f>
        <v>0</v>
      </c>
    </row>
    <row r="505" spans="1:4" x14ac:dyDescent="0.3">
      <c r="A505">
        <v>2200</v>
      </c>
      <c r="B505" t="s">
        <v>65</v>
      </c>
      <c r="D505" s="109">
        <f>'COG-M'!P351</f>
        <v>240000</v>
      </c>
    </row>
    <row r="506" spans="1:4" x14ac:dyDescent="0.3">
      <c r="A506">
        <v>221</v>
      </c>
      <c r="B506" t="s">
        <v>66</v>
      </c>
      <c r="C506">
        <v>11</v>
      </c>
      <c r="D506" s="109">
        <f>'COG-M'!P352</f>
        <v>0</v>
      </c>
    </row>
    <row r="507" spans="1:4" x14ac:dyDescent="0.3">
      <c r="C507">
        <v>12</v>
      </c>
      <c r="D507" s="109">
        <f>'COG-M'!P353</f>
        <v>0</v>
      </c>
    </row>
    <row r="508" spans="1:4" x14ac:dyDescent="0.3">
      <c r="C508">
        <v>13</v>
      </c>
      <c r="D508" s="109">
        <f>'COG-M'!P354</f>
        <v>0</v>
      </c>
    </row>
    <row r="509" spans="1:4" x14ac:dyDescent="0.3">
      <c r="C509">
        <v>14</v>
      </c>
      <c r="D509" s="109">
        <f>'COG-M'!P355</f>
        <v>0</v>
      </c>
    </row>
    <row r="510" spans="1:4" x14ac:dyDescent="0.3">
      <c r="C510">
        <v>15</v>
      </c>
      <c r="D510" s="109">
        <f>'COG-M'!P356</f>
        <v>0</v>
      </c>
    </row>
    <row r="511" spans="1:4" x14ac:dyDescent="0.3">
      <c r="C511">
        <v>16</v>
      </c>
      <c r="D511" s="109">
        <f>'COG-M'!P357</f>
        <v>0</v>
      </c>
    </row>
    <row r="512" spans="1:4" x14ac:dyDescent="0.3">
      <c r="C512">
        <v>17</v>
      </c>
      <c r="D512" s="109">
        <f>'COG-M'!P358</f>
        <v>240000</v>
      </c>
    </row>
    <row r="513" spans="1:4" x14ac:dyDescent="0.3">
      <c r="C513">
        <v>25</v>
      </c>
      <c r="D513" s="109">
        <f>'COG-M'!P359</f>
        <v>0</v>
      </c>
    </row>
    <row r="514" spans="1:4" x14ac:dyDescent="0.3">
      <c r="C514">
        <v>26</v>
      </c>
      <c r="D514" s="109">
        <f>'COG-M'!P360</f>
        <v>0</v>
      </c>
    </row>
    <row r="515" spans="1:4" x14ac:dyDescent="0.3">
      <c r="C515">
        <v>27</v>
      </c>
      <c r="D515" s="109">
        <f>'COG-M'!P361</f>
        <v>0</v>
      </c>
    </row>
    <row r="516" spans="1:4" x14ac:dyDescent="0.3">
      <c r="A516">
        <v>222</v>
      </c>
      <c r="B516" t="s">
        <v>67</v>
      </c>
      <c r="C516">
        <v>11</v>
      </c>
      <c r="D516" s="109">
        <f>'COG-M'!P362</f>
        <v>0</v>
      </c>
    </row>
    <row r="517" spans="1:4" x14ac:dyDescent="0.3">
      <c r="C517">
        <v>12</v>
      </c>
      <c r="D517" s="109">
        <f>'COG-M'!P363</f>
        <v>0</v>
      </c>
    </row>
    <row r="518" spans="1:4" x14ac:dyDescent="0.3">
      <c r="C518">
        <v>13</v>
      </c>
      <c r="D518" s="109">
        <f>'COG-M'!P364</f>
        <v>0</v>
      </c>
    </row>
    <row r="519" spans="1:4" x14ac:dyDescent="0.3">
      <c r="C519">
        <v>14</v>
      </c>
      <c r="D519" s="109">
        <f>'COG-M'!P365</f>
        <v>0</v>
      </c>
    </row>
    <row r="520" spans="1:4" x14ac:dyDescent="0.3">
      <c r="C520">
        <v>15</v>
      </c>
      <c r="D520" s="109">
        <f>'COG-M'!P366</f>
        <v>0</v>
      </c>
    </row>
    <row r="521" spans="1:4" x14ac:dyDescent="0.3">
      <c r="C521">
        <v>16</v>
      </c>
      <c r="D521" s="109">
        <f>'COG-M'!P367</f>
        <v>0</v>
      </c>
    </row>
    <row r="522" spans="1:4" x14ac:dyDescent="0.3">
      <c r="C522">
        <v>17</v>
      </c>
      <c r="D522" s="109">
        <f>'COG-M'!P368</f>
        <v>0</v>
      </c>
    </row>
    <row r="523" spans="1:4" x14ac:dyDescent="0.3">
      <c r="C523">
        <v>25</v>
      </c>
      <c r="D523" s="109">
        <f>'COG-M'!P369</f>
        <v>0</v>
      </c>
    </row>
    <row r="524" spans="1:4" x14ac:dyDescent="0.3">
      <c r="C524">
        <v>26</v>
      </c>
      <c r="D524" s="109">
        <f>'COG-M'!P370</f>
        <v>0</v>
      </c>
    </row>
    <row r="525" spans="1:4" x14ac:dyDescent="0.3">
      <c r="C525">
        <v>27</v>
      </c>
      <c r="D525" s="109">
        <f>'COG-M'!P371</f>
        <v>0</v>
      </c>
    </row>
    <row r="526" spans="1:4" x14ac:dyDescent="0.3">
      <c r="A526">
        <v>223</v>
      </c>
      <c r="B526" t="s">
        <v>68</v>
      </c>
      <c r="C526">
        <v>11</v>
      </c>
      <c r="D526" s="109">
        <f>'COG-M'!P372</f>
        <v>0</v>
      </c>
    </row>
    <row r="527" spans="1:4" x14ac:dyDescent="0.3">
      <c r="C527">
        <v>12</v>
      </c>
      <c r="D527" s="109">
        <f>'COG-M'!P373</f>
        <v>0</v>
      </c>
    </row>
    <row r="528" spans="1:4" x14ac:dyDescent="0.3">
      <c r="C528">
        <v>13</v>
      </c>
      <c r="D528" s="109">
        <f>'COG-M'!P374</f>
        <v>0</v>
      </c>
    </row>
    <row r="529" spans="1:4" x14ac:dyDescent="0.3">
      <c r="C529">
        <v>14</v>
      </c>
      <c r="D529" s="109">
        <f>'COG-M'!P375</f>
        <v>0</v>
      </c>
    </row>
    <row r="530" spans="1:4" x14ac:dyDescent="0.3">
      <c r="C530">
        <v>15</v>
      </c>
      <c r="D530" s="109">
        <f>'COG-M'!P376</f>
        <v>0</v>
      </c>
    </row>
    <row r="531" spans="1:4" x14ac:dyDescent="0.3">
      <c r="C531">
        <v>16</v>
      </c>
      <c r="D531" s="109">
        <f>'COG-M'!P377</f>
        <v>0</v>
      </c>
    </row>
    <row r="532" spans="1:4" x14ac:dyDescent="0.3">
      <c r="C532">
        <v>17</v>
      </c>
      <c r="D532" s="109">
        <f>'COG-M'!P378</f>
        <v>0</v>
      </c>
    </row>
    <row r="533" spans="1:4" x14ac:dyDescent="0.3">
      <c r="C533">
        <v>25</v>
      </c>
      <c r="D533" s="109">
        <f>'COG-M'!P379</f>
        <v>0</v>
      </c>
    </row>
    <row r="534" spans="1:4" x14ac:dyDescent="0.3">
      <c r="C534">
        <v>26</v>
      </c>
      <c r="D534" s="109">
        <f>'COG-M'!P380</f>
        <v>0</v>
      </c>
    </row>
    <row r="535" spans="1:4" x14ac:dyDescent="0.3">
      <c r="C535">
        <v>27</v>
      </c>
      <c r="D535" s="109">
        <f>'COG-M'!P381</f>
        <v>0</v>
      </c>
    </row>
    <row r="536" spans="1:4" x14ac:dyDescent="0.3">
      <c r="A536">
        <v>2300</v>
      </c>
      <c r="B536" t="s">
        <v>69</v>
      </c>
      <c r="D536" s="109">
        <f>'COG-M'!P382</f>
        <v>0</v>
      </c>
    </row>
    <row r="537" spans="1:4" x14ac:dyDescent="0.3">
      <c r="A537">
        <v>231</v>
      </c>
      <c r="B537" t="s">
        <v>70</v>
      </c>
      <c r="D537" s="109">
        <f>'COG-M'!P383</f>
        <v>0</v>
      </c>
    </row>
    <row r="538" spans="1:4" x14ac:dyDescent="0.3">
      <c r="A538">
        <v>232</v>
      </c>
      <c r="B538" t="s">
        <v>71</v>
      </c>
      <c r="D538" s="109">
        <f>'COG-M'!P384</f>
        <v>0</v>
      </c>
    </row>
    <row r="539" spans="1:4" x14ac:dyDescent="0.3">
      <c r="A539">
        <v>233</v>
      </c>
      <c r="B539" t="s">
        <v>72</v>
      </c>
      <c r="D539" s="109">
        <f>'COG-M'!P385</f>
        <v>0</v>
      </c>
    </row>
    <row r="540" spans="1:4" x14ac:dyDescent="0.3">
      <c r="A540">
        <v>234</v>
      </c>
      <c r="B540" t="s">
        <v>73</v>
      </c>
      <c r="D540" s="109">
        <f>'COG-M'!P386</f>
        <v>0</v>
      </c>
    </row>
    <row r="541" spans="1:4" x14ac:dyDescent="0.3">
      <c r="A541">
        <v>235</v>
      </c>
      <c r="B541" t="s">
        <v>74</v>
      </c>
      <c r="D541" s="109">
        <f>'COG-M'!P387</f>
        <v>0</v>
      </c>
    </row>
    <row r="542" spans="1:4" x14ac:dyDescent="0.3">
      <c r="A542">
        <v>236</v>
      </c>
      <c r="B542" t="s">
        <v>75</v>
      </c>
      <c r="D542" s="109">
        <f>'COG-M'!P388</f>
        <v>0</v>
      </c>
    </row>
    <row r="543" spans="1:4" x14ac:dyDescent="0.3">
      <c r="A543">
        <v>237</v>
      </c>
      <c r="B543" t="s">
        <v>76</v>
      </c>
      <c r="D543" s="109">
        <f>'COG-M'!P389</f>
        <v>0</v>
      </c>
    </row>
    <row r="544" spans="1:4" x14ac:dyDescent="0.3">
      <c r="A544">
        <v>238</v>
      </c>
      <c r="B544" t="s">
        <v>77</v>
      </c>
      <c r="D544" s="109">
        <f>'COG-M'!P390</f>
        <v>0</v>
      </c>
    </row>
    <row r="545" spans="1:4" x14ac:dyDescent="0.3">
      <c r="A545">
        <v>239</v>
      </c>
      <c r="B545" t="s">
        <v>78</v>
      </c>
      <c r="D545" s="109">
        <f>'COG-M'!P391</f>
        <v>0</v>
      </c>
    </row>
    <row r="546" spans="1:4" x14ac:dyDescent="0.3">
      <c r="A546">
        <v>2400</v>
      </c>
      <c r="B546" t="s">
        <v>79</v>
      </c>
      <c r="D546" s="109">
        <f>'COG-M'!P392</f>
        <v>0</v>
      </c>
    </row>
    <row r="547" spans="1:4" x14ac:dyDescent="0.3">
      <c r="A547">
        <v>241</v>
      </c>
      <c r="B547" t="s">
        <v>80</v>
      </c>
      <c r="C547">
        <v>11</v>
      </c>
      <c r="D547" s="109">
        <f>'COG-M'!P393</f>
        <v>0</v>
      </c>
    </row>
    <row r="548" spans="1:4" x14ac:dyDescent="0.3">
      <c r="C548">
        <v>12</v>
      </c>
      <c r="D548" s="109">
        <f>'COG-M'!P394</f>
        <v>0</v>
      </c>
    </row>
    <row r="549" spans="1:4" x14ac:dyDescent="0.3">
      <c r="C549">
        <v>13</v>
      </c>
      <c r="D549" s="109">
        <f>'COG-M'!P395</f>
        <v>0</v>
      </c>
    </row>
    <row r="550" spans="1:4" x14ac:dyDescent="0.3">
      <c r="C550">
        <v>14</v>
      </c>
      <c r="D550" s="109">
        <f>'COG-M'!P396</f>
        <v>0</v>
      </c>
    </row>
    <row r="551" spans="1:4" x14ac:dyDescent="0.3">
      <c r="C551">
        <v>15</v>
      </c>
      <c r="D551" s="109">
        <f>'COG-M'!P397</f>
        <v>0</v>
      </c>
    </row>
    <row r="552" spans="1:4" x14ac:dyDescent="0.3">
      <c r="C552">
        <v>16</v>
      </c>
      <c r="D552" s="109">
        <f>'COG-M'!P398</f>
        <v>0</v>
      </c>
    </row>
    <row r="553" spans="1:4" x14ac:dyDescent="0.3">
      <c r="C553">
        <v>17</v>
      </c>
      <c r="D553" s="109">
        <f>'COG-M'!P399</f>
        <v>0</v>
      </c>
    </row>
    <row r="554" spans="1:4" x14ac:dyDescent="0.3">
      <c r="C554">
        <v>25</v>
      </c>
      <c r="D554" s="109">
        <f>'COG-M'!P400</f>
        <v>0</v>
      </c>
    </row>
    <row r="555" spans="1:4" x14ac:dyDescent="0.3">
      <c r="C555">
        <v>26</v>
      </c>
      <c r="D555" s="109">
        <f>'COG-M'!P401</f>
        <v>0</v>
      </c>
    </row>
    <row r="556" spans="1:4" x14ac:dyDescent="0.3">
      <c r="C556">
        <v>27</v>
      </c>
      <c r="D556" s="109">
        <f>'COG-M'!P402</f>
        <v>0</v>
      </c>
    </row>
    <row r="557" spans="1:4" x14ac:dyDescent="0.3">
      <c r="A557">
        <v>242</v>
      </c>
      <c r="B557" t="s">
        <v>81</v>
      </c>
      <c r="C557">
        <v>11</v>
      </c>
      <c r="D557" s="109">
        <f>'COG-M'!P403</f>
        <v>0</v>
      </c>
    </row>
    <row r="558" spans="1:4" x14ac:dyDescent="0.3">
      <c r="C558">
        <v>12</v>
      </c>
      <c r="D558" s="109">
        <f>'COG-M'!P404</f>
        <v>0</v>
      </c>
    </row>
    <row r="559" spans="1:4" x14ac:dyDescent="0.3">
      <c r="C559">
        <v>13</v>
      </c>
      <c r="D559" s="109">
        <f>'COG-M'!P405</f>
        <v>0</v>
      </c>
    </row>
    <row r="560" spans="1:4" x14ac:dyDescent="0.3">
      <c r="C560">
        <v>14</v>
      </c>
      <c r="D560" s="109">
        <f>'COG-M'!P406</f>
        <v>0</v>
      </c>
    </row>
    <row r="561" spans="1:4" x14ac:dyDescent="0.3">
      <c r="C561">
        <v>15</v>
      </c>
      <c r="D561" s="109">
        <f>'COG-M'!P407</f>
        <v>0</v>
      </c>
    </row>
    <row r="562" spans="1:4" x14ac:dyDescent="0.3">
      <c r="C562">
        <v>16</v>
      </c>
      <c r="D562" s="109">
        <f>'COG-M'!P408</f>
        <v>0</v>
      </c>
    </row>
    <row r="563" spans="1:4" x14ac:dyDescent="0.3">
      <c r="C563">
        <v>17</v>
      </c>
      <c r="D563" s="109">
        <f>'COG-M'!P409</f>
        <v>0</v>
      </c>
    </row>
    <row r="564" spans="1:4" x14ac:dyDescent="0.3">
      <c r="C564">
        <v>25</v>
      </c>
      <c r="D564" s="109">
        <f>'COG-M'!P410</f>
        <v>0</v>
      </c>
    </row>
    <row r="565" spans="1:4" x14ac:dyDescent="0.3">
      <c r="C565">
        <v>26</v>
      </c>
      <c r="D565" s="109">
        <f>'COG-M'!P411</f>
        <v>0</v>
      </c>
    </row>
    <row r="566" spans="1:4" x14ac:dyDescent="0.3">
      <c r="C566">
        <v>27</v>
      </c>
      <c r="D566" s="109">
        <f>'COG-M'!P412</f>
        <v>0</v>
      </c>
    </row>
    <row r="567" spans="1:4" x14ac:dyDescent="0.3">
      <c r="A567">
        <v>243</v>
      </c>
      <c r="B567" t="s">
        <v>82</v>
      </c>
      <c r="C567">
        <v>11</v>
      </c>
      <c r="D567" s="109">
        <f>'COG-M'!P413</f>
        <v>0</v>
      </c>
    </row>
    <row r="568" spans="1:4" x14ac:dyDescent="0.3">
      <c r="C568">
        <v>12</v>
      </c>
      <c r="D568" s="109">
        <f>'COG-M'!P414</f>
        <v>0</v>
      </c>
    </row>
    <row r="569" spans="1:4" x14ac:dyDescent="0.3">
      <c r="C569">
        <v>13</v>
      </c>
      <c r="D569" s="109">
        <f>'COG-M'!P415</f>
        <v>0</v>
      </c>
    </row>
    <row r="570" spans="1:4" x14ac:dyDescent="0.3">
      <c r="C570">
        <v>14</v>
      </c>
      <c r="D570" s="109">
        <f>'COG-M'!P416</f>
        <v>0</v>
      </c>
    </row>
    <row r="571" spans="1:4" x14ac:dyDescent="0.3">
      <c r="C571">
        <v>15</v>
      </c>
      <c r="D571" s="109">
        <f>'COG-M'!P417</f>
        <v>0</v>
      </c>
    </row>
    <row r="572" spans="1:4" x14ac:dyDescent="0.3">
      <c r="C572">
        <v>16</v>
      </c>
      <c r="D572" s="109">
        <f>'COG-M'!P418</f>
        <v>0</v>
      </c>
    </row>
    <row r="573" spans="1:4" x14ac:dyDescent="0.3">
      <c r="C573">
        <v>17</v>
      </c>
      <c r="D573" s="109">
        <f>'COG-M'!P419</f>
        <v>0</v>
      </c>
    </row>
    <row r="574" spans="1:4" x14ac:dyDescent="0.3">
      <c r="C574">
        <v>25</v>
      </c>
      <c r="D574" s="109">
        <f>'COG-M'!P420</f>
        <v>0</v>
      </c>
    </row>
    <row r="575" spans="1:4" x14ac:dyDescent="0.3">
      <c r="C575">
        <v>26</v>
      </c>
      <c r="D575" s="109">
        <f>'COG-M'!P421</f>
        <v>0</v>
      </c>
    </row>
    <row r="576" spans="1:4" x14ac:dyDescent="0.3">
      <c r="C576">
        <v>27</v>
      </c>
      <c r="D576" s="109">
        <f>'COG-M'!P422</f>
        <v>0</v>
      </c>
    </row>
    <row r="577" spans="1:4" x14ac:dyDescent="0.3">
      <c r="A577">
        <v>244</v>
      </c>
      <c r="B577" t="s">
        <v>83</v>
      </c>
      <c r="C577">
        <v>11</v>
      </c>
      <c r="D577" s="109">
        <f>'COG-M'!P423</f>
        <v>0</v>
      </c>
    </row>
    <row r="578" spans="1:4" x14ac:dyDescent="0.3">
      <c r="C578">
        <v>12</v>
      </c>
      <c r="D578" s="109">
        <f>'COG-M'!P424</f>
        <v>0</v>
      </c>
    </row>
    <row r="579" spans="1:4" x14ac:dyDescent="0.3">
      <c r="C579">
        <v>13</v>
      </c>
      <c r="D579" s="109">
        <f>'COG-M'!P425</f>
        <v>0</v>
      </c>
    </row>
    <row r="580" spans="1:4" x14ac:dyDescent="0.3">
      <c r="C580">
        <v>14</v>
      </c>
      <c r="D580" s="109">
        <f>'COG-M'!P426</f>
        <v>0</v>
      </c>
    </row>
    <row r="581" spans="1:4" x14ac:dyDescent="0.3">
      <c r="C581">
        <v>15</v>
      </c>
      <c r="D581" s="109">
        <f>'COG-M'!P427</f>
        <v>0</v>
      </c>
    </row>
    <row r="582" spans="1:4" x14ac:dyDescent="0.3">
      <c r="C582">
        <v>16</v>
      </c>
      <c r="D582" s="109">
        <f>'COG-M'!P428</f>
        <v>0</v>
      </c>
    </row>
    <row r="583" spans="1:4" x14ac:dyDescent="0.3">
      <c r="C583">
        <v>17</v>
      </c>
      <c r="D583" s="109">
        <f>'COG-M'!P429</f>
        <v>0</v>
      </c>
    </row>
    <row r="584" spans="1:4" x14ac:dyDescent="0.3">
      <c r="C584">
        <v>25</v>
      </c>
      <c r="D584" s="109">
        <f>'COG-M'!P430</f>
        <v>0</v>
      </c>
    </row>
    <row r="585" spans="1:4" x14ac:dyDescent="0.3">
      <c r="C585">
        <v>26</v>
      </c>
      <c r="D585" s="109">
        <f>'COG-M'!P431</f>
        <v>0</v>
      </c>
    </row>
    <row r="586" spans="1:4" x14ac:dyDescent="0.3">
      <c r="C586">
        <v>27</v>
      </c>
      <c r="D586" s="109">
        <f>'COG-M'!P432</f>
        <v>0</v>
      </c>
    </row>
    <row r="587" spans="1:4" x14ac:dyDescent="0.3">
      <c r="A587">
        <v>245</v>
      </c>
      <c r="B587" t="s">
        <v>84</v>
      </c>
      <c r="C587">
        <v>11</v>
      </c>
      <c r="D587" s="109">
        <f>'COG-M'!P433</f>
        <v>0</v>
      </c>
    </row>
    <row r="588" spans="1:4" x14ac:dyDescent="0.3">
      <c r="C588">
        <v>12</v>
      </c>
      <c r="D588" s="109">
        <f>'COG-M'!P434</f>
        <v>0</v>
      </c>
    </row>
    <row r="589" spans="1:4" x14ac:dyDescent="0.3">
      <c r="C589">
        <v>13</v>
      </c>
      <c r="D589" s="109">
        <f>'COG-M'!P435</f>
        <v>0</v>
      </c>
    </row>
    <row r="590" spans="1:4" x14ac:dyDescent="0.3">
      <c r="C590">
        <v>14</v>
      </c>
      <c r="D590" s="109">
        <f>'COG-M'!P436</f>
        <v>0</v>
      </c>
    </row>
    <row r="591" spans="1:4" x14ac:dyDescent="0.3">
      <c r="C591">
        <v>15</v>
      </c>
      <c r="D591" s="109">
        <f>'COG-M'!P437</f>
        <v>0</v>
      </c>
    </row>
    <row r="592" spans="1:4" x14ac:dyDescent="0.3">
      <c r="C592">
        <v>16</v>
      </c>
      <c r="D592" s="109">
        <f>'COG-M'!P438</f>
        <v>0</v>
      </c>
    </row>
    <row r="593" spans="1:4" x14ac:dyDescent="0.3">
      <c r="C593">
        <v>17</v>
      </c>
      <c r="D593" s="109">
        <f>'COG-M'!P439</f>
        <v>0</v>
      </c>
    </row>
    <row r="594" spans="1:4" x14ac:dyDescent="0.3">
      <c r="C594">
        <v>25</v>
      </c>
      <c r="D594" s="109">
        <f>'COG-M'!P440</f>
        <v>0</v>
      </c>
    </row>
    <row r="595" spans="1:4" x14ac:dyDescent="0.3">
      <c r="C595">
        <v>26</v>
      </c>
      <c r="D595" s="109">
        <f>'COG-M'!P441</f>
        <v>0</v>
      </c>
    </row>
    <row r="596" spans="1:4" x14ac:dyDescent="0.3">
      <c r="C596">
        <v>27</v>
      </c>
      <c r="D596" s="109">
        <f>'COG-M'!P442</f>
        <v>0</v>
      </c>
    </row>
    <row r="597" spans="1:4" x14ac:dyDescent="0.3">
      <c r="A597">
        <v>246</v>
      </c>
      <c r="B597" t="s">
        <v>85</v>
      </c>
      <c r="C597">
        <v>11</v>
      </c>
      <c r="D597" s="109">
        <f>'COG-M'!P443</f>
        <v>0</v>
      </c>
    </row>
    <row r="598" spans="1:4" x14ac:dyDescent="0.3">
      <c r="C598">
        <v>12</v>
      </c>
      <c r="D598" s="109">
        <f>'COG-M'!P444</f>
        <v>0</v>
      </c>
    </row>
    <row r="599" spans="1:4" x14ac:dyDescent="0.3">
      <c r="C599">
        <v>13</v>
      </c>
      <c r="D599" s="109">
        <f>'COG-M'!P445</f>
        <v>0</v>
      </c>
    </row>
    <row r="600" spans="1:4" x14ac:dyDescent="0.3">
      <c r="C600">
        <v>14</v>
      </c>
      <c r="D600" s="109">
        <f>'COG-M'!P446</f>
        <v>0</v>
      </c>
    </row>
    <row r="601" spans="1:4" x14ac:dyDescent="0.3">
      <c r="C601">
        <v>15</v>
      </c>
      <c r="D601" s="109">
        <f>'COG-M'!P447</f>
        <v>0</v>
      </c>
    </row>
    <row r="602" spans="1:4" x14ac:dyDescent="0.3">
      <c r="C602">
        <v>16</v>
      </c>
      <c r="D602" s="109">
        <f>'COG-M'!P448</f>
        <v>0</v>
      </c>
    </row>
    <row r="603" spans="1:4" x14ac:dyDescent="0.3">
      <c r="C603">
        <v>17</v>
      </c>
      <c r="D603" s="109">
        <f>'COG-M'!P449</f>
        <v>0</v>
      </c>
    </row>
    <row r="604" spans="1:4" x14ac:dyDescent="0.3">
      <c r="C604">
        <v>25</v>
      </c>
      <c r="D604" s="109">
        <f>'COG-M'!P450</f>
        <v>0</v>
      </c>
    </row>
    <row r="605" spans="1:4" x14ac:dyDescent="0.3">
      <c r="C605">
        <v>26</v>
      </c>
      <c r="D605" s="109">
        <f>'COG-M'!P451</f>
        <v>0</v>
      </c>
    </row>
    <row r="606" spans="1:4" x14ac:dyDescent="0.3">
      <c r="C606">
        <v>27</v>
      </c>
      <c r="D606" s="109">
        <f>'COG-M'!P452</f>
        <v>0</v>
      </c>
    </row>
    <row r="607" spans="1:4" x14ac:dyDescent="0.3">
      <c r="A607">
        <v>247</v>
      </c>
      <c r="B607" t="s">
        <v>86</v>
      </c>
      <c r="C607">
        <v>11</v>
      </c>
      <c r="D607" s="109">
        <f>'COG-M'!P453</f>
        <v>0</v>
      </c>
    </row>
    <row r="608" spans="1:4" x14ac:dyDescent="0.3">
      <c r="C608">
        <v>12</v>
      </c>
      <c r="D608" s="109">
        <f>'COG-M'!P454</f>
        <v>0</v>
      </c>
    </row>
    <row r="609" spans="1:4" x14ac:dyDescent="0.3">
      <c r="C609">
        <v>13</v>
      </c>
      <c r="D609" s="109">
        <f>'COG-M'!P455</f>
        <v>0</v>
      </c>
    </row>
    <row r="610" spans="1:4" x14ac:dyDescent="0.3">
      <c r="C610">
        <v>14</v>
      </c>
      <c r="D610" s="109">
        <f>'COG-M'!P456</f>
        <v>0</v>
      </c>
    </row>
    <row r="611" spans="1:4" x14ac:dyDescent="0.3">
      <c r="C611">
        <v>15</v>
      </c>
      <c r="D611" s="109">
        <f>'COG-M'!P457</f>
        <v>0</v>
      </c>
    </row>
    <row r="612" spans="1:4" x14ac:dyDescent="0.3">
      <c r="C612">
        <v>16</v>
      </c>
      <c r="D612" s="109">
        <f>'COG-M'!P458</f>
        <v>0</v>
      </c>
    </row>
    <row r="613" spans="1:4" x14ac:dyDescent="0.3">
      <c r="C613">
        <v>17</v>
      </c>
      <c r="D613" s="109">
        <f>'COG-M'!P459</f>
        <v>0</v>
      </c>
    </row>
    <row r="614" spans="1:4" x14ac:dyDescent="0.3">
      <c r="C614">
        <v>25</v>
      </c>
      <c r="D614" s="109">
        <f>'COG-M'!P460</f>
        <v>0</v>
      </c>
    </row>
    <row r="615" spans="1:4" x14ac:dyDescent="0.3">
      <c r="C615">
        <v>26</v>
      </c>
      <c r="D615" s="109">
        <f>'COG-M'!P461</f>
        <v>0</v>
      </c>
    </row>
    <row r="616" spans="1:4" x14ac:dyDescent="0.3">
      <c r="C616">
        <v>27</v>
      </c>
      <c r="D616" s="109">
        <f>'COG-M'!P462</f>
        <v>0</v>
      </c>
    </row>
    <row r="617" spans="1:4" x14ac:dyDescent="0.3">
      <c r="A617">
        <v>248</v>
      </c>
      <c r="B617" t="s">
        <v>87</v>
      </c>
      <c r="C617">
        <v>11</v>
      </c>
      <c r="D617" s="109">
        <f>'COG-M'!P463</f>
        <v>0</v>
      </c>
    </row>
    <row r="618" spans="1:4" x14ac:dyDescent="0.3">
      <c r="C618">
        <v>12</v>
      </c>
      <c r="D618" s="109">
        <f>'COG-M'!P464</f>
        <v>0</v>
      </c>
    </row>
    <row r="619" spans="1:4" x14ac:dyDescent="0.3">
      <c r="C619">
        <v>13</v>
      </c>
      <c r="D619" s="109">
        <f>'COG-M'!P465</f>
        <v>0</v>
      </c>
    </row>
    <row r="620" spans="1:4" x14ac:dyDescent="0.3">
      <c r="C620">
        <v>14</v>
      </c>
      <c r="D620" s="109">
        <f>'COG-M'!P466</f>
        <v>0</v>
      </c>
    </row>
    <row r="621" spans="1:4" x14ac:dyDescent="0.3">
      <c r="C621">
        <v>15</v>
      </c>
      <c r="D621" s="109">
        <f>'COG-M'!P467</f>
        <v>0</v>
      </c>
    </row>
    <row r="622" spans="1:4" x14ac:dyDescent="0.3">
      <c r="C622">
        <v>16</v>
      </c>
      <c r="D622" s="109">
        <f>'COG-M'!P468</f>
        <v>0</v>
      </c>
    </row>
    <row r="623" spans="1:4" x14ac:dyDescent="0.3">
      <c r="C623">
        <v>17</v>
      </c>
      <c r="D623" s="109">
        <f>'COG-M'!P469</f>
        <v>0</v>
      </c>
    </row>
    <row r="624" spans="1:4" x14ac:dyDescent="0.3">
      <c r="C624">
        <v>25</v>
      </c>
      <c r="D624" s="109">
        <f>'COG-M'!P470</f>
        <v>0</v>
      </c>
    </row>
    <row r="625" spans="1:4" x14ac:dyDescent="0.3">
      <c r="C625">
        <v>26</v>
      </c>
      <c r="D625" s="109">
        <f>'COG-M'!P471</f>
        <v>0</v>
      </c>
    </row>
    <row r="626" spans="1:4" x14ac:dyDescent="0.3">
      <c r="C626">
        <v>27</v>
      </c>
      <c r="D626" s="109">
        <f>'COG-M'!P472</f>
        <v>0</v>
      </c>
    </row>
    <row r="627" spans="1:4" x14ac:dyDescent="0.3">
      <c r="A627">
        <v>249</v>
      </c>
      <c r="B627" t="s">
        <v>88</v>
      </c>
      <c r="C627">
        <v>11</v>
      </c>
      <c r="D627" s="109">
        <f>'COG-M'!P473</f>
        <v>0</v>
      </c>
    </row>
    <row r="628" spans="1:4" x14ac:dyDescent="0.3">
      <c r="C628">
        <v>12</v>
      </c>
      <c r="D628" s="109">
        <f>'COG-M'!P474</f>
        <v>0</v>
      </c>
    </row>
    <row r="629" spans="1:4" x14ac:dyDescent="0.3">
      <c r="C629">
        <v>13</v>
      </c>
      <c r="D629" s="109">
        <f>'COG-M'!P475</f>
        <v>0</v>
      </c>
    </row>
    <row r="630" spans="1:4" x14ac:dyDescent="0.3">
      <c r="C630">
        <v>14</v>
      </c>
      <c r="D630" s="109">
        <f>'COG-M'!P476</f>
        <v>0</v>
      </c>
    </row>
    <row r="631" spans="1:4" x14ac:dyDescent="0.3">
      <c r="C631">
        <v>15</v>
      </c>
      <c r="D631" s="109">
        <f>'COG-M'!P477</f>
        <v>0</v>
      </c>
    </row>
    <row r="632" spans="1:4" x14ac:dyDescent="0.3">
      <c r="C632">
        <v>16</v>
      </c>
      <c r="D632" s="109">
        <f>'COG-M'!P478</f>
        <v>0</v>
      </c>
    </row>
    <row r="633" spans="1:4" x14ac:dyDescent="0.3">
      <c r="C633">
        <v>17</v>
      </c>
      <c r="D633" s="109">
        <f>'COG-M'!P479</f>
        <v>0</v>
      </c>
    </row>
    <row r="634" spans="1:4" x14ac:dyDescent="0.3">
      <c r="C634">
        <v>25</v>
      </c>
      <c r="D634" s="109">
        <f>'COG-M'!P480</f>
        <v>0</v>
      </c>
    </row>
    <row r="635" spans="1:4" x14ac:dyDescent="0.3">
      <c r="C635">
        <v>26</v>
      </c>
      <c r="D635" s="109">
        <f>'COG-M'!P481</f>
        <v>0</v>
      </c>
    </row>
    <row r="636" spans="1:4" x14ac:dyDescent="0.3">
      <c r="C636">
        <v>27</v>
      </c>
      <c r="D636" s="109">
        <f>'COG-M'!P482</f>
        <v>0</v>
      </c>
    </row>
    <row r="637" spans="1:4" x14ac:dyDescent="0.3">
      <c r="A637">
        <v>2500</v>
      </c>
      <c r="B637" t="s">
        <v>89</v>
      </c>
      <c r="D637" s="109">
        <f>'COG-M'!P483</f>
        <v>0</v>
      </c>
    </row>
    <row r="638" spans="1:4" x14ac:dyDescent="0.3">
      <c r="A638">
        <v>251</v>
      </c>
      <c r="B638" t="s">
        <v>90</v>
      </c>
      <c r="C638">
        <v>11</v>
      </c>
      <c r="D638" s="109">
        <f>'COG-M'!P484</f>
        <v>0</v>
      </c>
    </row>
    <row r="639" spans="1:4" x14ac:dyDescent="0.3">
      <c r="C639">
        <v>12</v>
      </c>
      <c r="D639" s="109">
        <f>'COG-M'!P485</f>
        <v>0</v>
      </c>
    </row>
    <row r="640" spans="1:4" x14ac:dyDescent="0.3">
      <c r="C640">
        <v>13</v>
      </c>
      <c r="D640" s="109">
        <f>'COG-M'!P486</f>
        <v>0</v>
      </c>
    </row>
    <row r="641" spans="1:4" x14ac:dyDescent="0.3">
      <c r="C641">
        <v>14</v>
      </c>
      <c r="D641" s="109">
        <f>'COG-M'!P487</f>
        <v>0</v>
      </c>
    </row>
    <row r="642" spans="1:4" x14ac:dyDescent="0.3">
      <c r="C642">
        <v>15</v>
      </c>
      <c r="D642" s="109">
        <f>'COG-M'!P488</f>
        <v>0</v>
      </c>
    </row>
    <row r="643" spans="1:4" x14ac:dyDescent="0.3">
      <c r="C643">
        <v>16</v>
      </c>
      <c r="D643" s="109">
        <f>'COG-M'!P489</f>
        <v>0</v>
      </c>
    </row>
    <row r="644" spans="1:4" x14ac:dyDescent="0.3">
      <c r="C644">
        <v>17</v>
      </c>
      <c r="D644" s="109">
        <f>'COG-M'!P490</f>
        <v>0</v>
      </c>
    </row>
    <row r="645" spans="1:4" x14ac:dyDescent="0.3">
      <c r="C645">
        <v>25</v>
      </c>
      <c r="D645" s="109">
        <f>'COG-M'!P491</f>
        <v>0</v>
      </c>
    </row>
    <row r="646" spans="1:4" x14ac:dyDescent="0.3">
      <c r="C646">
        <v>26</v>
      </c>
      <c r="D646" s="109">
        <f>'COG-M'!P492</f>
        <v>0</v>
      </c>
    </row>
    <row r="647" spans="1:4" x14ac:dyDescent="0.3">
      <c r="C647">
        <v>27</v>
      </c>
      <c r="D647" s="109">
        <f>'COG-M'!P493</f>
        <v>0</v>
      </c>
    </row>
    <row r="648" spans="1:4" x14ac:dyDescent="0.3">
      <c r="A648">
        <v>252</v>
      </c>
      <c r="B648" t="s">
        <v>91</v>
      </c>
      <c r="C648">
        <v>11</v>
      </c>
      <c r="D648" s="109">
        <f>'COG-M'!P494</f>
        <v>0</v>
      </c>
    </row>
    <row r="649" spans="1:4" x14ac:dyDescent="0.3">
      <c r="C649">
        <v>12</v>
      </c>
      <c r="D649" s="109">
        <f>'COG-M'!P495</f>
        <v>0</v>
      </c>
    </row>
    <row r="650" spans="1:4" x14ac:dyDescent="0.3">
      <c r="C650">
        <v>13</v>
      </c>
      <c r="D650" s="109">
        <f>'COG-M'!P496</f>
        <v>0</v>
      </c>
    </row>
    <row r="651" spans="1:4" x14ac:dyDescent="0.3">
      <c r="C651">
        <v>14</v>
      </c>
      <c r="D651" s="109">
        <f>'COG-M'!P497</f>
        <v>0</v>
      </c>
    </row>
    <row r="652" spans="1:4" x14ac:dyDescent="0.3">
      <c r="C652">
        <v>15</v>
      </c>
      <c r="D652" s="109">
        <f>'COG-M'!P498</f>
        <v>0</v>
      </c>
    </row>
    <row r="653" spans="1:4" x14ac:dyDescent="0.3">
      <c r="C653">
        <v>16</v>
      </c>
      <c r="D653" s="109">
        <f>'COG-M'!P499</f>
        <v>0</v>
      </c>
    </row>
    <row r="654" spans="1:4" x14ac:dyDescent="0.3">
      <c r="C654">
        <v>17</v>
      </c>
      <c r="D654" s="109">
        <f>'COG-M'!P500</f>
        <v>0</v>
      </c>
    </row>
    <row r="655" spans="1:4" x14ac:dyDescent="0.3">
      <c r="C655">
        <v>25</v>
      </c>
      <c r="D655" s="109">
        <f>'COG-M'!P501</f>
        <v>0</v>
      </c>
    </row>
    <row r="656" spans="1:4" x14ac:dyDescent="0.3">
      <c r="C656">
        <v>26</v>
      </c>
      <c r="D656" s="109">
        <f>'COG-M'!P502</f>
        <v>0</v>
      </c>
    </row>
    <row r="657" spans="1:4" x14ac:dyDescent="0.3">
      <c r="C657">
        <v>27</v>
      </c>
      <c r="D657" s="109">
        <f>'COG-M'!P503</f>
        <v>0</v>
      </c>
    </row>
    <row r="658" spans="1:4" x14ac:dyDescent="0.3">
      <c r="A658">
        <v>253</v>
      </c>
      <c r="B658" t="s">
        <v>92</v>
      </c>
      <c r="C658">
        <v>11</v>
      </c>
      <c r="D658" s="109">
        <f>'COG-M'!P504</f>
        <v>0</v>
      </c>
    </row>
    <row r="659" spans="1:4" x14ac:dyDescent="0.3">
      <c r="C659">
        <v>12</v>
      </c>
      <c r="D659" s="109">
        <f>'COG-M'!P505</f>
        <v>0</v>
      </c>
    </row>
    <row r="660" spans="1:4" x14ac:dyDescent="0.3">
      <c r="C660">
        <v>13</v>
      </c>
      <c r="D660" s="109">
        <f>'COG-M'!P506</f>
        <v>0</v>
      </c>
    </row>
    <row r="661" spans="1:4" x14ac:dyDescent="0.3">
      <c r="C661">
        <v>14</v>
      </c>
      <c r="D661" s="109">
        <f>'COG-M'!P507</f>
        <v>0</v>
      </c>
    </row>
    <row r="662" spans="1:4" x14ac:dyDescent="0.3">
      <c r="C662">
        <v>15</v>
      </c>
      <c r="D662" s="109">
        <f>'COG-M'!P508</f>
        <v>0</v>
      </c>
    </row>
    <row r="663" spans="1:4" x14ac:dyDescent="0.3">
      <c r="C663">
        <v>16</v>
      </c>
      <c r="D663" s="109">
        <f>'COG-M'!P509</f>
        <v>0</v>
      </c>
    </row>
    <row r="664" spans="1:4" x14ac:dyDescent="0.3">
      <c r="C664">
        <v>17</v>
      </c>
      <c r="D664" s="109">
        <f>'COG-M'!P510</f>
        <v>0</v>
      </c>
    </row>
    <row r="665" spans="1:4" x14ac:dyDescent="0.3">
      <c r="C665">
        <v>25</v>
      </c>
      <c r="D665" s="109">
        <f>'COG-M'!P511</f>
        <v>0</v>
      </c>
    </row>
    <row r="666" spans="1:4" x14ac:dyDescent="0.3">
      <c r="C666">
        <v>26</v>
      </c>
      <c r="D666" s="109">
        <f>'COG-M'!P512</f>
        <v>0</v>
      </c>
    </row>
    <row r="667" spans="1:4" x14ac:dyDescent="0.3">
      <c r="C667">
        <v>27</v>
      </c>
      <c r="D667" s="109">
        <f>'COG-M'!P513</f>
        <v>0</v>
      </c>
    </row>
    <row r="668" spans="1:4" x14ac:dyDescent="0.3">
      <c r="A668">
        <v>254</v>
      </c>
      <c r="B668" t="s">
        <v>93</v>
      </c>
      <c r="C668">
        <v>11</v>
      </c>
      <c r="D668" s="109">
        <f>'COG-M'!P514</f>
        <v>0</v>
      </c>
    </row>
    <row r="669" spans="1:4" x14ac:dyDescent="0.3">
      <c r="C669">
        <v>12</v>
      </c>
      <c r="D669" s="109">
        <f>'COG-M'!P515</f>
        <v>0</v>
      </c>
    </row>
    <row r="670" spans="1:4" x14ac:dyDescent="0.3">
      <c r="C670">
        <v>13</v>
      </c>
      <c r="D670" s="109">
        <f>'COG-M'!P516</f>
        <v>0</v>
      </c>
    </row>
    <row r="671" spans="1:4" x14ac:dyDescent="0.3">
      <c r="C671">
        <v>14</v>
      </c>
      <c r="D671" s="109">
        <f>'COG-M'!P517</f>
        <v>0</v>
      </c>
    </row>
    <row r="672" spans="1:4" x14ac:dyDescent="0.3">
      <c r="C672">
        <v>15</v>
      </c>
      <c r="D672" s="109">
        <f>'COG-M'!P518</f>
        <v>0</v>
      </c>
    </row>
    <row r="673" spans="1:4" x14ac:dyDescent="0.3">
      <c r="C673">
        <v>16</v>
      </c>
      <c r="D673" s="109">
        <f>'COG-M'!P519</f>
        <v>0</v>
      </c>
    </row>
    <row r="674" spans="1:4" x14ac:dyDescent="0.3">
      <c r="C674">
        <v>17</v>
      </c>
      <c r="D674" s="109">
        <f>'COG-M'!P520</f>
        <v>0</v>
      </c>
    </row>
    <row r="675" spans="1:4" x14ac:dyDescent="0.3">
      <c r="C675">
        <v>25</v>
      </c>
      <c r="D675" s="109">
        <f>'COG-M'!P521</f>
        <v>0</v>
      </c>
    </row>
    <row r="676" spans="1:4" x14ac:dyDescent="0.3">
      <c r="C676">
        <v>26</v>
      </c>
      <c r="D676" s="109">
        <f>'COG-M'!P522</f>
        <v>0</v>
      </c>
    </row>
    <row r="677" spans="1:4" x14ac:dyDescent="0.3">
      <c r="C677">
        <v>27</v>
      </c>
      <c r="D677" s="109">
        <f>'COG-M'!P523</f>
        <v>0</v>
      </c>
    </row>
    <row r="678" spans="1:4" x14ac:dyDescent="0.3">
      <c r="A678">
        <v>255</v>
      </c>
      <c r="B678" t="s">
        <v>94</v>
      </c>
      <c r="C678">
        <v>11</v>
      </c>
      <c r="D678" s="109">
        <f>'COG-M'!P524</f>
        <v>0</v>
      </c>
    </row>
    <row r="679" spans="1:4" x14ac:dyDescent="0.3">
      <c r="C679">
        <v>12</v>
      </c>
      <c r="D679" s="109">
        <f>'COG-M'!P525</f>
        <v>0</v>
      </c>
    </row>
    <row r="680" spans="1:4" x14ac:dyDescent="0.3">
      <c r="C680">
        <v>13</v>
      </c>
      <c r="D680" s="109">
        <f>'COG-M'!P526</f>
        <v>0</v>
      </c>
    </row>
    <row r="681" spans="1:4" x14ac:dyDescent="0.3">
      <c r="C681">
        <v>14</v>
      </c>
      <c r="D681" s="109">
        <f>'COG-M'!P527</f>
        <v>0</v>
      </c>
    </row>
    <row r="682" spans="1:4" x14ac:dyDescent="0.3">
      <c r="C682">
        <v>15</v>
      </c>
      <c r="D682" s="109">
        <f>'COG-M'!P528</f>
        <v>0</v>
      </c>
    </row>
    <row r="683" spans="1:4" x14ac:dyDescent="0.3">
      <c r="C683">
        <v>16</v>
      </c>
      <c r="D683" s="109">
        <f>'COG-M'!P529</f>
        <v>0</v>
      </c>
    </row>
    <row r="684" spans="1:4" x14ac:dyDescent="0.3">
      <c r="C684">
        <v>17</v>
      </c>
      <c r="D684" s="109">
        <f>'COG-M'!P530</f>
        <v>0</v>
      </c>
    </row>
    <row r="685" spans="1:4" x14ac:dyDescent="0.3">
      <c r="C685">
        <v>25</v>
      </c>
      <c r="D685" s="109">
        <f>'COG-M'!P531</f>
        <v>0</v>
      </c>
    </row>
    <row r="686" spans="1:4" x14ac:dyDescent="0.3">
      <c r="C686">
        <v>26</v>
      </c>
      <c r="D686" s="109">
        <f>'COG-M'!P532</f>
        <v>0</v>
      </c>
    </row>
    <row r="687" spans="1:4" x14ac:dyDescent="0.3">
      <c r="C687">
        <v>27</v>
      </c>
      <c r="D687" s="109">
        <f>'COG-M'!P533</f>
        <v>0</v>
      </c>
    </row>
    <row r="688" spans="1:4" x14ac:dyDescent="0.3">
      <c r="A688">
        <v>256</v>
      </c>
      <c r="B688" t="s">
        <v>95</v>
      </c>
      <c r="C688">
        <v>11</v>
      </c>
      <c r="D688" s="109">
        <f>'COG-M'!P534</f>
        <v>0</v>
      </c>
    </row>
    <row r="689" spans="1:4" x14ac:dyDescent="0.3">
      <c r="C689">
        <v>12</v>
      </c>
      <c r="D689" s="109">
        <f>'COG-M'!P535</f>
        <v>0</v>
      </c>
    </row>
    <row r="690" spans="1:4" x14ac:dyDescent="0.3">
      <c r="C690">
        <v>13</v>
      </c>
      <c r="D690" s="109">
        <f>'COG-M'!P536</f>
        <v>0</v>
      </c>
    </row>
    <row r="691" spans="1:4" x14ac:dyDescent="0.3">
      <c r="C691">
        <v>14</v>
      </c>
      <c r="D691" s="109">
        <f>'COG-M'!P537</f>
        <v>0</v>
      </c>
    </row>
    <row r="692" spans="1:4" x14ac:dyDescent="0.3">
      <c r="C692">
        <v>15</v>
      </c>
      <c r="D692" s="109">
        <f>'COG-M'!P538</f>
        <v>0</v>
      </c>
    </row>
    <row r="693" spans="1:4" x14ac:dyDescent="0.3">
      <c r="C693">
        <v>16</v>
      </c>
      <c r="D693" s="109">
        <f>'COG-M'!P539</f>
        <v>0</v>
      </c>
    </row>
    <row r="694" spans="1:4" x14ac:dyDescent="0.3">
      <c r="C694">
        <v>17</v>
      </c>
      <c r="D694" s="109">
        <f>'COG-M'!P540</f>
        <v>0</v>
      </c>
    </row>
    <row r="695" spans="1:4" x14ac:dyDescent="0.3">
      <c r="C695">
        <v>25</v>
      </c>
      <c r="D695" s="109">
        <f>'COG-M'!P541</f>
        <v>0</v>
      </c>
    </row>
    <row r="696" spans="1:4" x14ac:dyDescent="0.3">
      <c r="C696">
        <v>26</v>
      </c>
      <c r="D696" s="109">
        <f>'COG-M'!P542</f>
        <v>0</v>
      </c>
    </row>
    <row r="697" spans="1:4" x14ac:dyDescent="0.3">
      <c r="C697">
        <v>27</v>
      </c>
      <c r="D697" s="109">
        <f>'COG-M'!P543</f>
        <v>0</v>
      </c>
    </row>
    <row r="698" spans="1:4" x14ac:dyDescent="0.3">
      <c r="A698">
        <v>259</v>
      </c>
      <c r="B698" t="s">
        <v>96</v>
      </c>
      <c r="C698">
        <v>11</v>
      </c>
      <c r="D698" s="109">
        <f>'COG-M'!P544</f>
        <v>0</v>
      </c>
    </row>
    <row r="699" spans="1:4" x14ac:dyDescent="0.3">
      <c r="C699">
        <v>12</v>
      </c>
      <c r="D699" s="109">
        <f>'COG-M'!P545</f>
        <v>0</v>
      </c>
    </row>
    <row r="700" spans="1:4" x14ac:dyDescent="0.3">
      <c r="C700">
        <v>13</v>
      </c>
      <c r="D700" s="109">
        <f>'COG-M'!P546</f>
        <v>0</v>
      </c>
    </row>
    <row r="701" spans="1:4" x14ac:dyDescent="0.3">
      <c r="C701">
        <v>14</v>
      </c>
      <c r="D701" s="109">
        <f>'COG-M'!P547</f>
        <v>0</v>
      </c>
    </row>
    <row r="702" spans="1:4" x14ac:dyDescent="0.3">
      <c r="C702">
        <v>15</v>
      </c>
      <c r="D702" s="109">
        <f>'COG-M'!P548</f>
        <v>0</v>
      </c>
    </row>
    <row r="703" spans="1:4" x14ac:dyDescent="0.3">
      <c r="C703">
        <v>16</v>
      </c>
      <c r="D703" s="109">
        <f>'COG-M'!P549</f>
        <v>0</v>
      </c>
    </row>
    <row r="704" spans="1:4" x14ac:dyDescent="0.3">
      <c r="C704">
        <v>17</v>
      </c>
      <c r="D704" s="109">
        <f>'COG-M'!P550</f>
        <v>0</v>
      </c>
    </row>
    <row r="705" spans="1:4" x14ac:dyDescent="0.3">
      <c r="C705">
        <v>25</v>
      </c>
      <c r="D705" s="109">
        <f>'COG-M'!P551</f>
        <v>0</v>
      </c>
    </row>
    <row r="706" spans="1:4" x14ac:dyDescent="0.3">
      <c r="C706">
        <v>26</v>
      </c>
      <c r="D706" s="109">
        <f>'COG-M'!P552</f>
        <v>0</v>
      </c>
    </row>
    <row r="707" spans="1:4" x14ac:dyDescent="0.3">
      <c r="C707">
        <v>27</v>
      </c>
      <c r="D707" s="109">
        <f>'COG-M'!P553</f>
        <v>0</v>
      </c>
    </row>
    <row r="708" spans="1:4" x14ac:dyDescent="0.3">
      <c r="A708">
        <v>2600</v>
      </c>
      <c r="B708" t="s">
        <v>97</v>
      </c>
      <c r="D708" s="109">
        <f>'COG-M'!P554</f>
        <v>72000</v>
      </c>
    </row>
    <row r="709" spans="1:4" x14ac:dyDescent="0.3">
      <c r="A709">
        <v>261</v>
      </c>
      <c r="B709" t="s">
        <v>98</v>
      </c>
      <c r="C709">
        <v>11</v>
      </c>
      <c r="D709" s="109">
        <f>'COG-M'!P555</f>
        <v>0</v>
      </c>
    </row>
    <row r="710" spans="1:4" x14ac:dyDescent="0.3">
      <c r="C710">
        <v>12</v>
      </c>
      <c r="D710" s="109">
        <f>'COG-M'!P556</f>
        <v>0</v>
      </c>
    </row>
    <row r="711" spans="1:4" x14ac:dyDescent="0.3">
      <c r="C711">
        <v>13</v>
      </c>
      <c r="D711" s="109">
        <f>'COG-M'!P557</f>
        <v>0</v>
      </c>
    </row>
    <row r="712" spans="1:4" x14ac:dyDescent="0.3">
      <c r="C712">
        <v>14</v>
      </c>
      <c r="D712" s="109">
        <f>'COG-M'!P558</f>
        <v>0</v>
      </c>
    </row>
    <row r="713" spans="1:4" x14ac:dyDescent="0.3">
      <c r="C713">
        <v>15</v>
      </c>
      <c r="D713" s="109">
        <f>'COG-M'!P559</f>
        <v>0</v>
      </c>
    </row>
    <row r="714" spans="1:4" x14ac:dyDescent="0.3">
      <c r="C714">
        <v>16</v>
      </c>
      <c r="D714" s="109">
        <f>'COG-M'!P560</f>
        <v>0</v>
      </c>
    </row>
    <row r="715" spans="1:4" x14ac:dyDescent="0.3">
      <c r="C715">
        <v>17</v>
      </c>
      <c r="D715" s="109">
        <f>'COG-M'!P561</f>
        <v>72000</v>
      </c>
    </row>
    <row r="716" spans="1:4" x14ac:dyDescent="0.3">
      <c r="C716">
        <v>25</v>
      </c>
      <c r="D716" s="109">
        <f>'COG-M'!P562</f>
        <v>0</v>
      </c>
    </row>
    <row r="717" spans="1:4" x14ac:dyDescent="0.3">
      <c r="C717">
        <v>26</v>
      </c>
      <c r="D717" s="109">
        <f>'COG-M'!P563</f>
        <v>0</v>
      </c>
    </row>
    <row r="718" spans="1:4" x14ac:dyDescent="0.3">
      <c r="C718">
        <v>27</v>
      </c>
      <c r="D718" s="109">
        <f>'COG-M'!P564</f>
        <v>0</v>
      </c>
    </row>
    <row r="719" spans="1:4" x14ac:dyDescent="0.3">
      <c r="A719">
        <v>262</v>
      </c>
      <c r="B719" t="s">
        <v>99</v>
      </c>
      <c r="C719">
        <v>11</v>
      </c>
      <c r="D719" s="109">
        <f>'COG-M'!P565</f>
        <v>0</v>
      </c>
    </row>
    <row r="720" spans="1:4" x14ac:dyDescent="0.3">
      <c r="C720">
        <v>12</v>
      </c>
      <c r="D720" s="109">
        <f>'COG-M'!P566</f>
        <v>0</v>
      </c>
    </row>
    <row r="721" spans="1:4" x14ac:dyDescent="0.3">
      <c r="C721">
        <v>13</v>
      </c>
      <c r="D721" s="109">
        <f>'COG-M'!P567</f>
        <v>0</v>
      </c>
    </row>
    <row r="722" spans="1:4" x14ac:dyDescent="0.3">
      <c r="C722">
        <v>14</v>
      </c>
      <c r="D722" s="109">
        <f>'COG-M'!P568</f>
        <v>0</v>
      </c>
    </row>
    <row r="723" spans="1:4" x14ac:dyDescent="0.3">
      <c r="C723">
        <v>15</v>
      </c>
      <c r="D723" s="109">
        <f>'COG-M'!P569</f>
        <v>0</v>
      </c>
    </row>
    <row r="724" spans="1:4" x14ac:dyDescent="0.3">
      <c r="C724">
        <v>16</v>
      </c>
      <c r="D724" s="109">
        <f>'COG-M'!P570</f>
        <v>0</v>
      </c>
    </row>
    <row r="725" spans="1:4" x14ac:dyDescent="0.3">
      <c r="C725">
        <v>17</v>
      </c>
      <c r="D725" s="109">
        <f>'COG-M'!P571</f>
        <v>0</v>
      </c>
    </row>
    <row r="726" spans="1:4" x14ac:dyDescent="0.3">
      <c r="C726">
        <v>25</v>
      </c>
      <c r="D726" s="109">
        <f>'COG-M'!P572</f>
        <v>0</v>
      </c>
    </row>
    <row r="727" spans="1:4" x14ac:dyDescent="0.3">
      <c r="C727">
        <v>26</v>
      </c>
      <c r="D727" s="109">
        <f>'COG-M'!P573</f>
        <v>0</v>
      </c>
    </row>
    <row r="728" spans="1:4" x14ac:dyDescent="0.3">
      <c r="C728">
        <v>27</v>
      </c>
      <c r="D728" s="109">
        <f>'COG-M'!P574</f>
        <v>0</v>
      </c>
    </row>
    <row r="729" spans="1:4" x14ac:dyDescent="0.3">
      <c r="A729">
        <v>2700</v>
      </c>
      <c r="B729" t="s">
        <v>100</v>
      </c>
      <c r="D729" s="109">
        <f>'COG-M'!P575</f>
        <v>0</v>
      </c>
    </row>
    <row r="730" spans="1:4" x14ac:dyDescent="0.3">
      <c r="A730">
        <v>271</v>
      </c>
      <c r="B730" t="s">
        <v>101</v>
      </c>
      <c r="C730">
        <v>11</v>
      </c>
      <c r="D730" s="109">
        <f>'COG-M'!P576</f>
        <v>0</v>
      </c>
    </row>
    <row r="731" spans="1:4" x14ac:dyDescent="0.3">
      <c r="C731">
        <v>12</v>
      </c>
      <c r="D731" s="109">
        <f>'COG-M'!P577</f>
        <v>0</v>
      </c>
    </row>
    <row r="732" spans="1:4" x14ac:dyDescent="0.3">
      <c r="C732">
        <v>13</v>
      </c>
      <c r="D732" s="109">
        <f>'COG-M'!P578</f>
        <v>0</v>
      </c>
    </row>
    <row r="733" spans="1:4" x14ac:dyDescent="0.3">
      <c r="C733">
        <v>14</v>
      </c>
      <c r="D733" s="109">
        <f>'COG-M'!P579</f>
        <v>0</v>
      </c>
    </row>
    <row r="734" spans="1:4" x14ac:dyDescent="0.3">
      <c r="C734">
        <v>15</v>
      </c>
      <c r="D734" s="109">
        <f>'COG-M'!P580</f>
        <v>0</v>
      </c>
    </row>
    <row r="735" spans="1:4" x14ac:dyDescent="0.3">
      <c r="C735">
        <v>16</v>
      </c>
      <c r="D735" s="109">
        <f>'COG-M'!P581</f>
        <v>0</v>
      </c>
    </row>
    <row r="736" spans="1:4" x14ac:dyDescent="0.3">
      <c r="C736">
        <v>17</v>
      </c>
      <c r="D736" s="109">
        <f>'COG-M'!P582</f>
        <v>0</v>
      </c>
    </row>
    <row r="737" spans="1:4" x14ac:dyDescent="0.3">
      <c r="C737">
        <v>25</v>
      </c>
      <c r="D737" s="109">
        <f>'COG-M'!P583</f>
        <v>0</v>
      </c>
    </row>
    <row r="738" spans="1:4" x14ac:dyDescent="0.3">
      <c r="C738">
        <v>26</v>
      </c>
      <c r="D738" s="109">
        <f>'COG-M'!P584</f>
        <v>0</v>
      </c>
    </row>
    <row r="739" spans="1:4" x14ac:dyDescent="0.3">
      <c r="C739">
        <v>27</v>
      </c>
      <c r="D739" s="109">
        <f>'COG-M'!P585</f>
        <v>0</v>
      </c>
    </row>
    <row r="740" spans="1:4" x14ac:dyDescent="0.3">
      <c r="A740">
        <v>272</v>
      </c>
      <c r="B740" t="s">
        <v>102</v>
      </c>
      <c r="C740">
        <v>11</v>
      </c>
      <c r="D740" s="109">
        <f>'COG-M'!P586</f>
        <v>0</v>
      </c>
    </row>
    <row r="741" spans="1:4" x14ac:dyDescent="0.3">
      <c r="C741">
        <v>12</v>
      </c>
      <c r="D741" s="109">
        <f>'COG-M'!P587</f>
        <v>0</v>
      </c>
    </row>
    <row r="742" spans="1:4" x14ac:dyDescent="0.3">
      <c r="C742">
        <v>13</v>
      </c>
      <c r="D742" s="109">
        <f>'COG-M'!P588</f>
        <v>0</v>
      </c>
    </row>
    <row r="743" spans="1:4" x14ac:dyDescent="0.3">
      <c r="C743">
        <v>14</v>
      </c>
      <c r="D743" s="109">
        <f>'COG-M'!P589</f>
        <v>0</v>
      </c>
    </row>
    <row r="744" spans="1:4" x14ac:dyDescent="0.3">
      <c r="C744">
        <v>15</v>
      </c>
      <c r="D744" s="109">
        <f>'COG-M'!P590</f>
        <v>0</v>
      </c>
    </row>
    <row r="745" spans="1:4" x14ac:dyDescent="0.3">
      <c r="C745">
        <v>16</v>
      </c>
      <c r="D745" s="109">
        <f>'COG-M'!P591</f>
        <v>0</v>
      </c>
    </row>
    <row r="746" spans="1:4" x14ac:dyDescent="0.3">
      <c r="C746">
        <v>17</v>
      </c>
      <c r="D746" s="109">
        <f>'COG-M'!P592</f>
        <v>0</v>
      </c>
    </row>
    <row r="747" spans="1:4" x14ac:dyDescent="0.3">
      <c r="C747">
        <v>25</v>
      </c>
      <c r="D747" s="109">
        <f>'COG-M'!P593</f>
        <v>0</v>
      </c>
    </row>
    <row r="748" spans="1:4" x14ac:dyDescent="0.3">
      <c r="C748">
        <v>26</v>
      </c>
      <c r="D748" s="109">
        <f>'COG-M'!P594</f>
        <v>0</v>
      </c>
    </row>
    <row r="749" spans="1:4" x14ac:dyDescent="0.3">
      <c r="C749">
        <v>27</v>
      </c>
      <c r="D749" s="109">
        <f>'COG-M'!P595</f>
        <v>0</v>
      </c>
    </row>
    <row r="750" spans="1:4" x14ac:dyDescent="0.3">
      <c r="A750">
        <v>273</v>
      </c>
      <c r="B750" t="s">
        <v>103</v>
      </c>
      <c r="C750">
        <v>11</v>
      </c>
      <c r="D750" s="109">
        <f>'COG-M'!P596</f>
        <v>0</v>
      </c>
    </row>
    <row r="751" spans="1:4" x14ac:dyDescent="0.3">
      <c r="C751">
        <v>12</v>
      </c>
      <c r="D751" s="109">
        <f>'COG-M'!P597</f>
        <v>0</v>
      </c>
    </row>
    <row r="752" spans="1:4" x14ac:dyDescent="0.3">
      <c r="C752">
        <v>13</v>
      </c>
      <c r="D752" s="109">
        <f>'COG-M'!P598</f>
        <v>0</v>
      </c>
    </row>
    <row r="753" spans="1:4" x14ac:dyDescent="0.3">
      <c r="C753">
        <v>14</v>
      </c>
      <c r="D753" s="109">
        <f>'COG-M'!P599</f>
        <v>0</v>
      </c>
    </row>
    <row r="754" spans="1:4" x14ac:dyDescent="0.3">
      <c r="C754">
        <v>15</v>
      </c>
      <c r="D754" s="109">
        <f>'COG-M'!P600</f>
        <v>0</v>
      </c>
    </row>
    <row r="755" spans="1:4" x14ac:dyDescent="0.3">
      <c r="C755">
        <v>16</v>
      </c>
      <c r="D755" s="109">
        <f>'COG-M'!P601</f>
        <v>0</v>
      </c>
    </row>
    <row r="756" spans="1:4" x14ac:dyDescent="0.3">
      <c r="C756">
        <v>17</v>
      </c>
      <c r="D756" s="109">
        <f>'COG-M'!P602</f>
        <v>0</v>
      </c>
    </row>
    <row r="757" spans="1:4" x14ac:dyDescent="0.3">
      <c r="C757">
        <v>25</v>
      </c>
      <c r="D757" s="109">
        <f>'COG-M'!P603</f>
        <v>0</v>
      </c>
    </row>
    <row r="758" spans="1:4" x14ac:dyDescent="0.3">
      <c r="C758">
        <v>26</v>
      </c>
      <c r="D758" s="109">
        <f>'COG-M'!P604</f>
        <v>0</v>
      </c>
    </row>
    <row r="759" spans="1:4" x14ac:dyDescent="0.3">
      <c r="C759">
        <v>27</v>
      </c>
      <c r="D759" s="109">
        <f>'COG-M'!P605</f>
        <v>0</v>
      </c>
    </row>
    <row r="760" spans="1:4" x14ac:dyDescent="0.3">
      <c r="A760">
        <v>274</v>
      </c>
      <c r="B760" t="s">
        <v>104</v>
      </c>
      <c r="C760">
        <v>11</v>
      </c>
      <c r="D760" s="109">
        <f>'COG-M'!P606</f>
        <v>0</v>
      </c>
    </row>
    <row r="761" spans="1:4" x14ac:dyDescent="0.3">
      <c r="C761">
        <v>12</v>
      </c>
      <c r="D761" s="109">
        <f>'COG-M'!P607</f>
        <v>0</v>
      </c>
    </row>
    <row r="762" spans="1:4" x14ac:dyDescent="0.3">
      <c r="C762">
        <v>13</v>
      </c>
      <c r="D762" s="109">
        <f>'COG-M'!P608</f>
        <v>0</v>
      </c>
    </row>
    <row r="763" spans="1:4" x14ac:dyDescent="0.3">
      <c r="C763">
        <v>14</v>
      </c>
      <c r="D763" s="109">
        <f>'COG-M'!P609</f>
        <v>0</v>
      </c>
    </row>
    <row r="764" spans="1:4" x14ac:dyDescent="0.3">
      <c r="C764">
        <v>15</v>
      </c>
      <c r="D764" s="109">
        <f>'COG-M'!P610</f>
        <v>0</v>
      </c>
    </row>
    <row r="765" spans="1:4" x14ac:dyDescent="0.3">
      <c r="C765">
        <v>16</v>
      </c>
      <c r="D765" s="109">
        <f>'COG-M'!P611</f>
        <v>0</v>
      </c>
    </row>
    <row r="766" spans="1:4" x14ac:dyDescent="0.3">
      <c r="C766">
        <v>17</v>
      </c>
      <c r="D766" s="109">
        <f>'COG-M'!P612</f>
        <v>0</v>
      </c>
    </row>
    <row r="767" spans="1:4" x14ac:dyDescent="0.3">
      <c r="C767">
        <v>25</v>
      </c>
      <c r="D767" s="109">
        <f>'COG-M'!P613</f>
        <v>0</v>
      </c>
    </row>
    <row r="768" spans="1:4" x14ac:dyDescent="0.3">
      <c r="C768">
        <v>26</v>
      </c>
      <c r="D768" s="109">
        <f>'COG-M'!P614</f>
        <v>0</v>
      </c>
    </row>
    <row r="769" spans="1:4" x14ac:dyDescent="0.3">
      <c r="C769">
        <v>27</v>
      </c>
      <c r="D769" s="109">
        <f>'COG-M'!P615</f>
        <v>0</v>
      </c>
    </row>
    <row r="770" spans="1:4" x14ac:dyDescent="0.3">
      <c r="A770">
        <v>275</v>
      </c>
      <c r="B770" t="s">
        <v>105</v>
      </c>
      <c r="C770">
        <v>11</v>
      </c>
      <c r="D770" s="109">
        <f>'COG-M'!P616</f>
        <v>0</v>
      </c>
    </row>
    <row r="771" spans="1:4" x14ac:dyDescent="0.3">
      <c r="C771">
        <v>12</v>
      </c>
      <c r="D771" s="109">
        <f>'COG-M'!P617</f>
        <v>0</v>
      </c>
    </row>
    <row r="772" spans="1:4" x14ac:dyDescent="0.3">
      <c r="C772">
        <v>13</v>
      </c>
      <c r="D772" s="109">
        <f>'COG-M'!P618</f>
        <v>0</v>
      </c>
    </row>
    <row r="773" spans="1:4" x14ac:dyDescent="0.3">
      <c r="C773">
        <v>14</v>
      </c>
      <c r="D773" s="109">
        <f>'COG-M'!P619</f>
        <v>0</v>
      </c>
    </row>
    <row r="774" spans="1:4" x14ac:dyDescent="0.3">
      <c r="C774">
        <v>15</v>
      </c>
      <c r="D774" s="109">
        <f>'COG-M'!P620</f>
        <v>0</v>
      </c>
    </row>
    <row r="775" spans="1:4" x14ac:dyDescent="0.3">
      <c r="C775">
        <v>16</v>
      </c>
      <c r="D775" s="109">
        <f>'COG-M'!P621</f>
        <v>0</v>
      </c>
    </row>
    <row r="776" spans="1:4" x14ac:dyDescent="0.3">
      <c r="C776">
        <v>17</v>
      </c>
      <c r="D776" s="109">
        <f>'COG-M'!P622</f>
        <v>0</v>
      </c>
    </row>
    <row r="777" spans="1:4" x14ac:dyDescent="0.3">
      <c r="C777">
        <v>25</v>
      </c>
      <c r="D777" s="109">
        <f>'COG-M'!P623</f>
        <v>0</v>
      </c>
    </row>
    <row r="778" spans="1:4" x14ac:dyDescent="0.3">
      <c r="C778">
        <v>26</v>
      </c>
      <c r="D778" s="109">
        <f>'COG-M'!P624</f>
        <v>0</v>
      </c>
    </row>
    <row r="779" spans="1:4" x14ac:dyDescent="0.3">
      <c r="C779">
        <v>27</v>
      </c>
      <c r="D779" s="109">
        <f>'COG-M'!P625</f>
        <v>0</v>
      </c>
    </row>
    <row r="780" spans="1:4" x14ac:dyDescent="0.3">
      <c r="A780">
        <v>2800</v>
      </c>
      <c r="B780" t="s">
        <v>106</v>
      </c>
      <c r="D780" s="109">
        <f>'COG-M'!P626</f>
        <v>0</v>
      </c>
    </row>
    <row r="781" spans="1:4" x14ac:dyDescent="0.3">
      <c r="A781">
        <v>281</v>
      </c>
      <c r="B781" t="s">
        <v>107</v>
      </c>
      <c r="C781">
        <v>11</v>
      </c>
      <c r="D781" s="109">
        <f>'COG-M'!P627</f>
        <v>0</v>
      </c>
    </row>
    <row r="782" spans="1:4" x14ac:dyDescent="0.3">
      <c r="C782">
        <v>12</v>
      </c>
      <c r="D782" s="109">
        <f>'COG-M'!P628</f>
        <v>0</v>
      </c>
    </row>
    <row r="783" spans="1:4" x14ac:dyDescent="0.3">
      <c r="C783">
        <v>13</v>
      </c>
      <c r="D783" s="109">
        <f>'COG-M'!P629</f>
        <v>0</v>
      </c>
    </row>
    <row r="784" spans="1:4" x14ac:dyDescent="0.3">
      <c r="C784">
        <v>14</v>
      </c>
      <c r="D784" s="109">
        <f>'COG-M'!P630</f>
        <v>0</v>
      </c>
    </row>
    <row r="785" spans="1:4" x14ac:dyDescent="0.3">
      <c r="C785">
        <v>15</v>
      </c>
      <c r="D785" s="109">
        <f>'COG-M'!P631</f>
        <v>0</v>
      </c>
    </row>
    <row r="786" spans="1:4" x14ac:dyDescent="0.3">
      <c r="C786">
        <v>16</v>
      </c>
      <c r="D786" s="109">
        <f>'COG-M'!P632</f>
        <v>0</v>
      </c>
    </row>
    <row r="787" spans="1:4" x14ac:dyDescent="0.3">
      <c r="C787">
        <v>17</v>
      </c>
      <c r="D787" s="109">
        <f>'COG-M'!P633</f>
        <v>0</v>
      </c>
    </row>
    <row r="788" spans="1:4" x14ac:dyDescent="0.3">
      <c r="C788">
        <v>25</v>
      </c>
      <c r="D788" s="109">
        <f>'COG-M'!P634</f>
        <v>0</v>
      </c>
    </row>
    <row r="789" spans="1:4" x14ac:dyDescent="0.3">
      <c r="C789">
        <v>26</v>
      </c>
      <c r="D789" s="109">
        <f>'COG-M'!P635</f>
        <v>0</v>
      </c>
    </row>
    <row r="790" spans="1:4" x14ac:dyDescent="0.3">
      <c r="C790">
        <v>27</v>
      </c>
      <c r="D790" s="109">
        <f>'COG-M'!P636</f>
        <v>0</v>
      </c>
    </row>
    <row r="791" spans="1:4" x14ac:dyDescent="0.3">
      <c r="A791">
        <v>282</v>
      </c>
      <c r="B791" t="s">
        <v>108</v>
      </c>
      <c r="C791">
        <v>11</v>
      </c>
      <c r="D791" s="109">
        <f>'COG-M'!P637</f>
        <v>0</v>
      </c>
    </row>
    <row r="792" spans="1:4" x14ac:dyDescent="0.3">
      <c r="C792">
        <v>12</v>
      </c>
      <c r="D792" s="109">
        <f>'COG-M'!P638</f>
        <v>0</v>
      </c>
    </row>
    <row r="793" spans="1:4" x14ac:dyDescent="0.3">
      <c r="C793">
        <v>13</v>
      </c>
      <c r="D793" s="109">
        <f>'COG-M'!P639</f>
        <v>0</v>
      </c>
    </row>
    <row r="794" spans="1:4" x14ac:dyDescent="0.3">
      <c r="C794">
        <v>14</v>
      </c>
      <c r="D794" s="109">
        <f>'COG-M'!P640</f>
        <v>0</v>
      </c>
    </row>
    <row r="795" spans="1:4" x14ac:dyDescent="0.3">
      <c r="C795">
        <v>15</v>
      </c>
      <c r="D795" s="109">
        <f>'COG-M'!P641</f>
        <v>0</v>
      </c>
    </row>
    <row r="796" spans="1:4" x14ac:dyDescent="0.3">
      <c r="C796">
        <v>16</v>
      </c>
      <c r="D796" s="109">
        <f>'COG-M'!P642</f>
        <v>0</v>
      </c>
    </row>
    <row r="797" spans="1:4" x14ac:dyDescent="0.3">
      <c r="C797">
        <v>17</v>
      </c>
      <c r="D797" s="109">
        <f>'COG-M'!P643</f>
        <v>0</v>
      </c>
    </row>
    <row r="798" spans="1:4" x14ac:dyDescent="0.3">
      <c r="C798">
        <v>25</v>
      </c>
      <c r="D798" s="109">
        <f>'COG-M'!P644</f>
        <v>0</v>
      </c>
    </row>
    <row r="799" spans="1:4" x14ac:dyDescent="0.3">
      <c r="C799">
        <v>26</v>
      </c>
      <c r="D799" s="109">
        <f>'COG-M'!P645</f>
        <v>0</v>
      </c>
    </row>
    <row r="800" spans="1:4" x14ac:dyDescent="0.3">
      <c r="C800">
        <v>27</v>
      </c>
      <c r="D800" s="109">
        <f>'COG-M'!P646</f>
        <v>0</v>
      </c>
    </row>
    <row r="801" spans="1:4" x14ac:dyDescent="0.3">
      <c r="A801">
        <v>283</v>
      </c>
      <c r="B801" t="s">
        <v>109</v>
      </c>
      <c r="C801">
        <v>11</v>
      </c>
      <c r="D801" s="109">
        <f>'COG-M'!P647</f>
        <v>0</v>
      </c>
    </row>
    <row r="802" spans="1:4" x14ac:dyDescent="0.3">
      <c r="C802">
        <v>12</v>
      </c>
      <c r="D802" s="109">
        <f>'COG-M'!P648</f>
        <v>0</v>
      </c>
    </row>
    <row r="803" spans="1:4" x14ac:dyDescent="0.3">
      <c r="C803">
        <v>13</v>
      </c>
      <c r="D803" s="109">
        <f>'COG-M'!P649</f>
        <v>0</v>
      </c>
    </row>
    <row r="804" spans="1:4" x14ac:dyDescent="0.3">
      <c r="C804">
        <v>14</v>
      </c>
      <c r="D804" s="109">
        <f>'COG-M'!P650</f>
        <v>0</v>
      </c>
    </row>
    <row r="805" spans="1:4" x14ac:dyDescent="0.3">
      <c r="C805">
        <v>15</v>
      </c>
      <c r="D805" s="109">
        <f>'COG-M'!P651</f>
        <v>0</v>
      </c>
    </row>
    <row r="806" spans="1:4" x14ac:dyDescent="0.3">
      <c r="C806">
        <v>16</v>
      </c>
      <c r="D806" s="109">
        <f>'COG-M'!P652</f>
        <v>0</v>
      </c>
    </row>
    <row r="807" spans="1:4" x14ac:dyDescent="0.3">
      <c r="C807">
        <v>17</v>
      </c>
      <c r="D807" s="109">
        <f>'COG-M'!P653</f>
        <v>0</v>
      </c>
    </row>
    <row r="808" spans="1:4" x14ac:dyDescent="0.3">
      <c r="C808">
        <v>25</v>
      </c>
      <c r="D808" s="109">
        <f>'COG-M'!P654</f>
        <v>0</v>
      </c>
    </row>
    <row r="809" spans="1:4" x14ac:dyDescent="0.3">
      <c r="C809">
        <v>26</v>
      </c>
      <c r="D809" s="109">
        <f>'COG-M'!P655</f>
        <v>0</v>
      </c>
    </row>
    <row r="810" spans="1:4" x14ac:dyDescent="0.3">
      <c r="C810">
        <v>27</v>
      </c>
      <c r="D810" s="109">
        <f>'COG-M'!P656</f>
        <v>0</v>
      </c>
    </row>
    <row r="811" spans="1:4" x14ac:dyDescent="0.3">
      <c r="A811">
        <v>2900</v>
      </c>
      <c r="B811" t="s">
        <v>110</v>
      </c>
      <c r="D811" s="109">
        <f>'COG-M'!P657</f>
        <v>0</v>
      </c>
    </row>
    <row r="812" spans="1:4" x14ac:dyDescent="0.3">
      <c r="A812">
        <v>291</v>
      </c>
      <c r="B812" t="s">
        <v>111</v>
      </c>
      <c r="C812">
        <v>11</v>
      </c>
      <c r="D812" s="109">
        <f>'COG-M'!P658</f>
        <v>0</v>
      </c>
    </row>
    <row r="813" spans="1:4" x14ac:dyDescent="0.3">
      <c r="C813">
        <v>12</v>
      </c>
      <c r="D813" s="109">
        <f>'COG-M'!P659</f>
        <v>0</v>
      </c>
    </row>
    <row r="814" spans="1:4" x14ac:dyDescent="0.3">
      <c r="C814">
        <v>13</v>
      </c>
      <c r="D814" s="109">
        <f>'COG-M'!P660</f>
        <v>0</v>
      </c>
    </row>
    <row r="815" spans="1:4" x14ac:dyDescent="0.3">
      <c r="C815">
        <v>14</v>
      </c>
      <c r="D815" s="109">
        <f>'COG-M'!P661</f>
        <v>0</v>
      </c>
    </row>
    <row r="816" spans="1:4" x14ac:dyDescent="0.3">
      <c r="C816">
        <v>15</v>
      </c>
      <c r="D816" s="109">
        <f>'COG-M'!P662</f>
        <v>0</v>
      </c>
    </row>
    <row r="817" spans="1:4" x14ac:dyDescent="0.3">
      <c r="C817">
        <v>16</v>
      </c>
      <c r="D817" s="109">
        <f>'COG-M'!P663</f>
        <v>0</v>
      </c>
    </row>
    <row r="818" spans="1:4" x14ac:dyDescent="0.3">
      <c r="C818">
        <v>17</v>
      </c>
      <c r="D818" s="109">
        <f>'COG-M'!P664</f>
        <v>0</v>
      </c>
    </row>
    <row r="819" spans="1:4" x14ac:dyDescent="0.3">
      <c r="C819">
        <v>25</v>
      </c>
      <c r="D819" s="109">
        <f>'COG-M'!P665</f>
        <v>0</v>
      </c>
    </row>
    <row r="820" spans="1:4" x14ac:dyDescent="0.3">
      <c r="C820">
        <v>26</v>
      </c>
      <c r="D820" s="109">
        <f>'COG-M'!P666</f>
        <v>0</v>
      </c>
    </row>
    <row r="821" spans="1:4" x14ac:dyDescent="0.3">
      <c r="C821">
        <v>27</v>
      </c>
      <c r="D821" s="109">
        <f>'COG-M'!P667</f>
        <v>0</v>
      </c>
    </row>
    <row r="822" spans="1:4" x14ac:dyDescent="0.3">
      <c r="A822">
        <v>292</v>
      </c>
      <c r="B822" t="s">
        <v>112</v>
      </c>
      <c r="C822">
        <v>11</v>
      </c>
      <c r="D822" s="109">
        <f>'COG-M'!P668</f>
        <v>0</v>
      </c>
    </row>
    <row r="823" spans="1:4" x14ac:dyDescent="0.3">
      <c r="C823">
        <v>12</v>
      </c>
      <c r="D823" s="109">
        <f>'COG-M'!P669</f>
        <v>0</v>
      </c>
    </row>
    <row r="824" spans="1:4" x14ac:dyDescent="0.3">
      <c r="C824">
        <v>13</v>
      </c>
      <c r="D824" s="109">
        <f>'COG-M'!P670</f>
        <v>0</v>
      </c>
    </row>
    <row r="825" spans="1:4" x14ac:dyDescent="0.3">
      <c r="C825">
        <v>14</v>
      </c>
      <c r="D825" s="109">
        <f>'COG-M'!P671</f>
        <v>0</v>
      </c>
    </row>
    <row r="826" spans="1:4" x14ac:dyDescent="0.3">
      <c r="C826">
        <v>15</v>
      </c>
      <c r="D826" s="109">
        <f>'COG-M'!P672</f>
        <v>0</v>
      </c>
    </row>
    <row r="827" spans="1:4" x14ac:dyDescent="0.3">
      <c r="C827">
        <v>16</v>
      </c>
      <c r="D827" s="109">
        <f>'COG-M'!P673</f>
        <v>0</v>
      </c>
    </row>
    <row r="828" spans="1:4" x14ac:dyDescent="0.3">
      <c r="C828">
        <v>17</v>
      </c>
      <c r="D828" s="109">
        <f>'COG-M'!P674</f>
        <v>0</v>
      </c>
    </row>
    <row r="829" spans="1:4" x14ac:dyDescent="0.3">
      <c r="C829">
        <v>25</v>
      </c>
      <c r="D829" s="109">
        <f>'COG-M'!P675</f>
        <v>0</v>
      </c>
    </row>
    <row r="830" spans="1:4" x14ac:dyDescent="0.3">
      <c r="C830">
        <v>26</v>
      </c>
      <c r="D830" s="109">
        <f>'COG-M'!P676</f>
        <v>0</v>
      </c>
    </row>
    <row r="831" spans="1:4" x14ac:dyDescent="0.3">
      <c r="C831">
        <v>27</v>
      </c>
      <c r="D831" s="109">
        <f>'COG-M'!P677</f>
        <v>0</v>
      </c>
    </row>
    <row r="832" spans="1:4" x14ac:dyDescent="0.3">
      <c r="A832">
        <v>293</v>
      </c>
      <c r="B832" t="s">
        <v>113</v>
      </c>
      <c r="C832">
        <v>11</v>
      </c>
      <c r="D832" s="109">
        <f>'COG-M'!P678</f>
        <v>0</v>
      </c>
    </row>
    <row r="833" spans="1:4" x14ac:dyDescent="0.3">
      <c r="C833">
        <v>12</v>
      </c>
      <c r="D833" s="109">
        <f>'COG-M'!P679</f>
        <v>0</v>
      </c>
    </row>
    <row r="834" spans="1:4" x14ac:dyDescent="0.3">
      <c r="C834">
        <v>13</v>
      </c>
      <c r="D834" s="109">
        <f>'COG-M'!P680</f>
        <v>0</v>
      </c>
    </row>
    <row r="835" spans="1:4" x14ac:dyDescent="0.3">
      <c r="C835">
        <v>14</v>
      </c>
      <c r="D835" s="109">
        <f>'COG-M'!P681</f>
        <v>0</v>
      </c>
    </row>
    <row r="836" spans="1:4" x14ac:dyDescent="0.3">
      <c r="C836">
        <v>15</v>
      </c>
      <c r="D836" s="109">
        <f>'COG-M'!P682</f>
        <v>0</v>
      </c>
    </row>
    <row r="837" spans="1:4" x14ac:dyDescent="0.3">
      <c r="C837">
        <v>16</v>
      </c>
      <c r="D837" s="109">
        <f>'COG-M'!P683</f>
        <v>0</v>
      </c>
    </row>
    <row r="838" spans="1:4" x14ac:dyDescent="0.3">
      <c r="C838">
        <v>17</v>
      </c>
      <c r="D838" s="109">
        <f>'COG-M'!P684</f>
        <v>0</v>
      </c>
    </row>
    <row r="839" spans="1:4" x14ac:dyDescent="0.3">
      <c r="C839">
        <v>25</v>
      </c>
      <c r="D839" s="109">
        <f>'COG-M'!P685</f>
        <v>0</v>
      </c>
    </row>
    <row r="840" spans="1:4" x14ac:dyDescent="0.3">
      <c r="C840">
        <v>26</v>
      </c>
      <c r="D840" s="109">
        <f>'COG-M'!P686</f>
        <v>0</v>
      </c>
    </row>
    <row r="841" spans="1:4" x14ac:dyDescent="0.3">
      <c r="C841">
        <v>27</v>
      </c>
      <c r="D841" s="109">
        <f>'COG-M'!P687</f>
        <v>0</v>
      </c>
    </row>
    <row r="842" spans="1:4" x14ac:dyDescent="0.3">
      <c r="A842">
        <v>294</v>
      </c>
      <c r="B842" t="s">
        <v>114</v>
      </c>
      <c r="C842">
        <v>11</v>
      </c>
      <c r="D842" s="109">
        <f>'COG-M'!P688</f>
        <v>0</v>
      </c>
    </row>
    <row r="843" spans="1:4" x14ac:dyDescent="0.3">
      <c r="C843">
        <v>12</v>
      </c>
      <c r="D843" s="109">
        <f>'COG-M'!P689</f>
        <v>0</v>
      </c>
    </row>
    <row r="844" spans="1:4" x14ac:dyDescent="0.3">
      <c r="C844">
        <v>13</v>
      </c>
      <c r="D844" s="109">
        <f>'COG-M'!P690</f>
        <v>0</v>
      </c>
    </row>
    <row r="845" spans="1:4" x14ac:dyDescent="0.3">
      <c r="C845">
        <v>14</v>
      </c>
      <c r="D845" s="109">
        <f>'COG-M'!P691</f>
        <v>0</v>
      </c>
    </row>
    <row r="846" spans="1:4" x14ac:dyDescent="0.3">
      <c r="C846">
        <v>15</v>
      </c>
      <c r="D846" s="109">
        <f>'COG-M'!P692</f>
        <v>0</v>
      </c>
    </row>
    <row r="847" spans="1:4" x14ac:dyDescent="0.3">
      <c r="C847">
        <v>16</v>
      </c>
      <c r="D847" s="109">
        <f>'COG-M'!P693</f>
        <v>0</v>
      </c>
    </row>
    <row r="848" spans="1:4" x14ac:dyDescent="0.3">
      <c r="C848">
        <v>17</v>
      </c>
      <c r="D848" s="109">
        <f>'COG-M'!P694</f>
        <v>0</v>
      </c>
    </row>
    <row r="849" spans="1:4" x14ac:dyDescent="0.3">
      <c r="C849">
        <v>25</v>
      </c>
      <c r="D849" s="109">
        <f>'COG-M'!P695</f>
        <v>0</v>
      </c>
    </row>
    <row r="850" spans="1:4" x14ac:dyDescent="0.3">
      <c r="C850">
        <v>26</v>
      </c>
      <c r="D850" s="109">
        <f>'COG-M'!P696</f>
        <v>0</v>
      </c>
    </row>
    <row r="851" spans="1:4" x14ac:dyDescent="0.3">
      <c r="C851">
        <v>27</v>
      </c>
      <c r="D851" s="109">
        <f>'COG-M'!P697</f>
        <v>0</v>
      </c>
    </row>
    <row r="852" spans="1:4" x14ac:dyDescent="0.3">
      <c r="A852">
        <v>295</v>
      </c>
      <c r="B852" t="s">
        <v>115</v>
      </c>
      <c r="C852">
        <v>11</v>
      </c>
      <c r="D852" s="109">
        <f>'COG-M'!P698</f>
        <v>0</v>
      </c>
    </row>
    <row r="853" spans="1:4" x14ac:dyDescent="0.3">
      <c r="C853">
        <v>12</v>
      </c>
      <c r="D853" s="109">
        <f>'COG-M'!P699</f>
        <v>0</v>
      </c>
    </row>
    <row r="854" spans="1:4" x14ac:dyDescent="0.3">
      <c r="C854">
        <v>13</v>
      </c>
      <c r="D854" s="109">
        <f>'COG-M'!P700</f>
        <v>0</v>
      </c>
    </row>
    <row r="855" spans="1:4" x14ac:dyDescent="0.3">
      <c r="C855">
        <v>14</v>
      </c>
      <c r="D855" s="109">
        <f>'COG-M'!P701</f>
        <v>0</v>
      </c>
    </row>
    <row r="856" spans="1:4" x14ac:dyDescent="0.3">
      <c r="C856">
        <v>15</v>
      </c>
      <c r="D856" s="109">
        <f>'COG-M'!P702</f>
        <v>0</v>
      </c>
    </row>
    <row r="857" spans="1:4" x14ac:dyDescent="0.3">
      <c r="C857">
        <v>16</v>
      </c>
      <c r="D857" s="109">
        <f>'COG-M'!P703</f>
        <v>0</v>
      </c>
    </row>
    <row r="858" spans="1:4" x14ac:dyDescent="0.3">
      <c r="C858">
        <v>17</v>
      </c>
      <c r="D858" s="109">
        <f>'COG-M'!P704</f>
        <v>0</v>
      </c>
    </row>
    <row r="859" spans="1:4" x14ac:dyDescent="0.3">
      <c r="C859">
        <v>25</v>
      </c>
      <c r="D859" s="109">
        <f>'COG-M'!P705</f>
        <v>0</v>
      </c>
    </row>
    <row r="860" spans="1:4" x14ac:dyDescent="0.3">
      <c r="C860">
        <v>26</v>
      </c>
      <c r="D860" s="109">
        <f>'COG-M'!P706</f>
        <v>0</v>
      </c>
    </row>
    <row r="861" spans="1:4" x14ac:dyDescent="0.3">
      <c r="C861">
        <v>27</v>
      </c>
      <c r="D861" s="109">
        <f>'COG-M'!P707</f>
        <v>0</v>
      </c>
    </row>
    <row r="862" spans="1:4" x14ac:dyDescent="0.3">
      <c r="A862">
        <v>296</v>
      </c>
      <c r="B862" t="s">
        <v>116</v>
      </c>
      <c r="C862">
        <v>11</v>
      </c>
      <c r="D862" s="109">
        <f>'COG-M'!P708</f>
        <v>0</v>
      </c>
    </row>
    <row r="863" spans="1:4" x14ac:dyDescent="0.3">
      <c r="C863">
        <v>12</v>
      </c>
      <c r="D863" s="109">
        <f>'COG-M'!P709</f>
        <v>0</v>
      </c>
    </row>
    <row r="864" spans="1:4" x14ac:dyDescent="0.3">
      <c r="C864">
        <v>13</v>
      </c>
      <c r="D864" s="109">
        <f>'COG-M'!P710</f>
        <v>0</v>
      </c>
    </row>
    <row r="865" spans="1:4" x14ac:dyDescent="0.3">
      <c r="C865">
        <v>14</v>
      </c>
      <c r="D865" s="109">
        <f>'COG-M'!P711</f>
        <v>0</v>
      </c>
    </row>
    <row r="866" spans="1:4" x14ac:dyDescent="0.3">
      <c r="C866">
        <v>15</v>
      </c>
      <c r="D866" s="109">
        <f>'COG-M'!P712</f>
        <v>0</v>
      </c>
    </row>
    <row r="867" spans="1:4" x14ac:dyDescent="0.3">
      <c r="C867">
        <v>16</v>
      </c>
      <c r="D867" s="109">
        <f>'COG-M'!P713</f>
        <v>0</v>
      </c>
    </row>
    <row r="868" spans="1:4" x14ac:dyDescent="0.3">
      <c r="C868">
        <v>17</v>
      </c>
      <c r="D868" s="109">
        <f>'COG-M'!P714</f>
        <v>0</v>
      </c>
    </row>
    <row r="869" spans="1:4" x14ac:dyDescent="0.3">
      <c r="C869">
        <v>25</v>
      </c>
      <c r="D869" s="109">
        <f>'COG-M'!P715</f>
        <v>0</v>
      </c>
    </row>
    <row r="870" spans="1:4" x14ac:dyDescent="0.3">
      <c r="C870">
        <v>26</v>
      </c>
      <c r="D870" s="109">
        <f>'COG-M'!P716</f>
        <v>0</v>
      </c>
    </row>
    <row r="871" spans="1:4" x14ac:dyDescent="0.3">
      <c r="C871">
        <v>27</v>
      </c>
      <c r="D871" s="109">
        <f>'COG-M'!P717</f>
        <v>0</v>
      </c>
    </row>
    <row r="872" spans="1:4" x14ac:dyDescent="0.3">
      <c r="A872">
        <v>297</v>
      </c>
      <c r="B872" t="s">
        <v>117</v>
      </c>
      <c r="C872">
        <v>11</v>
      </c>
      <c r="D872" s="109">
        <f>'COG-M'!P718</f>
        <v>0</v>
      </c>
    </row>
    <row r="873" spans="1:4" x14ac:dyDescent="0.3">
      <c r="C873">
        <v>12</v>
      </c>
      <c r="D873" s="109">
        <f>'COG-M'!P719</f>
        <v>0</v>
      </c>
    </row>
    <row r="874" spans="1:4" x14ac:dyDescent="0.3">
      <c r="C874">
        <v>13</v>
      </c>
      <c r="D874" s="109">
        <f>'COG-M'!P720</f>
        <v>0</v>
      </c>
    </row>
    <row r="875" spans="1:4" x14ac:dyDescent="0.3">
      <c r="C875">
        <v>14</v>
      </c>
      <c r="D875" s="109">
        <f>'COG-M'!P721</f>
        <v>0</v>
      </c>
    </row>
    <row r="876" spans="1:4" x14ac:dyDescent="0.3">
      <c r="C876">
        <v>15</v>
      </c>
      <c r="D876" s="109">
        <f>'COG-M'!P722</f>
        <v>0</v>
      </c>
    </row>
    <row r="877" spans="1:4" x14ac:dyDescent="0.3">
      <c r="C877">
        <v>16</v>
      </c>
      <c r="D877" s="109">
        <f>'COG-M'!P723</f>
        <v>0</v>
      </c>
    </row>
    <row r="878" spans="1:4" x14ac:dyDescent="0.3">
      <c r="C878">
        <v>17</v>
      </c>
      <c r="D878" s="109">
        <f>'COG-M'!P724</f>
        <v>0</v>
      </c>
    </row>
    <row r="879" spans="1:4" x14ac:dyDescent="0.3">
      <c r="C879">
        <v>25</v>
      </c>
      <c r="D879" s="109">
        <f>'COG-M'!P725</f>
        <v>0</v>
      </c>
    </row>
    <row r="880" spans="1:4" x14ac:dyDescent="0.3">
      <c r="C880">
        <v>26</v>
      </c>
      <c r="D880" s="109">
        <f>'COG-M'!P726</f>
        <v>0</v>
      </c>
    </row>
    <row r="881" spans="1:4" x14ac:dyDescent="0.3">
      <c r="C881">
        <v>27</v>
      </c>
      <c r="D881" s="109">
        <f>'COG-M'!P727</f>
        <v>0</v>
      </c>
    </row>
    <row r="882" spans="1:4" x14ac:dyDescent="0.3">
      <c r="A882">
        <v>298</v>
      </c>
      <c r="B882" t="s">
        <v>118</v>
      </c>
      <c r="C882">
        <v>11</v>
      </c>
      <c r="D882" s="109">
        <f>'COG-M'!P728</f>
        <v>0</v>
      </c>
    </row>
    <row r="883" spans="1:4" x14ac:dyDescent="0.3">
      <c r="C883">
        <v>12</v>
      </c>
      <c r="D883" s="109">
        <f>'COG-M'!P729</f>
        <v>0</v>
      </c>
    </row>
    <row r="884" spans="1:4" x14ac:dyDescent="0.3">
      <c r="C884">
        <v>13</v>
      </c>
      <c r="D884" s="109">
        <f>'COG-M'!P730</f>
        <v>0</v>
      </c>
    </row>
    <row r="885" spans="1:4" x14ac:dyDescent="0.3">
      <c r="C885">
        <v>14</v>
      </c>
      <c r="D885" s="109">
        <f>'COG-M'!P731</f>
        <v>0</v>
      </c>
    </row>
    <row r="886" spans="1:4" x14ac:dyDescent="0.3">
      <c r="C886">
        <v>15</v>
      </c>
      <c r="D886" s="109">
        <f>'COG-M'!P732</f>
        <v>0</v>
      </c>
    </row>
    <row r="887" spans="1:4" x14ac:dyDescent="0.3">
      <c r="C887">
        <v>16</v>
      </c>
      <c r="D887" s="109">
        <f>'COG-M'!P733</f>
        <v>0</v>
      </c>
    </row>
    <row r="888" spans="1:4" x14ac:dyDescent="0.3">
      <c r="C888">
        <v>17</v>
      </c>
      <c r="D888" s="109">
        <f>'COG-M'!P734</f>
        <v>0</v>
      </c>
    </row>
    <row r="889" spans="1:4" x14ac:dyDescent="0.3">
      <c r="C889">
        <v>25</v>
      </c>
      <c r="D889" s="109">
        <f>'COG-M'!P735</f>
        <v>0</v>
      </c>
    </row>
    <row r="890" spans="1:4" x14ac:dyDescent="0.3">
      <c r="C890">
        <v>26</v>
      </c>
      <c r="D890" s="109">
        <f>'COG-M'!P736</f>
        <v>0</v>
      </c>
    </row>
    <row r="891" spans="1:4" x14ac:dyDescent="0.3">
      <c r="C891">
        <v>27</v>
      </c>
      <c r="D891" s="109">
        <f>'COG-M'!P737</f>
        <v>0</v>
      </c>
    </row>
    <row r="892" spans="1:4" x14ac:dyDescent="0.3">
      <c r="A892">
        <v>299</v>
      </c>
      <c r="B892" t="s">
        <v>119</v>
      </c>
      <c r="C892">
        <v>11</v>
      </c>
      <c r="D892" s="109">
        <f>'COG-M'!P738</f>
        <v>0</v>
      </c>
    </row>
    <row r="893" spans="1:4" x14ac:dyDescent="0.3">
      <c r="C893">
        <v>12</v>
      </c>
      <c r="D893" s="109">
        <f>'COG-M'!P739</f>
        <v>0</v>
      </c>
    </row>
    <row r="894" spans="1:4" x14ac:dyDescent="0.3">
      <c r="C894">
        <v>13</v>
      </c>
      <c r="D894" s="109">
        <f>'COG-M'!P740</f>
        <v>0</v>
      </c>
    </row>
    <row r="895" spans="1:4" x14ac:dyDescent="0.3">
      <c r="C895">
        <v>14</v>
      </c>
      <c r="D895" s="109">
        <f>'COG-M'!P741</f>
        <v>0</v>
      </c>
    </row>
    <row r="896" spans="1:4" x14ac:dyDescent="0.3">
      <c r="C896">
        <v>15</v>
      </c>
      <c r="D896" s="109">
        <f>'COG-M'!P742</f>
        <v>0</v>
      </c>
    </row>
    <row r="897" spans="1:4" x14ac:dyDescent="0.3">
      <c r="C897">
        <v>16</v>
      </c>
      <c r="D897" s="109">
        <f>'COG-M'!P743</f>
        <v>0</v>
      </c>
    </row>
    <row r="898" spans="1:4" x14ac:dyDescent="0.3">
      <c r="C898">
        <v>17</v>
      </c>
      <c r="D898" s="109">
        <f>'COG-M'!P744</f>
        <v>0</v>
      </c>
    </row>
    <row r="899" spans="1:4" x14ac:dyDescent="0.3">
      <c r="C899">
        <v>25</v>
      </c>
      <c r="D899" s="109">
        <f>'COG-M'!P745</f>
        <v>0</v>
      </c>
    </row>
    <row r="900" spans="1:4" x14ac:dyDescent="0.3">
      <c r="C900">
        <v>26</v>
      </c>
      <c r="D900" s="109">
        <f>'COG-M'!P746</f>
        <v>0</v>
      </c>
    </row>
    <row r="901" spans="1:4" x14ac:dyDescent="0.3">
      <c r="C901">
        <v>27</v>
      </c>
      <c r="D901" s="109">
        <f>'COG-M'!P747</f>
        <v>0</v>
      </c>
    </row>
    <row r="902" spans="1:4" x14ac:dyDescent="0.3">
      <c r="A902">
        <v>3000</v>
      </c>
      <c r="B902" t="s">
        <v>120</v>
      </c>
      <c r="D902" s="109">
        <f>'COG-M'!P748</f>
        <v>366000</v>
      </c>
    </row>
    <row r="903" spans="1:4" x14ac:dyDescent="0.3">
      <c r="A903">
        <v>3100</v>
      </c>
      <c r="B903" t="s">
        <v>121</v>
      </c>
      <c r="D903" s="109">
        <f>'COG-M'!P749</f>
        <v>0</v>
      </c>
    </row>
    <row r="904" spans="1:4" x14ac:dyDescent="0.3">
      <c r="A904">
        <v>311</v>
      </c>
      <c r="B904" t="s">
        <v>122</v>
      </c>
      <c r="C904">
        <v>11</v>
      </c>
      <c r="D904" s="109">
        <f>'COG-M'!P750</f>
        <v>0</v>
      </c>
    </row>
    <row r="905" spans="1:4" x14ac:dyDescent="0.3">
      <c r="C905">
        <v>12</v>
      </c>
      <c r="D905" s="109">
        <f>'COG-M'!P751</f>
        <v>0</v>
      </c>
    </row>
    <row r="906" spans="1:4" x14ac:dyDescent="0.3">
      <c r="C906">
        <v>13</v>
      </c>
      <c r="D906" s="109">
        <f>'COG-M'!P752</f>
        <v>0</v>
      </c>
    </row>
    <row r="907" spans="1:4" x14ac:dyDescent="0.3">
      <c r="C907">
        <v>14</v>
      </c>
      <c r="D907" s="109">
        <f>'COG-M'!P753</f>
        <v>0</v>
      </c>
    </row>
    <row r="908" spans="1:4" x14ac:dyDescent="0.3">
      <c r="C908">
        <v>15</v>
      </c>
      <c r="D908" s="109">
        <f>'COG-M'!P754</f>
        <v>0</v>
      </c>
    </row>
    <row r="909" spans="1:4" x14ac:dyDescent="0.3">
      <c r="C909">
        <v>16</v>
      </c>
      <c r="D909" s="109">
        <f>'COG-M'!P755</f>
        <v>0</v>
      </c>
    </row>
    <row r="910" spans="1:4" x14ac:dyDescent="0.3">
      <c r="C910">
        <v>17</v>
      </c>
      <c r="D910" s="109">
        <f>'COG-M'!P756</f>
        <v>0</v>
      </c>
    </row>
    <row r="911" spans="1:4" x14ac:dyDescent="0.3">
      <c r="C911">
        <v>25</v>
      </c>
      <c r="D911" s="109">
        <f>'COG-M'!P757</f>
        <v>0</v>
      </c>
    </row>
    <row r="912" spans="1:4" x14ac:dyDescent="0.3">
      <c r="C912">
        <v>26</v>
      </c>
      <c r="D912" s="109">
        <f>'COG-M'!P758</f>
        <v>0</v>
      </c>
    </row>
    <row r="913" spans="1:4" x14ac:dyDescent="0.3">
      <c r="C913">
        <v>27</v>
      </c>
      <c r="D913" s="109">
        <f>'COG-M'!P759</f>
        <v>0</v>
      </c>
    </row>
    <row r="914" spans="1:4" x14ac:dyDescent="0.3">
      <c r="A914">
        <v>312</v>
      </c>
      <c r="B914" t="s">
        <v>123</v>
      </c>
      <c r="C914">
        <v>11</v>
      </c>
      <c r="D914" s="109">
        <f>'COG-M'!P760</f>
        <v>0</v>
      </c>
    </row>
    <row r="915" spans="1:4" x14ac:dyDescent="0.3">
      <c r="C915">
        <v>12</v>
      </c>
      <c r="D915" s="109">
        <f>'COG-M'!P761</f>
        <v>0</v>
      </c>
    </row>
    <row r="916" spans="1:4" x14ac:dyDescent="0.3">
      <c r="C916">
        <v>13</v>
      </c>
      <c r="D916" s="109">
        <f>'COG-M'!P762</f>
        <v>0</v>
      </c>
    </row>
    <row r="917" spans="1:4" x14ac:dyDescent="0.3">
      <c r="C917">
        <v>14</v>
      </c>
      <c r="D917" s="109">
        <f>'COG-M'!P763</f>
        <v>0</v>
      </c>
    </row>
    <row r="918" spans="1:4" x14ac:dyDescent="0.3">
      <c r="C918">
        <v>15</v>
      </c>
      <c r="D918" s="109">
        <f>'COG-M'!P764</f>
        <v>0</v>
      </c>
    </row>
    <row r="919" spans="1:4" x14ac:dyDescent="0.3">
      <c r="C919">
        <v>16</v>
      </c>
      <c r="D919" s="109">
        <f>'COG-M'!P765</f>
        <v>0</v>
      </c>
    </row>
    <row r="920" spans="1:4" x14ac:dyDescent="0.3">
      <c r="C920">
        <v>17</v>
      </c>
      <c r="D920" s="109">
        <f>'COG-M'!P766</f>
        <v>0</v>
      </c>
    </row>
    <row r="921" spans="1:4" x14ac:dyDescent="0.3">
      <c r="C921">
        <v>25</v>
      </c>
      <c r="D921" s="109">
        <f>'COG-M'!P767</f>
        <v>0</v>
      </c>
    </row>
    <row r="922" spans="1:4" x14ac:dyDescent="0.3">
      <c r="C922">
        <v>26</v>
      </c>
      <c r="D922" s="109">
        <f>'COG-M'!P768</f>
        <v>0</v>
      </c>
    </row>
    <row r="923" spans="1:4" x14ac:dyDescent="0.3">
      <c r="C923">
        <v>27</v>
      </c>
      <c r="D923" s="109">
        <f>'COG-M'!P769</f>
        <v>0</v>
      </c>
    </row>
    <row r="924" spans="1:4" x14ac:dyDescent="0.3">
      <c r="A924">
        <v>313</v>
      </c>
      <c r="B924" t="s">
        <v>124</v>
      </c>
      <c r="C924">
        <v>11</v>
      </c>
      <c r="D924" s="109">
        <f>'COG-M'!P770</f>
        <v>0</v>
      </c>
    </row>
    <row r="925" spans="1:4" x14ac:dyDescent="0.3">
      <c r="C925">
        <v>12</v>
      </c>
      <c r="D925" s="109">
        <f>'COG-M'!P771</f>
        <v>0</v>
      </c>
    </row>
    <row r="926" spans="1:4" x14ac:dyDescent="0.3">
      <c r="C926">
        <v>13</v>
      </c>
      <c r="D926" s="109">
        <f>'COG-M'!P772</f>
        <v>0</v>
      </c>
    </row>
    <row r="927" spans="1:4" x14ac:dyDescent="0.3">
      <c r="C927">
        <v>14</v>
      </c>
      <c r="D927" s="109">
        <f>'COG-M'!P773</f>
        <v>0</v>
      </c>
    </row>
    <row r="928" spans="1:4" x14ac:dyDescent="0.3">
      <c r="C928">
        <v>15</v>
      </c>
      <c r="D928" s="109">
        <f>'COG-M'!P774</f>
        <v>0</v>
      </c>
    </row>
    <row r="929" spans="1:4" x14ac:dyDescent="0.3">
      <c r="C929">
        <v>16</v>
      </c>
      <c r="D929" s="109">
        <f>'COG-M'!P775</f>
        <v>0</v>
      </c>
    </row>
    <row r="930" spans="1:4" x14ac:dyDescent="0.3">
      <c r="C930">
        <v>17</v>
      </c>
      <c r="D930" s="109">
        <f>'COG-M'!P776</f>
        <v>0</v>
      </c>
    </row>
    <row r="931" spans="1:4" x14ac:dyDescent="0.3">
      <c r="C931">
        <v>25</v>
      </c>
      <c r="D931" s="109">
        <f>'COG-M'!P777</f>
        <v>0</v>
      </c>
    </row>
    <row r="932" spans="1:4" x14ac:dyDescent="0.3">
      <c r="C932">
        <v>26</v>
      </c>
      <c r="D932" s="109">
        <f>'COG-M'!P778</f>
        <v>0</v>
      </c>
    </row>
    <row r="933" spans="1:4" x14ac:dyDescent="0.3">
      <c r="C933">
        <v>27</v>
      </c>
      <c r="D933" s="109">
        <f>'COG-M'!P779</f>
        <v>0</v>
      </c>
    </row>
    <row r="934" spans="1:4" x14ac:dyDescent="0.3">
      <c r="A934">
        <v>314</v>
      </c>
      <c r="B934" t="s">
        <v>125</v>
      </c>
      <c r="C934">
        <v>11</v>
      </c>
      <c r="D934" s="109">
        <f>'COG-M'!P780</f>
        <v>0</v>
      </c>
    </row>
    <row r="935" spans="1:4" x14ac:dyDescent="0.3">
      <c r="C935">
        <v>12</v>
      </c>
      <c r="D935" s="109">
        <f>'COG-M'!P781</f>
        <v>0</v>
      </c>
    </row>
    <row r="936" spans="1:4" x14ac:dyDescent="0.3">
      <c r="C936">
        <v>13</v>
      </c>
      <c r="D936" s="109">
        <f>'COG-M'!P782</f>
        <v>0</v>
      </c>
    </row>
    <row r="937" spans="1:4" x14ac:dyDescent="0.3">
      <c r="C937">
        <v>14</v>
      </c>
      <c r="D937" s="109">
        <f>'COG-M'!P783</f>
        <v>0</v>
      </c>
    </row>
    <row r="938" spans="1:4" x14ac:dyDescent="0.3">
      <c r="C938">
        <v>15</v>
      </c>
      <c r="D938" s="109">
        <f>'COG-M'!P784</f>
        <v>0</v>
      </c>
    </row>
    <row r="939" spans="1:4" x14ac:dyDescent="0.3">
      <c r="C939">
        <v>16</v>
      </c>
      <c r="D939" s="109">
        <f>'COG-M'!P785</f>
        <v>0</v>
      </c>
    </row>
    <row r="940" spans="1:4" x14ac:dyDescent="0.3">
      <c r="C940">
        <v>17</v>
      </c>
      <c r="D940" s="109">
        <f>'COG-M'!P786</f>
        <v>0</v>
      </c>
    </row>
    <row r="941" spans="1:4" x14ac:dyDescent="0.3">
      <c r="C941">
        <v>25</v>
      </c>
      <c r="D941" s="109">
        <f>'COG-M'!P787</f>
        <v>0</v>
      </c>
    </row>
    <row r="942" spans="1:4" x14ac:dyDescent="0.3">
      <c r="C942">
        <v>26</v>
      </c>
      <c r="D942" s="109">
        <f>'COG-M'!P788</f>
        <v>0</v>
      </c>
    </row>
    <row r="943" spans="1:4" x14ac:dyDescent="0.3">
      <c r="C943">
        <v>27</v>
      </c>
      <c r="D943" s="109">
        <f>'COG-M'!P789</f>
        <v>0</v>
      </c>
    </row>
    <row r="944" spans="1:4" x14ac:dyDescent="0.3">
      <c r="A944">
        <v>315</v>
      </c>
      <c r="B944" t="s">
        <v>126</v>
      </c>
      <c r="C944">
        <v>11</v>
      </c>
      <c r="D944" s="109">
        <f>'COG-M'!P790</f>
        <v>0</v>
      </c>
    </row>
    <row r="945" spans="1:4" x14ac:dyDescent="0.3">
      <c r="C945">
        <v>12</v>
      </c>
      <c r="D945" s="109">
        <f>'COG-M'!P791</f>
        <v>0</v>
      </c>
    </row>
    <row r="946" spans="1:4" x14ac:dyDescent="0.3">
      <c r="C946">
        <v>13</v>
      </c>
      <c r="D946" s="109">
        <f>'COG-M'!P792</f>
        <v>0</v>
      </c>
    </row>
    <row r="947" spans="1:4" x14ac:dyDescent="0.3">
      <c r="C947">
        <v>14</v>
      </c>
      <c r="D947" s="109">
        <f>'COG-M'!P793</f>
        <v>0</v>
      </c>
    </row>
    <row r="948" spans="1:4" x14ac:dyDescent="0.3">
      <c r="C948">
        <v>15</v>
      </c>
      <c r="D948" s="109">
        <f>'COG-M'!P794</f>
        <v>0</v>
      </c>
    </row>
    <row r="949" spans="1:4" x14ac:dyDescent="0.3">
      <c r="C949">
        <v>16</v>
      </c>
      <c r="D949" s="109">
        <f>'COG-M'!P795</f>
        <v>0</v>
      </c>
    </row>
    <row r="950" spans="1:4" x14ac:dyDescent="0.3">
      <c r="C950">
        <v>17</v>
      </c>
      <c r="D950" s="109">
        <f>'COG-M'!P796</f>
        <v>0</v>
      </c>
    </row>
    <row r="951" spans="1:4" x14ac:dyDescent="0.3">
      <c r="C951">
        <v>25</v>
      </c>
      <c r="D951" s="109">
        <f>'COG-M'!P797</f>
        <v>0</v>
      </c>
    </row>
    <row r="952" spans="1:4" x14ac:dyDescent="0.3">
      <c r="C952">
        <v>26</v>
      </c>
      <c r="D952" s="109">
        <f>'COG-M'!P798</f>
        <v>0</v>
      </c>
    </row>
    <row r="953" spans="1:4" x14ac:dyDescent="0.3">
      <c r="C953">
        <v>27</v>
      </c>
      <c r="D953" s="109">
        <f>'COG-M'!P799</f>
        <v>0</v>
      </c>
    </row>
    <row r="954" spans="1:4" x14ac:dyDescent="0.3">
      <c r="A954">
        <v>316</v>
      </c>
      <c r="B954" t="s">
        <v>127</v>
      </c>
      <c r="C954">
        <v>11</v>
      </c>
      <c r="D954" s="109">
        <f>'COG-M'!P800</f>
        <v>0</v>
      </c>
    </row>
    <row r="955" spans="1:4" x14ac:dyDescent="0.3">
      <c r="C955">
        <v>12</v>
      </c>
      <c r="D955" s="109">
        <f>'COG-M'!P801</f>
        <v>0</v>
      </c>
    </row>
    <row r="956" spans="1:4" x14ac:dyDescent="0.3">
      <c r="C956">
        <v>13</v>
      </c>
      <c r="D956" s="109">
        <f>'COG-M'!P802</f>
        <v>0</v>
      </c>
    </row>
    <row r="957" spans="1:4" x14ac:dyDescent="0.3">
      <c r="C957">
        <v>14</v>
      </c>
      <c r="D957" s="109">
        <f>'COG-M'!P803</f>
        <v>0</v>
      </c>
    </row>
    <row r="958" spans="1:4" x14ac:dyDescent="0.3">
      <c r="C958">
        <v>15</v>
      </c>
      <c r="D958" s="109">
        <f>'COG-M'!P804</f>
        <v>0</v>
      </c>
    </row>
    <row r="959" spans="1:4" x14ac:dyDescent="0.3">
      <c r="C959">
        <v>16</v>
      </c>
      <c r="D959" s="109">
        <f>'COG-M'!P805</f>
        <v>0</v>
      </c>
    </row>
    <row r="960" spans="1:4" x14ac:dyDescent="0.3">
      <c r="C960">
        <v>17</v>
      </c>
      <c r="D960" s="109">
        <f>'COG-M'!P806</f>
        <v>0</v>
      </c>
    </row>
    <row r="961" spans="1:4" x14ac:dyDescent="0.3">
      <c r="C961">
        <v>25</v>
      </c>
      <c r="D961" s="109">
        <f>'COG-M'!P807</f>
        <v>0</v>
      </c>
    </row>
    <row r="962" spans="1:4" x14ac:dyDescent="0.3">
      <c r="C962">
        <v>26</v>
      </c>
      <c r="D962" s="109">
        <f>'COG-M'!P808</f>
        <v>0</v>
      </c>
    </row>
    <row r="963" spans="1:4" x14ac:dyDescent="0.3">
      <c r="C963">
        <v>27</v>
      </c>
      <c r="D963" s="109">
        <f>'COG-M'!P809</f>
        <v>0</v>
      </c>
    </row>
    <row r="964" spans="1:4" x14ac:dyDescent="0.3">
      <c r="A964">
        <v>317</v>
      </c>
      <c r="B964" t="s">
        <v>128</v>
      </c>
      <c r="C964">
        <v>11</v>
      </c>
      <c r="D964" s="109">
        <f>'COG-M'!P810</f>
        <v>0</v>
      </c>
    </row>
    <row r="965" spans="1:4" x14ac:dyDescent="0.3">
      <c r="C965">
        <v>12</v>
      </c>
      <c r="D965" s="109">
        <f>'COG-M'!P811</f>
        <v>0</v>
      </c>
    </row>
    <row r="966" spans="1:4" x14ac:dyDescent="0.3">
      <c r="C966">
        <v>13</v>
      </c>
      <c r="D966" s="109">
        <f>'COG-M'!P812</f>
        <v>0</v>
      </c>
    </row>
    <row r="967" spans="1:4" x14ac:dyDescent="0.3">
      <c r="C967">
        <v>14</v>
      </c>
      <c r="D967" s="109">
        <f>'COG-M'!P813</f>
        <v>0</v>
      </c>
    </row>
    <row r="968" spans="1:4" x14ac:dyDescent="0.3">
      <c r="C968">
        <v>15</v>
      </c>
      <c r="D968" s="109">
        <f>'COG-M'!P814</f>
        <v>0</v>
      </c>
    </row>
    <row r="969" spans="1:4" x14ac:dyDescent="0.3">
      <c r="C969">
        <v>16</v>
      </c>
      <c r="D969" s="109">
        <f>'COG-M'!P815</f>
        <v>0</v>
      </c>
    </row>
    <row r="970" spans="1:4" x14ac:dyDescent="0.3">
      <c r="C970">
        <v>17</v>
      </c>
      <c r="D970" s="109">
        <f>'COG-M'!P816</f>
        <v>0</v>
      </c>
    </row>
    <row r="971" spans="1:4" x14ac:dyDescent="0.3">
      <c r="C971">
        <v>25</v>
      </c>
      <c r="D971" s="109">
        <f>'COG-M'!P817</f>
        <v>0</v>
      </c>
    </row>
    <row r="972" spans="1:4" x14ac:dyDescent="0.3">
      <c r="C972">
        <v>26</v>
      </c>
      <c r="D972" s="109">
        <f>'COG-M'!P818</f>
        <v>0</v>
      </c>
    </row>
    <row r="973" spans="1:4" x14ac:dyDescent="0.3">
      <c r="C973">
        <v>27</v>
      </c>
      <c r="D973" s="109">
        <f>'COG-M'!P819</f>
        <v>0</v>
      </c>
    </row>
    <row r="974" spans="1:4" x14ac:dyDescent="0.3">
      <c r="A974">
        <v>318</v>
      </c>
      <c r="B974" t="s">
        <v>129</v>
      </c>
      <c r="C974">
        <v>11</v>
      </c>
      <c r="D974" s="109">
        <f>'COG-M'!P820</f>
        <v>0</v>
      </c>
    </row>
    <row r="975" spans="1:4" x14ac:dyDescent="0.3">
      <c r="C975">
        <v>12</v>
      </c>
      <c r="D975" s="109">
        <f>'COG-M'!P821</f>
        <v>0</v>
      </c>
    </row>
    <row r="976" spans="1:4" x14ac:dyDescent="0.3">
      <c r="C976">
        <v>13</v>
      </c>
      <c r="D976" s="109">
        <f>'COG-M'!P822</f>
        <v>0</v>
      </c>
    </row>
    <row r="977" spans="1:4" x14ac:dyDescent="0.3">
      <c r="C977">
        <v>14</v>
      </c>
      <c r="D977" s="109">
        <f>'COG-M'!P823</f>
        <v>0</v>
      </c>
    </row>
    <row r="978" spans="1:4" x14ac:dyDescent="0.3">
      <c r="C978">
        <v>15</v>
      </c>
      <c r="D978" s="109">
        <f>'COG-M'!P824</f>
        <v>0</v>
      </c>
    </row>
    <row r="979" spans="1:4" x14ac:dyDescent="0.3">
      <c r="C979">
        <v>16</v>
      </c>
      <c r="D979" s="109">
        <f>'COG-M'!P825</f>
        <v>0</v>
      </c>
    </row>
    <row r="980" spans="1:4" x14ac:dyDescent="0.3">
      <c r="C980">
        <v>17</v>
      </c>
      <c r="D980" s="109">
        <f>'COG-M'!P826</f>
        <v>0</v>
      </c>
    </row>
    <row r="981" spans="1:4" x14ac:dyDescent="0.3">
      <c r="C981">
        <v>25</v>
      </c>
      <c r="D981" s="109">
        <f>'COG-M'!P827</f>
        <v>0</v>
      </c>
    </row>
    <row r="982" spans="1:4" x14ac:dyDescent="0.3">
      <c r="C982">
        <v>26</v>
      </c>
      <c r="D982" s="109">
        <f>'COG-M'!P828</f>
        <v>0</v>
      </c>
    </row>
    <row r="983" spans="1:4" x14ac:dyDescent="0.3">
      <c r="C983">
        <v>27</v>
      </c>
      <c r="D983" s="109">
        <f>'COG-M'!P829</f>
        <v>0</v>
      </c>
    </row>
    <row r="984" spans="1:4" x14ac:dyDescent="0.3">
      <c r="A984">
        <v>319</v>
      </c>
      <c r="B984" t="s">
        <v>130</v>
      </c>
      <c r="C984">
        <v>11</v>
      </c>
      <c r="D984" s="109">
        <f>'COG-M'!P830</f>
        <v>0</v>
      </c>
    </row>
    <row r="985" spans="1:4" x14ac:dyDescent="0.3">
      <c r="C985">
        <v>12</v>
      </c>
      <c r="D985" s="109">
        <f>'COG-M'!P831</f>
        <v>0</v>
      </c>
    </row>
    <row r="986" spans="1:4" x14ac:dyDescent="0.3">
      <c r="C986">
        <v>13</v>
      </c>
      <c r="D986" s="109">
        <f>'COG-M'!P832</f>
        <v>0</v>
      </c>
    </row>
    <row r="987" spans="1:4" x14ac:dyDescent="0.3">
      <c r="C987">
        <v>14</v>
      </c>
      <c r="D987" s="109">
        <f>'COG-M'!P833</f>
        <v>0</v>
      </c>
    </row>
    <row r="988" spans="1:4" x14ac:dyDescent="0.3">
      <c r="C988">
        <v>15</v>
      </c>
      <c r="D988" s="109">
        <f>'COG-M'!P834</f>
        <v>0</v>
      </c>
    </row>
    <row r="989" spans="1:4" x14ac:dyDescent="0.3">
      <c r="C989">
        <v>16</v>
      </c>
      <c r="D989" s="109">
        <f>'COG-M'!P835</f>
        <v>0</v>
      </c>
    </row>
    <row r="990" spans="1:4" x14ac:dyDescent="0.3">
      <c r="C990">
        <v>17</v>
      </c>
      <c r="D990" s="109">
        <f>'COG-M'!P836</f>
        <v>0</v>
      </c>
    </row>
    <row r="991" spans="1:4" x14ac:dyDescent="0.3">
      <c r="C991">
        <v>25</v>
      </c>
      <c r="D991" s="109">
        <f>'COG-M'!P837</f>
        <v>0</v>
      </c>
    </row>
    <row r="992" spans="1:4" x14ac:dyDescent="0.3">
      <c r="C992">
        <v>26</v>
      </c>
      <c r="D992" s="109">
        <f>'COG-M'!P838</f>
        <v>0</v>
      </c>
    </row>
    <row r="993" spans="1:4" x14ac:dyDescent="0.3">
      <c r="C993">
        <v>27</v>
      </c>
      <c r="D993" s="109">
        <f>'COG-M'!P839</f>
        <v>0</v>
      </c>
    </row>
    <row r="994" spans="1:4" x14ac:dyDescent="0.3">
      <c r="A994">
        <v>3200</v>
      </c>
      <c r="B994" t="s">
        <v>131</v>
      </c>
      <c r="D994" s="109">
        <f>'COG-M'!P840</f>
        <v>0</v>
      </c>
    </row>
    <row r="995" spans="1:4" x14ac:dyDescent="0.3">
      <c r="A995">
        <v>321</v>
      </c>
      <c r="B995" t="s">
        <v>132</v>
      </c>
      <c r="C995">
        <v>11</v>
      </c>
      <c r="D995" s="109">
        <f>'COG-M'!P841</f>
        <v>0</v>
      </c>
    </row>
    <row r="996" spans="1:4" x14ac:dyDescent="0.3">
      <c r="C996">
        <v>12</v>
      </c>
      <c r="D996" s="109">
        <f>'COG-M'!P842</f>
        <v>0</v>
      </c>
    </row>
    <row r="997" spans="1:4" x14ac:dyDescent="0.3">
      <c r="C997">
        <v>13</v>
      </c>
      <c r="D997" s="109">
        <f>'COG-M'!P843</f>
        <v>0</v>
      </c>
    </row>
    <row r="998" spans="1:4" x14ac:dyDescent="0.3">
      <c r="C998">
        <v>14</v>
      </c>
      <c r="D998" s="109">
        <f>'COG-M'!P844</f>
        <v>0</v>
      </c>
    </row>
    <row r="999" spans="1:4" x14ac:dyDescent="0.3">
      <c r="C999">
        <v>15</v>
      </c>
      <c r="D999" s="109">
        <f>'COG-M'!P845</f>
        <v>0</v>
      </c>
    </row>
    <row r="1000" spans="1:4" x14ac:dyDescent="0.3">
      <c r="C1000">
        <v>16</v>
      </c>
      <c r="D1000" s="109">
        <f>'COG-M'!P846</f>
        <v>0</v>
      </c>
    </row>
    <row r="1001" spans="1:4" x14ac:dyDescent="0.3">
      <c r="C1001">
        <v>17</v>
      </c>
      <c r="D1001" s="109">
        <f>'COG-M'!P847</f>
        <v>0</v>
      </c>
    </row>
    <row r="1002" spans="1:4" x14ac:dyDescent="0.3">
      <c r="C1002">
        <v>25</v>
      </c>
      <c r="D1002" s="109">
        <f>'COG-M'!P848</f>
        <v>0</v>
      </c>
    </row>
    <row r="1003" spans="1:4" x14ac:dyDescent="0.3">
      <c r="C1003">
        <v>26</v>
      </c>
      <c r="D1003" s="109">
        <f>'COG-M'!P849</f>
        <v>0</v>
      </c>
    </row>
    <row r="1004" spans="1:4" x14ac:dyDescent="0.3">
      <c r="C1004">
        <v>27</v>
      </c>
      <c r="D1004" s="109">
        <f>'COG-M'!P850</f>
        <v>0</v>
      </c>
    </row>
    <row r="1005" spans="1:4" x14ac:dyDescent="0.3">
      <c r="A1005">
        <v>322</v>
      </c>
      <c r="B1005" t="s">
        <v>133</v>
      </c>
      <c r="C1005">
        <v>11</v>
      </c>
      <c r="D1005" s="109">
        <f>'COG-M'!P851</f>
        <v>0</v>
      </c>
    </row>
    <row r="1006" spans="1:4" x14ac:dyDescent="0.3">
      <c r="C1006">
        <v>12</v>
      </c>
      <c r="D1006" s="109">
        <f>'COG-M'!P852</f>
        <v>0</v>
      </c>
    </row>
    <row r="1007" spans="1:4" x14ac:dyDescent="0.3">
      <c r="C1007">
        <v>13</v>
      </c>
      <c r="D1007" s="109">
        <f>'COG-M'!P853</f>
        <v>0</v>
      </c>
    </row>
    <row r="1008" spans="1:4" x14ac:dyDescent="0.3">
      <c r="C1008">
        <v>14</v>
      </c>
      <c r="D1008" s="109">
        <f>'COG-M'!P854</f>
        <v>0</v>
      </c>
    </row>
    <row r="1009" spans="1:4" x14ac:dyDescent="0.3">
      <c r="C1009">
        <v>15</v>
      </c>
      <c r="D1009" s="109">
        <f>'COG-M'!P855</f>
        <v>0</v>
      </c>
    </row>
    <row r="1010" spans="1:4" x14ac:dyDescent="0.3">
      <c r="C1010">
        <v>16</v>
      </c>
      <c r="D1010" s="109">
        <f>'COG-M'!P856</f>
        <v>0</v>
      </c>
    </row>
    <row r="1011" spans="1:4" x14ac:dyDescent="0.3">
      <c r="C1011">
        <v>17</v>
      </c>
      <c r="D1011" s="109">
        <f>'COG-M'!P857</f>
        <v>0</v>
      </c>
    </row>
    <row r="1012" spans="1:4" x14ac:dyDescent="0.3">
      <c r="C1012">
        <v>25</v>
      </c>
      <c r="D1012" s="109">
        <f>'COG-M'!P858</f>
        <v>0</v>
      </c>
    </row>
    <row r="1013" spans="1:4" x14ac:dyDescent="0.3">
      <c r="C1013">
        <v>26</v>
      </c>
      <c r="D1013" s="109">
        <f>'COG-M'!P859</f>
        <v>0</v>
      </c>
    </row>
    <row r="1014" spans="1:4" x14ac:dyDescent="0.3">
      <c r="C1014">
        <v>27</v>
      </c>
      <c r="D1014" s="109">
        <f>'COG-M'!P860</f>
        <v>0</v>
      </c>
    </row>
    <row r="1015" spans="1:4" x14ac:dyDescent="0.3">
      <c r="A1015">
        <v>323</v>
      </c>
      <c r="B1015" t="s">
        <v>134</v>
      </c>
      <c r="C1015">
        <v>11</v>
      </c>
      <c r="D1015" s="109">
        <f>'COG-M'!P861</f>
        <v>0</v>
      </c>
    </row>
    <row r="1016" spans="1:4" x14ac:dyDescent="0.3">
      <c r="C1016">
        <v>12</v>
      </c>
      <c r="D1016" s="109">
        <f>'COG-M'!P862</f>
        <v>0</v>
      </c>
    </row>
    <row r="1017" spans="1:4" x14ac:dyDescent="0.3">
      <c r="C1017">
        <v>13</v>
      </c>
      <c r="D1017" s="109">
        <f>'COG-M'!P863</f>
        <v>0</v>
      </c>
    </row>
    <row r="1018" spans="1:4" x14ac:dyDescent="0.3">
      <c r="C1018">
        <v>14</v>
      </c>
      <c r="D1018" s="109">
        <f>'COG-M'!P864</f>
        <v>0</v>
      </c>
    </row>
    <row r="1019" spans="1:4" x14ac:dyDescent="0.3">
      <c r="C1019">
        <v>15</v>
      </c>
      <c r="D1019" s="109">
        <f>'COG-M'!P865</f>
        <v>0</v>
      </c>
    </row>
    <row r="1020" spans="1:4" x14ac:dyDescent="0.3">
      <c r="C1020">
        <v>16</v>
      </c>
      <c r="D1020" s="109">
        <f>'COG-M'!P866</f>
        <v>0</v>
      </c>
    </row>
    <row r="1021" spans="1:4" x14ac:dyDescent="0.3">
      <c r="C1021">
        <v>17</v>
      </c>
      <c r="D1021" s="109">
        <f>'COG-M'!P867</f>
        <v>0</v>
      </c>
    </row>
    <row r="1022" spans="1:4" x14ac:dyDescent="0.3">
      <c r="C1022">
        <v>25</v>
      </c>
      <c r="D1022" s="109">
        <f>'COG-M'!P868</f>
        <v>0</v>
      </c>
    </row>
    <row r="1023" spans="1:4" x14ac:dyDescent="0.3">
      <c r="C1023">
        <v>26</v>
      </c>
      <c r="D1023" s="109">
        <f>'COG-M'!P869</f>
        <v>0</v>
      </c>
    </row>
    <row r="1024" spans="1:4" x14ac:dyDescent="0.3">
      <c r="C1024">
        <v>27</v>
      </c>
      <c r="D1024" s="109">
        <f>'COG-M'!P870</f>
        <v>0</v>
      </c>
    </row>
    <row r="1025" spans="1:4" x14ac:dyDescent="0.3">
      <c r="A1025">
        <v>324</v>
      </c>
      <c r="B1025" t="s">
        <v>135</v>
      </c>
      <c r="C1025">
        <v>11</v>
      </c>
      <c r="D1025" s="109">
        <f>'COG-M'!P871</f>
        <v>0</v>
      </c>
    </row>
    <row r="1026" spans="1:4" x14ac:dyDescent="0.3">
      <c r="C1026">
        <v>12</v>
      </c>
      <c r="D1026" s="109">
        <f>'COG-M'!P872</f>
        <v>0</v>
      </c>
    </row>
    <row r="1027" spans="1:4" x14ac:dyDescent="0.3">
      <c r="C1027">
        <v>13</v>
      </c>
      <c r="D1027" s="109">
        <f>'COG-M'!P873</f>
        <v>0</v>
      </c>
    </row>
    <row r="1028" spans="1:4" x14ac:dyDescent="0.3">
      <c r="C1028">
        <v>14</v>
      </c>
      <c r="D1028" s="109">
        <f>'COG-M'!P874</f>
        <v>0</v>
      </c>
    </row>
    <row r="1029" spans="1:4" x14ac:dyDescent="0.3">
      <c r="C1029">
        <v>15</v>
      </c>
      <c r="D1029" s="109">
        <f>'COG-M'!P875</f>
        <v>0</v>
      </c>
    </row>
    <row r="1030" spans="1:4" x14ac:dyDescent="0.3">
      <c r="C1030">
        <v>16</v>
      </c>
      <c r="D1030" s="109">
        <f>'COG-M'!P876</f>
        <v>0</v>
      </c>
    </row>
    <row r="1031" spans="1:4" x14ac:dyDescent="0.3">
      <c r="C1031">
        <v>17</v>
      </c>
      <c r="D1031" s="109">
        <f>'COG-M'!P877</f>
        <v>0</v>
      </c>
    </row>
    <row r="1032" spans="1:4" x14ac:dyDescent="0.3">
      <c r="C1032">
        <v>25</v>
      </c>
      <c r="D1032" s="109">
        <f>'COG-M'!P878</f>
        <v>0</v>
      </c>
    </row>
    <row r="1033" spans="1:4" x14ac:dyDescent="0.3">
      <c r="C1033">
        <v>26</v>
      </c>
      <c r="D1033" s="109">
        <f>'COG-M'!P879</f>
        <v>0</v>
      </c>
    </row>
    <row r="1034" spans="1:4" x14ac:dyDescent="0.3">
      <c r="C1034">
        <v>27</v>
      </c>
      <c r="D1034" s="109">
        <f>'COG-M'!P880</f>
        <v>0</v>
      </c>
    </row>
    <row r="1035" spans="1:4" x14ac:dyDescent="0.3">
      <c r="A1035">
        <v>325</v>
      </c>
      <c r="B1035" t="s">
        <v>136</v>
      </c>
      <c r="C1035">
        <v>11</v>
      </c>
      <c r="D1035" s="109">
        <f>'COG-M'!P881</f>
        <v>0</v>
      </c>
    </row>
    <row r="1036" spans="1:4" x14ac:dyDescent="0.3">
      <c r="C1036">
        <v>12</v>
      </c>
      <c r="D1036" s="109">
        <f>'COG-M'!P882</f>
        <v>0</v>
      </c>
    </row>
    <row r="1037" spans="1:4" x14ac:dyDescent="0.3">
      <c r="C1037">
        <v>13</v>
      </c>
      <c r="D1037" s="109">
        <f>'COG-M'!P883</f>
        <v>0</v>
      </c>
    </row>
    <row r="1038" spans="1:4" x14ac:dyDescent="0.3">
      <c r="C1038">
        <v>14</v>
      </c>
      <c r="D1038" s="109">
        <f>'COG-M'!P884</f>
        <v>0</v>
      </c>
    </row>
    <row r="1039" spans="1:4" x14ac:dyDescent="0.3">
      <c r="C1039">
        <v>15</v>
      </c>
      <c r="D1039" s="109">
        <f>'COG-M'!P885</f>
        <v>0</v>
      </c>
    </row>
    <row r="1040" spans="1:4" x14ac:dyDescent="0.3">
      <c r="C1040">
        <v>16</v>
      </c>
      <c r="D1040" s="109">
        <f>'COG-M'!P886</f>
        <v>0</v>
      </c>
    </row>
    <row r="1041" spans="1:4" x14ac:dyDescent="0.3">
      <c r="C1041">
        <v>17</v>
      </c>
      <c r="D1041" s="109">
        <f>'COG-M'!P887</f>
        <v>0</v>
      </c>
    </row>
    <row r="1042" spans="1:4" x14ac:dyDescent="0.3">
      <c r="C1042">
        <v>25</v>
      </c>
      <c r="D1042" s="109">
        <f>'COG-M'!P888</f>
        <v>0</v>
      </c>
    </row>
    <row r="1043" spans="1:4" x14ac:dyDescent="0.3">
      <c r="C1043">
        <v>26</v>
      </c>
      <c r="D1043" s="109">
        <f>'COG-M'!P889</f>
        <v>0</v>
      </c>
    </row>
    <row r="1044" spans="1:4" x14ac:dyDescent="0.3">
      <c r="C1044">
        <v>27</v>
      </c>
      <c r="D1044" s="109">
        <f>'COG-M'!P890</f>
        <v>0</v>
      </c>
    </row>
    <row r="1045" spans="1:4" x14ac:dyDescent="0.3">
      <c r="A1045">
        <v>326</v>
      </c>
      <c r="B1045" t="s">
        <v>137</v>
      </c>
      <c r="C1045">
        <v>11</v>
      </c>
      <c r="D1045" s="109">
        <f>'COG-M'!P891</f>
        <v>0</v>
      </c>
    </row>
    <row r="1046" spans="1:4" x14ac:dyDescent="0.3">
      <c r="C1046">
        <v>12</v>
      </c>
      <c r="D1046" s="109">
        <f>'COG-M'!P892</f>
        <v>0</v>
      </c>
    </row>
    <row r="1047" spans="1:4" x14ac:dyDescent="0.3">
      <c r="C1047">
        <v>13</v>
      </c>
      <c r="D1047" s="109">
        <f>'COG-M'!P893</f>
        <v>0</v>
      </c>
    </row>
    <row r="1048" spans="1:4" x14ac:dyDescent="0.3">
      <c r="C1048">
        <v>14</v>
      </c>
      <c r="D1048" s="109">
        <f>'COG-M'!P894</f>
        <v>0</v>
      </c>
    </row>
    <row r="1049" spans="1:4" x14ac:dyDescent="0.3">
      <c r="C1049">
        <v>15</v>
      </c>
      <c r="D1049" s="109">
        <f>'COG-M'!P895</f>
        <v>0</v>
      </c>
    </row>
    <row r="1050" spans="1:4" x14ac:dyDescent="0.3">
      <c r="C1050">
        <v>16</v>
      </c>
      <c r="D1050" s="109">
        <f>'COG-M'!P896</f>
        <v>0</v>
      </c>
    </row>
    <row r="1051" spans="1:4" x14ac:dyDescent="0.3">
      <c r="C1051">
        <v>17</v>
      </c>
      <c r="D1051" s="109">
        <f>'COG-M'!P897</f>
        <v>0</v>
      </c>
    </row>
    <row r="1052" spans="1:4" x14ac:dyDescent="0.3">
      <c r="C1052">
        <v>25</v>
      </c>
      <c r="D1052" s="109">
        <f>'COG-M'!P898</f>
        <v>0</v>
      </c>
    </row>
    <row r="1053" spans="1:4" x14ac:dyDescent="0.3">
      <c r="C1053">
        <v>26</v>
      </c>
      <c r="D1053" s="109">
        <f>'COG-M'!P899</f>
        <v>0</v>
      </c>
    </row>
    <row r="1054" spans="1:4" x14ac:dyDescent="0.3">
      <c r="C1054">
        <v>27</v>
      </c>
      <c r="D1054" s="109">
        <f>'COG-M'!P900</f>
        <v>0</v>
      </c>
    </row>
    <row r="1055" spans="1:4" x14ac:dyDescent="0.3">
      <c r="A1055">
        <v>327</v>
      </c>
      <c r="B1055" t="s">
        <v>138</v>
      </c>
      <c r="C1055">
        <v>11</v>
      </c>
      <c r="D1055" s="109">
        <f>'COG-M'!P901</f>
        <v>0</v>
      </c>
    </row>
    <row r="1056" spans="1:4" x14ac:dyDescent="0.3">
      <c r="C1056">
        <v>12</v>
      </c>
      <c r="D1056" s="109">
        <f>'COG-M'!P902</f>
        <v>0</v>
      </c>
    </row>
    <row r="1057" spans="1:4" x14ac:dyDescent="0.3">
      <c r="C1057">
        <v>13</v>
      </c>
      <c r="D1057" s="109">
        <f>'COG-M'!P903</f>
        <v>0</v>
      </c>
    </row>
    <row r="1058" spans="1:4" x14ac:dyDescent="0.3">
      <c r="C1058">
        <v>14</v>
      </c>
      <c r="D1058" s="109">
        <f>'COG-M'!P904</f>
        <v>0</v>
      </c>
    </row>
    <row r="1059" spans="1:4" x14ac:dyDescent="0.3">
      <c r="C1059">
        <v>15</v>
      </c>
      <c r="D1059" s="109">
        <f>'COG-M'!P905</f>
        <v>0</v>
      </c>
    </row>
    <row r="1060" spans="1:4" x14ac:dyDescent="0.3">
      <c r="C1060">
        <v>16</v>
      </c>
      <c r="D1060" s="109">
        <f>'COG-M'!P906</f>
        <v>0</v>
      </c>
    </row>
    <row r="1061" spans="1:4" x14ac:dyDescent="0.3">
      <c r="C1061">
        <v>17</v>
      </c>
      <c r="D1061" s="109">
        <f>'COG-M'!P907</f>
        <v>0</v>
      </c>
    </row>
    <row r="1062" spans="1:4" x14ac:dyDescent="0.3">
      <c r="C1062">
        <v>25</v>
      </c>
      <c r="D1062" s="109">
        <f>'COG-M'!P908</f>
        <v>0</v>
      </c>
    </row>
    <row r="1063" spans="1:4" x14ac:dyDescent="0.3">
      <c r="C1063">
        <v>26</v>
      </c>
      <c r="D1063" s="109">
        <f>'COG-M'!P909</f>
        <v>0</v>
      </c>
    </row>
    <row r="1064" spans="1:4" x14ac:dyDescent="0.3">
      <c r="C1064">
        <v>27</v>
      </c>
      <c r="D1064" s="109">
        <f>'COG-M'!P910</f>
        <v>0</v>
      </c>
    </row>
    <row r="1065" spans="1:4" x14ac:dyDescent="0.3">
      <c r="A1065">
        <v>328</v>
      </c>
      <c r="B1065" t="s">
        <v>139</v>
      </c>
      <c r="C1065">
        <v>11</v>
      </c>
      <c r="D1065" s="109">
        <f>'COG-M'!P911</f>
        <v>0</v>
      </c>
    </row>
    <row r="1066" spans="1:4" x14ac:dyDescent="0.3">
      <c r="C1066">
        <v>12</v>
      </c>
      <c r="D1066" s="109">
        <f>'COG-M'!P912</f>
        <v>0</v>
      </c>
    </row>
    <row r="1067" spans="1:4" x14ac:dyDescent="0.3">
      <c r="C1067">
        <v>13</v>
      </c>
      <c r="D1067" s="109">
        <f>'COG-M'!P913</f>
        <v>0</v>
      </c>
    </row>
    <row r="1068" spans="1:4" x14ac:dyDescent="0.3">
      <c r="C1068">
        <v>14</v>
      </c>
      <c r="D1068" s="109">
        <f>'COG-M'!P914</f>
        <v>0</v>
      </c>
    </row>
    <row r="1069" spans="1:4" x14ac:dyDescent="0.3">
      <c r="C1069">
        <v>15</v>
      </c>
      <c r="D1069" s="109">
        <f>'COG-M'!P915</f>
        <v>0</v>
      </c>
    </row>
    <row r="1070" spans="1:4" x14ac:dyDescent="0.3">
      <c r="C1070">
        <v>16</v>
      </c>
      <c r="D1070" s="109">
        <f>'COG-M'!P916</f>
        <v>0</v>
      </c>
    </row>
    <row r="1071" spans="1:4" x14ac:dyDescent="0.3">
      <c r="C1071">
        <v>17</v>
      </c>
      <c r="D1071" s="109">
        <f>'COG-M'!P917</f>
        <v>0</v>
      </c>
    </row>
    <row r="1072" spans="1:4" x14ac:dyDescent="0.3">
      <c r="C1072">
        <v>25</v>
      </c>
      <c r="D1072" s="109">
        <f>'COG-M'!P918</f>
        <v>0</v>
      </c>
    </row>
    <row r="1073" spans="1:4" x14ac:dyDescent="0.3">
      <c r="C1073">
        <v>26</v>
      </c>
      <c r="D1073" s="109">
        <f>'COG-M'!P919</f>
        <v>0</v>
      </c>
    </row>
    <row r="1074" spans="1:4" x14ac:dyDescent="0.3">
      <c r="C1074">
        <v>27</v>
      </c>
      <c r="D1074" s="109">
        <f>'COG-M'!P920</f>
        <v>0</v>
      </c>
    </row>
    <row r="1075" spans="1:4" x14ac:dyDescent="0.3">
      <c r="A1075">
        <v>329</v>
      </c>
      <c r="B1075" t="s">
        <v>140</v>
      </c>
      <c r="C1075">
        <v>11</v>
      </c>
      <c r="D1075" s="109">
        <f>'COG-M'!P921</f>
        <v>0</v>
      </c>
    </row>
    <row r="1076" spans="1:4" x14ac:dyDescent="0.3">
      <c r="C1076">
        <v>12</v>
      </c>
      <c r="D1076" s="109">
        <f>'COG-M'!P922</f>
        <v>0</v>
      </c>
    </row>
    <row r="1077" spans="1:4" x14ac:dyDescent="0.3">
      <c r="C1077">
        <v>13</v>
      </c>
      <c r="D1077" s="109">
        <f>'COG-M'!P923</f>
        <v>0</v>
      </c>
    </row>
    <row r="1078" spans="1:4" x14ac:dyDescent="0.3">
      <c r="C1078">
        <v>14</v>
      </c>
      <c r="D1078" s="109">
        <f>'COG-M'!P924</f>
        <v>0</v>
      </c>
    </row>
    <row r="1079" spans="1:4" x14ac:dyDescent="0.3">
      <c r="C1079">
        <v>15</v>
      </c>
      <c r="D1079" s="109">
        <f>'COG-M'!P925</f>
        <v>0</v>
      </c>
    </row>
    <row r="1080" spans="1:4" x14ac:dyDescent="0.3">
      <c r="C1080">
        <v>16</v>
      </c>
      <c r="D1080" s="109">
        <f>'COG-M'!P926</f>
        <v>0</v>
      </c>
    </row>
    <row r="1081" spans="1:4" x14ac:dyDescent="0.3">
      <c r="C1081">
        <v>17</v>
      </c>
      <c r="D1081" s="109">
        <f>'COG-M'!P927</f>
        <v>0</v>
      </c>
    </row>
    <row r="1082" spans="1:4" x14ac:dyDescent="0.3">
      <c r="C1082">
        <v>25</v>
      </c>
      <c r="D1082" s="109">
        <f>'COG-M'!P928</f>
        <v>0</v>
      </c>
    </row>
    <row r="1083" spans="1:4" x14ac:dyDescent="0.3">
      <c r="C1083">
        <v>26</v>
      </c>
      <c r="D1083" s="109">
        <f>'COG-M'!P929</f>
        <v>0</v>
      </c>
    </row>
    <row r="1084" spans="1:4" x14ac:dyDescent="0.3">
      <c r="C1084">
        <v>27</v>
      </c>
      <c r="D1084" s="109">
        <f>'COG-M'!P930</f>
        <v>0</v>
      </c>
    </row>
    <row r="1085" spans="1:4" x14ac:dyDescent="0.3">
      <c r="A1085">
        <v>3300</v>
      </c>
      <c r="B1085" t="s">
        <v>141</v>
      </c>
      <c r="D1085" s="109">
        <f>'COG-M'!P931</f>
        <v>0</v>
      </c>
    </row>
    <row r="1086" spans="1:4" x14ac:dyDescent="0.3">
      <c r="A1086">
        <v>331</v>
      </c>
      <c r="B1086" t="s">
        <v>142</v>
      </c>
      <c r="C1086">
        <v>11</v>
      </c>
      <c r="D1086" s="109">
        <f>'COG-M'!P932</f>
        <v>0</v>
      </c>
    </row>
    <row r="1087" spans="1:4" x14ac:dyDescent="0.3">
      <c r="C1087">
        <v>12</v>
      </c>
      <c r="D1087" s="109">
        <f>'COG-M'!P933</f>
        <v>0</v>
      </c>
    </row>
    <row r="1088" spans="1:4" x14ac:dyDescent="0.3">
      <c r="C1088">
        <v>13</v>
      </c>
      <c r="D1088" s="109">
        <f>'COG-M'!P934</f>
        <v>0</v>
      </c>
    </row>
    <row r="1089" spans="1:4" x14ac:dyDescent="0.3">
      <c r="C1089">
        <v>14</v>
      </c>
      <c r="D1089" s="109">
        <f>'COG-M'!P935</f>
        <v>0</v>
      </c>
    </row>
    <row r="1090" spans="1:4" x14ac:dyDescent="0.3">
      <c r="C1090">
        <v>15</v>
      </c>
      <c r="D1090" s="109">
        <f>'COG-M'!P936</f>
        <v>0</v>
      </c>
    </row>
    <row r="1091" spans="1:4" x14ac:dyDescent="0.3">
      <c r="C1091">
        <v>16</v>
      </c>
      <c r="D1091" s="109">
        <f>'COG-M'!P937</f>
        <v>0</v>
      </c>
    </row>
    <row r="1092" spans="1:4" x14ac:dyDescent="0.3">
      <c r="C1092">
        <v>17</v>
      </c>
      <c r="D1092" s="109">
        <f>'COG-M'!P938</f>
        <v>0</v>
      </c>
    </row>
    <row r="1093" spans="1:4" x14ac:dyDescent="0.3">
      <c r="C1093">
        <v>25</v>
      </c>
      <c r="D1093" s="109">
        <f>'COG-M'!P939</f>
        <v>0</v>
      </c>
    </row>
    <row r="1094" spans="1:4" x14ac:dyDescent="0.3">
      <c r="C1094">
        <v>26</v>
      </c>
      <c r="D1094" s="109">
        <f>'COG-M'!P940</f>
        <v>0</v>
      </c>
    </row>
    <row r="1095" spans="1:4" x14ac:dyDescent="0.3">
      <c r="C1095">
        <v>27</v>
      </c>
      <c r="D1095" s="109">
        <f>'COG-M'!P941</f>
        <v>0</v>
      </c>
    </row>
    <row r="1096" spans="1:4" x14ac:dyDescent="0.3">
      <c r="A1096">
        <v>332</v>
      </c>
      <c r="B1096" t="s">
        <v>143</v>
      </c>
      <c r="C1096">
        <v>11</v>
      </c>
      <c r="D1096" s="109">
        <f>'COG-M'!P942</f>
        <v>0</v>
      </c>
    </row>
    <row r="1097" spans="1:4" x14ac:dyDescent="0.3">
      <c r="C1097">
        <v>12</v>
      </c>
      <c r="D1097" s="109">
        <f>'COG-M'!P943</f>
        <v>0</v>
      </c>
    </row>
    <row r="1098" spans="1:4" x14ac:dyDescent="0.3">
      <c r="C1098">
        <v>13</v>
      </c>
      <c r="D1098" s="109">
        <f>'COG-M'!P944</f>
        <v>0</v>
      </c>
    </row>
    <row r="1099" spans="1:4" x14ac:dyDescent="0.3">
      <c r="C1099">
        <v>14</v>
      </c>
      <c r="D1099" s="109">
        <f>'COG-M'!P945</f>
        <v>0</v>
      </c>
    </row>
    <row r="1100" spans="1:4" x14ac:dyDescent="0.3">
      <c r="C1100">
        <v>15</v>
      </c>
      <c r="D1100" s="109">
        <f>'COG-M'!P946</f>
        <v>0</v>
      </c>
    </row>
    <row r="1101" spans="1:4" x14ac:dyDescent="0.3">
      <c r="C1101">
        <v>16</v>
      </c>
      <c r="D1101" s="109">
        <f>'COG-M'!P947</f>
        <v>0</v>
      </c>
    </row>
    <row r="1102" spans="1:4" x14ac:dyDescent="0.3">
      <c r="C1102">
        <v>17</v>
      </c>
      <c r="D1102" s="109">
        <f>'COG-M'!P948</f>
        <v>0</v>
      </c>
    </row>
    <row r="1103" spans="1:4" x14ac:dyDescent="0.3">
      <c r="C1103">
        <v>25</v>
      </c>
      <c r="D1103" s="109">
        <f>'COG-M'!P949</f>
        <v>0</v>
      </c>
    </row>
    <row r="1104" spans="1:4" x14ac:dyDescent="0.3">
      <c r="C1104">
        <v>26</v>
      </c>
      <c r="D1104" s="109">
        <f>'COG-M'!P950</f>
        <v>0</v>
      </c>
    </row>
    <row r="1105" spans="1:4" x14ac:dyDescent="0.3">
      <c r="C1105">
        <v>27</v>
      </c>
      <c r="D1105" s="109">
        <f>'COG-M'!P951</f>
        <v>0</v>
      </c>
    </row>
    <row r="1106" spans="1:4" x14ac:dyDescent="0.3">
      <c r="A1106">
        <v>333</v>
      </c>
      <c r="B1106" t="s">
        <v>144</v>
      </c>
      <c r="C1106">
        <v>11</v>
      </c>
      <c r="D1106" s="109">
        <f>'COG-M'!P952</f>
        <v>0</v>
      </c>
    </row>
    <row r="1107" spans="1:4" x14ac:dyDescent="0.3">
      <c r="C1107">
        <v>12</v>
      </c>
      <c r="D1107" s="109">
        <f>'COG-M'!P953</f>
        <v>0</v>
      </c>
    </row>
    <row r="1108" spans="1:4" x14ac:dyDescent="0.3">
      <c r="C1108">
        <v>13</v>
      </c>
      <c r="D1108" s="109">
        <f>'COG-M'!P954</f>
        <v>0</v>
      </c>
    </row>
    <row r="1109" spans="1:4" x14ac:dyDescent="0.3">
      <c r="C1109">
        <v>14</v>
      </c>
      <c r="D1109" s="109">
        <f>'COG-M'!P955</f>
        <v>0</v>
      </c>
    </row>
    <row r="1110" spans="1:4" x14ac:dyDescent="0.3">
      <c r="C1110">
        <v>15</v>
      </c>
      <c r="D1110" s="109">
        <f>'COG-M'!P956</f>
        <v>0</v>
      </c>
    </row>
    <row r="1111" spans="1:4" x14ac:dyDescent="0.3">
      <c r="C1111">
        <v>16</v>
      </c>
      <c r="D1111" s="109">
        <f>'COG-M'!P957</f>
        <v>0</v>
      </c>
    </row>
    <row r="1112" spans="1:4" x14ac:dyDescent="0.3">
      <c r="C1112">
        <v>17</v>
      </c>
      <c r="D1112" s="109">
        <f>'COG-M'!P958</f>
        <v>0</v>
      </c>
    </row>
    <row r="1113" spans="1:4" x14ac:dyDescent="0.3">
      <c r="C1113">
        <v>25</v>
      </c>
      <c r="D1113" s="109">
        <f>'COG-M'!P959</f>
        <v>0</v>
      </c>
    </row>
    <row r="1114" spans="1:4" x14ac:dyDescent="0.3">
      <c r="C1114">
        <v>26</v>
      </c>
      <c r="D1114" s="109">
        <f>'COG-M'!P960</f>
        <v>0</v>
      </c>
    </row>
    <row r="1115" spans="1:4" x14ac:dyDescent="0.3">
      <c r="C1115">
        <v>27</v>
      </c>
      <c r="D1115" s="109">
        <f>'COG-M'!P961</f>
        <v>0</v>
      </c>
    </row>
    <row r="1116" spans="1:4" x14ac:dyDescent="0.3">
      <c r="A1116">
        <v>334</v>
      </c>
      <c r="B1116" t="s">
        <v>145</v>
      </c>
      <c r="C1116">
        <v>11</v>
      </c>
      <c r="D1116" s="109">
        <f>'COG-M'!P962</f>
        <v>0</v>
      </c>
    </row>
    <row r="1117" spans="1:4" x14ac:dyDescent="0.3">
      <c r="C1117">
        <v>12</v>
      </c>
      <c r="D1117" s="109">
        <f>'COG-M'!P963</f>
        <v>0</v>
      </c>
    </row>
    <row r="1118" spans="1:4" x14ac:dyDescent="0.3">
      <c r="C1118">
        <v>13</v>
      </c>
      <c r="D1118" s="109">
        <f>'COG-M'!P964</f>
        <v>0</v>
      </c>
    </row>
    <row r="1119" spans="1:4" x14ac:dyDescent="0.3">
      <c r="C1119">
        <v>14</v>
      </c>
      <c r="D1119" s="109">
        <f>'COG-M'!P965</f>
        <v>0</v>
      </c>
    </row>
    <row r="1120" spans="1:4" x14ac:dyDescent="0.3">
      <c r="C1120">
        <v>15</v>
      </c>
      <c r="D1120" s="109">
        <f>'COG-M'!P966</f>
        <v>0</v>
      </c>
    </row>
    <row r="1121" spans="1:4" x14ac:dyDescent="0.3">
      <c r="C1121">
        <v>16</v>
      </c>
      <c r="D1121" s="109">
        <f>'COG-M'!P967</f>
        <v>0</v>
      </c>
    </row>
    <row r="1122" spans="1:4" x14ac:dyDescent="0.3">
      <c r="C1122">
        <v>17</v>
      </c>
      <c r="D1122" s="109">
        <f>'COG-M'!P968</f>
        <v>0</v>
      </c>
    </row>
    <row r="1123" spans="1:4" x14ac:dyDescent="0.3">
      <c r="C1123">
        <v>25</v>
      </c>
      <c r="D1123" s="109">
        <f>'COG-M'!P969</f>
        <v>0</v>
      </c>
    </row>
    <row r="1124" spans="1:4" x14ac:dyDescent="0.3">
      <c r="C1124">
        <v>26</v>
      </c>
      <c r="D1124" s="109">
        <f>'COG-M'!P970</f>
        <v>0</v>
      </c>
    </row>
    <row r="1125" spans="1:4" x14ac:dyDescent="0.3">
      <c r="C1125">
        <v>27</v>
      </c>
      <c r="D1125" s="109">
        <f>'COG-M'!P971</f>
        <v>0</v>
      </c>
    </row>
    <row r="1126" spans="1:4" x14ac:dyDescent="0.3">
      <c r="A1126">
        <v>335</v>
      </c>
      <c r="B1126" t="s">
        <v>146</v>
      </c>
      <c r="C1126">
        <v>11</v>
      </c>
      <c r="D1126" s="109">
        <f>'COG-M'!P972</f>
        <v>0</v>
      </c>
    </row>
    <row r="1127" spans="1:4" x14ac:dyDescent="0.3">
      <c r="C1127">
        <v>12</v>
      </c>
      <c r="D1127" s="109">
        <f>'COG-M'!P973</f>
        <v>0</v>
      </c>
    </row>
    <row r="1128" spans="1:4" x14ac:dyDescent="0.3">
      <c r="C1128">
        <v>13</v>
      </c>
      <c r="D1128" s="109">
        <f>'COG-M'!P974</f>
        <v>0</v>
      </c>
    </row>
    <row r="1129" spans="1:4" x14ac:dyDescent="0.3">
      <c r="C1129">
        <v>14</v>
      </c>
      <c r="D1129" s="109">
        <f>'COG-M'!P975</f>
        <v>0</v>
      </c>
    </row>
    <row r="1130" spans="1:4" x14ac:dyDescent="0.3">
      <c r="C1130">
        <v>15</v>
      </c>
      <c r="D1130" s="109">
        <f>'COG-M'!P976</f>
        <v>0</v>
      </c>
    </row>
    <row r="1131" spans="1:4" x14ac:dyDescent="0.3">
      <c r="C1131">
        <v>16</v>
      </c>
      <c r="D1131" s="109">
        <f>'COG-M'!P977</f>
        <v>0</v>
      </c>
    </row>
    <row r="1132" spans="1:4" x14ac:dyDescent="0.3">
      <c r="C1132">
        <v>17</v>
      </c>
      <c r="D1132" s="109">
        <f>'COG-M'!P978</f>
        <v>0</v>
      </c>
    </row>
    <row r="1133" spans="1:4" x14ac:dyDescent="0.3">
      <c r="C1133">
        <v>25</v>
      </c>
      <c r="D1133" s="109">
        <f>'COG-M'!P979</f>
        <v>0</v>
      </c>
    </row>
    <row r="1134" spans="1:4" x14ac:dyDescent="0.3">
      <c r="C1134">
        <v>26</v>
      </c>
      <c r="D1134" s="109">
        <f>'COG-M'!P980</f>
        <v>0</v>
      </c>
    </row>
    <row r="1135" spans="1:4" x14ac:dyDescent="0.3">
      <c r="C1135">
        <v>27</v>
      </c>
      <c r="D1135" s="109">
        <f>'COG-M'!P981</f>
        <v>0</v>
      </c>
    </row>
    <row r="1136" spans="1:4" x14ac:dyDescent="0.3">
      <c r="A1136">
        <v>336</v>
      </c>
      <c r="B1136" t="s">
        <v>147</v>
      </c>
      <c r="C1136">
        <v>11</v>
      </c>
      <c r="D1136" s="109">
        <f>'COG-M'!P982</f>
        <v>0</v>
      </c>
    </row>
    <row r="1137" spans="1:4" x14ac:dyDescent="0.3">
      <c r="C1137">
        <v>12</v>
      </c>
      <c r="D1137" s="109">
        <f>'COG-M'!P983</f>
        <v>0</v>
      </c>
    </row>
    <row r="1138" spans="1:4" x14ac:dyDescent="0.3">
      <c r="C1138">
        <v>13</v>
      </c>
      <c r="D1138" s="109">
        <f>'COG-M'!P984</f>
        <v>0</v>
      </c>
    </row>
    <row r="1139" spans="1:4" x14ac:dyDescent="0.3">
      <c r="C1139">
        <v>14</v>
      </c>
      <c r="D1139" s="109">
        <f>'COG-M'!P985</f>
        <v>0</v>
      </c>
    </row>
    <row r="1140" spans="1:4" x14ac:dyDescent="0.3">
      <c r="C1140">
        <v>15</v>
      </c>
      <c r="D1140" s="109">
        <f>'COG-M'!P986</f>
        <v>0</v>
      </c>
    </row>
    <row r="1141" spans="1:4" x14ac:dyDescent="0.3">
      <c r="C1141">
        <v>16</v>
      </c>
      <c r="D1141" s="109">
        <f>'COG-M'!P987</f>
        <v>0</v>
      </c>
    </row>
    <row r="1142" spans="1:4" x14ac:dyDescent="0.3">
      <c r="C1142">
        <v>17</v>
      </c>
      <c r="D1142" s="109">
        <f>'COG-M'!P988</f>
        <v>0</v>
      </c>
    </row>
    <row r="1143" spans="1:4" x14ac:dyDescent="0.3">
      <c r="C1143">
        <v>25</v>
      </c>
      <c r="D1143" s="109">
        <f>'COG-M'!P989</f>
        <v>0</v>
      </c>
    </row>
    <row r="1144" spans="1:4" x14ac:dyDescent="0.3">
      <c r="C1144">
        <v>26</v>
      </c>
      <c r="D1144" s="109">
        <f>'COG-M'!P990</f>
        <v>0</v>
      </c>
    </row>
    <row r="1145" spans="1:4" x14ac:dyDescent="0.3">
      <c r="C1145">
        <v>27</v>
      </c>
      <c r="D1145" s="109">
        <f>'COG-M'!P991</f>
        <v>0</v>
      </c>
    </row>
    <row r="1146" spans="1:4" x14ac:dyDescent="0.3">
      <c r="A1146">
        <v>337</v>
      </c>
      <c r="B1146" t="s">
        <v>148</v>
      </c>
      <c r="C1146">
        <v>11</v>
      </c>
      <c r="D1146" s="109">
        <f>'COG-M'!P992</f>
        <v>0</v>
      </c>
    </row>
    <row r="1147" spans="1:4" x14ac:dyDescent="0.3">
      <c r="C1147">
        <v>12</v>
      </c>
      <c r="D1147" s="109">
        <f>'COG-M'!P993</f>
        <v>0</v>
      </c>
    </row>
    <row r="1148" spans="1:4" x14ac:dyDescent="0.3">
      <c r="C1148">
        <v>13</v>
      </c>
      <c r="D1148" s="109">
        <f>'COG-M'!P994</f>
        <v>0</v>
      </c>
    </row>
    <row r="1149" spans="1:4" x14ac:dyDescent="0.3">
      <c r="C1149">
        <v>14</v>
      </c>
      <c r="D1149" s="109">
        <f>'COG-M'!P995</f>
        <v>0</v>
      </c>
    </row>
    <row r="1150" spans="1:4" x14ac:dyDescent="0.3">
      <c r="C1150">
        <v>15</v>
      </c>
      <c r="D1150" s="109">
        <f>'COG-M'!P996</f>
        <v>0</v>
      </c>
    </row>
    <row r="1151" spans="1:4" x14ac:dyDescent="0.3">
      <c r="C1151">
        <v>16</v>
      </c>
      <c r="D1151" s="109">
        <f>'COG-M'!P997</f>
        <v>0</v>
      </c>
    </row>
    <row r="1152" spans="1:4" x14ac:dyDescent="0.3">
      <c r="C1152">
        <v>17</v>
      </c>
      <c r="D1152" s="109">
        <f>'COG-M'!P998</f>
        <v>0</v>
      </c>
    </row>
    <row r="1153" spans="1:4" x14ac:dyDescent="0.3">
      <c r="C1153">
        <v>25</v>
      </c>
      <c r="D1153" s="109">
        <f>'COG-M'!P999</f>
        <v>0</v>
      </c>
    </row>
    <row r="1154" spans="1:4" x14ac:dyDescent="0.3">
      <c r="C1154">
        <v>26</v>
      </c>
      <c r="D1154" s="109">
        <f>'COG-M'!P1000</f>
        <v>0</v>
      </c>
    </row>
    <row r="1155" spans="1:4" x14ac:dyDescent="0.3">
      <c r="C1155">
        <v>27</v>
      </c>
      <c r="D1155" s="109">
        <f>'COG-M'!P1001</f>
        <v>0</v>
      </c>
    </row>
    <row r="1156" spans="1:4" x14ac:dyDescent="0.3">
      <c r="A1156">
        <v>338</v>
      </c>
      <c r="B1156" t="s">
        <v>149</v>
      </c>
      <c r="C1156">
        <v>11</v>
      </c>
      <c r="D1156" s="109">
        <f>'COG-M'!P1002</f>
        <v>0</v>
      </c>
    </row>
    <row r="1157" spans="1:4" x14ac:dyDescent="0.3">
      <c r="C1157">
        <v>12</v>
      </c>
      <c r="D1157" s="109">
        <f>'COG-M'!P1003</f>
        <v>0</v>
      </c>
    </row>
    <row r="1158" spans="1:4" x14ac:dyDescent="0.3">
      <c r="C1158">
        <v>13</v>
      </c>
      <c r="D1158" s="109">
        <f>'COG-M'!P1004</f>
        <v>0</v>
      </c>
    </row>
    <row r="1159" spans="1:4" x14ac:dyDescent="0.3">
      <c r="C1159">
        <v>14</v>
      </c>
      <c r="D1159" s="109">
        <f>'COG-M'!P1005</f>
        <v>0</v>
      </c>
    </row>
    <row r="1160" spans="1:4" x14ac:dyDescent="0.3">
      <c r="C1160">
        <v>15</v>
      </c>
      <c r="D1160" s="109">
        <f>'COG-M'!P1006</f>
        <v>0</v>
      </c>
    </row>
    <row r="1161" spans="1:4" x14ac:dyDescent="0.3">
      <c r="C1161">
        <v>16</v>
      </c>
      <c r="D1161" s="109">
        <f>'COG-M'!P1007</f>
        <v>0</v>
      </c>
    </row>
    <row r="1162" spans="1:4" x14ac:dyDescent="0.3">
      <c r="C1162">
        <v>17</v>
      </c>
      <c r="D1162" s="109">
        <f>'COG-M'!P1008</f>
        <v>0</v>
      </c>
    </row>
    <row r="1163" spans="1:4" x14ac:dyDescent="0.3">
      <c r="C1163">
        <v>25</v>
      </c>
      <c r="D1163" s="109">
        <f>'COG-M'!P1009</f>
        <v>0</v>
      </c>
    </row>
    <row r="1164" spans="1:4" x14ac:dyDescent="0.3">
      <c r="C1164">
        <v>26</v>
      </c>
      <c r="D1164" s="109">
        <f>'COG-M'!P1010</f>
        <v>0</v>
      </c>
    </row>
    <row r="1165" spans="1:4" x14ac:dyDescent="0.3">
      <c r="C1165">
        <v>27</v>
      </c>
      <c r="D1165" s="109">
        <f>'COG-M'!P1011</f>
        <v>0</v>
      </c>
    </row>
    <row r="1166" spans="1:4" x14ac:dyDescent="0.3">
      <c r="A1166">
        <v>339</v>
      </c>
      <c r="B1166" t="s">
        <v>150</v>
      </c>
      <c r="C1166">
        <v>11</v>
      </c>
      <c r="D1166" s="109">
        <f>'COG-M'!P1012</f>
        <v>0</v>
      </c>
    </row>
    <row r="1167" spans="1:4" x14ac:dyDescent="0.3">
      <c r="C1167">
        <v>12</v>
      </c>
      <c r="D1167" s="109">
        <f>'COG-M'!P1013</f>
        <v>0</v>
      </c>
    </row>
    <row r="1168" spans="1:4" x14ac:dyDescent="0.3">
      <c r="C1168">
        <v>13</v>
      </c>
      <c r="D1168" s="109">
        <f>'COG-M'!P1014</f>
        <v>0</v>
      </c>
    </row>
    <row r="1169" spans="1:4" x14ac:dyDescent="0.3">
      <c r="C1169">
        <v>14</v>
      </c>
      <c r="D1169" s="109">
        <f>'COG-M'!P1015</f>
        <v>0</v>
      </c>
    </row>
    <row r="1170" spans="1:4" x14ac:dyDescent="0.3">
      <c r="C1170">
        <v>15</v>
      </c>
      <c r="D1170" s="109">
        <f>'COG-M'!P1016</f>
        <v>0</v>
      </c>
    </row>
    <row r="1171" spans="1:4" x14ac:dyDescent="0.3">
      <c r="C1171">
        <v>16</v>
      </c>
      <c r="D1171" s="109">
        <f>'COG-M'!P1017</f>
        <v>0</v>
      </c>
    </row>
    <row r="1172" spans="1:4" x14ac:dyDescent="0.3">
      <c r="C1172">
        <v>17</v>
      </c>
      <c r="D1172" s="109">
        <f>'COG-M'!P1018</f>
        <v>0</v>
      </c>
    </row>
    <row r="1173" spans="1:4" x14ac:dyDescent="0.3">
      <c r="C1173">
        <v>25</v>
      </c>
      <c r="D1173" s="109">
        <f>'COG-M'!P1019</f>
        <v>0</v>
      </c>
    </row>
    <row r="1174" spans="1:4" x14ac:dyDescent="0.3">
      <c r="C1174">
        <v>26</v>
      </c>
      <c r="D1174" s="109">
        <f>'COG-M'!P1020</f>
        <v>0</v>
      </c>
    </row>
    <row r="1175" spans="1:4" x14ac:dyDescent="0.3">
      <c r="C1175">
        <v>27</v>
      </c>
      <c r="D1175" s="109">
        <f>'COG-M'!P1021</f>
        <v>0</v>
      </c>
    </row>
    <row r="1176" spans="1:4" x14ac:dyDescent="0.3">
      <c r="A1176">
        <v>3400</v>
      </c>
      <c r="B1176" t="s">
        <v>151</v>
      </c>
      <c r="D1176" s="109">
        <f>'COG-M'!P1022</f>
        <v>0</v>
      </c>
    </row>
    <row r="1177" spans="1:4" x14ac:dyDescent="0.3">
      <c r="A1177">
        <v>341</v>
      </c>
      <c r="B1177" t="s">
        <v>152</v>
      </c>
      <c r="C1177">
        <v>11</v>
      </c>
      <c r="D1177" s="109">
        <f>'COG-M'!P1023</f>
        <v>0</v>
      </c>
    </row>
    <row r="1178" spans="1:4" x14ac:dyDescent="0.3">
      <c r="C1178">
        <v>12</v>
      </c>
      <c r="D1178" s="109">
        <f>'COG-M'!P1024</f>
        <v>0</v>
      </c>
    </row>
    <row r="1179" spans="1:4" x14ac:dyDescent="0.3">
      <c r="C1179">
        <v>13</v>
      </c>
      <c r="D1179" s="109">
        <f>'COG-M'!P1025</f>
        <v>0</v>
      </c>
    </row>
    <row r="1180" spans="1:4" x14ac:dyDescent="0.3">
      <c r="C1180">
        <v>14</v>
      </c>
      <c r="D1180" s="109">
        <f>'COG-M'!P1026</f>
        <v>0</v>
      </c>
    </row>
    <row r="1181" spans="1:4" x14ac:dyDescent="0.3">
      <c r="C1181">
        <v>15</v>
      </c>
      <c r="D1181" s="109">
        <f>'COG-M'!P1027</f>
        <v>0</v>
      </c>
    </row>
    <row r="1182" spans="1:4" x14ac:dyDescent="0.3">
      <c r="C1182">
        <v>16</v>
      </c>
      <c r="D1182" s="109">
        <f>'COG-M'!P1028</f>
        <v>0</v>
      </c>
    </row>
    <row r="1183" spans="1:4" x14ac:dyDescent="0.3">
      <c r="C1183">
        <v>17</v>
      </c>
      <c r="D1183" s="109">
        <f>'COG-M'!P1029</f>
        <v>0</v>
      </c>
    </row>
    <row r="1184" spans="1:4" x14ac:dyDescent="0.3">
      <c r="C1184">
        <v>25</v>
      </c>
      <c r="D1184" s="109">
        <f>'COG-M'!P1030</f>
        <v>0</v>
      </c>
    </row>
    <row r="1185" spans="1:4" x14ac:dyDescent="0.3">
      <c r="C1185">
        <v>26</v>
      </c>
      <c r="D1185" s="109">
        <f>'COG-M'!P1031</f>
        <v>0</v>
      </c>
    </row>
    <row r="1186" spans="1:4" x14ac:dyDescent="0.3">
      <c r="C1186">
        <v>27</v>
      </c>
      <c r="D1186" s="109">
        <f>'COG-M'!P1032</f>
        <v>0</v>
      </c>
    </row>
    <row r="1187" spans="1:4" x14ac:dyDescent="0.3">
      <c r="A1187">
        <v>342</v>
      </c>
      <c r="B1187" t="s">
        <v>153</v>
      </c>
      <c r="C1187">
        <v>11</v>
      </c>
      <c r="D1187" s="109">
        <f>'COG-M'!P1033</f>
        <v>0</v>
      </c>
    </row>
    <row r="1188" spans="1:4" x14ac:dyDescent="0.3">
      <c r="C1188">
        <v>12</v>
      </c>
      <c r="D1188" s="109">
        <f>'COG-M'!P1034</f>
        <v>0</v>
      </c>
    </row>
    <row r="1189" spans="1:4" x14ac:dyDescent="0.3">
      <c r="C1189">
        <v>13</v>
      </c>
      <c r="D1189" s="109">
        <f>'COG-M'!P1035</f>
        <v>0</v>
      </c>
    </row>
    <row r="1190" spans="1:4" x14ac:dyDescent="0.3">
      <c r="C1190">
        <v>14</v>
      </c>
      <c r="D1190" s="109">
        <f>'COG-M'!P1036</f>
        <v>0</v>
      </c>
    </row>
    <row r="1191" spans="1:4" x14ac:dyDescent="0.3">
      <c r="C1191">
        <v>15</v>
      </c>
      <c r="D1191" s="109">
        <f>'COG-M'!P1037</f>
        <v>0</v>
      </c>
    </row>
    <row r="1192" spans="1:4" x14ac:dyDescent="0.3">
      <c r="C1192">
        <v>16</v>
      </c>
      <c r="D1192" s="109">
        <f>'COG-M'!P1038</f>
        <v>0</v>
      </c>
    </row>
    <row r="1193" spans="1:4" x14ac:dyDescent="0.3">
      <c r="C1193">
        <v>17</v>
      </c>
      <c r="D1193" s="109">
        <f>'COG-M'!P1039</f>
        <v>0</v>
      </c>
    </row>
    <row r="1194" spans="1:4" x14ac:dyDescent="0.3">
      <c r="C1194">
        <v>25</v>
      </c>
      <c r="D1194" s="109">
        <f>'COG-M'!P1040</f>
        <v>0</v>
      </c>
    </row>
    <row r="1195" spans="1:4" x14ac:dyDescent="0.3">
      <c r="C1195">
        <v>26</v>
      </c>
      <c r="D1195" s="109">
        <f>'COG-M'!P1041</f>
        <v>0</v>
      </c>
    </row>
    <row r="1196" spans="1:4" x14ac:dyDescent="0.3">
      <c r="C1196">
        <v>27</v>
      </c>
      <c r="D1196" s="109">
        <f>'COG-M'!P1042</f>
        <v>0</v>
      </c>
    </row>
    <row r="1197" spans="1:4" x14ac:dyDescent="0.3">
      <c r="A1197">
        <v>343</v>
      </c>
      <c r="B1197" t="s">
        <v>154</v>
      </c>
      <c r="C1197">
        <v>11</v>
      </c>
      <c r="D1197" s="109">
        <f>'COG-M'!P1043</f>
        <v>0</v>
      </c>
    </row>
    <row r="1198" spans="1:4" x14ac:dyDescent="0.3">
      <c r="C1198">
        <v>12</v>
      </c>
      <c r="D1198" s="109">
        <f>'COG-M'!P1044</f>
        <v>0</v>
      </c>
    </row>
    <row r="1199" spans="1:4" x14ac:dyDescent="0.3">
      <c r="C1199">
        <v>13</v>
      </c>
      <c r="D1199" s="109">
        <f>'COG-M'!P1045</f>
        <v>0</v>
      </c>
    </row>
    <row r="1200" spans="1:4" x14ac:dyDescent="0.3">
      <c r="C1200">
        <v>14</v>
      </c>
      <c r="D1200" s="109">
        <f>'COG-M'!P1046</f>
        <v>0</v>
      </c>
    </row>
    <row r="1201" spans="1:4" x14ac:dyDescent="0.3">
      <c r="C1201">
        <v>15</v>
      </c>
      <c r="D1201" s="109">
        <f>'COG-M'!P1047</f>
        <v>0</v>
      </c>
    </row>
    <row r="1202" spans="1:4" x14ac:dyDescent="0.3">
      <c r="C1202">
        <v>16</v>
      </c>
      <c r="D1202" s="109">
        <f>'COG-M'!P1048</f>
        <v>0</v>
      </c>
    </row>
    <row r="1203" spans="1:4" x14ac:dyDescent="0.3">
      <c r="C1203">
        <v>17</v>
      </c>
      <c r="D1203" s="109">
        <f>'COG-M'!P1049</f>
        <v>0</v>
      </c>
    </row>
    <row r="1204" spans="1:4" x14ac:dyDescent="0.3">
      <c r="C1204">
        <v>25</v>
      </c>
      <c r="D1204" s="109">
        <f>'COG-M'!P1050</f>
        <v>0</v>
      </c>
    </row>
    <row r="1205" spans="1:4" x14ac:dyDescent="0.3">
      <c r="C1205">
        <v>26</v>
      </c>
      <c r="D1205" s="109">
        <f>'COG-M'!P1051</f>
        <v>0</v>
      </c>
    </row>
    <row r="1206" spans="1:4" x14ac:dyDescent="0.3">
      <c r="C1206">
        <v>27</v>
      </c>
      <c r="D1206" s="109">
        <f>'COG-M'!P1052</f>
        <v>0</v>
      </c>
    </row>
    <row r="1207" spans="1:4" x14ac:dyDescent="0.3">
      <c r="A1207">
        <v>344</v>
      </c>
      <c r="B1207" t="s">
        <v>155</v>
      </c>
      <c r="C1207">
        <v>11</v>
      </c>
      <c r="D1207" s="109">
        <f>'COG-M'!P1053</f>
        <v>0</v>
      </c>
    </row>
    <row r="1208" spans="1:4" x14ac:dyDescent="0.3">
      <c r="C1208">
        <v>12</v>
      </c>
      <c r="D1208" s="109">
        <f>'COG-M'!P1054</f>
        <v>0</v>
      </c>
    </row>
    <row r="1209" spans="1:4" x14ac:dyDescent="0.3">
      <c r="C1209">
        <v>13</v>
      </c>
      <c r="D1209" s="109">
        <f>'COG-M'!P1055</f>
        <v>0</v>
      </c>
    </row>
    <row r="1210" spans="1:4" x14ac:dyDescent="0.3">
      <c r="C1210">
        <v>14</v>
      </c>
      <c r="D1210" s="109">
        <f>'COG-M'!P1056</f>
        <v>0</v>
      </c>
    </row>
    <row r="1211" spans="1:4" x14ac:dyDescent="0.3">
      <c r="C1211">
        <v>15</v>
      </c>
      <c r="D1211" s="109">
        <f>'COG-M'!P1057</f>
        <v>0</v>
      </c>
    </row>
    <row r="1212" spans="1:4" x14ac:dyDescent="0.3">
      <c r="C1212">
        <v>16</v>
      </c>
      <c r="D1212" s="109">
        <f>'COG-M'!P1058</f>
        <v>0</v>
      </c>
    </row>
    <row r="1213" spans="1:4" x14ac:dyDescent="0.3">
      <c r="C1213">
        <v>17</v>
      </c>
      <c r="D1213" s="109">
        <f>'COG-M'!P1059</f>
        <v>0</v>
      </c>
    </row>
    <row r="1214" spans="1:4" x14ac:dyDescent="0.3">
      <c r="C1214">
        <v>25</v>
      </c>
      <c r="D1214" s="109">
        <f>'COG-M'!P1060</f>
        <v>0</v>
      </c>
    </row>
    <row r="1215" spans="1:4" x14ac:dyDescent="0.3">
      <c r="C1215">
        <v>26</v>
      </c>
      <c r="D1215" s="109">
        <f>'COG-M'!P1061</f>
        <v>0</v>
      </c>
    </row>
    <row r="1216" spans="1:4" x14ac:dyDescent="0.3">
      <c r="C1216">
        <v>27</v>
      </c>
      <c r="D1216" s="109">
        <f>'COG-M'!P1062</f>
        <v>0</v>
      </c>
    </row>
    <row r="1217" spans="1:4" x14ac:dyDescent="0.3">
      <c r="A1217">
        <v>345</v>
      </c>
      <c r="B1217" t="s">
        <v>156</v>
      </c>
      <c r="C1217">
        <v>11</v>
      </c>
      <c r="D1217" s="109">
        <f>'COG-M'!P1063</f>
        <v>0</v>
      </c>
    </row>
    <row r="1218" spans="1:4" x14ac:dyDescent="0.3">
      <c r="C1218">
        <v>12</v>
      </c>
      <c r="D1218" s="109">
        <f>'COG-M'!P1064</f>
        <v>0</v>
      </c>
    </row>
    <row r="1219" spans="1:4" x14ac:dyDescent="0.3">
      <c r="C1219">
        <v>13</v>
      </c>
      <c r="D1219" s="109">
        <f>'COG-M'!P1065</f>
        <v>0</v>
      </c>
    </row>
    <row r="1220" spans="1:4" x14ac:dyDescent="0.3">
      <c r="C1220">
        <v>14</v>
      </c>
      <c r="D1220" s="109">
        <f>'COG-M'!P1066</f>
        <v>0</v>
      </c>
    </row>
    <row r="1221" spans="1:4" x14ac:dyDescent="0.3">
      <c r="C1221">
        <v>15</v>
      </c>
      <c r="D1221" s="109">
        <f>'COG-M'!P1067</f>
        <v>0</v>
      </c>
    </row>
    <row r="1222" spans="1:4" x14ac:dyDescent="0.3">
      <c r="C1222">
        <v>16</v>
      </c>
      <c r="D1222" s="109">
        <f>'COG-M'!P1068</f>
        <v>0</v>
      </c>
    </row>
    <row r="1223" spans="1:4" x14ac:dyDescent="0.3">
      <c r="C1223">
        <v>17</v>
      </c>
      <c r="D1223" s="109">
        <f>'COG-M'!P1069</f>
        <v>0</v>
      </c>
    </row>
    <row r="1224" spans="1:4" x14ac:dyDescent="0.3">
      <c r="C1224">
        <v>25</v>
      </c>
      <c r="D1224" s="109">
        <f>'COG-M'!P1070</f>
        <v>0</v>
      </c>
    </row>
    <row r="1225" spans="1:4" x14ac:dyDescent="0.3">
      <c r="C1225">
        <v>26</v>
      </c>
      <c r="D1225" s="109">
        <f>'COG-M'!P1071</f>
        <v>0</v>
      </c>
    </row>
    <row r="1226" spans="1:4" x14ac:dyDescent="0.3">
      <c r="C1226">
        <v>27</v>
      </c>
      <c r="D1226" s="109">
        <f>'COG-M'!P1072</f>
        <v>0</v>
      </c>
    </row>
    <row r="1227" spans="1:4" x14ac:dyDescent="0.3">
      <c r="A1227">
        <v>346</v>
      </c>
      <c r="B1227" t="s">
        <v>157</v>
      </c>
      <c r="C1227">
        <v>11</v>
      </c>
      <c r="D1227" s="109">
        <f>'COG-M'!P1073</f>
        <v>0</v>
      </c>
    </row>
    <row r="1228" spans="1:4" x14ac:dyDescent="0.3">
      <c r="C1228">
        <v>12</v>
      </c>
      <c r="D1228" s="109">
        <f>'COG-M'!P1074</f>
        <v>0</v>
      </c>
    </row>
    <row r="1229" spans="1:4" x14ac:dyDescent="0.3">
      <c r="C1229">
        <v>13</v>
      </c>
      <c r="D1229" s="109">
        <f>'COG-M'!P1075</f>
        <v>0</v>
      </c>
    </row>
    <row r="1230" spans="1:4" x14ac:dyDescent="0.3">
      <c r="C1230">
        <v>14</v>
      </c>
      <c r="D1230" s="109">
        <f>'COG-M'!P1076</f>
        <v>0</v>
      </c>
    </row>
    <row r="1231" spans="1:4" x14ac:dyDescent="0.3">
      <c r="C1231">
        <v>15</v>
      </c>
      <c r="D1231" s="109">
        <f>'COG-M'!P1077</f>
        <v>0</v>
      </c>
    </row>
    <row r="1232" spans="1:4" x14ac:dyDescent="0.3">
      <c r="C1232">
        <v>16</v>
      </c>
      <c r="D1232" s="109">
        <f>'COG-M'!P1078</f>
        <v>0</v>
      </c>
    </row>
    <row r="1233" spans="1:4" x14ac:dyDescent="0.3">
      <c r="C1233">
        <v>17</v>
      </c>
      <c r="D1233" s="109">
        <f>'COG-M'!P1079</f>
        <v>0</v>
      </c>
    </row>
    <row r="1234" spans="1:4" x14ac:dyDescent="0.3">
      <c r="C1234">
        <v>25</v>
      </c>
      <c r="D1234" s="109">
        <f>'COG-M'!P1080</f>
        <v>0</v>
      </c>
    </row>
    <row r="1235" spans="1:4" x14ac:dyDescent="0.3">
      <c r="C1235">
        <v>26</v>
      </c>
      <c r="D1235" s="109">
        <f>'COG-M'!P1081</f>
        <v>0</v>
      </c>
    </row>
    <row r="1236" spans="1:4" x14ac:dyDescent="0.3">
      <c r="C1236">
        <v>27</v>
      </c>
      <c r="D1236" s="109">
        <f>'COG-M'!P1082</f>
        <v>0</v>
      </c>
    </row>
    <row r="1237" spans="1:4" x14ac:dyDescent="0.3">
      <c r="A1237">
        <v>347</v>
      </c>
      <c r="B1237" t="s">
        <v>158</v>
      </c>
      <c r="C1237">
        <v>11</v>
      </c>
      <c r="D1237" s="109">
        <f>'COG-M'!P1083</f>
        <v>0</v>
      </c>
    </row>
    <row r="1238" spans="1:4" x14ac:dyDescent="0.3">
      <c r="C1238">
        <v>12</v>
      </c>
      <c r="D1238" s="109">
        <f>'COG-M'!P1084</f>
        <v>0</v>
      </c>
    </row>
    <row r="1239" spans="1:4" x14ac:dyDescent="0.3">
      <c r="C1239">
        <v>13</v>
      </c>
      <c r="D1239" s="109">
        <f>'COG-M'!P1085</f>
        <v>0</v>
      </c>
    </row>
    <row r="1240" spans="1:4" x14ac:dyDescent="0.3">
      <c r="C1240">
        <v>14</v>
      </c>
      <c r="D1240" s="109">
        <f>'COG-M'!P1086</f>
        <v>0</v>
      </c>
    </row>
    <row r="1241" spans="1:4" x14ac:dyDescent="0.3">
      <c r="C1241">
        <v>15</v>
      </c>
      <c r="D1241" s="109">
        <f>'COG-M'!P1087</f>
        <v>0</v>
      </c>
    </row>
    <row r="1242" spans="1:4" x14ac:dyDescent="0.3">
      <c r="C1242">
        <v>16</v>
      </c>
      <c r="D1242" s="109">
        <f>'COG-M'!P1088</f>
        <v>0</v>
      </c>
    </row>
    <row r="1243" spans="1:4" x14ac:dyDescent="0.3">
      <c r="C1243">
        <v>17</v>
      </c>
      <c r="D1243" s="109">
        <f>'COG-M'!P1089</f>
        <v>0</v>
      </c>
    </row>
    <row r="1244" spans="1:4" x14ac:dyDescent="0.3">
      <c r="C1244">
        <v>25</v>
      </c>
      <c r="D1244" s="109">
        <f>'COG-M'!P1090</f>
        <v>0</v>
      </c>
    </row>
    <row r="1245" spans="1:4" x14ac:dyDescent="0.3">
      <c r="C1245">
        <v>26</v>
      </c>
      <c r="D1245" s="109">
        <f>'COG-M'!P1091</f>
        <v>0</v>
      </c>
    </row>
    <row r="1246" spans="1:4" x14ac:dyDescent="0.3">
      <c r="C1246">
        <v>27</v>
      </c>
      <c r="D1246" s="109">
        <f>'COG-M'!P1092</f>
        <v>0</v>
      </c>
    </row>
    <row r="1247" spans="1:4" x14ac:dyDescent="0.3">
      <c r="A1247">
        <v>348</v>
      </c>
      <c r="B1247" t="s">
        <v>159</v>
      </c>
      <c r="C1247">
        <v>11</v>
      </c>
      <c r="D1247" s="109">
        <f>'COG-M'!P1093</f>
        <v>0</v>
      </c>
    </row>
    <row r="1248" spans="1:4" x14ac:dyDescent="0.3">
      <c r="C1248">
        <v>12</v>
      </c>
      <c r="D1248" s="109">
        <f>'COG-M'!P1094</f>
        <v>0</v>
      </c>
    </row>
    <row r="1249" spans="1:4" x14ac:dyDescent="0.3">
      <c r="C1249">
        <v>13</v>
      </c>
      <c r="D1249" s="109">
        <f>'COG-M'!P1095</f>
        <v>0</v>
      </c>
    </row>
    <row r="1250" spans="1:4" x14ac:dyDescent="0.3">
      <c r="C1250">
        <v>14</v>
      </c>
      <c r="D1250" s="109">
        <f>'COG-M'!P1096</f>
        <v>0</v>
      </c>
    </row>
    <row r="1251" spans="1:4" x14ac:dyDescent="0.3">
      <c r="C1251">
        <v>15</v>
      </c>
      <c r="D1251" s="109">
        <f>'COG-M'!P1097</f>
        <v>0</v>
      </c>
    </row>
    <row r="1252" spans="1:4" x14ac:dyDescent="0.3">
      <c r="C1252">
        <v>16</v>
      </c>
      <c r="D1252" s="109">
        <f>'COG-M'!P1098</f>
        <v>0</v>
      </c>
    </row>
    <row r="1253" spans="1:4" x14ac:dyDescent="0.3">
      <c r="C1253">
        <v>17</v>
      </c>
      <c r="D1253" s="109">
        <f>'COG-M'!P1099</f>
        <v>0</v>
      </c>
    </row>
    <row r="1254" spans="1:4" x14ac:dyDescent="0.3">
      <c r="C1254">
        <v>25</v>
      </c>
      <c r="D1254" s="109">
        <f>'COG-M'!P1100</f>
        <v>0</v>
      </c>
    </row>
    <row r="1255" spans="1:4" x14ac:dyDescent="0.3">
      <c r="C1255">
        <v>26</v>
      </c>
      <c r="D1255" s="109">
        <f>'COG-M'!P1101</f>
        <v>0</v>
      </c>
    </row>
    <row r="1256" spans="1:4" x14ac:dyDescent="0.3">
      <c r="C1256">
        <v>27</v>
      </c>
      <c r="D1256" s="109">
        <f>'COG-M'!P1102</f>
        <v>0</v>
      </c>
    </row>
    <row r="1257" spans="1:4" x14ac:dyDescent="0.3">
      <c r="A1257">
        <v>349</v>
      </c>
      <c r="B1257" t="s">
        <v>160</v>
      </c>
      <c r="C1257">
        <v>11</v>
      </c>
      <c r="D1257" s="109">
        <f>'COG-M'!P1103</f>
        <v>0</v>
      </c>
    </row>
    <row r="1258" spans="1:4" x14ac:dyDescent="0.3">
      <c r="C1258">
        <v>12</v>
      </c>
      <c r="D1258" s="109">
        <f>'COG-M'!P1104</f>
        <v>0</v>
      </c>
    </row>
    <row r="1259" spans="1:4" x14ac:dyDescent="0.3">
      <c r="C1259">
        <v>13</v>
      </c>
      <c r="D1259" s="109">
        <f>'COG-M'!P1105</f>
        <v>0</v>
      </c>
    </row>
    <row r="1260" spans="1:4" x14ac:dyDescent="0.3">
      <c r="C1260">
        <v>14</v>
      </c>
      <c r="D1260" s="109">
        <f>'COG-M'!P1106</f>
        <v>0</v>
      </c>
    </row>
    <row r="1261" spans="1:4" x14ac:dyDescent="0.3">
      <c r="C1261">
        <v>15</v>
      </c>
      <c r="D1261" s="109">
        <f>'COG-M'!P1107</f>
        <v>0</v>
      </c>
    </row>
    <row r="1262" spans="1:4" x14ac:dyDescent="0.3">
      <c r="C1262">
        <v>16</v>
      </c>
      <c r="D1262" s="109">
        <f>'COG-M'!P1108</f>
        <v>0</v>
      </c>
    </row>
    <row r="1263" spans="1:4" x14ac:dyDescent="0.3">
      <c r="C1263">
        <v>17</v>
      </c>
      <c r="D1263" s="109">
        <f>'COG-M'!P1109</f>
        <v>0</v>
      </c>
    </row>
    <row r="1264" spans="1:4" x14ac:dyDescent="0.3">
      <c r="C1264">
        <v>25</v>
      </c>
      <c r="D1264" s="109">
        <f>'COG-M'!P1110</f>
        <v>0</v>
      </c>
    </row>
    <row r="1265" spans="1:4" x14ac:dyDescent="0.3">
      <c r="C1265">
        <v>26</v>
      </c>
      <c r="D1265" s="109">
        <f>'COG-M'!P1111</f>
        <v>0</v>
      </c>
    </row>
    <row r="1266" spans="1:4" x14ac:dyDescent="0.3">
      <c r="C1266">
        <v>27</v>
      </c>
      <c r="D1266" s="109">
        <f>'COG-M'!P1112</f>
        <v>0</v>
      </c>
    </row>
    <row r="1267" spans="1:4" x14ac:dyDescent="0.3">
      <c r="A1267">
        <v>3500</v>
      </c>
      <c r="B1267" t="s">
        <v>161</v>
      </c>
      <c r="D1267" s="109">
        <f>'COG-M'!P1113</f>
        <v>60000</v>
      </c>
    </row>
    <row r="1268" spans="1:4" x14ac:dyDescent="0.3">
      <c r="A1268">
        <v>351</v>
      </c>
      <c r="B1268" t="s">
        <v>162</v>
      </c>
      <c r="C1268">
        <v>11</v>
      </c>
      <c r="D1268" s="109">
        <f>'COG-M'!P1114</f>
        <v>0</v>
      </c>
    </row>
    <row r="1269" spans="1:4" x14ac:dyDescent="0.3">
      <c r="C1269">
        <v>12</v>
      </c>
      <c r="D1269" s="109">
        <f>'COG-M'!P1115</f>
        <v>0</v>
      </c>
    </row>
    <row r="1270" spans="1:4" x14ac:dyDescent="0.3">
      <c r="C1270">
        <v>13</v>
      </c>
      <c r="D1270" s="109">
        <f>'COG-M'!P1116</f>
        <v>0</v>
      </c>
    </row>
    <row r="1271" spans="1:4" x14ac:dyDescent="0.3">
      <c r="C1271">
        <v>14</v>
      </c>
      <c r="D1271" s="109">
        <f>'COG-M'!P1117</f>
        <v>0</v>
      </c>
    </row>
    <row r="1272" spans="1:4" x14ac:dyDescent="0.3">
      <c r="C1272">
        <v>15</v>
      </c>
      <c r="D1272" s="109">
        <f>'COG-M'!P1118</f>
        <v>0</v>
      </c>
    </row>
    <row r="1273" spans="1:4" x14ac:dyDescent="0.3">
      <c r="C1273">
        <v>16</v>
      </c>
      <c r="D1273" s="109">
        <f>'COG-M'!P1119</f>
        <v>0</v>
      </c>
    </row>
    <row r="1274" spans="1:4" x14ac:dyDescent="0.3">
      <c r="C1274">
        <v>17</v>
      </c>
      <c r="D1274" s="109">
        <f>'COG-M'!P1120</f>
        <v>0</v>
      </c>
    </row>
    <row r="1275" spans="1:4" x14ac:dyDescent="0.3">
      <c r="C1275">
        <v>25</v>
      </c>
      <c r="D1275" s="109">
        <f>'COG-M'!P1121</f>
        <v>0</v>
      </c>
    </row>
    <row r="1276" spans="1:4" x14ac:dyDescent="0.3">
      <c r="C1276">
        <v>26</v>
      </c>
      <c r="D1276" s="109">
        <f>'COG-M'!P1122</f>
        <v>0</v>
      </c>
    </row>
    <row r="1277" spans="1:4" x14ac:dyDescent="0.3">
      <c r="C1277">
        <v>27</v>
      </c>
      <c r="D1277" s="109">
        <f>'COG-M'!P1123</f>
        <v>0</v>
      </c>
    </row>
    <row r="1278" spans="1:4" x14ac:dyDescent="0.3">
      <c r="A1278">
        <v>352</v>
      </c>
      <c r="B1278" t="s">
        <v>163</v>
      </c>
      <c r="C1278">
        <v>11</v>
      </c>
      <c r="D1278" s="109">
        <f>'COG-M'!P1124</f>
        <v>0</v>
      </c>
    </row>
    <row r="1279" spans="1:4" x14ac:dyDescent="0.3">
      <c r="C1279">
        <v>12</v>
      </c>
      <c r="D1279" s="109">
        <f>'COG-M'!P1125</f>
        <v>0</v>
      </c>
    </row>
    <row r="1280" spans="1:4" x14ac:dyDescent="0.3">
      <c r="C1280">
        <v>13</v>
      </c>
      <c r="D1280" s="109">
        <f>'COG-M'!P1126</f>
        <v>0</v>
      </c>
    </row>
    <row r="1281" spans="1:4" x14ac:dyDescent="0.3">
      <c r="C1281">
        <v>14</v>
      </c>
      <c r="D1281" s="109">
        <f>'COG-M'!P1127</f>
        <v>0</v>
      </c>
    </row>
    <row r="1282" spans="1:4" x14ac:dyDescent="0.3">
      <c r="C1282">
        <v>15</v>
      </c>
      <c r="D1282" s="109">
        <f>'COG-M'!P1128</f>
        <v>0</v>
      </c>
    </row>
    <row r="1283" spans="1:4" x14ac:dyDescent="0.3">
      <c r="C1283">
        <v>16</v>
      </c>
      <c r="D1283" s="109">
        <f>'COG-M'!P1129</f>
        <v>0</v>
      </c>
    </row>
    <row r="1284" spans="1:4" x14ac:dyDescent="0.3">
      <c r="C1284">
        <v>17</v>
      </c>
      <c r="D1284" s="109">
        <f>'COG-M'!P1130</f>
        <v>0</v>
      </c>
    </row>
    <row r="1285" spans="1:4" x14ac:dyDescent="0.3">
      <c r="C1285">
        <v>25</v>
      </c>
      <c r="D1285" s="109">
        <f>'COG-M'!P1131</f>
        <v>0</v>
      </c>
    </row>
    <row r="1286" spans="1:4" x14ac:dyDescent="0.3">
      <c r="C1286">
        <v>26</v>
      </c>
      <c r="D1286" s="109">
        <f>'COG-M'!P1132</f>
        <v>0</v>
      </c>
    </row>
    <row r="1287" spans="1:4" x14ac:dyDescent="0.3">
      <c r="C1287">
        <v>27</v>
      </c>
      <c r="D1287" s="109">
        <f>'COG-M'!P1133</f>
        <v>0</v>
      </c>
    </row>
    <row r="1288" spans="1:4" x14ac:dyDescent="0.3">
      <c r="A1288">
        <v>353</v>
      </c>
      <c r="B1288" t="s">
        <v>164</v>
      </c>
      <c r="C1288">
        <v>11</v>
      </c>
      <c r="D1288" s="109">
        <f>'COG-M'!P1134</f>
        <v>0</v>
      </c>
    </row>
    <row r="1289" spans="1:4" x14ac:dyDescent="0.3">
      <c r="C1289">
        <v>12</v>
      </c>
      <c r="D1289" s="109">
        <f>'COG-M'!P1135</f>
        <v>0</v>
      </c>
    </row>
    <row r="1290" spans="1:4" x14ac:dyDescent="0.3">
      <c r="C1290">
        <v>13</v>
      </c>
      <c r="D1290" s="109">
        <f>'COG-M'!P1136</f>
        <v>0</v>
      </c>
    </row>
    <row r="1291" spans="1:4" x14ac:dyDescent="0.3">
      <c r="C1291">
        <v>14</v>
      </c>
      <c r="D1291" s="109">
        <f>'COG-M'!P1137</f>
        <v>0</v>
      </c>
    </row>
    <row r="1292" spans="1:4" x14ac:dyDescent="0.3">
      <c r="C1292">
        <v>15</v>
      </c>
      <c r="D1292" s="109">
        <f>'COG-M'!P1138</f>
        <v>0</v>
      </c>
    </row>
    <row r="1293" spans="1:4" x14ac:dyDescent="0.3">
      <c r="C1293">
        <v>16</v>
      </c>
      <c r="D1293" s="109">
        <f>'COG-M'!P1139</f>
        <v>0</v>
      </c>
    </row>
    <row r="1294" spans="1:4" x14ac:dyDescent="0.3">
      <c r="C1294">
        <v>17</v>
      </c>
      <c r="D1294" s="109">
        <f>'COG-M'!P1140</f>
        <v>0</v>
      </c>
    </row>
    <row r="1295" spans="1:4" x14ac:dyDescent="0.3">
      <c r="C1295">
        <v>25</v>
      </c>
      <c r="D1295" s="109">
        <f>'COG-M'!P1141</f>
        <v>0</v>
      </c>
    </row>
    <row r="1296" spans="1:4" x14ac:dyDescent="0.3">
      <c r="C1296">
        <v>26</v>
      </c>
      <c r="D1296" s="109">
        <f>'COG-M'!P1142</f>
        <v>0</v>
      </c>
    </row>
    <row r="1297" spans="1:4" x14ac:dyDescent="0.3">
      <c r="C1297">
        <v>27</v>
      </c>
      <c r="D1297" s="109">
        <f>'COG-M'!P1143</f>
        <v>0</v>
      </c>
    </row>
    <row r="1298" spans="1:4" x14ac:dyDescent="0.3">
      <c r="A1298">
        <v>354</v>
      </c>
      <c r="B1298" t="s">
        <v>165</v>
      </c>
      <c r="C1298">
        <v>11</v>
      </c>
      <c r="D1298" s="109">
        <f>'COG-M'!P1144</f>
        <v>0</v>
      </c>
    </row>
    <row r="1299" spans="1:4" x14ac:dyDescent="0.3">
      <c r="C1299">
        <v>12</v>
      </c>
      <c r="D1299" s="109">
        <f>'COG-M'!P1145</f>
        <v>0</v>
      </c>
    </row>
    <row r="1300" spans="1:4" x14ac:dyDescent="0.3">
      <c r="C1300">
        <v>13</v>
      </c>
      <c r="D1300" s="109">
        <f>'COG-M'!P1146</f>
        <v>0</v>
      </c>
    </row>
    <row r="1301" spans="1:4" x14ac:dyDescent="0.3">
      <c r="C1301">
        <v>14</v>
      </c>
      <c r="D1301" s="109">
        <f>'COG-M'!P1147</f>
        <v>0</v>
      </c>
    </row>
    <row r="1302" spans="1:4" x14ac:dyDescent="0.3">
      <c r="C1302">
        <v>15</v>
      </c>
      <c r="D1302" s="109">
        <f>'COG-M'!P1148</f>
        <v>0</v>
      </c>
    </row>
    <row r="1303" spans="1:4" x14ac:dyDescent="0.3">
      <c r="C1303">
        <v>16</v>
      </c>
      <c r="D1303" s="109">
        <f>'COG-M'!P1149</f>
        <v>0</v>
      </c>
    </row>
    <row r="1304" spans="1:4" x14ac:dyDescent="0.3">
      <c r="C1304">
        <v>17</v>
      </c>
      <c r="D1304" s="109">
        <f>'COG-M'!P1150</f>
        <v>0</v>
      </c>
    </row>
    <row r="1305" spans="1:4" x14ac:dyDescent="0.3">
      <c r="C1305">
        <v>25</v>
      </c>
      <c r="D1305" s="109">
        <f>'COG-M'!P1151</f>
        <v>0</v>
      </c>
    </row>
    <row r="1306" spans="1:4" x14ac:dyDescent="0.3">
      <c r="C1306">
        <v>26</v>
      </c>
      <c r="D1306" s="109">
        <f>'COG-M'!P1152</f>
        <v>0</v>
      </c>
    </row>
    <row r="1307" spans="1:4" x14ac:dyDescent="0.3">
      <c r="C1307">
        <v>27</v>
      </c>
      <c r="D1307" s="109">
        <f>'COG-M'!P1153</f>
        <v>0</v>
      </c>
    </row>
    <row r="1308" spans="1:4" x14ac:dyDescent="0.3">
      <c r="A1308">
        <v>355</v>
      </c>
      <c r="B1308" t="s">
        <v>166</v>
      </c>
      <c r="C1308">
        <v>11</v>
      </c>
      <c r="D1308" s="109">
        <f>'COG-M'!P1154</f>
        <v>0</v>
      </c>
    </row>
    <row r="1309" spans="1:4" x14ac:dyDescent="0.3">
      <c r="C1309">
        <v>12</v>
      </c>
      <c r="D1309" s="109">
        <f>'COG-M'!P1155</f>
        <v>0</v>
      </c>
    </row>
    <row r="1310" spans="1:4" x14ac:dyDescent="0.3">
      <c r="C1310">
        <v>13</v>
      </c>
      <c r="D1310" s="109">
        <f>'COG-M'!P1156</f>
        <v>0</v>
      </c>
    </row>
    <row r="1311" spans="1:4" x14ac:dyDescent="0.3">
      <c r="C1311">
        <v>14</v>
      </c>
      <c r="D1311" s="109">
        <f>'COG-M'!P1157</f>
        <v>0</v>
      </c>
    </row>
    <row r="1312" spans="1:4" x14ac:dyDescent="0.3">
      <c r="C1312">
        <v>15</v>
      </c>
      <c r="D1312" s="109">
        <f>'COG-M'!P1158</f>
        <v>0</v>
      </c>
    </row>
    <row r="1313" spans="1:4" x14ac:dyDescent="0.3">
      <c r="C1313">
        <v>16</v>
      </c>
      <c r="D1313" s="109">
        <f>'COG-M'!P1159</f>
        <v>0</v>
      </c>
    </row>
    <row r="1314" spans="1:4" x14ac:dyDescent="0.3">
      <c r="C1314">
        <v>17</v>
      </c>
      <c r="D1314" s="109">
        <f>'COG-M'!P1160</f>
        <v>60000</v>
      </c>
    </row>
    <row r="1315" spans="1:4" x14ac:dyDescent="0.3">
      <c r="C1315">
        <v>25</v>
      </c>
      <c r="D1315" s="109">
        <f>'COG-M'!P1161</f>
        <v>0</v>
      </c>
    </row>
    <row r="1316" spans="1:4" x14ac:dyDescent="0.3">
      <c r="C1316">
        <v>26</v>
      </c>
      <c r="D1316" s="109">
        <f>'COG-M'!P1162</f>
        <v>0</v>
      </c>
    </row>
    <row r="1317" spans="1:4" x14ac:dyDescent="0.3">
      <c r="C1317">
        <v>27</v>
      </c>
      <c r="D1317" s="109">
        <f>'COG-M'!P1163</f>
        <v>0</v>
      </c>
    </row>
    <row r="1318" spans="1:4" x14ac:dyDescent="0.3">
      <c r="A1318">
        <v>356</v>
      </c>
      <c r="B1318" t="s">
        <v>167</v>
      </c>
      <c r="C1318">
        <v>11</v>
      </c>
      <c r="D1318" s="109">
        <f>'COG-M'!P1164</f>
        <v>0</v>
      </c>
    </row>
    <row r="1319" spans="1:4" x14ac:dyDescent="0.3">
      <c r="C1319">
        <v>12</v>
      </c>
      <c r="D1319" s="109">
        <f>'COG-M'!P1165</f>
        <v>0</v>
      </c>
    </row>
    <row r="1320" spans="1:4" x14ac:dyDescent="0.3">
      <c r="C1320">
        <v>13</v>
      </c>
      <c r="D1320" s="109">
        <f>'COG-M'!P1166</f>
        <v>0</v>
      </c>
    </row>
    <row r="1321" spans="1:4" x14ac:dyDescent="0.3">
      <c r="C1321">
        <v>14</v>
      </c>
      <c r="D1321" s="109">
        <f>'COG-M'!P1167</f>
        <v>0</v>
      </c>
    </row>
    <row r="1322" spans="1:4" x14ac:dyDescent="0.3">
      <c r="C1322">
        <v>15</v>
      </c>
      <c r="D1322" s="109">
        <f>'COG-M'!P1168</f>
        <v>0</v>
      </c>
    </row>
    <row r="1323" spans="1:4" x14ac:dyDescent="0.3">
      <c r="C1323">
        <v>16</v>
      </c>
      <c r="D1323" s="109">
        <f>'COG-M'!P1169</f>
        <v>0</v>
      </c>
    </row>
    <row r="1324" spans="1:4" x14ac:dyDescent="0.3">
      <c r="C1324">
        <v>17</v>
      </c>
      <c r="D1324" s="109">
        <f>'COG-M'!P1170</f>
        <v>0</v>
      </c>
    </row>
    <row r="1325" spans="1:4" x14ac:dyDescent="0.3">
      <c r="C1325">
        <v>25</v>
      </c>
      <c r="D1325" s="109">
        <f>'COG-M'!P1171</f>
        <v>0</v>
      </c>
    </row>
    <row r="1326" spans="1:4" x14ac:dyDescent="0.3">
      <c r="C1326">
        <v>26</v>
      </c>
      <c r="D1326" s="109">
        <f>'COG-M'!P1172</f>
        <v>0</v>
      </c>
    </row>
    <row r="1327" spans="1:4" x14ac:dyDescent="0.3">
      <c r="C1327">
        <v>27</v>
      </c>
      <c r="D1327" s="109">
        <f>'COG-M'!P1173</f>
        <v>0</v>
      </c>
    </row>
    <row r="1328" spans="1:4" x14ac:dyDescent="0.3">
      <c r="A1328">
        <v>357</v>
      </c>
      <c r="B1328" t="s">
        <v>168</v>
      </c>
      <c r="C1328">
        <v>11</v>
      </c>
      <c r="D1328" s="109">
        <f>'COG-M'!P1174</f>
        <v>0</v>
      </c>
    </row>
    <row r="1329" spans="1:4" x14ac:dyDescent="0.3">
      <c r="C1329">
        <v>12</v>
      </c>
      <c r="D1329" s="109">
        <f>'COG-M'!P1175</f>
        <v>0</v>
      </c>
    </row>
    <row r="1330" spans="1:4" x14ac:dyDescent="0.3">
      <c r="C1330">
        <v>13</v>
      </c>
      <c r="D1330" s="109">
        <f>'COG-M'!P1176</f>
        <v>0</v>
      </c>
    </row>
    <row r="1331" spans="1:4" x14ac:dyDescent="0.3">
      <c r="C1331">
        <v>14</v>
      </c>
      <c r="D1331" s="109">
        <f>'COG-M'!P1177</f>
        <v>0</v>
      </c>
    </row>
    <row r="1332" spans="1:4" x14ac:dyDescent="0.3">
      <c r="C1332">
        <v>15</v>
      </c>
      <c r="D1332" s="109">
        <f>'COG-M'!P1178</f>
        <v>0</v>
      </c>
    </row>
    <row r="1333" spans="1:4" x14ac:dyDescent="0.3">
      <c r="C1333">
        <v>16</v>
      </c>
      <c r="D1333" s="109">
        <f>'COG-M'!P1179</f>
        <v>0</v>
      </c>
    </row>
    <row r="1334" spans="1:4" x14ac:dyDescent="0.3">
      <c r="C1334">
        <v>17</v>
      </c>
      <c r="D1334" s="109">
        <f>'COG-M'!P1180</f>
        <v>0</v>
      </c>
    </row>
    <row r="1335" spans="1:4" x14ac:dyDescent="0.3">
      <c r="C1335">
        <v>25</v>
      </c>
      <c r="D1335" s="109">
        <f>'COG-M'!P1181</f>
        <v>0</v>
      </c>
    </row>
    <row r="1336" spans="1:4" x14ac:dyDescent="0.3">
      <c r="C1336">
        <v>26</v>
      </c>
      <c r="D1336" s="109">
        <f>'COG-M'!P1182</f>
        <v>0</v>
      </c>
    </row>
    <row r="1337" spans="1:4" x14ac:dyDescent="0.3">
      <c r="C1337">
        <v>27</v>
      </c>
      <c r="D1337" s="109">
        <f>'COG-M'!P1183</f>
        <v>0</v>
      </c>
    </row>
    <row r="1338" spans="1:4" x14ac:dyDescent="0.3">
      <c r="A1338">
        <v>358</v>
      </c>
      <c r="B1338" t="s">
        <v>169</v>
      </c>
      <c r="C1338">
        <v>11</v>
      </c>
      <c r="D1338" s="109">
        <f>'COG-M'!P1184</f>
        <v>0</v>
      </c>
    </row>
    <row r="1339" spans="1:4" x14ac:dyDescent="0.3">
      <c r="C1339">
        <v>12</v>
      </c>
      <c r="D1339" s="109">
        <f>'COG-M'!P1185</f>
        <v>0</v>
      </c>
    </row>
    <row r="1340" spans="1:4" x14ac:dyDescent="0.3">
      <c r="C1340">
        <v>13</v>
      </c>
      <c r="D1340" s="109">
        <f>'COG-M'!P1186</f>
        <v>0</v>
      </c>
    </row>
    <row r="1341" spans="1:4" x14ac:dyDescent="0.3">
      <c r="C1341">
        <v>14</v>
      </c>
      <c r="D1341" s="109">
        <f>'COG-M'!P1187</f>
        <v>0</v>
      </c>
    </row>
    <row r="1342" spans="1:4" x14ac:dyDescent="0.3">
      <c r="C1342">
        <v>15</v>
      </c>
      <c r="D1342" s="109">
        <f>'COG-M'!P1188</f>
        <v>0</v>
      </c>
    </row>
    <row r="1343" spans="1:4" x14ac:dyDescent="0.3">
      <c r="C1343">
        <v>16</v>
      </c>
      <c r="D1343" s="109">
        <f>'COG-M'!P1189</f>
        <v>0</v>
      </c>
    </row>
    <row r="1344" spans="1:4" x14ac:dyDescent="0.3">
      <c r="C1344">
        <v>17</v>
      </c>
      <c r="D1344" s="109">
        <f>'COG-M'!P1190</f>
        <v>0</v>
      </c>
    </row>
    <row r="1345" spans="1:4" x14ac:dyDescent="0.3">
      <c r="C1345">
        <v>25</v>
      </c>
      <c r="D1345" s="109">
        <f>'COG-M'!P1191</f>
        <v>0</v>
      </c>
    </row>
    <row r="1346" spans="1:4" x14ac:dyDescent="0.3">
      <c r="C1346">
        <v>26</v>
      </c>
      <c r="D1346" s="109">
        <f>'COG-M'!P1192</f>
        <v>0</v>
      </c>
    </row>
    <row r="1347" spans="1:4" x14ac:dyDescent="0.3">
      <c r="C1347">
        <v>27</v>
      </c>
      <c r="D1347" s="109">
        <f>'COG-M'!P1193</f>
        <v>0</v>
      </c>
    </row>
    <row r="1348" spans="1:4" x14ac:dyDescent="0.3">
      <c r="A1348">
        <v>359</v>
      </c>
      <c r="B1348" t="s">
        <v>170</v>
      </c>
      <c r="C1348">
        <v>11</v>
      </c>
      <c r="D1348" s="109">
        <f>'COG-M'!P1194</f>
        <v>0</v>
      </c>
    </row>
    <row r="1349" spans="1:4" x14ac:dyDescent="0.3">
      <c r="C1349">
        <v>12</v>
      </c>
      <c r="D1349" s="109">
        <f>'COG-M'!P1195</f>
        <v>0</v>
      </c>
    </row>
    <row r="1350" spans="1:4" x14ac:dyDescent="0.3">
      <c r="C1350">
        <v>13</v>
      </c>
      <c r="D1350" s="109">
        <f>'COG-M'!P1196</f>
        <v>0</v>
      </c>
    </row>
    <row r="1351" spans="1:4" x14ac:dyDescent="0.3">
      <c r="C1351">
        <v>14</v>
      </c>
      <c r="D1351" s="109">
        <f>'COG-M'!P1197</f>
        <v>0</v>
      </c>
    </row>
    <row r="1352" spans="1:4" x14ac:dyDescent="0.3">
      <c r="C1352">
        <v>15</v>
      </c>
      <c r="D1352" s="109">
        <f>'COG-M'!P1198</f>
        <v>0</v>
      </c>
    </row>
    <row r="1353" spans="1:4" x14ac:dyDescent="0.3">
      <c r="C1353">
        <v>16</v>
      </c>
      <c r="D1353" s="109">
        <f>'COG-M'!P1199</f>
        <v>0</v>
      </c>
    </row>
    <row r="1354" spans="1:4" x14ac:dyDescent="0.3">
      <c r="C1354">
        <v>17</v>
      </c>
      <c r="D1354" s="109">
        <f>'COG-M'!P1200</f>
        <v>0</v>
      </c>
    </row>
    <row r="1355" spans="1:4" x14ac:dyDescent="0.3">
      <c r="C1355">
        <v>25</v>
      </c>
      <c r="D1355" s="109">
        <f>'COG-M'!P1201</f>
        <v>0</v>
      </c>
    </row>
    <row r="1356" spans="1:4" x14ac:dyDescent="0.3">
      <c r="C1356">
        <v>26</v>
      </c>
      <c r="D1356" s="109">
        <f>'COG-M'!P1202</f>
        <v>0</v>
      </c>
    </row>
    <row r="1357" spans="1:4" x14ac:dyDescent="0.3">
      <c r="C1357">
        <v>27</v>
      </c>
      <c r="D1357" s="109">
        <f>'COG-M'!P1203</f>
        <v>0</v>
      </c>
    </row>
    <row r="1358" spans="1:4" x14ac:dyDescent="0.3">
      <c r="A1358">
        <v>3600</v>
      </c>
      <c r="B1358" t="s">
        <v>171</v>
      </c>
      <c r="D1358" s="109">
        <f>'COG-M'!P1204</f>
        <v>0</v>
      </c>
    </row>
    <row r="1359" spans="1:4" x14ac:dyDescent="0.3">
      <c r="A1359">
        <v>361</v>
      </c>
      <c r="B1359" t="s">
        <v>172</v>
      </c>
      <c r="C1359">
        <v>11</v>
      </c>
      <c r="D1359" s="109">
        <f>'COG-M'!P1205</f>
        <v>0</v>
      </c>
    </row>
    <row r="1360" spans="1:4" x14ac:dyDescent="0.3">
      <c r="C1360">
        <v>12</v>
      </c>
      <c r="D1360" s="109">
        <f>'COG-M'!P1206</f>
        <v>0</v>
      </c>
    </row>
    <row r="1361" spans="1:4" x14ac:dyDescent="0.3">
      <c r="C1361">
        <v>13</v>
      </c>
      <c r="D1361" s="109">
        <f>'COG-M'!P1207</f>
        <v>0</v>
      </c>
    </row>
    <row r="1362" spans="1:4" x14ac:dyDescent="0.3">
      <c r="C1362">
        <v>14</v>
      </c>
      <c r="D1362" s="109">
        <f>'COG-M'!P1208</f>
        <v>0</v>
      </c>
    </row>
    <row r="1363" spans="1:4" x14ac:dyDescent="0.3">
      <c r="C1363">
        <v>15</v>
      </c>
      <c r="D1363" s="109">
        <f>'COG-M'!P1209</f>
        <v>0</v>
      </c>
    </row>
    <row r="1364" spans="1:4" x14ac:dyDescent="0.3">
      <c r="C1364">
        <v>16</v>
      </c>
      <c r="D1364" s="109">
        <f>'COG-M'!P1210</f>
        <v>0</v>
      </c>
    </row>
    <row r="1365" spans="1:4" x14ac:dyDescent="0.3">
      <c r="C1365">
        <v>17</v>
      </c>
      <c r="D1365" s="109">
        <f>'COG-M'!P1211</f>
        <v>0</v>
      </c>
    </row>
    <row r="1366" spans="1:4" x14ac:dyDescent="0.3">
      <c r="C1366">
        <v>25</v>
      </c>
      <c r="D1366" s="109">
        <f>'COG-M'!P1212</f>
        <v>0</v>
      </c>
    </row>
    <row r="1367" spans="1:4" x14ac:dyDescent="0.3">
      <c r="C1367">
        <v>26</v>
      </c>
      <c r="D1367" s="109">
        <f>'COG-M'!P1213</f>
        <v>0</v>
      </c>
    </row>
    <row r="1368" spans="1:4" x14ac:dyDescent="0.3">
      <c r="C1368">
        <v>27</v>
      </c>
      <c r="D1368" s="109">
        <f>'COG-M'!P1214</f>
        <v>0</v>
      </c>
    </row>
    <row r="1369" spans="1:4" x14ac:dyDescent="0.3">
      <c r="A1369">
        <v>362</v>
      </c>
      <c r="B1369" t="s">
        <v>173</v>
      </c>
      <c r="C1369">
        <v>11</v>
      </c>
      <c r="D1369" s="109">
        <f>'COG-M'!P1215</f>
        <v>0</v>
      </c>
    </row>
    <row r="1370" spans="1:4" x14ac:dyDescent="0.3">
      <c r="C1370">
        <v>12</v>
      </c>
      <c r="D1370" s="109">
        <f>'COG-M'!P1216</f>
        <v>0</v>
      </c>
    </row>
    <row r="1371" spans="1:4" x14ac:dyDescent="0.3">
      <c r="C1371">
        <v>13</v>
      </c>
      <c r="D1371" s="109">
        <f>'COG-M'!P1217</f>
        <v>0</v>
      </c>
    </row>
    <row r="1372" spans="1:4" x14ac:dyDescent="0.3">
      <c r="C1372">
        <v>14</v>
      </c>
      <c r="D1372" s="109">
        <f>'COG-M'!P1218</f>
        <v>0</v>
      </c>
    </row>
    <row r="1373" spans="1:4" x14ac:dyDescent="0.3">
      <c r="C1373">
        <v>15</v>
      </c>
      <c r="D1373" s="109">
        <f>'COG-M'!P1219</f>
        <v>0</v>
      </c>
    </row>
    <row r="1374" spans="1:4" x14ac:dyDescent="0.3">
      <c r="C1374">
        <v>16</v>
      </c>
      <c r="D1374" s="109">
        <f>'COG-M'!P1220</f>
        <v>0</v>
      </c>
    </row>
    <row r="1375" spans="1:4" x14ac:dyDescent="0.3">
      <c r="C1375">
        <v>17</v>
      </c>
      <c r="D1375" s="109">
        <f>'COG-M'!P1221</f>
        <v>0</v>
      </c>
    </row>
    <row r="1376" spans="1:4" x14ac:dyDescent="0.3">
      <c r="C1376">
        <v>25</v>
      </c>
      <c r="D1376" s="109">
        <f>'COG-M'!P1222</f>
        <v>0</v>
      </c>
    </row>
    <row r="1377" spans="1:4" x14ac:dyDescent="0.3">
      <c r="C1377">
        <v>26</v>
      </c>
      <c r="D1377" s="109">
        <f>'COG-M'!P1223</f>
        <v>0</v>
      </c>
    </row>
    <row r="1378" spans="1:4" x14ac:dyDescent="0.3">
      <c r="C1378">
        <v>27</v>
      </c>
      <c r="D1378" s="109">
        <f>'COG-M'!P1224</f>
        <v>0</v>
      </c>
    </row>
    <row r="1379" spans="1:4" x14ac:dyDescent="0.3">
      <c r="A1379">
        <v>363</v>
      </c>
      <c r="B1379" t="s">
        <v>174</v>
      </c>
      <c r="C1379">
        <v>11</v>
      </c>
      <c r="D1379" s="109">
        <f>'COG-M'!P1225</f>
        <v>0</v>
      </c>
    </row>
    <row r="1380" spans="1:4" x14ac:dyDescent="0.3">
      <c r="C1380">
        <v>12</v>
      </c>
      <c r="D1380" s="109">
        <f>'COG-M'!P1226</f>
        <v>0</v>
      </c>
    </row>
    <row r="1381" spans="1:4" x14ac:dyDescent="0.3">
      <c r="C1381">
        <v>13</v>
      </c>
      <c r="D1381" s="109">
        <f>'COG-M'!P1227</f>
        <v>0</v>
      </c>
    </row>
    <row r="1382" spans="1:4" x14ac:dyDescent="0.3">
      <c r="C1382">
        <v>14</v>
      </c>
      <c r="D1382" s="109">
        <f>'COG-M'!P1228</f>
        <v>0</v>
      </c>
    </row>
    <row r="1383" spans="1:4" x14ac:dyDescent="0.3">
      <c r="C1383">
        <v>15</v>
      </c>
      <c r="D1383" s="109">
        <f>'COG-M'!P1229</f>
        <v>0</v>
      </c>
    </row>
    <row r="1384" spans="1:4" x14ac:dyDescent="0.3">
      <c r="C1384">
        <v>16</v>
      </c>
      <c r="D1384" s="109">
        <f>'COG-M'!P1230</f>
        <v>0</v>
      </c>
    </row>
    <row r="1385" spans="1:4" x14ac:dyDescent="0.3">
      <c r="C1385">
        <v>17</v>
      </c>
      <c r="D1385" s="109">
        <f>'COG-M'!P1231</f>
        <v>0</v>
      </c>
    </row>
    <row r="1386" spans="1:4" x14ac:dyDescent="0.3">
      <c r="C1386">
        <v>25</v>
      </c>
      <c r="D1386" s="109">
        <f>'COG-M'!P1232</f>
        <v>0</v>
      </c>
    </row>
    <row r="1387" spans="1:4" x14ac:dyDescent="0.3">
      <c r="C1387">
        <v>26</v>
      </c>
      <c r="D1387" s="109">
        <f>'COG-M'!P1233</f>
        <v>0</v>
      </c>
    </row>
    <row r="1388" spans="1:4" x14ac:dyDescent="0.3">
      <c r="C1388">
        <v>27</v>
      </c>
      <c r="D1388" s="109">
        <f>'COG-M'!P1234</f>
        <v>0</v>
      </c>
    </row>
    <row r="1389" spans="1:4" x14ac:dyDescent="0.3">
      <c r="A1389">
        <v>364</v>
      </c>
      <c r="B1389" t="s">
        <v>175</v>
      </c>
      <c r="C1389">
        <v>11</v>
      </c>
      <c r="D1389" s="109">
        <f>'COG-M'!P1235</f>
        <v>0</v>
      </c>
    </row>
    <row r="1390" spans="1:4" x14ac:dyDescent="0.3">
      <c r="C1390">
        <v>12</v>
      </c>
      <c r="D1390" s="109">
        <f>'COG-M'!P1236</f>
        <v>0</v>
      </c>
    </row>
    <row r="1391" spans="1:4" x14ac:dyDescent="0.3">
      <c r="C1391">
        <v>13</v>
      </c>
      <c r="D1391" s="109">
        <f>'COG-M'!P1237</f>
        <v>0</v>
      </c>
    </row>
    <row r="1392" spans="1:4" x14ac:dyDescent="0.3">
      <c r="C1392">
        <v>14</v>
      </c>
      <c r="D1392" s="109">
        <f>'COG-M'!P1238</f>
        <v>0</v>
      </c>
    </row>
    <row r="1393" spans="1:4" x14ac:dyDescent="0.3">
      <c r="C1393">
        <v>15</v>
      </c>
      <c r="D1393" s="109">
        <f>'COG-M'!P1239</f>
        <v>0</v>
      </c>
    </row>
    <row r="1394" spans="1:4" x14ac:dyDescent="0.3">
      <c r="C1394">
        <v>16</v>
      </c>
      <c r="D1394" s="109">
        <f>'COG-M'!P1240</f>
        <v>0</v>
      </c>
    </row>
    <row r="1395" spans="1:4" x14ac:dyDescent="0.3">
      <c r="C1395">
        <v>17</v>
      </c>
      <c r="D1395" s="109">
        <f>'COG-M'!P1241</f>
        <v>0</v>
      </c>
    </row>
    <row r="1396" spans="1:4" x14ac:dyDescent="0.3">
      <c r="C1396">
        <v>25</v>
      </c>
      <c r="D1396" s="109">
        <f>'COG-M'!P1242</f>
        <v>0</v>
      </c>
    </row>
    <row r="1397" spans="1:4" x14ac:dyDescent="0.3">
      <c r="C1397">
        <v>26</v>
      </c>
      <c r="D1397" s="109">
        <f>'COG-M'!P1243</f>
        <v>0</v>
      </c>
    </row>
    <row r="1398" spans="1:4" x14ac:dyDescent="0.3">
      <c r="C1398">
        <v>27</v>
      </c>
      <c r="D1398" s="109">
        <f>'COG-M'!P1244</f>
        <v>0</v>
      </c>
    </row>
    <row r="1399" spans="1:4" x14ac:dyDescent="0.3">
      <c r="A1399">
        <v>365</v>
      </c>
      <c r="B1399" t="s">
        <v>176</v>
      </c>
      <c r="C1399">
        <v>11</v>
      </c>
      <c r="D1399" s="109">
        <f>'COG-M'!P1245</f>
        <v>0</v>
      </c>
    </row>
    <row r="1400" spans="1:4" x14ac:dyDescent="0.3">
      <c r="C1400">
        <v>12</v>
      </c>
      <c r="D1400" s="109">
        <f>'COG-M'!P1246</f>
        <v>0</v>
      </c>
    </row>
    <row r="1401" spans="1:4" x14ac:dyDescent="0.3">
      <c r="C1401">
        <v>13</v>
      </c>
      <c r="D1401" s="109">
        <f>'COG-M'!P1247</f>
        <v>0</v>
      </c>
    </row>
    <row r="1402" spans="1:4" x14ac:dyDescent="0.3">
      <c r="C1402">
        <v>14</v>
      </c>
      <c r="D1402" s="109">
        <f>'COG-M'!P1248</f>
        <v>0</v>
      </c>
    </row>
    <row r="1403" spans="1:4" x14ac:dyDescent="0.3">
      <c r="C1403">
        <v>15</v>
      </c>
      <c r="D1403" s="109">
        <f>'COG-M'!P1249</f>
        <v>0</v>
      </c>
    </row>
    <row r="1404" spans="1:4" x14ac:dyDescent="0.3">
      <c r="C1404">
        <v>16</v>
      </c>
      <c r="D1404" s="109">
        <f>'COG-M'!P1250</f>
        <v>0</v>
      </c>
    </row>
    <row r="1405" spans="1:4" x14ac:dyDescent="0.3">
      <c r="C1405">
        <v>17</v>
      </c>
      <c r="D1405" s="109">
        <f>'COG-M'!P1251</f>
        <v>0</v>
      </c>
    </row>
    <row r="1406" spans="1:4" x14ac:dyDescent="0.3">
      <c r="C1406">
        <v>25</v>
      </c>
      <c r="D1406" s="109">
        <f>'COG-M'!P1252</f>
        <v>0</v>
      </c>
    </row>
    <row r="1407" spans="1:4" x14ac:dyDescent="0.3">
      <c r="C1407">
        <v>26</v>
      </c>
      <c r="D1407" s="109">
        <f>'COG-M'!P1253</f>
        <v>0</v>
      </c>
    </row>
    <row r="1408" spans="1:4" x14ac:dyDescent="0.3">
      <c r="C1408">
        <v>27</v>
      </c>
      <c r="D1408" s="109">
        <f>'COG-M'!P1254</f>
        <v>0</v>
      </c>
    </row>
    <row r="1409" spans="1:4" x14ac:dyDescent="0.3">
      <c r="A1409">
        <v>366</v>
      </c>
      <c r="B1409" t="s">
        <v>617</v>
      </c>
      <c r="C1409">
        <v>11</v>
      </c>
      <c r="D1409" s="109">
        <f>'COG-M'!P1255</f>
        <v>0</v>
      </c>
    </row>
    <row r="1410" spans="1:4" x14ac:dyDescent="0.3">
      <c r="C1410">
        <v>12</v>
      </c>
      <c r="D1410" s="109">
        <f>'COG-M'!P1256</f>
        <v>0</v>
      </c>
    </row>
    <row r="1411" spans="1:4" x14ac:dyDescent="0.3">
      <c r="C1411">
        <v>13</v>
      </c>
      <c r="D1411" s="109">
        <f>'COG-M'!P1257</f>
        <v>0</v>
      </c>
    </row>
    <row r="1412" spans="1:4" x14ac:dyDescent="0.3">
      <c r="C1412">
        <v>14</v>
      </c>
      <c r="D1412" s="109">
        <f>'COG-M'!P1258</f>
        <v>0</v>
      </c>
    </row>
    <row r="1413" spans="1:4" x14ac:dyDescent="0.3">
      <c r="C1413">
        <v>15</v>
      </c>
      <c r="D1413" s="109">
        <f>'COG-M'!P1259</f>
        <v>0</v>
      </c>
    </row>
    <row r="1414" spans="1:4" x14ac:dyDescent="0.3">
      <c r="C1414">
        <v>16</v>
      </c>
      <c r="D1414" s="109">
        <f>'COG-M'!P1260</f>
        <v>0</v>
      </c>
    </row>
    <row r="1415" spans="1:4" x14ac:dyDescent="0.3">
      <c r="C1415">
        <v>17</v>
      </c>
      <c r="D1415" s="109">
        <f>'COG-M'!P1261</f>
        <v>0</v>
      </c>
    </row>
    <row r="1416" spans="1:4" x14ac:dyDescent="0.3">
      <c r="C1416">
        <v>25</v>
      </c>
      <c r="D1416" s="109">
        <f>'COG-M'!P1262</f>
        <v>0</v>
      </c>
    </row>
    <row r="1417" spans="1:4" x14ac:dyDescent="0.3">
      <c r="C1417">
        <v>26</v>
      </c>
      <c r="D1417" s="109">
        <f>'COG-M'!P1263</f>
        <v>0</v>
      </c>
    </row>
    <row r="1418" spans="1:4" x14ac:dyDescent="0.3">
      <c r="C1418">
        <v>27</v>
      </c>
      <c r="D1418" s="109">
        <f>'COG-M'!P1264</f>
        <v>0</v>
      </c>
    </row>
    <row r="1419" spans="1:4" x14ac:dyDescent="0.3">
      <c r="A1419">
        <v>369</v>
      </c>
      <c r="B1419" t="s">
        <v>177</v>
      </c>
      <c r="C1419">
        <v>11</v>
      </c>
      <c r="D1419" s="109">
        <f>'COG-M'!P1265</f>
        <v>0</v>
      </c>
    </row>
    <row r="1420" spans="1:4" x14ac:dyDescent="0.3">
      <c r="C1420">
        <v>12</v>
      </c>
      <c r="D1420" s="109">
        <f>'COG-M'!P1266</f>
        <v>0</v>
      </c>
    </row>
    <row r="1421" spans="1:4" x14ac:dyDescent="0.3">
      <c r="C1421">
        <v>13</v>
      </c>
      <c r="D1421" s="109">
        <f>'COG-M'!P1267</f>
        <v>0</v>
      </c>
    </row>
    <row r="1422" spans="1:4" x14ac:dyDescent="0.3">
      <c r="C1422">
        <v>14</v>
      </c>
      <c r="D1422" s="109">
        <f>'COG-M'!P1268</f>
        <v>0</v>
      </c>
    </row>
    <row r="1423" spans="1:4" x14ac:dyDescent="0.3">
      <c r="C1423">
        <v>15</v>
      </c>
      <c r="D1423" s="109">
        <f>'COG-M'!P1269</f>
        <v>0</v>
      </c>
    </row>
    <row r="1424" spans="1:4" x14ac:dyDescent="0.3">
      <c r="C1424">
        <v>16</v>
      </c>
      <c r="D1424" s="109">
        <f>'COG-M'!P1270</f>
        <v>0</v>
      </c>
    </row>
    <row r="1425" spans="1:4" x14ac:dyDescent="0.3">
      <c r="C1425">
        <v>17</v>
      </c>
      <c r="D1425" s="109">
        <f>'COG-M'!P1271</f>
        <v>0</v>
      </c>
    </row>
    <row r="1426" spans="1:4" x14ac:dyDescent="0.3">
      <c r="C1426">
        <v>25</v>
      </c>
      <c r="D1426" s="109">
        <f>'COG-M'!P1272</f>
        <v>0</v>
      </c>
    </row>
    <row r="1427" spans="1:4" x14ac:dyDescent="0.3">
      <c r="C1427">
        <v>26</v>
      </c>
      <c r="D1427" s="109">
        <f>'COG-M'!P1273</f>
        <v>0</v>
      </c>
    </row>
    <row r="1428" spans="1:4" x14ac:dyDescent="0.3">
      <c r="C1428">
        <v>27</v>
      </c>
      <c r="D1428" s="109">
        <f>'COG-M'!P1274</f>
        <v>0</v>
      </c>
    </row>
    <row r="1429" spans="1:4" x14ac:dyDescent="0.3">
      <c r="A1429">
        <v>3700</v>
      </c>
      <c r="B1429" t="s">
        <v>178</v>
      </c>
      <c r="D1429" s="109">
        <f>'COG-M'!P1275</f>
        <v>120000</v>
      </c>
    </row>
    <row r="1430" spans="1:4" x14ac:dyDescent="0.3">
      <c r="A1430">
        <v>371</v>
      </c>
      <c r="B1430" t="s">
        <v>179</v>
      </c>
      <c r="C1430">
        <v>11</v>
      </c>
      <c r="D1430" s="109">
        <f>'COG-M'!P1276</f>
        <v>0</v>
      </c>
    </row>
    <row r="1431" spans="1:4" x14ac:dyDescent="0.3">
      <c r="C1431">
        <v>12</v>
      </c>
      <c r="D1431" s="109">
        <f>'COG-M'!P1277</f>
        <v>0</v>
      </c>
    </row>
    <row r="1432" spans="1:4" x14ac:dyDescent="0.3">
      <c r="C1432">
        <v>13</v>
      </c>
      <c r="D1432" s="109">
        <f>'COG-M'!P1278</f>
        <v>0</v>
      </c>
    </row>
    <row r="1433" spans="1:4" x14ac:dyDescent="0.3">
      <c r="C1433">
        <v>14</v>
      </c>
      <c r="D1433" s="109">
        <f>'COG-M'!P1279</f>
        <v>0</v>
      </c>
    </row>
    <row r="1434" spans="1:4" x14ac:dyDescent="0.3">
      <c r="C1434">
        <v>15</v>
      </c>
      <c r="D1434" s="109">
        <f>'COG-M'!P1280</f>
        <v>0</v>
      </c>
    </row>
    <row r="1435" spans="1:4" x14ac:dyDescent="0.3">
      <c r="C1435">
        <v>16</v>
      </c>
      <c r="D1435" s="109">
        <f>'COG-M'!P1281</f>
        <v>0</v>
      </c>
    </row>
    <row r="1436" spans="1:4" x14ac:dyDescent="0.3">
      <c r="C1436">
        <v>17</v>
      </c>
      <c r="D1436" s="109">
        <f>'COG-M'!P1282</f>
        <v>0</v>
      </c>
    </row>
    <row r="1437" spans="1:4" x14ac:dyDescent="0.3">
      <c r="C1437">
        <v>25</v>
      </c>
      <c r="D1437" s="109">
        <f>'COG-M'!P1283</f>
        <v>0</v>
      </c>
    </row>
    <row r="1438" spans="1:4" x14ac:dyDescent="0.3">
      <c r="C1438">
        <v>26</v>
      </c>
      <c r="D1438" s="109">
        <f>'COG-M'!P1284</f>
        <v>0</v>
      </c>
    </row>
    <row r="1439" spans="1:4" x14ac:dyDescent="0.3">
      <c r="C1439">
        <v>27</v>
      </c>
      <c r="D1439" s="109">
        <f>'COG-M'!P1285</f>
        <v>0</v>
      </c>
    </row>
    <row r="1440" spans="1:4" x14ac:dyDescent="0.3">
      <c r="A1440">
        <v>372</v>
      </c>
      <c r="B1440" t="s">
        <v>180</v>
      </c>
      <c r="C1440">
        <v>11</v>
      </c>
      <c r="D1440" s="109">
        <f>'COG-M'!P1286</f>
        <v>0</v>
      </c>
    </row>
    <row r="1441" spans="1:4" x14ac:dyDescent="0.3">
      <c r="C1441">
        <v>12</v>
      </c>
      <c r="D1441" s="109">
        <f>'COG-M'!P1287</f>
        <v>0</v>
      </c>
    </row>
    <row r="1442" spans="1:4" x14ac:dyDescent="0.3">
      <c r="C1442">
        <v>13</v>
      </c>
      <c r="D1442" s="109">
        <f>'COG-M'!P1288</f>
        <v>0</v>
      </c>
    </row>
    <row r="1443" spans="1:4" x14ac:dyDescent="0.3">
      <c r="C1443">
        <v>14</v>
      </c>
      <c r="D1443" s="109">
        <f>'COG-M'!P1289</f>
        <v>0</v>
      </c>
    </row>
    <row r="1444" spans="1:4" x14ac:dyDescent="0.3">
      <c r="C1444">
        <v>15</v>
      </c>
      <c r="D1444" s="109">
        <f>'COG-M'!P1290</f>
        <v>0</v>
      </c>
    </row>
    <row r="1445" spans="1:4" x14ac:dyDescent="0.3">
      <c r="C1445">
        <v>16</v>
      </c>
      <c r="D1445" s="109">
        <f>'COG-M'!P1291</f>
        <v>0</v>
      </c>
    </row>
    <row r="1446" spans="1:4" x14ac:dyDescent="0.3">
      <c r="C1446">
        <v>17</v>
      </c>
      <c r="D1446" s="109">
        <f>'COG-M'!P1292</f>
        <v>0</v>
      </c>
    </row>
    <row r="1447" spans="1:4" x14ac:dyDescent="0.3">
      <c r="C1447">
        <v>25</v>
      </c>
      <c r="D1447" s="109">
        <f>'COG-M'!P1293</f>
        <v>0</v>
      </c>
    </row>
    <row r="1448" spans="1:4" x14ac:dyDescent="0.3">
      <c r="C1448">
        <v>26</v>
      </c>
      <c r="D1448" s="109">
        <f>'COG-M'!P1294</f>
        <v>0</v>
      </c>
    </row>
    <row r="1449" spans="1:4" x14ac:dyDescent="0.3">
      <c r="C1449">
        <v>27</v>
      </c>
      <c r="D1449" s="109">
        <f>'COG-M'!P1295</f>
        <v>0</v>
      </c>
    </row>
    <row r="1450" spans="1:4" x14ac:dyDescent="0.3">
      <c r="A1450">
        <v>373</v>
      </c>
      <c r="B1450" t="s">
        <v>181</v>
      </c>
      <c r="C1450">
        <v>11</v>
      </c>
      <c r="D1450" s="109">
        <f>'COG-M'!P1296</f>
        <v>0</v>
      </c>
    </row>
    <row r="1451" spans="1:4" x14ac:dyDescent="0.3">
      <c r="C1451">
        <v>12</v>
      </c>
      <c r="D1451" s="109">
        <f>'COG-M'!P1297</f>
        <v>0</v>
      </c>
    </row>
    <row r="1452" spans="1:4" x14ac:dyDescent="0.3">
      <c r="C1452">
        <v>13</v>
      </c>
      <c r="D1452" s="109">
        <f>'COG-M'!P1298</f>
        <v>0</v>
      </c>
    </row>
    <row r="1453" spans="1:4" x14ac:dyDescent="0.3">
      <c r="C1453">
        <v>14</v>
      </c>
      <c r="D1453" s="109">
        <f>'COG-M'!P1299</f>
        <v>0</v>
      </c>
    </row>
    <row r="1454" spans="1:4" x14ac:dyDescent="0.3">
      <c r="C1454">
        <v>15</v>
      </c>
      <c r="D1454" s="109">
        <f>'COG-M'!P1300</f>
        <v>0</v>
      </c>
    </row>
    <row r="1455" spans="1:4" x14ac:dyDescent="0.3">
      <c r="C1455">
        <v>16</v>
      </c>
      <c r="D1455" s="109">
        <f>'COG-M'!P1301</f>
        <v>0</v>
      </c>
    </row>
    <row r="1456" spans="1:4" x14ac:dyDescent="0.3">
      <c r="C1456">
        <v>17</v>
      </c>
      <c r="D1456" s="109">
        <f>'COG-M'!P1302</f>
        <v>0</v>
      </c>
    </row>
    <row r="1457" spans="1:4" x14ac:dyDescent="0.3">
      <c r="C1457">
        <v>25</v>
      </c>
      <c r="D1457" s="109">
        <f>'COG-M'!P1303</f>
        <v>0</v>
      </c>
    </row>
    <row r="1458" spans="1:4" x14ac:dyDescent="0.3">
      <c r="C1458">
        <v>26</v>
      </c>
      <c r="D1458" s="109">
        <f>'COG-M'!P1304</f>
        <v>0</v>
      </c>
    </row>
    <row r="1459" spans="1:4" x14ac:dyDescent="0.3">
      <c r="C1459">
        <v>27</v>
      </c>
      <c r="D1459" s="109">
        <f>'COG-M'!P1305</f>
        <v>0</v>
      </c>
    </row>
    <row r="1460" spans="1:4" x14ac:dyDescent="0.3">
      <c r="A1460">
        <v>374</v>
      </c>
      <c r="B1460" t="s">
        <v>182</v>
      </c>
      <c r="C1460">
        <v>11</v>
      </c>
      <c r="D1460" s="109">
        <f>'COG-M'!P1306</f>
        <v>0</v>
      </c>
    </row>
    <row r="1461" spans="1:4" x14ac:dyDescent="0.3">
      <c r="C1461">
        <v>12</v>
      </c>
      <c r="D1461" s="109">
        <f>'COG-M'!P1307</f>
        <v>0</v>
      </c>
    </row>
    <row r="1462" spans="1:4" x14ac:dyDescent="0.3">
      <c r="C1462">
        <v>13</v>
      </c>
      <c r="D1462" s="109">
        <f>'COG-M'!P1308</f>
        <v>0</v>
      </c>
    </row>
    <row r="1463" spans="1:4" x14ac:dyDescent="0.3">
      <c r="C1463">
        <v>14</v>
      </c>
      <c r="D1463" s="109">
        <f>'COG-M'!P1309</f>
        <v>0</v>
      </c>
    </row>
    <row r="1464" spans="1:4" x14ac:dyDescent="0.3">
      <c r="C1464">
        <v>15</v>
      </c>
      <c r="D1464" s="109">
        <f>'COG-M'!P1310</f>
        <v>0</v>
      </c>
    </row>
    <row r="1465" spans="1:4" x14ac:dyDescent="0.3">
      <c r="C1465">
        <v>16</v>
      </c>
      <c r="D1465" s="109">
        <f>'COG-M'!P1311</f>
        <v>0</v>
      </c>
    </row>
    <row r="1466" spans="1:4" x14ac:dyDescent="0.3">
      <c r="C1466">
        <v>17</v>
      </c>
      <c r="D1466" s="109">
        <f>'COG-M'!P1312</f>
        <v>0</v>
      </c>
    </row>
    <row r="1467" spans="1:4" x14ac:dyDescent="0.3">
      <c r="C1467">
        <v>25</v>
      </c>
      <c r="D1467" s="109">
        <f>'COG-M'!P1313</f>
        <v>0</v>
      </c>
    </row>
    <row r="1468" spans="1:4" x14ac:dyDescent="0.3">
      <c r="C1468">
        <v>26</v>
      </c>
      <c r="D1468" s="109">
        <f>'COG-M'!P1314</f>
        <v>0</v>
      </c>
    </row>
    <row r="1469" spans="1:4" x14ac:dyDescent="0.3">
      <c r="C1469">
        <v>27</v>
      </c>
      <c r="D1469" s="109">
        <f>'COG-M'!P1315</f>
        <v>0</v>
      </c>
    </row>
    <row r="1470" spans="1:4" x14ac:dyDescent="0.3">
      <c r="A1470">
        <v>375</v>
      </c>
      <c r="B1470" t="s">
        <v>183</v>
      </c>
      <c r="C1470">
        <v>11</v>
      </c>
      <c r="D1470" s="109">
        <f>'COG-M'!P1316</f>
        <v>0</v>
      </c>
    </row>
    <row r="1471" spans="1:4" x14ac:dyDescent="0.3">
      <c r="C1471">
        <v>12</v>
      </c>
      <c r="D1471" s="109">
        <f>'COG-M'!P1317</f>
        <v>0</v>
      </c>
    </row>
    <row r="1472" spans="1:4" x14ac:dyDescent="0.3">
      <c r="C1472">
        <v>13</v>
      </c>
      <c r="D1472" s="109">
        <f>'COG-M'!P1318</f>
        <v>0</v>
      </c>
    </row>
    <row r="1473" spans="1:4" x14ac:dyDescent="0.3">
      <c r="C1473">
        <v>14</v>
      </c>
      <c r="D1473" s="109">
        <f>'COG-M'!P1319</f>
        <v>0</v>
      </c>
    </row>
    <row r="1474" spans="1:4" x14ac:dyDescent="0.3">
      <c r="C1474">
        <v>15</v>
      </c>
      <c r="D1474" s="109">
        <f>'COG-M'!P1320</f>
        <v>0</v>
      </c>
    </row>
    <row r="1475" spans="1:4" x14ac:dyDescent="0.3">
      <c r="C1475">
        <v>16</v>
      </c>
      <c r="D1475" s="109">
        <f>'COG-M'!P1321</f>
        <v>0</v>
      </c>
    </row>
    <row r="1476" spans="1:4" x14ac:dyDescent="0.3">
      <c r="C1476">
        <v>17</v>
      </c>
      <c r="D1476" s="109">
        <f>'COG-M'!P1322</f>
        <v>120000</v>
      </c>
    </row>
    <row r="1477" spans="1:4" x14ac:dyDescent="0.3">
      <c r="C1477">
        <v>25</v>
      </c>
      <c r="D1477" s="109">
        <f>'COG-M'!P1323</f>
        <v>0</v>
      </c>
    </row>
    <row r="1478" spans="1:4" x14ac:dyDescent="0.3">
      <c r="C1478">
        <v>26</v>
      </c>
      <c r="D1478" s="109">
        <f>'COG-M'!P1324</f>
        <v>0</v>
      </c>
    </row>
    <row r="1479" spans="1:4" x14ac:dyDescent="0.3">
      <c r="C1479">
        <v>27</v>
      </c>
      <c r="D1479" s="109">
        <f>'COG-M'!P1325</f>
        <v>0</v>
      </c>
    </row>
    <row r="1480" spans="1:4" x14ac:dyDescent="0.3">
      <c r="A1480">
        <v>376</v>
      </c>
      <c r="B1480" t="s">
        <v>184</v>
      </c>
      <c r="C1480">
        <v>11</v>
      </c>
      <c r="D1480" s="109">
        <f>'COG-M'!P1326</f>
        <v>0</v>
      </c>
    </row>
    <row r="1481" spans="1:4" x14ac:dyDescent="0.3">
      <c r="C1481">
        <v>12</v>
      </c>
      <c r="D1481" s="109">
        <f>'COG-M'!P1327</f>
        <v>0</v>
      </c>
    </row>
    <row r="1482" spans="1:4" x14ac:dyDescent="0.3">
      <c r="C1482">
        <v>13</v>
      </c>
      <c r="D1482" s="109">
        <f>'COG-M'!P1328</f>
        <v>0</v>
      </c>
    </row>
    <row r="1483" spans="1:4" x14ac:dyDescent="0.3">
      <c r="C1483">
        <v>14</v>
      </c>
      <c r="D1483" s="109">
        <f>'COG-M'!P1329</f>
        <v>0</v>
      </c>
    </row>
    <row r="1484" spans="1:4" x14ac:dyDescent="0.3">
      <c r="C1484">
        <v>15</v>
      </c>
      <c r="D1484" s="109">
        <f>'COG-M'!P1330</f>
        <v>0</v>
      </c>
    </row>
    <row r="1485" spans="1:4" x14ac:dyDescent="0.3">
      <c r="C1485">
        <v>16</v>
      </c>
      <c r="D1485" s="109">
        <f>'COG-M'!P1331</f>
        <v>0</v>
      </c>
    </row>
    <row r="1486" spans="1:4" x14ac:dyDescent="0.3">
      <c r="C1486">
        <v>17</v>
      </c>
      <c r="D1486" s="109">
        <f>'COG-M'!P1332</f>
        <v>0</v>
      </c>
    </row>
    <row r="1487" spans="1:4" x14ac:dyDescent="0.3">
      <c r="C1487">
        <v>25</v>
      </c>
      <c r="D1487" s="109">
        <f>'COG-M'!P1333</f>
        <v>0</v>
      </c>
    </row>
    <row r="1488" spans="1:4" x14ac:dyDescent="0.3">
      <c r="C1488">
        <v>26</v>
      </c>
      <c r="D1488" s="109">
        <f>'COG-M'!P1334</f>
        <v>0</v>
      </c>
    </row>
    <row r="1489" spans="1:4" x14ac:dyDescent="0.3">
      <c r="C1489">
        <v>27</v>
      </c>
      <c r="D1489" s="109">
        <f>'COG-M'!P1335</f>
        <v>0</v>
      </c>
    </row>
    <row r="1490" spans="1:4" x14ac:dyDescent="0.3">
      <c r="A1490">
        <v>377</v>
      </c>
      <c r="B1490" t="s">
        <v>185</v>
      </c>
      <c r="C1490">
        <v>11</v>
      </c>
      <c r="D1490" s="109">
        <f>'COG-M'!P1336</f>
        <v>0</v>
      </c>
    </row>
    <row r="1491" spans="1:4" x14ac:dyDescent="0.3">
      <c r="C1491">
        <v>12</v>
      </c>
      <c r="D1491" s="109">
        <f>'COG-M'!P1337</f>
        <v>0</v>
      </c>
    </row>
    <row r="1492" spans="1:4" x14ac:dyDescent="0.3">
      <c r="C1492">
        <v>13</v>
      </c>
      <c r="D1492" s="109">
        <f>'COG-M'!P1338</f>
        <v>0</v>
      </c>
    </row>
    <row r="1493" spans="1:4" x14ac:dyDescent="0.3">
      <c r="C1493">
        <v>14</v>
      </c>
      <c r="D1493" s="109">
        <f>'COG-M'!P1339</f>
        <v>0</v>
      </c>
    </row>
    <row r="1494" spans="1:4" x14ac:dyDescent="0.3">
      <c r="C1494">
        <v>15</v>
      </c>
      <c r="D1494" s="109">
        <f>'COG-M'!P1340</f>
        <v>0</v>
      </c>
    </row>
    <row r="1495" spans="1:4" x14ac:dyDescent="0.3">
      <c r="C1495">
        <v>16</v>
      </c>
      <c r="D1495" s="109">
        <f>'COG-M'!P1341</f>
        <v>0</v>
      </c>
    </row>
    <row r="1496" spans="1:4" x14ac:dyDescent="0.3">
      <c r="C1496">
        <v>17</v>
      </c>
      <c r="D1496" s="109">
        <f>'COG-M'!P1342</f>
        <v>0</v>
      </c>
    </row>
    <row r="1497" spans="1:4" x14ac:dyDescent="0.3">
      <c r="C1497">
        <v>25</v>
      </c>
      <c r="D1497" s="109">
        <f>'COG-M'!P1343</f>
        <v>0</v>
      </c>
    </row>
    <row r="1498" spans="1:4" x14ac:dyDescent="0.3">
      <c r="C1498">
        <v>26</v>
      </c>
      <c r="D1498" s="109">
        <f>'COG-M'!P1344</f>
        <v>0</v>
      </c>
    </row>
    <row r="1499" spans="1:4" x14ac:dyDescent="0.3">
      <c r="C1499">
        <v>27</v>
      </c>
      <c r="D1499" s="109">
        <f>'COG-M'!P1345</f>
        <v>0</v>
      </c>
    </row>
    <row r="1500" spans="1:4" x14ac:dyDescent="0.3">
      <c r="A1500">
        <v>378</v>
      </c>
      <c r="B1500" t="s">
        <v>186</v>
      </c>
      <c r="C1500">
        <v>11</v>
      </c>
      <c r="D1500" s="109">
        <f>'COG-M'!P1346</f>
        <v>0</v>
      </c>
    </row>
    <row r="1501" spans="1:4" x14ac:dyDescent="0.3">
      <c r="C1501">
        <v>12</v>
      </c>
      <c r="D1501" s="109">
        <f>'COG-M'!P1347</f>
        <v>0</v>
      </c>
    </row>
    <row r="1502" spans="1:4" x14ac:dyDescent="0.3">
      <c r="C1502">
        <v>13</v>
      </c>
      <c r="D1502" s="109">
        <f>'COG-M'!P1348</f>
        <v>0</v>
      </c>
    </row>
    <row r="1503" spans="1:4" x14ac:dyDescent="0.3">
      <c r="C1503">
        <v>14</v>
      </c>
      <c r="D1503" s="109">
        <f>'COG-M'!P1349</f>
        <v>0</v>
      </c>
    </row>
    <row r="1504" spans="1:4" x14ac:dyDescent="0.3">
      <c r="C1504">
        <v>15</v>
      </c>
      <c r="D1504" s="109">
        <f>'COG-M'!P1350</f>
        <v>0</v>
      </c>
    </row>
    <row r="1505" spans="1:4" x14ac:dyDescent="0.3">
      <c r="C1505">
        <v>16</v>
      </c>
      <c r="D1505" s="109">
        <f>'COG-M'!P1351</f>
        <v>0</v>
      </c>
    </row>
    <row r="1506" spans="1:4" x14ac:dyDescent="0.3">
      <c r="C1506">
        <v>17</v>
      </c>
      <c r="D1506" s="109">
        <f>'COG-M'!P1352</f>
        <v>0</v>
      </c>
    </row>
    <row r="1507" spans="1:4" x14ac:dyDescent="0.3">
      <c r="C1507">
        <v>25</v>
      </c>
      <c r="D1507" s="109">
        <f>'COG-M'!P1353</f>
        <v>0</v>
      </c>
    </row>
    <row r="1508" spans="1:4" x14ac:dyDescent="0.3">
      <c r="C1508">
        <v>26</v>
      </c>
      <c r="D1508" s="109">
        <f>'COG-M'!P1354</f>
        <v>0</v>
      </c>
    </row>
    <row r="1509" spans="1:4" x14ac:dyDescent="0.3">
      <c r="C1509">
        <v>27</v>
      </c>
      <c r="D1509" s="109">
        <f>'COG-M'!P1355</f>
        <v>0</v>
      </c>
    </row>
    <row r="1510" spans="1:4" x14ac:dyDescent="0.3">
      <c r="A1510">
        <v>379</v>
      </c>
      <c r="B1510" t="s">
        <v>187</v>
      </c>
      <c r="C1510">
        <v>11</v>
      </c>
      <c r="D1510" s="109">
        <f>'COG-M'!P1356</f>
        <v>0</v>
      </c>
    </row>
    <row r="1511" spans="1:4" x14ac:dyDescent="0.3">
      <c r="C1511">
        <v>12</v>
      </c>
      <c r="D1511" s="109">
        <f>'COG-M'!P1357</f>
        <v>0</v>
      </c>
    </row>
    <row r="1512" spans="1:4" x14ac:dyDescent="0.3">
      <c r="C1512">
        <v>13</v>
      </c>
      <c r="D1512" s="109">
        <f>'COG-M'!P1358</f>
        <v>0</v>
      </c>
    </row>
    <row r="1513" spans="1:4" x14ac:dyDescent="0.3">
      <c r="C1513">
        <v>14</v>
      </c>
      <c r="D1513" s="109">
        <f>'COG-M'!P1359</f>
        <v>0</v>
      </c>
    </row>
    <row r="1514" spans="1:4" x14ac:dyDescent="0.3">
      <c r="C1514">
        <v>15</v>
      </c>
      <c r="D1514" s="109">
        <f>'COG-M'!P1360</f>
        <v>0</v>
      </c>
    </row>
    <row r="1515" spans="1:4" x14ac:dyDescent="0.3">
      <c r="C1515">
        <v>16</v>
      </c>
      <c r="D1515" s="109">
        <f>'COG-M'!P1361</f>
        <v>0</v>
      </c>
    </row>
    <row r="1516" spans="1:4" x14ac:dyDescent="0.3">
      <c r="C1516">
        <v>17</v>
      </c>
      <c r="D1516" s="109">
        <f>'COG-M'!P1362</f>
        <v>0</v>
      </c>
    </row>
    <row r="1517" spans="1:4" x14ac:dyDescent="0.3">
      <c r="C1517">
        <v>25</v>
      </c>
      <c r="D1517" s="109">
        <f>'COG-M'!P1363</f>
        <v>0</v>
      </c>
    </row>
    <row r="1518" spans="1:4" x14ac:dyDescent="0.3">
      <c r="C1518">
        <v>26</v>
      </c>
      <c r="D1518" s="109">
        <f>'COG-M'!P1364</f>
        <v>0</v>
      </c>
    </row>
    <row r="1519" spans="1:4" x14ac:dyDescent="0.3">
      <c r="C1519">
        <v>27</v>
      </c>
      <c r="D1519" s="109">
        <f>'COG-M'!P1365</f>
        <v>0</v>
      </c>
    </row>
    <row r="1520" spans="1:4" x14ac:dyDescent="0.3">
      <c r="A1520">
        <v>3800</v>
      </c>
      <c r="B1520" t="s">
        <v>188</v>
      </c>
      <c r="D1520" s="109">
        <f>'COG-M'!P1366</f>
        <v>186000</v>
      </c>
    </row>
    <row r="1521" spans="1:4" x14ac:dyDescent="0.3">
      <c r="A1521">
        <v>381</v>
      </c>
      <c r="B1521" t="s">
        <v>189</v>
      </c>
      <c r="C1521">
        <v>11</v>
      </c>
      <c r="D1521" s="109">
        <f>'COG-M'!P1367</f>
        <v>0</v>
      </c>
    </row>
    <row r="1522" spans="1:4" x14ac:dyDescent="0.3">
      <c r="C1522">
        <v>12</v>
      </c>
      <c r="D1522" s="109">
        <f>'COG-M'!P1368</f>
        <v>0</v>
      </c>
    </row>
    <row r="1523" spans="1:4" x14ac:dyDescent="0.3">
      <c r="C1523">
        <v>13</v>
      </c>
      <c r="D1523" s="109">
        <f>'COG-M'!P1369</f>
        <v>0</v>
      </c>
    </row>
    <row r="1524" spans="1:4" x14ac:dyDescent="0.3">
      <c r="C1524">
        <v>14</v>
      </c>
      <c r="D1524" s="109">
        <f>'COG-M'!P1370</f>
        <v>0</v>
      </c>
    </row>
    <row r="1525" spans="1:4" x14ac:dyDescent="0.3">
      <c r="C1525">
        <v>15</v>
      </c>
      <c r="D1525" s="109">
        <f>'COG-M'!P1371</f>
        <v>0</v>
      </c>
    </row>
    <row r="1526" spans="1:4" x14ac:dyDescent="0.3">
      <c r="C1526">
        <v>16</v>
      </c>
      <c r="D1526" s="109">
        <f>'COG-M'!P1372</f>
        <v>0</v>
      </c>
    </row>
    <row r="1527" spans="1:4" x14ac:dyDescent="0.3">
      <c r="C1527">
        <v>17</v>
      </c>
      <c r="D1527" s="109">
        <f>'COG-M'!P1373</f>
        <v>0</v>
      </c>
    </row>
    <row r="1528" spans="1:4" x14ac:dyDescent="0.3">
      <c r="C1528">
        <v>25</v>
      </c>
      <c r="D1528" s="109">
        <f>'COG-M'!P1374</f>
        <v>0</v>
      </c>
    </row>
    <row r="1529" spans="1:4" x14ac:dyDescent="0.3">
      <c r="C1529">
        <v>26</v>
      </c>
      <c r="D1529" s="109">
        <f>'COG-M'!P1375</f>
        <v>0</v>
      </c>
    </row>
    <row r="1530" spans="1:4" x14ac:dyDescent="0.3">
      <c r="C1530">
        <v>27</v>
      </c>
      <c r="D1530" s="109">
        <f>'COG-M'!P1376</f>
        <v>0</v>
      </c>
    </row>
    <row r="1531" spans="1:4" x14ac:dyDescent="0.3">
      <c r="A1531">
        <v>382</v>
      </c>
      <c r="B1531" t="s">
        <v>190</v>
      </c>
      <c r="C1531">
        <v>11</v>
      </c>
      <c r="D1531" s="109">
        <f>'COG-M'!P1377</f>
        <v>0</v>
      </c>
    </row>
    <row r="1532" spans="1:4" x14ac:dyDescent="0.3">
      <c r="C1532">
        <v>12</v>
      </c>
      <c r="D1532" s="109">
        <f>'COG-M'!P1378</f>
        <v>0</v>
      </c>
    </row>
    <row r="1533" spans="1:4" x14ac:dyDescent="0.3">
      <c r="C1533">
        <v>13</v>
      </c>
      <c r="D1533" s="109">
        <f>'COG-M'!P1379</f>
        <v>0</v>
      </c>
    </row>
    <row r="1534" spans="1:4" x14ac:dyDescent="0.3">
      <c r="C1534">
        <v>14</v>
      </c>
      <c r="D1534" s="109">
        <f>'COG-M'!P1380</f>
        <v>0</v>
      </c>
    </row>
    <row r="1535" spans="1:4" x14ac:dyDescent="0.3">
      <c r="C1535">
        <v>15</v>
      </c>
      <c r="D1535" s="109">
        <f>'COG-M'!P1381</f>
        <v>0</v>
      </c>
    </row>
    <row r="1536" spans="1:4" x14ac:dyDescent="0.3">
      <c r="C1536">
        <v>16</v>
      </c>
      <c r="D1536" s="109">
        <f>'COG-M'!P1382</f>
        <v>0</v>
      </c>
    </row>
    <row r="1537" spans="1:4" x14ac:dyDescent="0.3">
      <c r="C1537">
        <v>17</v>
      </c>
      <c r="D1537" s="109">
        <f>'COG-M'!P1383</f>
        <v>186000</v>
      </c>
    </row>
    <row r="1538" spans="1:4" x14ac:dyDescent="0.3">
      <c r="C1538">
        <v>25</v>
      </c>
      <c r="D1538" s="109">
        <f>'COG-M'!P1384</f>
        <v>0</v>
      </c>
    </row>
    <row r="1539" spans="1:4" x14ac:dyDescent="0.3">
      <c r="C1539">
        <v>26</v>
      </c>
      <c r="D1539" s="109">
        <f>'COG-M'!P1385</f>
        <v>0</v>
      </c>
    </row>
    <row r="1540" spans="1:4" x14ac:dyDescent="0.3">
      <c r="C1540">
        <v>27</v>
      </c>
      <c r="D1540" s="109">
        <f>'COG-M'!P1386</f>
        <v>0</v>
      </c>
    </row>
    <row r="1541" spans="1:4" x14ac:dyDescent="0.3">
      <c r="A1541">
        <v>383</v>
      </c>
      <c r="B1541" t="s">
        <v>191</v>
      </c>
      <c r="C1541">
        <v>11</v>
      </c>
      <c r="D1541" s="109">
        <f>'COG-M'!P1387</f>
        <v>0</v>
      </c>
    </row>
    <row r="1542" spans="1:4" x14ac:dyDescent="0.3">
      <c r="C1542">
        <v>12</v>
      </c>
      <c r="D1542" s="109">
        <f>'COG-M'!P1388</f>
        <v>0</v>
      </c>
    </row>
    <row r="1543" spans="1:4" x14ac:dyDescent="0.3">
      <c r="C1543">
        <v>13</v>
      </c>
      <c r="D1543" s="109">
        <f>'COG-M'!P1389</f>
        <v>0</v>
      </c>
    </row>
    <row r="1544" spans="1:4" x14ac:dyDescent="0.3">
      <c r="C1544">
        <v>14</v>
      </c>
      <c r="D1544" s="109">
        <f>'COG-M'!P1390</f>
        <v>0</v>
      </c>
    </row>
    <row r="1545" spans="1:4" x14ac:dyDescent="0.3">
      <c r="C1545">
        <v>15</v>
      </c>
      <c r="D1545" s="109">
        <f>'COG-M'!P1391</f>
        <v>0</v>
      </c>
    </row>
    <row r="1546" spans="1:4" x14ac:dyDescent="0.3">
      <c r="C1546">
        <v>16</v>
      </c>
      <c r="D1546" s="109">
        <f>'COG-M'!P1392</f>
        <v>0</v>
      </c>
    </row>
    <row r="1547" spans="1:4" x14ac:dyDescent="0.3">
      <c r="C1547">
        <v>17</v>
      </c>
      <c r="D1547" s="109">
        <f>'COG-M'!P1393</f>
        <v>0</v>
      </c>
    </row>
    <row r="1548" spans="1:4" x14ac:dyDescent="0.3">
      <c r="C1548">
        <v>25</v>
      </c>
      <c r="D1548" s="109">
        <f>'COG-M'!P1394</f>
        <v>0</v>
      </c>
    </row>
    <row r="1549" spans="1:4" x14ac:dyDescent="0.3">
      <c r="C1549">
        <v>26</v>
      </c>
      <c r="D1549" s="109">
        <f>'COG-M'!P1395</f>
        <v>0</v>
      </c>
    </row>
    <row r="1550" spans="1:4" x14ac:dyDescent="0.3">
      <c r="C1550">
        <v>27</v>
      </c>
      <c r="D1550" s="109">
        <f>'COG-M'!P1396</f>
        <v>0</v>
      </c>
    </row>
    <row r="1551" spans="1:4" x14ac:dyDescent="0.3">
      <c r="A1551">
        <v>384</v>
      </c>
      <c r="B1551" t="s">
        <v>192</v>
      </c>
      <c r="C1551">
        <v>11</v>
      </c>
      <c r="D1551" s="109">
        <f>'COG-M'!P1397</f>
        <v>0</v>
      </c>
    </row>
    <row r="1552" spans="1:4" x14ac:dyDescent="0.3">
      <c r="C1552">
        <v>12</v>
      </c>
      <c r="D1552" s="109">
        <f>'COG-M'!P1398</f>
        <v>0</v>
      </c>
    </row>
    <row r="1553" spans="1:4" x14ac:dyDescent="0.3">
      <c r="C1553">
        <v>13</v>
      </c>
      <c r="D1553" s="109">
        <f>'COG-M'!P1399</f>
        <v>0</v>
      </c>
    </row>
    <row r="1554" spans="1:4" x14ac:dyDescent="0.3">
      <c r="C1554">
        <v>14</v>
      </c>
      <c r="D1554" s="109">
        <f>'COG-M'!P1400</f>
        <v>0</v>
      </c>
    </row>
    <row r="1555" spans="1:4" x14ac:dyDescent="0.3">
      <c r="C1555">
        <v>15</v>
      </c>
      <c r="D1555" s="109">
        <f>'COG-M'!P1401</f>
        <v>0</v>
      </c>
    </row>
    <row r="1556" spans="1:4" x14ac:dyDescent="0.3">
      <c r="C1556">
        <v>16</v>
      </c>
      <c r="D1556" s="109">
        <f>'COG-M'!P1402</f>
        <v>0</v>
      </c>
    </row>
    <row r="1557" spans="1:4" x14ac:dyDescent="0.3">
      <c r="C1557">
        <v>17</v>
      </c>
      <c r="D1557" s="109">
        <f>'COG-M'!P1403</f>
        <v>0</v>
      </c>
    </row>
    <row r="1558" spans="1:4" x14ac:dyDescent="0.3">
      <c r="C1558">
        <v>25</v>
      </c>
      <c r="D1558" s="109">
        <f>'COG-M'!P1404</f>
        <v>0</v>
      </c>
    </row>
    <row r="1559" spans="1:4" x14ac:dyDescent="0.3">
      <c r="C1559">
        <v>26</v>
      </c>
      <c r="D1559" s="109">
        <f>'COG-M'!P1405</f>
        <v>0</v>
      </c>
    </row>
    <row r="1560" spans="1:4" x14ac:dyDescent="0.3">
      <c r="C1560">
        <v>27</v>
      </c>
      <c r="D1560" s="109">
        <f>'COG-M'!P1406</f>
        <v>0</v>
      </c>
    </row>
    <row r="1561" spans="1:4" x14ac:dyDescent="0.3">
      <c r="A1561">
        <v>385</v>
      </c>
      <c r="B1561" t="s">
        <v>193</v>
      </c>
      <c r="C1561">
        <v>11</v>
      </c>
      <c r="D1561" s="109">
        <f>'COG-M'!P1407</f>
        <v>0</v>
      </c>
    </row>
    <row r="1562" spans="1:4" x14ac:dyDescent="0.3">
      <c r="C1562">
        <v>12</v>
      </c>
      <c r="D1562" s="109">
        <f>'COG-M'!P1408</f>
        <v>0</v>
      </c>
    </row>
    <row r="1563" spans="1:4" x14ac:dyDescent="0.3">
      <c r="C1563">
        <v>13</v>
      </c>
      <c r="D1563" s="109">
        <f>'COG-M'!P1409</f>
        <v>0</v>
      </c>
    </row>
    <row r="1564" spans="1:4" x14ac:dyDescent="0.3">
      <c r="C1564">
        <v>14</v>
      </c>
      <c r="D1564" s="109">
        <f>'COG-M'!P1410</f>
        <v>0</v>
      </c>
    </row>
    <row r="1565" spans="1:4" x14ac:dyDescent="0.3">
      <c r="C1565">
        <v>15</v>
      </c>
      <c r="D1565" s="109">
        <f>'COG-M'!P1411</f>
        <v>0</v>
      </c>
    </row>
    <row r="1566" spans="1:4" x14ac:dyDescent="0.3">
      <c r="C1566">
        <v>16</v>
      </c>
      <c r="D1566" s="109">
        <f>'COG-M'!P1412</f>
        <v>0</v>
      </c>
    </row>
    <row r="1567" spans="1:4" x14ac:dyDescent="0.3">
      <c r="C1567">
        <v>17</v>
      </c>
      <c r="D1567" s="109">
        <f>'COG-M'!P1413</f>
        <v>0</v>
      </c>
    </row>
    <row r="1568" spans="1:4" x14ac:dyDescent="0.3">
      <c r="C1568">
        <v>25</v>
      </c>
      <c r="D1568" s="109">
        <f>'COG-M'!P1414</f>
        <v>0</v>
      </c>
    </row>
    <row r="1569" spans="1:4" x14ac:dyDescent="0.3">
      <c r="C1569">
        <v>26</v>
      </c>
      <c r="D1569" s="109">
        <f>'COG-M'!P1415</f>
        <v>0</v>
      </c>
    </row>
    <row r="1570" spans="1:4" x14ac:dyDescent="0.3">
      <c r="C1570">
        <v>27</v>
      </c>
      <c r="D1570" s="109">
        <f>'COG-M'!P1416</f>
        <v>0</v>
      </c>
    </row>
    <row r="1571" spans="1:4" x14ac:dyDescent="0.3">
      <c r="A1571">
        <v>3900</v>
      </c>
      <c r="B1571" t="s">
        <v>194</v>
      </c>
      <c r="D1571" s="109">
        <f>'COG-M'!P1417</f>
        <v>0</v>
      </c>
    </row>
    <row r="1572" spans="1:4" x14ac:dyDescent="0.3">
      <c r="A1572">
        <v>391</v>
      </c>
      <c r="B1572" t="s">
        <v>195</v>
      </c>
      <c r="C1572">
        <v>11</v>
      </c>
      <c r="D1572" s="109">
        <f>'COG-M'!P1418</f>
        <v>0</v>
      </c>
    </row>
    <row r="1573" spans="1:4" x14ac:dyDescent="0.3">
      <c r="C1573">
        <v>12</v>
      </c>
      <c r="D1573" s="109">
        <f>'COG-M'!P1419</f>
        <v>0</v>
      </c>
    </row>
    <row r="1574" spans="1:4" x14ac:dyDescent="0.3">
      <c r="C1574">
        <v>13</v>
      </c>
      <c r="D1574" s="109">
        <f>'COG-M'!P1420</f>
        <v>0</v>
      </c>
    </row>
    <row r="1575" spans="1:4" x14ac:dyDescent="0.3">
      <c r="C1575">
        <v>14</v>
      </c>
      <c r="D1575" s="109">
        <f>'COG-M'!P1421</f>
        <v>0</v>
      </c>
    </row>
    <row r="1576" spans="1:4" x14ac:dyDescent="0.3">
      <c r="C1576">
        <v>15</v>
      </c>
      <c r="D1576" s="109">
        <f>'COG-M'!P1422</f>
        <v>0</v>
      </c>
    </row>
    <row r="1577" spans="1:4" x14ac:dyDescent="0.3">
      <c r="C1577">
        <v>16</v>
      </c>
      <c r="D1577" s="109">
        <f>'COG-M'!P1423</f>
        <v>0</v>
      </c>
    </row>
    <row r="1578" spans="1:4" x14ac:dyDescent="0.3">
      <c r="C1578">
        <v>17</v>
      </c>
      <c r="D1578" s="109">
        <f>'COG-M'!P1424</f>
        <v>0</v>
      </c>
    </row>
    <row r="1579" spans="1:4" x14ac:dyDescent="0.3">
      <c r="C1579">
        <v>25</v>
      </c>
      <c r="D1579" s="109">
        <f>'COG-M'!P1425</f>
        <v>0</v>
      </c>
    </row>
    <row r="1580" spans="1:4" x14ac:dyDescent="0.3">
      <c r="C1580">
        <v>26</v>
      </c>
      <c r="D1580" s="109">
        <f>'COG-M'!P1426</f>
        <v>0</v>
      </c>
    </row>
    <row r="1581" spans="1:4" x14ac:dyDescent="0.3">
      <c r="C1581">
        <v>27</v>
      </c>
      <c r="D1581" s="109">
        <f>'COG-M'!P1427</f>
        <v>0</v>
      </c>
    </row>
    <row r="1582" spans="1:4" x14ac:dyDescent="0.3">
      <c r="A1582">
        <v>392</v>
      </c>
      <c r="B1582" t="s">
        <v>196</v>
      </c>
      <c r="C1582">
        <v>11</v>
      </c>
      <c r="D1582" s="109">
        <f>'COG-M'!P1428</f>
        <v>0</v>
      </c>
    </row>
    <row r="1583" spans="1:4" x14ac:dyDescent="0.3">
      <c r="C1583">
        <v>12</v>
      </c>
      <c r="D1583" s="109">
        <f>'COG-M'!P1429</f>
        <v>0</v>
      </c>
    </row>
    <row r="1584" spans="1:4" x14ac:dyDescent="0.3">
      <c r="C1584">
        <v>13</v>
      </c>
      <c r="D1584" s="109">
        <f>'COG-M'!P1430</f>
        <v>0</v>
      </c>
    </row>
    <row r="1585" spans="1:4" x14ac:dyDescent="0.3">
      <c r="C1585">
        <v>14</v>
      </c>
      <c r="D1585" s="109">
        <f>'COG-M'!P1431</f>
        <v>0</v>
      </c>
    </row>
    <row r="1586" spans="1:4" x14ac:dyDescent="0.3">
      <c r="C1586">
        <v>15</v>
      </c>
      <c r="D1586" s="109">
        <f>'COG-M'!P1432</f>
        <v>0</v>
      </c>
    </row>
    <row r="1587" spans="1:4" x14ac:dyDescent="0.3">
      <c r="C1587">
        <v>16</v>
      </c>
      <c r="D1587" s="109">
        <f>'COG-M'!P1433</f>
        <v>0</v>
      </c>
    </row>
    <row r="1588" spans="1:4" x14ac:dyDescent="0.3">
      <c r="C1588">
        <v>17</v>
      </c>
      <c r="D1588" s="109">
        <f>'COG-M'!P1434</f>
        <v>0</v>
      </c>
    </row>
    <row r="1589" spans="1:4" x14ac:dyDescent="0.3">
      <c r="C1589">
        <v>25</v>
      </c>
      <c r="D1589" s="109">
        <f>'COG-M'!P1435</f>
        <v>0</v>
      </c>
    </row>
    <row r="1590" spans="1:4" x14ac:dyDescent="0.3">
      <c r="C1590">
        <v>26</v>
      </c>
      <c r="D1590" s="109">
        <f>'COG-M'!P1436</f>
        <v>0</v>
      </c>
    </row>
    <row r="1591" spans="1:4" x14ac:dyDescent="0.3">
      <c r="C1591">
        <v>27</v>
      </c>
      <c r="D1591" s="109">
        <f>'COG-M'!P1437</f>
        <v>0</v>
      </c>
    </row>
    <row r="1592" spans="1:4" x14ac:dyDescent="0.3">
      <c r="A1592">
        <v>393</v>
      </c>
      <c r="B1592" t="s">
        <v>197</v>
      </c>
      <c r="C1592">
        <v>11</v>
      </c>
      <c r="D1592" s="109">
        <f>'COG-M'!P1438</f>
        <v>0</v>
      </c>
    </row>
    <row r="1593" spans="1:4" x14ac:dyDescent="0.3">
      <c r="C1593">
        <v>12</v>
      </c>
      <c r="D1593" s="109">
        <f>'COG-M'!P1439</f>
        <v>0</v>
      </c>
    </row>
    <row r="1594" spans="1:4" x14ac:dyDescent="0.3">
      <c r="C1594">
        <v>13</v>
      </c>
      <c r="D1594" s="109">
        <f>'COG-M'!P1440</f>
        <v>0</v>
      </c>
    </row>
    <row r="1595" spans="1:4" x14ac:dyDescent="0.3">
      <c r="C1595">
        <v>14</v>
      </c>
      <c r="D1595" s="109">
        <f>'COG-M'!P1441</f>
        <v>0</v>
      </c>
    </row>
    <row r="1596" spans="1:4" x14ac:dyDescent="0.3">
      <c r="C1596">
        <v>15</v>
      </c>
      <c r="D1596" s="109">
        <f>'COG-M'!P1442</f>
        <v>0</v>
      </c>
    </row>
    <row r="1597" spans="1:4" x14ac:dyDescent="0.3">
      <c r="C1597">
        <v>16</v>
      </c>
      <c r="D1597" s="109">
        <f>'COG-M'!P1443</f>
        <v>0</v>
      </c>
    </row>
    <row r="1598" spans="1:4" x14ac:dyDescent="0.3">
      <c r="C1598">
        <v>17</v>
      </c>
      <c r="D1598" s="109">
        <f>'COG-M'!P1444</f>
        <v>0</v>
      </c>
    </row>
    <row r="1599" spans="1:4" x14ac:dyDescent="0.3">
      <c r="C1599">
        <v>25</v>
      </c>
      <c r="D1599" s="109">
        <f>'COG-M'!P1445</f>
        <v>0</v>
      </c>
    </row>
    <row r="1600" spans="1:4" x14ac:dyDescent="0.3">
      <c r="C1600">
        <v>26</v>
      </c>
      <c r="D1600" s="109">
        <f>'COG-M'!P1446</f>
        <v>0</v>
      </c>
    </row>
    <row r="1601" spans="1:4" x14ac:dyDescent="0.3">
      <c r="C1601">
        <v>27</v>
      </c>
      <c r="D1601" s="109">
        <f>'COG-M'!P1447</f>
        <v>0</v>
      </c>
    </row>
    <row r="1602" spans="1:4" x14ac:dyDescent="0.3">
      <c r="A1602">
        <v>394</v>
      </c>
      <c r="B1602" t="s">
        <v>198</v>
      </c>
      <c r="C1602">
        <v>11</v>
      </c>
      <c r="D1602" s="109">
        <f>'COG-M'!P1448</f>
        <v>0</v>
      </c>
    </row>
    <row r="1603" spans="1:4" x14ac:dyDescent="0.3">
      <c r="C1603">
        <v>12</v>
      </c>
      <c r="D1603" s="109">
        <f>'COG-M'!P1449</f>
        <v>0</v>
      </c>
    </row>
    <row r="1604" spans="1:4" x14ac:dyDescent="0.3">
      <c r="C1604">
        <v>13</v>
      </c>
      <c r="D1604" s="109">
        <f>'COG-M'!P1450</f>
        <v>0</v>
      </c>
    </row>
    <row r="1605" spans="1:4" x14ac:dyDescent="0.3">
      <c r="C1605">
        <v>14</v>
      </c>
      <c r="D1605" s="109">
        <f>'COG-M'!P1451</f>
        <v>0</v>
      </c>
    </row>
    <row r="1606" spans="1:4" x14ac:dyDescent="0.3">
      <c r="C1606">
        <v>15</v>
      </c>
      <c r="D1606" s="109">
        <f>'COG-M'!P1452</f>
        <v>0</v>
      </c>
    </row>
    <row r="1607" spans="1:4" x14ac:dyDescent="0.3">
      <c r="C1607">
        <v>16</v>
      </c>
      <c r="D1607" s="109">
        <f>'COG-M'!P1453</f>
        <v>0</v>
      </c>
    </row>
    <row r="1608" spans="1:4" x14ac:dyDescent="0.3">
      <c r="C1608">
        <v>17</v>
      </c>
      <c r="D1608" s="109">
        <f>'COG-M'!P1454</f>
        <v>0</v>
      </c>
    </row>
    <row r="1609" spans="1:4" x14ac:dyDescent="0.3">
      <c r="C1609">
        <v>25</v>
      </c>
      <c r="D1609" s="109">
        <f>'COG-M'!P1455</f>
        <v>0</v>
      </c>
    </row>
    <row r="1610" spans="1:4" x14ac:dyDescent="0.3">
      <c r="C1610">
        <v>26</v>
      </c>
      <c r="D1610" s="109">
        <f>'COG-M'!P1456</f>
        <v>0</v>
      </c>
    </row>
    <row r="1611" spans="1:4" x14ac:dyDescent="0.3">
      <c r="C1611">
        <v>27</v>
      </c>
      <c r="D1611" s="109">
        <f>'COG-M'!P1457</f>
        <v>0</v>
      </c>
    </row>
    <row r="1612" spans="1:4" x14ac:dyDescent="0.3">
      <c r="A1612">
        <v>395</v>
      </c>
      <c r="B1612" t="s">
        <v>199</v>
      </c>
      <c r="C1612">
        <v>11</v>
      </c>
      <c r="D1612" s="109">
        <f>'COG-M'!P1458</f>
        <v>0</v>
      </c>
    </row>
    <row r="1613" spans="1:4" x14ac:dyDescent="0.3">
      <c r="C1613">
        <v>12</v>
      </c>
      <c r="D1613" s="109">
        <f>'COG-M'!P1459</f>
        <v>0</v>
      </c>
    </row>
    <row r="1614" spans="1:4" x14ac:dyDescent="0.3">
      <c r="C1614">
        <v>13</v>
      </c>
      <c r="D1614" s="109">
        <f>'COG-M'!P1460</f>
        <v>0</v>
      </c>
    </row>
    <row r="1615" spans="1:4" x14ac:dyDescent="0.3">
      <c r="C1615">
        <v>14</v>
      </c>
      <c r="D1615" s="109">
        <f>'COG-M'!P1461</f>
        <v>0</v>
      </c>
    </row>
    <row r="1616" spans="1:4" x14ac:dyDescent="0.3">
      <c r="C1616">
        <v>15</v>
      </c>
      <c r="D1616" s="109">
        <f>'COG-M'!P1462</f>
        <v>0</v>
      </c>
    </row>
    <row r="1617" spans="1:4" x14ac:dyDescent="0.3">
      <c r="C1617">
        <v>16</v>
      </c>
      <c r="D1617" s="109">
        <f>'COG-M'!P1463</f>
        <v>0</v>
      </c>
    </row>
    <row r="1618" spans="1:4" x14ac:dyDescent="0.3">
      <c r="C1618">
        <v>17</v>
      </c>
      <c r="D1618" s="109">
        <f>'COG-M'!P1464</f>
        <v>0</v>
      </c>
    </row>
    <row r="1619" spans="1:4" x14ac:dyDescent="0.3">
      <c r="C1619">
        <v>25</v>
      </c>
      <c r="D1619" s="109">
        <f>'COG-M'!P1465</f>
        <v>0</v>
      </c>
    </row>
    <row r="1620" spans="1:4" x14ac:dyDescent="0.3">
      <c r="C1620">
        <v>26</v>
      </c>
      <c r="D1620" s="109">
        <f>'COG-M'!P1466</f>
        <v>0</v>
      </c>
    </row>
    <row r="1621" spans="1:4" x14ac:dyDescent="0.3">
      <c r="C1621">
        <v>27</v>
      </c>
      <c r="D1621" s="109">
        <f>'COG-M'!P1467</f>
        <v>0</v>
      </c>
    </row>
    <row r="1622" spans="1:4" x14ac:dyDescent="0.3">
      <c r="A1622">
        <v>396</v>
      </c>
      <c r="B1622" t="s">
        <v>200</v>
      </c>
      <c r="C1622">
        <v>11</v>
      </c>
      <c r="D1622" s="109">
        <f>'COG-M'!P1468</f>
        <v>0</v>
      </c>
    </row>
    <row r="1623" spans="1:4" x14ac:dyDescent="0.3">
      <c r="C1623">
        <v>12</v>
      </c>
      <c r="D1623" s="109">
        <f>'COG-M'!P1469</f>
        <v>0</v>
      </c>
    </row>
    <row r="1624" spans="1:4" x14ac:dyDescent="0.3">
      <c r="C1624">
        <v>13</v>
      </c>
      <c r="D1624" s="109">
        <f>'COG-M'!P1470</f>
        <v>0</v>
      </c>
    </row>
    <row r="1625" spans="1:4" x14ac:dyDescent="0.3">
      <c r="C1625">
        <v>14</v>
      </c>
      <c r="D1625" s="109">
        <f>'COG-M'!P1471</f>
        <v>0</v>
      </c>
    </row>
    <row r="1626" spans="1:4" x14ac:dyDescent="0.3">
      <c r="C1626">
        <v>15</v>
      </c>
      <c r="D1626" s="109">
        <f>'COG-M'!P1472</f>
        <v>0</v>
      </c>
    </row>
    <row r="1627" spans="1:4" x14ac:dyDescent="0.3">
      <c r="C1627">
        <v>16</v>
      </c>
      <c r="D1627" s="109">
        <f>'COG-M'!P1473</f>
        <v>0</v>
      </c>
    </row>
    <row r="1628" spans="1:4" x14ac:dyDescent="0.3">
      <c r="C1628">
        <v>17</v>
      </c>
      <c r="D1628" s="109">
        <f>'COG-M'!P1474</f>
        <v>0</v>
      </c>
    </row>
    <row r="1629" spans="1:4" x14ac:dyDescent="0.3">
      <c r="C1629">
        <v>25</v>
      </c>
      <c r="D1629" s="109">
        <f>'COG-M'!P1475</f>
        <v>0</v>
      </c>
    </row>
    <row r="1630" spans="1:4" x14ac:dyDescent="0.3">
      <c r="C1630">
        <v>26</v>
      </c>
      <c r="D1630" s="109">
        <f>'COG-M'!P1476</f>
        <v>0</v>
      </c>
    </row>
    <row r="1631" spans="1:4" x14ac:dyDescent="0.3">
      <c r="C1631">
        <v>27</v>
      </c>
      <c r="D1631" s="109">
        <f>'COG-M'!P1477</f>
        <v>0</v>
      </c>
    </row>
    <row r="1632" spans="1:4" x14ac:dyDescent="0.3">
      <c r="A1632">
        <v>397</v>
      </c>
      <c r="B1632" t="s">
        <v>201</v>
      </c>
      <c r="D1632" s="109">
        <f>'COG-M'!P1478</f>
        <v>0</v>
      </c>
    </row>
    <row r="1633" spans="1:4" x14ac:dyDescent="0.3">
      <c r="A1633">
        <v>398</v>
      </c>
      <c r="B1633" t="s">
        <v>202</v>
      </c>
      <c r="C1633">
        <v>11</v>
      </c>
      <c r="D1633" s="109">
        <f>'COG-M'!P1479</f>
        <v>0</v>
      </c>
    </row>
    <row r="1634" spans="1:4" x14ac:dyDescent="0.3">
      <c r="C1634">
        <v>12</v>
      </c>
      <c r="D1634" s="109">
        <f>'COG-M'!P1480</f>
        <v>0</v>
      </c>
    </row>
    <row r="1635" spans="1:4" x14ac:dyDescent="0.3">
      <c r="C1635">
        <v>13</v>
      </c>
      <c r="D1635" s="109">
        <f>'COG-M'!P1481</f>
        <v>0</v>
      </c>
    </row>
    <row r="1636" spans="1:4" x14ac:dyDescent="0.3">
      <c r="C1636">
        <v>14</v>
      </c>
      <c r="D1636" s="109">
        <f>'COG-M'!P1482</f>
        <v>0</v>
      </c>
    </row>
    <row r="1637" spans="1:4" x14ac:dyDescent="0.3">
      <c r="C1637">
        <v>15</v>
      </c>
      <c r="D1637" s="109">
        <f>'COG-M'!P1483</f>
        <v>0</v>
      </c>
    </row>
    <row r="1638" spans="1:4" x14ac:dyDescent="0.3">
      <c r="C1638">
        <v>16</v>
      </c>
      <c r="D1638" s="109">
        <f>'COG-M'!P1484</f>
        <v>0</v>
      </c>
    </row>
    <row r="1639" spans="1:4" x14ac:dyDescent="0.3">
      <c r="C1639">
        <v>17</v>
      </c>
      <c r="D1639" s="109">
        <f>'COG-M'!P1485</f>
        <v>0</v>
      </c>
    </row>
    <row r="1640" spans="1:4" x14ac:dyDescent="0.3">
      <c r="C1640">
        <v>25</v>
      </c>
      <c r="D1640" s="109">
        <f>'COG-M'!P1486</f>
        <v>0</v>
      </c>
    </row>
    <row r="1641" spans="1:4" x14ac:dyDescent="0.3">
      <c r="C1641">
        <v>26</v>
      </c>
      <c r="D1641" s="109">
        <f>'COG-M'!P1487</f>
        <v>0</v>
      </c>
    </row>
    <row r="1642" spans="1:4" x14ac:dyDescent="0.3">
      <c r="C1642">
        <v>27</v>
      </c>
      <c r="D1642" s="109">
        <f>'COG-M'!P1488</f>
        <v>0</v>
      </c>
    </row>
    <row r="1643" spans="1:4" x14ac:dyDescent="0.3">
      <c r="A1643">
        <v>399</v>
      </c>
      <c r="B1643" t="s">
        <v>203</v>
      </c>
      <c r="C1643">
        <v>11</v>
      </c>
      <c r="D1643" s="109">
        <f>'COG-M'!P1489</f>
        <v>0</v>
      </c>
    </row>
    <row r="1644" spans="1:4" x14ac:dyDescent="0.3">
      <c r="C1644">
        <v>12</v>
      </c>
      <c r="D1644" s="109">
        <f>'COG-M'!P1490</f>
        <v>0</v>
      </c>
    </row>
    <row r="1645" spans="1:4" x14ac:dyDescent="0.3">
      <c r="C1645">
        <v>13</v>
      </c>
      <c r="D1645" s="109">
        <f>'COG-M'!P1491</f>
        <v>0</v>
      </c>
    </row>
    <row r="1646" spans="1:4" x14ac:dyDescent="0.3">
      <c r="C1646">
        <v>14</v>
      </c>
      <c r="D1646" s="109">
        <f>'COG-M'!P1492</f>
        <v>0</v>
      </c>
    </row>
    <row r="1647" spans="1:4" x14ac:dyDescent="0.3">
      <c r="C1647">
        <v>15</v>
      </c>
      <c r="D1647" s="109">
        <f>'COG-M'!P1493</f>
        <v>0</v>
      </c>
    </row>
    <row r="1648" spans="1:4" x14ac:dyDescent="0.3">
      <c r="C1648">
        <v>16</v>
      </c>
      <c r="D1648" s="109">
        <f>'COG-M'!P1494</f>
        <v>0</v>
      </c>
    </row>
    <row r="1649" spans="1:4" x14ac:dyDescent="0.3">
      <c r="C1649">
        <v>17</v>
      </c>
      <c r="D1649" s="109">
        <f>'COG-M'!P1495</f>
        <v>0</v>
      </c>
    </row>
    <row r="1650" spans="1:4" x14ac:dyDescent="0.3">
      <c r="C1650">
        <v>25</v>
      </c>
      <c r="D1650" s="109">
        <f>'COG-M'!P1496</f>
        <v>0</v>
      </c>
    </row>
    <row r="1651" spans="1:4" x14ac:dyDescent="0.3">
      <c r="C1651">
        <v>26</v>
      </c>
      <c r="D1651" s="109">
        <f>'COG-M'!P1497</f>
        <v>0</v>
      </c>
    </row>
    <row r="1652" spans="1:4" x14ac:dyDescent="0.3">
      <c r="C1652">
        <v>27</v>
      </c>
      <c r="D1652" s="109">
        <f>'COG-M'!P1498</f>
        <v>0</v>
      </c>
    </row>
    <row r="1653" spans="1:4" x14ac:dyDescent="0.3">
      <c r="A1653">
        <v>4000</v>
      </c>
      <c r="B1653" t="s">
        <v>204</v>
      </c>
      <c r="D1653" s="109">
        <f>'COG-M'!P1499</f>
        <v>2416500</v>
      </c>
    </row>
    <row r="1654" spans="1:4" x14ac:dyDescent="0.3">
      <c r="A1654">
        <v>4100</v>
      </c>
      <c r="B1654" t="s">
        <v>205</v>
      </c>
      <c r="D1654" s="109">
        <f>'COG-M'!P1500</f>
        <v>0</v>
      </c>
    </row>
    <row r="1655" spans="1:4" x14ac:dyDescent="0.3">
      <c r="A1655">
        <v>411</v>
      </c>
      <c r="B1655" t="s">
        <v>206</v>
      </c>
      <c r="D1655" s="109">
        <f>'COG-M'!P1501</f>
        <v>0</v>
      </c>
    </row>
    <row r="1656" spans="1:4" x14ac:dyDescent="0.3">
      <c r="A1656">
        <v>412</v>
      </c>
      <c r="B1656" t="s">
        <v>207</v>
      </c>
      <c r="D1656" s="109">
        <f>'COG-M'!P1502</f>
        <v>0</v>
      </c>
    </row>
    <row r="1657" spans="1:4" x14ac:dyDescent="0.3">
      <c r="A1657">
        <v>413</v>
      </c>
      <c r="B1657" t="s">
        <v>208</v>
      </c>
      <c r="D1657" s="109">
        <f>'COG-M'!P1503</f>
        <v>0</v>
      </c>
    </row>
    <row r="1658" spans="1:4" x14ac:dyDescent="0.3">
      <c r="A1658">
        <v>414</v>
      </c>
      <c r="B1658" t="s">
        <v>209</v>
      </c>
      <c r="D1658" s="109">
        <f>'COG-M'!P1504</f>
        <v>0</v>
      </c>
    </row>
    <row r="1659" spans="1:4" x14ac:dyDescent="0.3">
      <c r="A1659">
        <v>415</v>
      </c>
      <c r="B1659" t="s">
        <v>210</v>
      </c>
      <c r="C1659">
        <v>11</v>
      </c>
      <c r="D1659" s="109">
        <f>'COG-M'!P1505</f>
        <v>0</v>
      </c>
    </row>
    <row r="1660" spans="1:4" x14ac:dyDescent="0.3">
      <c r="C1660">
        <v>12</v>
      </c>
      <c r="D1660" s="109">
        <f>'COG-M'!P1506</f>
        <v>0</v>
      </c>
    </row>
    <row r="1661" spans="1:4" x14ac:dyDescent="0.3">
      <c r="C1661">
        <v>13</v>
      </c>
      <c r="D1661" s="109">
        <f>'COG-M'!P1507</f>
        <v>0</v>
      </c>
    </row>
    <row r="1662" spans="1:4" x14ac:dyDescent="0.3">
      <c r="C1662">
        <v>14</v>
      </c>
      <c r="D1662" s="109">
        <f>'COG-M'!P1508</f>
        <v>0</v>
      </c>
    </row>
    <row r="1663" spans="1:4" x14ac:dyDescent="0.3">
      <c r="C1663">
        <v>15</v>
      </c>
      <c r="D1663" s="109">
        <f>'COG-M'!P1509</f>
        <v>0</v>
      </c>
    </row>
    <row r="1664" spans="1:4" x14ac:dyDescent="0.3">
      <c r="C1664">
        <v>16</v>
      </c>
      <c r="D1664" s="109">
        <f>'COG-M'!P1510</f>
        <v>0</v>
      </c>
    </row>
    <row r="1665" spans="1:4" x14ac:dyDescent="0.3">
      <c r="C1665">
        <v>17</v>
      </c>
      <c r="D1665" s="109">
        <f>'COG-M'!P1511</f>
        <v>0</v>
      </c>
    </row>
    <row r="1666" spans="1:4" x14ac:dyDescent="0.3">
      <c r="C1666">
        <v>25</v>
      </c>
      <c r="D1666" s="109">
        <f>'COG-M'!P1512</f>
        <v>0</v>
      </c>
    </row>
    <row r="1667" spans="1:4" x14ac:dyDescent="0.3">
      <c r="C1667">
        <v>26</v>
      </c>
      <c r="D1667" s="109">
        <f>'COG-M'!P1513</f>
        <v>0</v>
      </c>
    </row>
    <row r="1668" spans="1:4" x14ac:dyDescent="0.3">
      <c r="C1668">
        <v>27</v>
      </c>
      <c r="D1668" s="109">
        <f>'COG-M'!P1514</f>
        <v>0</v>
      </c>
    </row>
    <row r="1669" spans="1:4" x14ac:dyDescent="0.3">
      <c r="A1669">
        <v>416</v>
      </c>
      <c r="B1669" t="s">
        <v>211</v>
      </c>
      <c r="D1669" s="109">
        <f>'COG-M'!P1515</f>
        <v>0</v>
      </c>
    </row>
    <row r="1670" spans="1:4" x14ac:dyDescent="0.3">
      <c r="A1670">
        <v>417</v>
      </c>
      <c r="B1670" t="s">
        <v>212</v>
      </c>
      <c r="C1670">
        <v>11</v>
      </c>
      <c r="D1670" s="109">
        <f>'COG-M'!P1516</f>
        <v>0</v>
      </c>
    </row>
    <row r="1671" spans="1:4" x14ac:dyDescent="0.3">
      <c r="C1671">
        <v>12</v>
      </c>
      <c r="D1671" s="109">
        <f>'COG-M'!P1517</f>
        <v>0</v>
      </c>
    </row>
    <row r="1672" spans="1:4" x14ac:dyDescent="0.3">
      <c r="C1672">
        <v>13</v>
      </c>
      <c r="D1672" s="109">
        <f>'COG-M'!P1518</f>
        <v>0</v>
      </c>
    </row>
    <row r="1673" spans="1:4" x14ac:dyDescent="0.3">
      <c r="C1673">
        <v>14</v>
      </c>
      <c r="D1673" s="109">
        <f>'COG-M'!P1519</f>
        <v>0</v>
      </c>
    </row>
    <row r="1674" spans="1:4" x14ac:dyDescent="0.3">
      <c r="C1674">
        <v>15</v>
      </c>
      <c r="D1674" s="109">
        <f>'COG-M'!P1520</f>
        <v>0</v>
      </c>
    </row>
    <row r="1675" spans="1:4" x14ac:dyDescent="0.3">
      <c r="C1675">
        <v>16</v>
      </c>
      <c r="D1675" s="109">
        <f>'COG-M'!P1521</f>
        <v>0</v>
      </c>
    </row>
    <row r="1676" spans="1:4" x14ac:dyDescent="0.3">
      <c r="C1676">
        <v>17</v>
      </c>
      <c r="D1676" s="109">
        <f>'COG-M'!P1522</f>
        <v>0</v>
      </c>
    </row>
    <row r="1677" spans="1:4" x14ac:dyDescent="0.3">
      <c r="C1677">
        <v>25</v>
      </c>
      <c r="D1677" s="109">
        <f>'COG-M'!P1523</f>
        <v>0</v>
      </c>
    </row>
    <row r="1678" spans="1:4" x14ac:dyDescent="0.3">
      <c r="C1678">
        <v>26</v>
      </c>
      <c r="D1678" s="109">
        <f>'COG-M'!P1524</f>
        <v>0</v>
      </c>
    </row>
    <row r="1679" spans="1:4" x14ac:dyDescent="0.3">
      <c r="C1679">
        <v>27</v>
      </c>
      <c r="D1679" s="109">
        <f>'COG-M'!P1525</f>
        <v>0</v>
      </c>
    </row>
    <row r="1680" spans="1:4" x14ac:dyDescent="0.3">
      <c r="A1680">
        <v>418</v>
      </c>
      <c r="B1680" t="s">
        <v>213</v>
      </c>
      <c r="D1680" s="109">
        <f>'COG-M'!P1526</f>
        <v>0</v>
      </c>
    </row>
    <row r="1681" spans="1:4" x14ac:dyDescent="0.3">
      <c r="A1681">
        <v>419</v>
      </c>
      <c r="B1681" t="s">
        <v>214</v>
      </c>
      <c r="D1681" s="109">
        <f>'COG-M'!P1527</f>
        <v>0</v>
      </c>
    </row>
    <row r="1682" spans="1:4" x14ac:dyDescent="0.3">
      <c r="A1682">
        <v>4200</v>
      </c>
      <c r="B1682" t="s">
        <v>618</v>
      </c>
      <c r="D1682" s="109">
        <f>'COG-M'!P1528</f>
        <v>0</v>
      </c>
    </row>
    <row r="1683" spans="1:4" x14ac:dyDescent="0.3">
      <c r="A1683">
        <v>421</v>
      </c>
      <c r="B1683" t="s">
        <v>215</v>
      </c>
      <c r="C1683">
        <v>11</v>
      </c>
      <c r="D1683" s="109">
        <f>'COG-M'!P1529</f>
        <v>0</v>
      </c>
    </row>
    <row r="1684" spans="1:4" x14ac:dyDescent="0.3">
      <c r="C1684">
        <v>12</v>
      </c>
      <c r="D1684" s="109">
        <f>'COG-M'!P1530</f>
        <v>0</v>
      </c>
    </row>
    <row r="1685" spans="1:4" x14ac:dyDescent="0.3">
      <c r="C1685">
        <v>13</v>
      </c>
      <c r="D1685" s="109">
        <f>'COG-M'!P1531</f>
        <v>0</v>
      </c>
    </row>
    <row r="1686" spans="1:4" x14ac:dyDescent="0.3">
      <c r="C1686">
        <v>14</v>
      </c>
      <c r="D1686" s="109">
        <f>'COG-M'!P1532</f>
        <v>0</v>
      </c>
    </row>
    <row r="1687" spans="1:4" x14ac:dyDescent="0.3">
      <c r="C1687">
        <v>15</v>
      </c>
      <c r="D1687" s="109">
        <f>'COG-M'!P1533</f>
        <v>0</v>
      </c>
    </row>
    <row r="1688" spans="1:4" x14ac:dyDescent="0.3">
      <c r="C1688">
        <v>16</v>
      </c>
      <c r="D1688" s="109">
        <f>'COG-M'!P1534</f>
        <v>0</v>
      </c>
    </row>
    <row r="1689" spans="1:4" x14ac:dyDescent="0.3">
      <c r="C1689">
        <v>17</v>
      </c>
      <c r="D1689" s="109">
        <f>'COG-M'!P1535</f>
        <v>0</v>
      </c>
    </row>
    <row r="1690" spans="1:4" x14ac:dyDescent="0.3">
      <c r="C1690">
        <v>25</v>
      </c>
      <c r="D1690" s="109">
        <f>'COG-M'!P1536</f>
        <v>0</v>
      </c>
    </row>
    <row r="1691" spans="1:4" x14ac:dyDescent="0.3">
      <c r="C1691">
        <v>26</v>
      </c>
      <c r="D1691" s="109">
        <f>'COG-M'!P1537</f>
        <v>0</v>
      </c>
    </row>
    <row r="1692" spans="1:4" x14ac:dyDescent="0.3">
      <c r="C1692">
        <v>27</v>
      </c>
      <c r="D1692" s="109">
        <f>'COG-M'!P1538</f>
        <v>0</v>
      </c>
    </row>
    <row r="1693" spans="1:4" x14ac:dyDescent="0.3">
      <c r="A1693">
        <v>422</v>
      </c>
      <c r="B1693" t="s">
        <v>216</v>
      </c>
      <c r="D1693" s="109">
        <f>'COG-M'!P1539</f>
        <v>0</v>
      </c>
    </row>
    <row r="1694" spans="1:4" x14ac:dyDescent="0.3">
      <c r="A1694">
        <v>423</v>
      </c>
      <c r="B1694" t="s">
        <v>217</v>
      </c>
      <c r="D1694" s="109">
        <f>'COG-M'!P1540</f>
        <v>0</v>
      </c>
    </row>
    <row r="1695" spans="1:4" x14ac:dyDescent="0.3">
      <c r="A1695">
        <v>424</v>
      </c>
      <c r="B1695" t="s">
        <v>218</v>
      </c>
      <c r="D1695" s="109">
        <f>'COG-M'!P1541</f>
        <v>0</v>
      </c>
    </row>
    <row r="1696" spans="1:4" x14ac:dyDescent="0.3">
      <c r="A1696">
        <v>425</v>
      </c>
      <c r="B1696" t="s">
        <v>219</v>
      </c>
      <c r="D1696" s="109">
        <f>'COG-M'!P1542</f>
        <v>0</v>
      </c>
    </row>
    <row r="1697" spans="1:4" x14ac:dyDescent="0.3">
      <c r="A1697">
        <v>4300</v>
      </c>
      <c r="B1697" t="s">
        <v>220</v>
      </c>
      <c r="D1697" s="109">
        <f>'COG-M'!P1543</f>
        <v>0</v>
      </c>
    </row>
    <row r="1698" spans="1:4" x14ac:dyDescent="0.3">
      <c r="A1698">
        <v>431</v>
      </c>
      <c r="B1698" t="s">
        <v>221</v>
      </c>
      <c r="C1698">
        <v>11</v>
      </c>
      <c r="D1698" s="109">
        <f>'COG-M'!P1544</f>
        <v>0</v>
      </c>
    </row>
    <row r="1699" spans="1:4" x14ac:dyDescent="0.3">
      <c r="C1699">
        <v>12</v>
      </c>
      <c r="D1699" s="109">
        <f>'COG-M'!P1545</f>
        <v>0</v>
      </c>
    </row>
    <row r="1700" spans="1:4" x14ac:dyDescent="0.3">
      <c r="C1700">
        <v>13</v>
      </c>
      <c r="D1700" s="109">
        <f>'COG-M'!P1546</f>
        <v>0</v>
      </c>
    </row>
    <row r="1701" spans="1:4" x14ac:dyDescent="0.3">
      <c r="C1701">
        <v>14</v>
      </c>
      <c r="D1701" s="109">
        <f>'COG-M'!P1547</f>
        <v>0</v>
      </c>
    </row>
    <row r="1702" spans="1:4" x14ac:dyDescent="0.3">
      <c r="C1702">
        <v>15</v>
      </c>
      <c r="D1702" s="109">
        <f>'COG-M'!P1548</f>
        <v>0</v>
      </c>
    </row>
    <row r="1703" spans="1:4" x14ac:dyDescent="0.3">
      <c r="C1703">
        <v>16</v>
      </c>
      <c r="D1703" s="109">
        <f>'COG-M'!P1549</f>
        <v>0</v>
      </c>
    </row>
    <row r="1704" spans="1:4" x14ac:dyDescent="0.3">
      <c r="C1704">
        <v>17</v>
      </c>
      <c r="D1704" s="109">
        <f>'COG-M'!P1550</f>
        <v>0</v>
      </c>
    </row>
    <row r="1705" spans="1:4" x14ac:dyDescent="0.3">
      <c r="C1705">
        <v>25</v>
      </c>
      <c r="D1705" s="109">
        <f>'COG-M'!P1551</f>
        <v>0</v>
      </c>
    </row>
    <row r="1706" spans="1:4" x14ac:dyDescent="0.3">
      <c r="C1706">
        <v>26</v>
      </c>
      <c r="D1706" s="109">
        <f>'COG-M'!P1552</f>
        <v>0</v>
      </c>
    </row>
    <row r="1707" spans="1:4" x14ac:dyDescent="0.3">
      <c r="C1707">
        <v>27</v>
      </c>
      <c r="D1707" s="109">
        <f>'COG-M'!P1553</f>
        <v>0</v>
      </c>
    </row>
    <row r="1708" spans="1:4" x14ac:dyDescent="0.3">
      <c r="A1708">
        <v>432</v>
      </c>
      <c r="B1708" t="s">
        <v>222</v>
      </c>
      <c r="C1708">
        <v>11</v>
      </c>
      <c r="D1708" s="109">
        <f>'COG-M'!P1554</f>
        <v>0</v>
      </c>
    </row>
    <row r="1709" spans="1:4" x14ac:dyDescent="0.3">
      <c r="C1709">
        <v>12</v>
      </c>
      <c r="D1709" s="109">
        <f>'COG-M'!P1555</f>
        <v>0</v>
      </c>
    </row>
    <row r="1710" spans="1:4" x14ac:dyDescent="0.3">
      <c r="C1710">
        <v>13</v>
      </c>
      <c r="D1710" s="109">
        <f>'COG-M'!P1556</f>
        <v>0</v>
      </c>
    </row>
    <row r="1711" spans="1:4" x14ac:dyDescent="0.3">
      <c r="C1711">
        <v>14</v>
      </c>
      <c r="D1711" s="109">
        <f>'COG-M'!P1557</f>
        <v>0</v>
      </c>
    </row>
    <row r="1712" spans="1:4" x14ac:dyDescent="0.3">
      <c r="C1712">
        <v>15</v>
      </c>
      <c r="D1712" s="109">
        <f>'COG-M'!P1558</f>
        <v>0</v>
      </c>
    </row>
    <row r="1713" spans="1:4" x14ac:dyDescent="0.3">
      <c r="C1713">
        <v>16</v>
      </c>
      <c r="D1713" s="109">
        <f>'COG-M'!P1559</f>
        <v>0</v>
      </c>
    </row>
    <row r="1714" spans="1:4" x14ac:dyDescent="0.3">
      <c r="C1714">
        <v>17</v>
      </c>
      <c r="D1714" s="109">
        <f>'COG-M'!P1560</f>
        <v>0</v>
      </c>
    </row>
    <row r="1715" spans="1:4" x14ac:dyDescent="0.3">
      <c r="C1715">
        <v>25</v>
      </c>
      <c r="D1715" s="109">
        <f>'COG-M'!P1561</f>
        <v>0</v>
      </c>
    </row>
    <row r="1716" spans="1:4" x14ac:dyDescent="0.3">
      <c r="C1716">
        <v>26</v>
      </c>
      <c r="D1716" s="109">
        <f>'COG-M'!P1562</f>
        <v>0</v>
      </c>
    </row>
    <row r="1717" spans="1:4" x14ac:dyDescent="0.3">
      <c r="C1717">
        <v>27</v>
      </c>
      <c r="D1717" s="109">
        <f>'COG-M'!P1563</f>
        <v>0</v>
      </c>
    </row>
    <row r="1718" spans="1:4" x14ac:dyDescent="0.3">
      <c r="A1718">
        <v>433</v>
      </c>
      <c r="B1718" t="s">
        <v>223</v>
      </c>
      <c r="C1718">
        <v>11</v>
      </c>
      <c r="D1718" s="109">
        <f>'COG-M'!P1564</f>
        <v>0</v>
      </c>
    </row>
    <row r="1719" spans="1:4" x14ac:dyDescent="0.3">
      <c r="C1719">
        <v>12</v>
      </c>
      <c r="D1719" s="109">
        <f>'COG-M'!P1565</f>
        <v>0</v>
      </c>
    </row>
    <row r="1720" spans="1:4" x14ac:dyDescent="0.3">
      <c r="C1720">
        <v>13</v>
      </c>
      <c r="D1720" s="109">
        <f>'COG-M'!P1566</f>
        <v>0</v>
      </c>
    </row>
    <row r="1721" spans="1:4" x14ac:dyDescent="0.3">
      <c r="C1721">
        <v>14</v>
      </c>
      <c r="D1721" s="109">
        <f>'COG-M'!P1567</f>
        <v>0</v>
      </c>
    </row>
    <row r="1722" spans="1:4" x14ac:dyDescent="0.3">
      <c r="C1722">
        <v>15</v>
      </c>
      <c r="D1722" s="109">
        <f>'COG-M'!P1568</f>
        <v>0</v>
      </c>
    </row>
    <row r="1723" spans="1:4" x14ac:dyDescent="0.3">
      <c r="C1723">
        <v>16</v>
      </c>
      <c r="D1723" s="109">
        <f>'COG-M'!P1569</f>
        <v>0</v>
      </c>
    </row>
    <row r="1724" spans="1:4" x14ac:dyDescent="0.3">
      <c r="C1724">
        <v>17</v>
      </c>
      <c r="D1724" s="109">
        <f>'COG-M'!P1570</f>
        <v>0</v>
      </c>
    </row>
    <row r="1725" spans="1:4" x14ac:dyDescent="0.3">
      <c r="C1725">
        <v>25</v>
      </c>
      <c r="D1725" s="109">
        <f>'COG-M'!P1571</f>
        <v>0</v>
      </c>
    </row>
    <row r="1726" spans="1:4" x14ac:dyDescent="0.3">
      <c r="C1726">
        <v>26</v>
      </c>
      <c r="D1726" s="109">
        <f>'COG-M'!P1572</f>
        <v>0</v>
      </c>
    </row>
    <row r="1727" spans="1:4" x14ac:dyDescent="0.3">
      <c r="C1727">
        <v>27</v>
      </c>
      <c r="D1727" s="109">
        <f>'COG-M'!P1573</f>
        <v>0</v>
      </c>
    </row>
    <row r="1728" spans="1:4" x14ac:dyDescent="0.3">
      <c r="A1728">
        <v>434</v>
      </c>
      <c r="B1728" t="s">
        <v>224</v>
      </c>
      <c r="C1728">
        <v>11</v>
      </c>
      <c r="D1728" s="109">
        <f>'COG-M'!P1574</f>
        <v>0</v>
      </c>
    </row>
    <row r="1729" spans="1:4" x14ac:dyDescent="0.3">
      <c r="C1729">
        <v>12</v>
      </c>
      <c r="D1729" s="109">
        <f>'COG-M'!P1575</f>
        <v>0</v>
      </c>
    </row>
    <row r="1730" spans="1:4" x14ac:dyDescent="0.3">
      <c r="C1730">
        <v>13</v>
      </c>
      <c r="D1730" s="109">
        <f>'COG-M'!P1576</f>
        <v>0</v>
      </c>
    </row>
    <row r="1731" spans="1:4" x14ac:dyDescent="0.3">
      <c r="C1731">
        <v>14</v>
      </c>
      <c r="D1731" s="109">
        <f>'COG-M'!P1577</f>
        <v>0</v>
      </c>
    </row>
    <row r="1732" spans="1:4" x14ac:dyDescent="0.3">
      <c r="C1732">
        <v>15</v>
      </c>
      <c r="D1732" s="109">
        <f>'COG-M'!P1578</f>
        <v>0</v>
      </c>
    </row>
    <row r="1733" spans="1:4" x14ac:dyDescent="0.3">
      <c r="C1733">
        <v>16</v>
      </c>
      <c r="D1733" s="109">
        <f>'COG-M'!P1579</f>
        <v>0</v>
      </c>
    </row>
    <row r="1734" spans="1:4" x14ac:dyDescent="0.3">
      <c r="C1734">
        <v>17</v>
      </c>
      <c r="D1734" s="109">
        <f>'COG-M'!P1580</f>
        <v>0</v>
      </c>
    </row>
    <row r="1735" spans="1:4" x14ac:dyDescent="0.3">
      <c r="C1735">
        <v>25</v>
      </c>
      <c r="D1735" s="109">
        <f>'COG-M'!P1581</f>
        <v>0</v>
      </c>
    </row>
    <row r="1736" spans="1:4" x14ac:dyDescent="0.3">
      <c r="C1736">
        <v>26</v>
      </c>
      <c r="D1736" s="109">
        <f>'COG-M'!P1582</f>
        <v>0</v>
      </c>
    </row>
    <row r="1737" spans="1:4" x14ac:dyDescent="0.3">
      <c r="C1737">
        <v>27</v>
      </c>
      <c r="D1737" s="109">
        <f>'COG-M'!P1583</f>
        <v>0</v>
      </c>
    </row>
    <row r="1738" spans="1:4" x14ac:dyDescent="0.3">
      <c r="A1738">
        <v>435</v>
      </c>
      <c r="B1738" t="s">
        <v>225</v>
      </c>
      <c r="C1738">
        <v>11</v>
      </c>
      <c r="D1738" s="109">
        <f>'COG-M'!P1584</f>
        <v>0</v>
      </c>
    </row>
    <row r="1739" spans="1:4" x14ac:dyDescent="0.3">
      <c r="C1739">
        <v>12</v>
      </c>
      <c r="D1739" s="109">
        <f>'COG-M'!P1585</f>
        <v>0</v>
      </c>
    </row>
    <row r="1740" spans="1:4" x14ac:dyDescent="0.3">
      <c r="C1740">
        <v>13</v>
      </c>
      <c r="D1740" s="109">
        <f>'COG-M'!P1586</f>
        <v>0</v>
      </c>
    </row>
    <row r="1741" spans="1:4" x14ac:dyDescent="0.3">
      <c r="C1741">
        <v>14</v>
      </c>
      <c r="D1741" s="109">
        <f>'COG-M'!P1587</f>
        <v>0</v>
      </c>
    </row>
    <row r="1742" spans="1:4" x14ac:dyDescent="0.3">
      <c r="C1742">
        <v>15</v>
      </c>
      <c r="D1742" s="109">
        <f>'COG-M'!P1588</f>
        <v>0</v>
      </c>
    </row>
    <row r="1743" spans="1:4" x14ac:dyDescent="0.3">
      <c r="C1743">
        <v>16</v>
      </c>
      <c r="D1743" s="109">
        <f>'COG-M'!P1589</f>
        <v>0</v>
      </c>
    </row>
    <row r="1744" spans="1:4" x14ac:dyDescent="0.3">
      <c r="C1744">
        <v>17</v>
      </c>
      <c r="D1744" s="109">
        <f>'COG-M'!P1590</f>
        <v>0</v>
      </c>
    </row>
    <row r="1745" spans="1:4" x14ac:dyDescent="0.3">
      <c r="C1745">
        <v>25</v>
      </c>
      <c r="D1745" s="109">
        <f>'COG-M'!P1591</f>
        <v>0</v>
      </c>
    </row>
    <row r="1746" spans="1:4" x14ac:dyDescent="0.3">
      <c r="C1746">
        <v>26</v>
      </c>
      <c r="D1746" s="109">
        <f>'COG-M'!P1592</f>
        <v>0</v>
      </c>
    </row>
    <row r="1747" spans="1:4" x14ac:dyDescent="0.3">
      <c r="C1747">
        <v>27</v>
      </c>
      <c r="D1747" s="109">
        <f>'COG-M'!P1593</f>
        <v>0</v>
      </c>
    </row>
    <row r="1748" spans="1:4" x14ac:dyDescent="0.3">
      <c r="A1748">
        <v>436</v>
      </c>
      <c r="B1748" t="s">
        <v>226</v>
      </c>
      <c r="C1748">
        <v>11</v>
      </c>
      <c r="D1748" s="109">
        <f>'COG-M'!P1594</f>
        <v>0</v>
      </c>
    </row>
    <row r="1749" spans="1:4" x14ac:dyDescent="0.3">
      <c r="C1749">
        <v>12</v>
      </c>
      <c r="D1749" s="109">
        <f>'COG-M'!P1595</f>
        <v>0</v>
      </c>
    </row>
    <row r="1750" spans="1:4" x14ac:dyDescent="0.3">
      <c r="C1750">
        <v>13</v>
      </c>
      <c r="D1750" s="109">
        <f>'COG-M'!P1596</f>
        <v>0</v>
      </c>
    </row>
    <row r="1751" spans="1:4" x14ac:dyDescent="0.3">
      <c r="C1751">
        <v>14</v>
      </c>
      <c r="D1751" s="109">
        <f>'COG-M'!P1597</f>
        <v>0</v>
      </c>
    </row>
    <row r="1752" spans="1:4" x14ac:dyDescent="0.3">
      <c r="C1752">
        <v>15</v>
      </c>
      <c r="D1752" s="109">
        <f>'COG-M'!P1598</f>
        <v>0</v>
      </c>
    </row>
    <row r="1753" spans="1:4" x14ac:dyDescent="0.3">
      <c r="C1753">
        <v>16</v>
      </c>
      <c r="D1753" s="109">
        <f>'COG-M'!P1599</f>
        <v>0</v>
      </c>
    </row>
    <row r="1754" spans="1:4" x14ac:dyDescent="0.3">
      <c r="C1754">
        <v>17</v>
      </c>
      <c r="D1754" s="109">
        <f>'COG-M'!P1600</f>
        <v>0</v>
      </c>
    </row>
    <row r="1755" spans="1:4" x14ac:dyDescent="0.3">
      <c r="C1755">
        <v>25</v>
      </c>
      <c r="D1755" s="109">
        <f>'COG-M'!P1601</f>
        <v>0</v>
      </c>
    </row>
    <row r="1756" spans="1:4" x14ac:dyDescent="0.3">
      <c r="C1756">
        <v>26</v>
      </c>
      <c r="D1756" s="109">
        <f>'COG-M'!P1602</f>
        <v>0</v>
      </c>
    </row>
    <row r="1757" spans="1:4" x14ac:dyDescent="0.3">
      <c r="C1757">
        <v>27</v>
      </c>
      <c r="D1757" s="109">
        <f>'COG-M'!P1603</f>
        <v>0</v>
      </c>
    </row>
    <row r="1758" spans="1:4" x14ac:dyDescent="0.3">
      <c r="A1758">
        <v>437</v>
      </c>
      <c r="B1758" t="s">
        <v>227</v>
      </c>
      <c r="C1758">
        <v>11</v>
      </c>
      <c r="D1758" s="109">
        <f>'COG-M'!P1604</f>
        <v>0</v>
      </c>
    </row>
    <row r="1759" spans="1:4" x14ac:dyDescent="0.3">
      <c r="C1759">
        <v>12</v>
      </c>
      <c r="D1759" s="109">
        <f>'COG-M'!P1605</f>
        <v>0</v>
      </c>
    </row>
    <row r="1760" spans="1:4" x14ac:dyDescent="0.3">
      <c r="C1760">
        <v>13</v>
      </c>
      <c r="D1760" s="109">
        <f>'COG-M'!P1606</f>
        <v>0</v>
      </c>
    </row>
    <row r="1761" spans="1:4" x14ac:dyDescent="0.3">
      <c r="C1761">
        <v>14</v>
      </c>
      <c r="D1761" s="109">
        <f>'COG-M'!P1607</f>
        <v>0</v>
      </c>
    </row>
    <row r="1762" spans="1:4" x14ac:dyDescent="0.3">
      <c r="C1762">
        <v>15</v>
      </c>
      <c r="D1762" s="109">
        <f>'COG-M'!P1608</f>
        <v>0</v>
      </c>
    </row>
    <row r="1763" spans="1:4" x14ac:dyDescent="0.3">
      <c r="C1763">
        <v>16</v>
      </c>
      <c r="D1763" s="109">
        <f>'COG-M'!P1609</f>
        <v>0</v>
      </c>
    </row>
    <row r="1764" spans="1:4" x14ac:dyDescent="0.3">
      <c r="C1764">
        <v>17</v>
      </c>
      <c r="D1764" s="109">
        <f>'COG-M'!P1610</f>
        <v>0</v>
      </c>
    </row>
    <row r="1765" spans="1:4" x14ac:dyDescent="0.3">
      <c r="C1765">
        <v>25</v>
      </c>
      <c r="D1765" s="109">
        <f>'COG-M'!P1611</f>
        <v>0</v>
      </c>
    </row>
    <row r="1766" spans="1:4" x14ac:dyDescent="0.3">
      <c r="C1766">
        <v>26</v>
      </c>
      <c r="D1766" s="109">
        <f>'COG-M'!P1612</f>
        <v>0</v>
      </c>
    </row>
    <row r="1767" spans="1:4" x14ac:dyDescent="0.3">
      <c r="C1767">
        <v>27</v>
      </c>
      <c r="D1767" s="109">
        <f>'COG-M'!P1613</f>
        <v>0</v>
      </c>
    </row>
    <row r="1768" spans="1:4" x14ac:dyDescent="0.3">
      <c r="A1768">
        <v>438</v>
      </c>
      <c r="B1768" t="s">
        <v>228</v>
      </c>
      <c r="D1768" s="109">
        <f>'COG-M'!P1614</f>
        <v>0</v>
      </c>
    </row>
    <row r="1769" spans="1:4" x14ac:dyDescent="0.3">
      <c r="A1769">
        <v>439</v>
      </c>
      <c r="B1769" t="s">
        <v>229</v>
      </c>
      <c r="C1769">
        <v>11</v>
      </c>
      <c r="D1769" s="109">
        <f>'COG-M'!P1615</f>
        <v>0</v>
      </c>
    </row>
    <row r="1770" spans="1:4" x14ac:dyDescent="0.3">
      <c r="C1770">
        <v>12</v>
      </c>
      <c r="D1770" s="109">
        <f>'COG-M'!P1616</f>
        <v>0</v>
      </c>
    </row>
    <row r="1771" spans="1:4" x14ac:dyDescent="0.3">
      <c r="C1771">
        <v>13</v>
      </c>
      <c r="D1771" s="109">
        <f>'COG-M'!P1617</f>
        <v>0</v>
      </c>
    </row>
    <row r="1772" spans="1:4" x14ac:dyDescent="0.3">
      <c r="C1772">
        <v>14</v>
      </c>
      <c r="D1772" s="109">
        <f>'COG-M'!P1618</f>
        <v>0</v>
      </c>
    </row>
    <row r="1773" spans="1:4" x14ac:dyDescent="0.3">
      <c r="C1773">
        <v>15</v>
      </c>
      <c r="D1773" s="109">
        <f>'COG-M'!P1619</f>
        <v>0</v>
      </c>
    </row>
    <row r="1774" spans="1:4" x14ac:dyDescent="0.3">
      <c r="C1774">
        <v>16</v>
      </c>
      <c r="D1774" s="109">
        <f>'COG-M'!P1620</f>
        <v>0</v>
      </c>
    </row>
    <row r="1775" spans="1:4" x14ac:dyDescent="0.3">
      <c r="C1775">
        <v>17</v>
      </c>
      <c r="D1775" s="109">
        <f>'COG-M'!P1621</f>
        <v>0</v>
      </c>
    </row>
    <row r="1776" spans="1:4" x14ac:dyDescent="0.3">
      <c r="C1776">
        <v>25</v>
      </c>
      <c r="D1776" s="109">
        <f>'COG-M'!P1622</f>
        <v>0</v>
      </c>
    </row>
    <row r="1777" spans="1:4" x14ac:dyDescent="0.3">
      <c r="C1777">
        <v>26</v>
      </c>
      <c r="D1777" s="109">
        <f>'COG-M'!P1623</f>
        <v>0</v>
      </c>
    </row>
    <row r="1778" spans="1:4" x14ac:dyDescent="0.3">
      <c r="C1778">
        <v>27</v>
      </c>
      <c r="D1778" s="109">
        <f>'COG-M'!P1624</f>
        <v>0</v>
      </c>
    </row>
    <row r="1779" spans="1:4" x14ac:dyDescent="0.3">
      <c r="A1779">
        <v>4400</v>
      </c>
      <c r="B1779" t="s">
        <v>230</v>
      </c>
      <c r="D1779" s="109">
        <f>'COG-M'!P1625</f>
        <v>2416500</v>
      </c>
    </row>
    <row r="1780" spans="1:4" x14ac:dyDescent="0.3">
      <c r="A1780">
        <v>441</v>
      </c>
      <c r="B1780" t="s">
        <v>231</v>
      </c>
      <c r="C1780">
        <v>11</v>
      </c>
      <c r="D1780" s="109">
        <f>'COG-M'!P1626</f>
        <v>0</v>
      </c>
    </row>
    <row r="1781" spans="1:4" x14ac:dyDescent="0.3">
      <c r="C1781">
        <v>12</v>
      </c>
      <c r="D1781" s="109">
        <f>'COG-M'!P1627</f>
        <v>0</v>
      </c>
    </row>
    <row r="1782" spans="1:4" x14ac:dyDescent="0.3">
      <c r="C1782">
        <v>13</v>
      </c>
      <c r="D1782" s="109">
        <f>'COG-M'!P1628</f>
        <v>0</v>
      </c>
    </row>
    <row r="1783" spans="1:4" x14ac:dyDescent="0.3">
      <c r="C1783">
        <v>14</v>
      </c>
      <c r="D1783" s="109">
        <f>'COG-M'!P1629</f>
        <v>0</v>
      </c>
    </row>
    <row r="1784" spans="1:4" x14ac:dyDescent="0.3">
      <c r="C1784">
        <v>15</v>
      </c>
      <c r="D1784" s="109">
        <f>'COG-M'!P1630</f>
        <v>0</v>
      </c>
    </row>
    <row r="1785" spans="1:4" x14ac:dyDescent="0.3">
      <c r="C1785">
        <v>16</v>
      </c>
      <c r="D1785" s="109">
        <f>'COG-M'!P1631</f>
        <v>0</v>
      </c>
    </row>
    <row r="1786" spans="1:4" x14ac:dyDescent="0.3">
      <c r="C1786">
        <v>17</v>
      </c>
      <c r="D1786" s="109">
        <f>'COG-M'!P1632</f>
        <v>2400000</v>
      </c>
    </row>
    <row r="1787" spans="1:4" x14ac:dyDescent="0.3">
      <c r="C1787">
        <v>25</v>
      </c>
      <c r="D1787" s="109">
        <f>'COG-M'!P1633</f>
        <v>0</v>
      </c>
    </row>
    <row r="1788" spans="1:4" x14ac:dyDescent="0.3">
      <c r="C1788">
        <v>26</v>
      </c>
      <c r="D1788" s="109">
        <f>'COG-M'!P1634</f>
        <v>0</v>
      </c>
    </row>
    <row r="1789" spans="1:4" x14ac:dyDescent="0.3">
      <c r="C1789">
        <v>27</v>
      </c>
      <c r="D1789" s="109">
        <f>'COG-M'!P1635</f>
        <v>0</v>
      </c>
    </row>
    <row r="1790" spans="1:4" x14ac:dyDescent="0.3">
      <c r="A1790">
        <v>442</v>
      </c>
      <c r="B1790" t="s">
        <v>232</v>
      </c>
      <c r="C1790">
        <v>11</v>
      </c>
      <c r="D1790" s="109">
        <f>'COG-M'!P1636</f>
        <v>0</v>
      </c>
    </row>
    <row r="1791" spans="1:4" x14ac:dyDescent="0.3">
      <c r="C1791">
        <v>12</v>
      </c>
      <c r="D1791" s="109">
        <f>'COG-M'!P1637</f>
        <v>0</v>
      </c>
    </row>
    <row r="1792" spans="1:4" x14ac:dyDescent="0.3">
      <c r="C1792">
        <v>13</v>
      </c>
      <c r="D1792" s="109">
        <f>'COG-M'!P1638</f>
        <v>0</v>
      </c>
    </row>
    <row r="1793" spans="1:4" x14ac:dyDescent="0.3">
      <c r="C1793">
        <v>14</v>
      </c>
      <c r="D1793" s="109">
        <f>'COG-M'!P1639</f>
        <v>0</v>
      </c>
    </row>
    <row r="1794" spans="1:4" x14ac:dyDescent="0.3">
      <c r="C1794">
        <v>15</v>
      </c>
      <c r="D1794" s="109">
        <f>'COG-M'!P1640</f>
        <v>0</v>
      </c>
    </row>
    <row r="1795" spans="1:4" x14ac:dyDescent="0.3">
      <c r="C1795">
        <v>16</v>
      </c>
      <c r="D1795" s="109">
        <f>'COG-M'!P1641</f>
        <v>0</v>
      </c>
    </row>
    <row r="1796" spans="1:4" x14ac:dyDescent="0.3">
      <c r="C1796">
        <v>17</v>
      </c>
      <c r="D1796" s="109">
        <f>'COG-M'!P1642</f>
        <v>0</v>
      </c>
    </row>
    <row r="1797" spans="1:4" x14ac:dyDescent="0.3">
      <c r="C1797">
        <v>25</v>
      </c>
      <c r="D1797" s="109">
        <f>'COG-M'!P1643</f>
        <v>0</v>
      </c>
    </row>
    <row r="1798" spans="1:4" x14ac:dyDescent="0.3">
      <c r="C1798">
        <v>26</v>
      </c>
      <c r="D1798" s="109">
        <f>'COG-M'!P1644</f>
        <v>0</v>
      </c>
    </row>
    <row r="1799" spans="1:4" x14ac:dyDescent="0.3">
      <c r="C1799">
        <v>27</v>
      </c>
      <c r="D1799" s="109">
        <f>'COG-M'!P1645</f>
        <v>0</v>
      </c>
    </row>
    <row r="1800" spans="1:4" x14ac:dyDescent="0.3">
      <c r="A1800">
        <v>443</v>
      </c>
      <c r="B1800" t="s">
        <v>233</v>
      </c>
      <c r="C1800">
        <v>11</v>
      </c>
      <c r="D1800" s="109">
        <f>'COG-M'!P1646</f>
        <v>0</v>
      </c>
    </row>
    <row r="1801" spans="1:4" x14ac:dyDescent="0.3">
      <c r="C1801">
        <v>12</v>
      </c>
      <c r="D1801" s="109">
        <f>'COG-M'!P1647</f>
        <v>0</v>
      </c>
    </row>
    <row r="1802" spans="1:4" x14ac:dyDescent="0.3">
      <c r="C1802">
        <v>13</v>
      </c>
      <c r="D1802" s="109">
        <f>'COG-M'!P1648</f>
        <v>0</v>
      </c>
    </row>
    <row r="1803" spans="1:4" x14ac:dyDescent="0.3">
      <c r="C1803">
        <v>14</v>
      </c>
      <c r="D1803" s="109">
        <f>'COG-M'!P1649</f>
        <v>0</v>
      </c>
    </row>
    <row r="1804" spans="1:4" x14ac:dyDescent="0.3">
      <c r="C1804">
        <v>15</v>
      </c>
      <c r="D1804" s="109">
        <f>'COG-M'!P1650</f>
        <v>0</v>
      </c>
    </row>
    <row r="1805" spans="1:4" x14ac:dyDescent="0.3">
      <c r="C1805">
        <v>16</v>
      </c>
      <c r="D1805" s="109">
        <f>'COG-M'!P1651</f>
        <v>0</v>
      </c>
    </row>
    <row r="1806" spans="1:4" x14ac:dyDescent="0.3">
      <c r="C1806">
        <v>17</v>
      </c>
      <c r="D1806" s="109">
        <f>'COG-M'!P1652</f>
        <v>0</v>
      </c>
    </row>
    <row r="1807" spans="1:4" x14ac:dyDescent="0.3">
      <c r="C1807">
        <v>25</v>
      </c>
      <c r="D1807" s="109">
        <f>'COG-M'!P1653</f>
        <v>0</v>
      </c>
    </row>
    <row r="1808" spans="1:4" x14ac:dyDescent="0.3">
      <c r="C1808">
        <v>26</v>
      </c>
      <c r="D1808" s="109">
        <f>'COG-M'!P1654</f>
        <v>0</v>
      </c>
    </row>
    <row r="1809" spans="1:4" x14ac:dyDescent="0.3">
      <c r="C1809">
        <v>27</v>
      </c>
      <c r="D1809" s="109">
        <f>'COG-M'!P1655</f>
        <v>0</v>
      </c>
    </row>
    <row r="1810" spans="1:4" x14ac:dyDescent="0.3">
      <c r="A1810">
        <v>444</v>
      </c>
      <c r="B1810" t="s">
        <v>234</v>
      </c>
      <c r="C1810">
        <v>11</v>
      </c>
      <c r="D1810" s="109">
        <f>'COG-M'!P1656</f>
        <v>0</v>
      </c>
    </row>
    <row r="1811" spans="1:4" x14ac:dyDescent="0.3">
      <c r="C1811">
        <v>12</v>
      </c>
      <c r="D1811" s="109">
        <f>'COG-M'!P1657</f>
        <v>0</v>
      </c>
    </row>
    <row r="1812" spans="1:4" x14ac:dyDescent="0.3">
      <c r="C1812">
        <v>13</v>
      </c>
      <c r="D1812" s="109">
        <f>'COG-M'!P1658</f>
        <v>0</v>
      </c>
    </row>
    <row r="1813" spans="1:4" x14ac:dyDescent="0.3">
      <c r="C1813">
        <v>14</v>
      </c>
      <c r="D1813" s="109">
        <f>'COG-M'!P1659</f>
        <v>0</v>
      </c>
    </row>
    <row r="1814" spans="1:4" x14ac:dyDescent="0.3">
      <c r="C1814">
        <v>15</v>
      </c>
      <c r="D1814" s="109">
        <f>'COG-M'!P1660</f>
        <v>0</v>
      </c>
    </row>
    <row r="1815" spans="1:4" x14ac:dyDescent="0.3">
      <c r="C1815">
        <v>16</v>
      </c>
      <c r="D1815" s="109">
        <f>'COG-M'!P1661</f>
        <v>0</v>
      </c>
    </row>
    <row r="1816" spans="1:4" x14ac:dyDescent="0.3">
      <c r="C1816">
        <v>17</v>
      </c>
      <c r="D1816" s="109">
        <f>'COG-M'!P1662</f>
        <v>0</v>
      </c>
    </row>
    <row r="1817" spans="1:4" x14ac:dyDescent="0.3">
      <c r="C1817">
        <v>25</v>
      </c>
      <c r="D1817" s="109">
        <f>'COG-M'!P1663</f>
        <v>0</v>
      </c>
    </row>
    <row r="1818" spans="1:4" x14ac:dyDescent="0.3">
      <c r="C1818">
        <v>26</v>
      </c>
      <c r="D1818" s="109">
        <f>'COG-M'!P1664</f>
        <v>0</v>
      </c>
    </row>
    <row r="1819" spans="1:4" x14ac:dyDescent="0.3">
      <c r="C1819">
        <v>27</v>
      </c>
      <c r="D1819" s="109">
        <f>'COG-M'!P1665</f>
        <v>0</v>
      </c>
    </row>
    <row r="1820" spans="1:4" x14ac:dyDescent="0.3">
      <c r="A1820">
        <v>445</v>
      </c>
      <c r="B1820" t="s">
        <v>235</v>
      </c>
      <c r="C1820">
        <v>11</v>
      </c>
      <c r="D1820" s="109">
        <f>'COG-M'!P1666</f>
        <v>0</v>
      </c>
    </row>
    <row r="1821" spans="1:4" x14ac:dyDescent="0.3">
      <c r="C1821">
        <v>12</v>
      </c>
      <c r="D1821" s="109">
        <f>'COG-M'!P1667</f>
        <v>0</v>
      </c>
    </row>
    <row r="1822" spans="1:4" x14ac:dyDescent="0.3">
      <c r="C1822">
        <v>13</v>
      </c>
      <c r="D1822" s="109">
        <f>'COG-M'!P1668</f>
        <v>0</v>
      </c>
    </row>
    <row r="1823" spans="1:4" x14ac:dyDescent="0.3">
      <c r="C1823">
        <v>14</v>
      </c>
      <c r="D1823" s="109">
        <f>'COG-M'!P1669</f>
        <v>0</v>
      </c>
    </row>
    <row r="1824" spans="1:4" x14ac:dyDescent="0.3">
      <c r="C1824">
        <v>15</v>
      </c>
      <c r="D1824" s="109">
        <f>'COG-M'!P1670</f>
        <v>0</v>
      </c>
    </row>
    <row r="1825" spans="1:4" x14ac:dyDescent="0.3">
      <c r="C1825">
        <v>16</v>
      </c>
      <c r="D1825" s="109">
        <f>'COG-M'!P1671</f>
        <v>0</v>
      </c>
    </row>
    <row r="1826" spans="1:4" x14ac:dyDescent="0.3">
      <c r="C1826">
        <v>17</v>
      </c>
      <c r="D1826" s="109">
        <f>'COG-M'!P1672</f>
        <v>0</v>
      </c>
    </row>
    <row r="1827" spans="1:4" x14ac:dyDescent="0.3">
      <c r="C1827">
        <v>25</v>
      </c>
      <c r="D1827" s="109">
        <f>'COG-M'!P1673</f>
        <v>0</v>
      </c>
    </row>
    <row r="1828" spans="1:4" x14ac:dyDescent="0.3">
      <c r="C1828">
        <v>26</v>
      </c>
      <c r="D1828" s="109">
        <f>'COG-M'!P1674</f>
        <v>0</v>
      </c>
    </row>
    <row r="1829" spans="1:4" x14ac:dyDescent="0.3">
      <c r="C1829">
        <v>27</v>
      </c>
      <c r="D1829" s="109">
        <f>'COG-M'!P1675</f>
        <v>0</v>
      </c>
    </row>
    <row r="1830" spans="1:4" x14ac:dyDescent="0.3">
      <c r="A1830">
        <v>446</v>
      </c>
      <c r="B1830" t="s">
        <v>236</v>
      </c>
      <c r="C1830">
        <v>11</v>
      </c>
      <c r="D1830" s="109">
        <f>'COG-M'!P1676</f>
        <v>0</v>
      </c>
    </row>
    <row r="1831" spans="1:4" x14ac:dyDescent="0.3">
      <c r="C1831">
        <v>12</v>
      </c>
      <c r="D1831" s="109">
        <f>'COG-M'!P1677</f>
        <v>0</v>
      </c>
    </row>
    <row r="1832" spans="1:4" x14ac:dyDescent="0.3">
      <c r="C1832">
        <v>13</v>
      </c>
      <c r="D1832" s="109">
        <f>'COG-M'!P1678</f>
        <v>0</v>
      </c>
    </row>
    <row r="1833" spans="1:4" x14ac:dyDescent="0.3">
      <c r="C1833">
        <v>14</v>
      </c>
      <c r="D1833" s="109">
        <f>'COG-M'!P1679</f>
        <v>0</v>
      </c>
    </row>
    <row r="1834" spans="1:4" x14ac:dyDescent="0.3">
      <c r="C1834">
        <v>15</v>
      </c>
      <c r="D1834" s="109">
        <f>'COG-M'!P1680</f>
        <v>0</v>
      </c>
    </row>
    <row r="1835" spans="1:4" x14ac:dyDescent="0.3">
      <c r="C1835">
        <v>16</v>
      </c>
      <c r="D1835" s="109">
        <f>'COG-M'!P1681</f>
        <v>0</v>
      </c>
    </row>
    <row r="1836" spans="1:4" x14ac:dyDescent="0.3">
      <c r="C1836">
        <v>17</v>
      </c>
      <c r="D1836" s="109">
        <f>'COG-M'!P1682</f>
        <v>0</v>
      </c>
    </row>
    <row r="1837" spans="1:4" x14ac:dyDescent="0.3">
      <c r="C1837">
        <v>25</v>
      </c>
      <c r="D1837" s="109">
        <f>'COG-M'!P1683</f>
        <v>0</v>
      </c>
    </row>
    <row r="1838" spans="1:4" x14ac:dyDescent="0.3">
      <c r="C1838">
        <v>26</v>
      </c>
      <c r="D1838" s="109">
        <f>'COG-M'!P1684</f>
        <v>0</v>
      </c>
    </row>
    <row r="1839" spans="1:4" x14ac:dyDescent="0.3">
      <c r="C1839">
        <v>27</v>
      </c>
      <c r="D1839" s="109">
        <f>'COG-M'!P1685</f>
        <v>0</v>
      </c>
    </row>
    <row r="1840" spans="1:4" x14ac:dyDescent="0.3">
      <c r="A1840">
        <v>447</v>
      </c>
      <c r="B1840" t="s">
        <v>237</v>
      </c>
      <c r="C1840">
        <v>11</v>
      </c>
      <c r="D1840" s="109">
        <f>'COG-M'!P1686</f>
        <v>0</v>
      </c>
    </row>
    <row r="1841" spans="1:4" x14ac:dyDescent="0.3">
      <c r="C1841">
        <v>12</v>
      </c>
      <c r="D1841" s="109">
        <f>'COG-M'!P1687</f>
        <v>0</v>
      </c>
    </row>
    <row r="1842" spans="1:4" x14ac:dyDescent="0.3">
      <c r="C1842">
        <v>13</v>
      </c>
      <c r="D1842" s="109">
        <f>'COG-M'!P1688</f>
        <v>0</v>
      </c>
    </row>
    <row r="1843" spans="1:4" x14ac:dyDescent="0.3">
      <c r="C1843">
        <v>14</v>
      </c>
      <c r="D1843" s="109">
        <f>'COG-M'!P1689</f>
        <v>0</v>
      </c>
    </row>
    <row r="1844" spans="1:4" x14ac:dyDescent="0.3">
      <c r="C1844">
        <v>15</v>
      </c>
      <c r="D1844" s="109">
        <f>'COG-M'!P1690</f>
        <v>0</v>
      </c>
    </row>
    <row r="1845" spans="1:4" x14ac:dyDescent="0.3">
      <c r="C1845">
        <v>16</v>
      </c>
      <c r="D1845" s="109">
        <f>'COG-M'!P1691</f>
        <v>0</v>
      </c>
    </row>
    <row r="1846" spans="1:4" x14ac:dyDescent="0.3">
      <c r="C1846">
        <v>17</v>
      </c>
      <c r="D1846" s="109">
        <f>'COG-M'!P1692</f>
        <v>0</v>
      </c>
    </row>
    <row r="1847" spans="1:4" x14ac:dyDescent="0.3">
      <c r="C1847">
        <v>25</v>
      </c>
      <c r="D1847" s="109">
        <f>'COG-M'!P1693</f>
        <v>0</v>
      </c>
    </row>
    <row r="1848" spans="1:4" x14ac:dyDescent="0.3">
      <c r="C1848">
        <v>26</v>
      </c>
      <c r="D1848" s="109">
        <f>'COG-M'!P1694</f>
        <v>0</v>
      </c>
    </row>
    <row r="1849" spans="1:4" x14ac:dyDescent="0.3">
      <c r="C1849">
        <v>27</v>
      </c>
      <c r="D1849" s="109">
        <f>'COG-M'!P1695</f>
        <v>0</v>
      </c>
    </row>
    <row r="1850" spans="1:4" x14ac:dyDescent="0.3">
      <c r="A1850">
        <v>448</v>
      </c>
      <c r="B1850" t="s">
        <v>238</v>
      </c>
      <c r="C1850">
        <v>11</v>
      </c>
      <c r="D1850" s="109">
        <f>'COG-M'!P1696</f>
        <v>0</v>
      </c>
    </row>
    <row r="1851" spans="1:4" x14ac:dyDescent="0.3">
      <c r="C1851">
        <v>12</v>
      </c>
      <c r="D1851" s="109">
        <f>'COG-M'!P1697</f>
        <v>0</v>
      </c>
    </row>
    <row r="1852" spans="1:4" x14ac:dyDescent="0.3">
      <c r="C1852">
        <v>13</v>
      </c>
      <c r="D1852" s="109">
        <f>'COG-M'!P1698</f>
        <v>0</v>
      </c>
    </row>
    <row r="1853" spans="1:4" x14ac:dyDescent="0.3">
      <c r="C1853">
        <v>14</v>
      </c>
      <c r="D1853" s="109">
        <f>'COG-M'!P1699</f>
        <v>0</v>
      </c>
    </row>
    <row r="1854" spans="1:4" x14ac:dyDescent="0.3">
      <c r="C1854">
        <v>15</v>
      </c>
      <c r="D1854" s="109">
        <f>'COG-M'!P1700</f>
        <v>0</v>
      </c>
    </row>
    <row r="1855" spans="1:4" x14ac:dyDescent="0.3">
      <c r="C1855">
        <v>16</v>
      </c>
      <c r="D1855" s="109">
        <f>'COG-M'!P1701</f>
        <v>0</v>
      </c>
    </row>
    <row r="1856" spans="1:4" x14ac:dyDescent="0.3">
      <c r="C1856">
        <v>17</v>
      </c>
      <c r="D1856" s="109">
        <f>'COG-M'!P1702</f>
        <v>16500</v>
      </c>
    </row>
    <row r="1857" spans="1:4" x14ac:dyDescent="0.3">
      <c r="C1857">
        <v>25</v>
      </c>
      <c r="D1857" s="109">
        <f>'COG-M'!P1703</f>
        <v>0</v>
      </c>
    </row>
    <row r="1858" spans="1:4" x14ac:dyDescent="0.3">
      <c r="C1858">
        <v>26</v>
      </c>
      <c r="D1858" s="109">
        <f>'COG-M'!P1704</f>
        <v>0</v>
      </c>
    </row>
    <row r="1859" spans="1:4" x14ac:dyDescent="0.3">
      <c r="C1859">
        <v>27</v>
      </c>
      <c r="D1859" s="109">
        <f>'COG-M'!P1705</f>
        <v>0</v>
      </c>
    </row>
    <row r="1860" spans="1:4" x14ac:dyDescent="0.3">
      <c r="A1860">
        <v>4500</v>
      </c>
      <c r="B1860" t="s">
        <v>239</v>
      </c>
      <c r="D1860" s="109">
        <f>'COG-M'!P1706</f>
        <v>0</v>
      </c>
    </row>
    <row r="1861" spans="1:4" x14ac:dyDescent="0.3">
      <c r="A1861">
        <v>451</v>
      </c>
      <c r="B1861" t="s">
        <v>240</v>
      </c>
      <c r="C1861">
        <v>11</v>
      </c>
      <c r="D1861" s="109">
        <f>'COG-M'!P1707</f>
        <v>0</v>
      </c>
    </row>
    <row r="1862" spans="1:4" x14ac:dyDescent="0.3">
      <c r="C1862">
        <v>12</v>
      </c>
      <c r="D1862" s="109">
        <f>'COG-M'!P1708</f>
        <v>0</v>
      </c>
    </row>
    <row r="1863" spans="1:4" x14ac:dyDescent="0.3">
      <c r="C1863">
        <v>13</v>
      </c>
      <c r="D1863" s="109">
        <f>'COG-M'!P1709</f>
        <v>0</v>
      </c>
    </row>
    <row r="1864" spans="1:4" x14ac:dyDescent="0.3">
      <c r="C1864">
        <v>14</v>
      </c>
      <c r="D1864" s="109">
        <f>'COG-M'!P1710</f>
        <v>0</v>
      </c>
    </row>
    <row r="1865" spans="1:4" x14ac:dyDescent="0.3">
      <c r="C1865">
        <v>15</v>
      </c>
      <c r="D1865" s="109">
        <f>'COG-M'!P1711</f>
        <v>0</v>
      </c>
    </row>
    <row r="1866" spans="1:4" x14ac:dyDescent="0.3">
      <c r="C1866">
        <v>16</v>
      </c>
      <c r="D1866" s="109">
        <f>'COG-M'!P1712</f>
        <v>0</v>
      </c>
    </row>
    <row r="1867" spans="1:4" x14ac:dyDescent="0.3">
      <c r="C1867">
        <v>17</v>
      </c>
      <c r="D1867" s="109">
        <f>'COG-M'!P1713</f>
        <v>0</v>
      </c>
    </row>
    <row r="1868" spans="1:4" x14ac:dyDescent="0.3">
      <c r="C1868">
        <v>25</v>
      </c>
      <c r="D1868" s="109">
        <f>'COG-M'!P1714</f>
        <v>0</v>
      </c>
    </row>
    <row r="1869" spans="1:4" x14ac:dyDescent="0.3">
      <c r="C1869">
        <v>26</v>
      </c>
      <c r="D1869" s="109">
        <f>'COG-M'!P1715</f>
        <v>0</v>
      </c>
    </row>
    <row r="1870" spans="1:4" x14ac:dyDescent="0.3">
      <c r="C1870">
        <v>27</v>
      </c>
      <c r="D1870" s="109">
        <f>'COG-M'!P1716</f>
        <v>0</v>
      </c>
    </row>
    <row r="1871" spans="1:4" x14ac:dyDescent="0.3">
      <c r="A1871">
        <v>452</v>
      </c>
      <c r="B1871" t="s">
        <v>241</v>
      </c>
      <c r="C1871">
        <v>11</v>
      </c>
      <c r="D1871" s="109">
        <f>'COG-M'!P1717</f>
        <v>0</v>
      </c>
    </row>
    <row r="1872" spans="1:4" x14ac:dyDescent="0.3">
      <c r="C1872">
        <v>12</v>
      </c>
      <c r="D1872" s="109">
        <f>'COG-M'!P1718</f>
        <v>0</v>
      </c>
    </row>
    <row r="1873" spans="1:4" x14ac:dyDescent="0.3">
      <c r="C1873">
        <v>13</v>
      </c>
      <c r="D1873" s="109">
        <f>'COG-M'!P1719</f>
        <v>0</v>
      </c>
    </row>
    <row r="1874" spans="1:4" x14ac:dyDescent="0.3">
      <c r="C1874">
        <v>14</v>
      </c>
      <c r="D1874" s="109">
        <f>'COG-M'!P1720</f>
        <v>0</v>
      </c>
    </row>
    <row r="1875" spans="1:4" x14ac:dyDescent="0.3">
      <c r="C1875">
        <v>15</v>
      </c>
      <c r="D1875" s="109">
        <f>'COG-M'!P1721</f>
        <v>0</v>
      </c>
    </row>
    <row r="1876" spans="1:4" x14ac:dyDescent="0.3">
      <c r="C1876">
        <v>16</v>
      </c>
      <c r="D1876" s="109">
        <f>'COG-M'!P1722</f>
        <v>0</v>
      </c>
    </row>
    <row r="1877" spans="1:4" x14ac:dyDescent="0.3">
      <c r="C1877">
        <v>17</v>
      </c>
      <c r="D1877" s="109">
        <f>'COG-M'!P1723</f>
        <v>0</v>
      </c>
    </row>
    <row r="1878" spans="1:4" x14ac:dyDescent="0.3">
      <c r="C1878">
        <v>25</v>
      </c>
      <c r="D1878" s="109">
        <f>'COG-M'!P1724</f>
        <v>0</v>
      </c>
    </row>
    <row r="1879" spans="1:4" x14ac:dyDescent="0.3">
      <c r="C1879">
        <v>26</v>
      </c>
      <c r="D1879" s="109">
        <f>'COG-M'!P1725</f>
        <v>0</v>
      </c>
    </row>
    <row r="1880" spans="1:4" x14ac:dyDescent="0.3">
      <c r="C1880">
        <v>27</v>
      </c>
      <c r="D1880" s="109">
        <f>'COG-M'!P1726</f>
        <v>0</v>
      </c>
    </row>
    <row r="1881" spans="1:4" x14ac:dyDescent="0.3">
      <c r="A1881">
        <v>459</v>
      </c>
      <c r="B1881" t="s">
        <v>242</v>
      </c>
      <c r="C1881">
        <v>11</v>
      </c>
      <c r="D1881" s="109">
        <f>'COG-M'!P1727</f>
        <v>0</v>
      </c>
    </row>
    <row r="1882" spans="1:4" x14ac:dyDescent="0.3">
      <c r="C1882">
        <v>12</v>
      </c>
      <c r="D1882" s="109">
        <f>'COG-M'!P1728</f>
        <v>0</v>
      </c>
    </row>
    <row r="1883" spans="1:4" x14ac:dyDescent="0.3">
      <c r="C1883">
        <v>13</v>
      </c>
      <c r="D1883" s="109">
        <f>'COG-M'!P1729</f>
        <v>0</v>
      </c>
    </row>
    <row r="1884" spans="1:4" x14ac:dyDescent="0.3">
      <c r="C1884">
        <v>14</v>
      </c>
      <c r="D1884" s="109">
        <f>'COG-M'!P1730</f>
        <v>0</v>
      </c>
    </row>
    <row r="1885" spans="1:4" x14ac:dyDescent="0.3">
      <c r="C1885">
        <v>15</v>
      </c>
      <c r="D1885" s="109">
        <f>'COG-M'!P1731</f>
        <v>0</v>
      </c>
    </row>
    <row r="1886" spans="1:4" x14ac:dyDescent="0.3">
      <c r="C1886">
        <v>16</v>
      </c>
      <c r="D1886" s="109">
        <f>'COG-M'!P1732</f>
        <v>0</v>
      </c>
    </row>
    <row r="1887" spans="1:4" x14ac:dyDescent="0.3">
      <c r="C1887">
        <v>17</v>
      </c>
      <c r="D1887" s="109">
        <f>'COG-M'!P1733</f>
        <v>0</v>
      </c>
    </row>
    <row r="1888" spans="1:4" x14ac:dyDescent="0.3">
      <c r="C1888">
        <v>25</v>
      </c>
      <c r="D1888" s="109">
        <f>'COG-M'!P1734</f>
        <v>0</v>
      </c>
    </row>
    <row r="1889" spans="1:4" x14ac:dyDescent="0.3">
      <c r="C1889">
        <v>26</v>
      </c>
      <c r="D1889" s="109">
        <f>'COG-M'!P1735</f>
        <v>0</v>
      </c>
    </row>
    <row r="1890" spans="1:4" x14ac:dyDescent="0.3">
      <c r="C1890">
        <v>27</v>
      </c>
      <c r="D1890" s="109">
        <f>'COG-M'!P1736</f>
        <v>0</v>
      </c>
    </row>
    <row r="1891" spans="1:4" x14ac:dyDescent="0.3">
      <c r="A1891">
        <v>4600</v>
      </c>
      <c r="B1891" t="s">
        <v>243</v>
      </c>
      <c r="D1891" s="109">
        <f>'COG-M'!P1737</f>
        <v>0</v>
      </c>
    </row>
    <row r="1892" spans="1:4" x14ac:dyDescent="0.3">
      <c r="A1892">
        <v>461</v>
      </c>
      <c r="B1892" t="s">
        <v>244</v>
      </c>
      <c r="C1892">
        <v>11</v>
      </c>
      <c r="D1892" s="109">
        <f>'COG-M'!P1738</f>
        <v>0</v>
      </c>
    </row>
    <row r="1893" spans="1:4" x14ac:dyDescent="0.3">
      <c r="C1893">
        <v>12</v>
      </c>
      <c r="D1893" s="109">
        <f>'COG-M'!P1739</f>
        <v>0</v>
      </c>
    </row>
    <row r="1894" spans="1:4" x14ac:dyDescent="0.3">
      <c r="C1894">
        <v>13</v>
      </c>
      <c r="D1894" s="109">
        <f>'COG-M'!P1740</f>
        <v>0</v>
      </c>
    </row>
    <row r="1895" spans="1:4" x14ac:dyDescent="0.3">
      <c r="C1895">
        <v>14</v>
      </c>
      <c r="D1895" s="109">
        <f>'COG-M'!P1741</f>
        <v>0</v>
      </c>
    </row>
    <row r="1896" spans="1:4" x14ac:dyDescent="0.3">
      <c r="C1896">
        <v>15</v>
      </c>
      <c r="D1896" s="109">
        <f>'COG-M'!P1742</f>
        <v>0</v>
      </c>
    </row>
    <row r="1897" spans="1:4" x14ac:dyDescent="0.3">
      <c r="C1897">
        <v>16</v>
      </c>
      <c r="D1897" s="109">
        <f>'COG-M'!P1743</f>
        <v>0</v>
      </c>
    </row>
    <row r="1898" spans="1:4" x14ac:dyDescent="0.3">
      <c r="C1898">
        <v>17</v>
      </c>
      <c r="D1898" s="109">
        <f>'COG-M'!P1744</f>
        <v>0</v>
      </c>
    </row>
    <row r="1899" spans="1:4" x14ac:dyDescent="0.3">
      <c r="C1899">
        <v>25</v>
      </c>
      <c r="D1899" s="109">
        <f>'COG-M'!P1745</f>
        <v>0</v>
      </c>
    </row>
    <row r="1900" spans="1:4" x14ac:dyDescent="0.3">
      <c r="C1900">
        <v>26</v>
      </c>
      <c r="D1900" s="109">
        <f>'COG-M'!P1746</f>
        <v>0</v>
      </c>
    </row>
    <row r="1901" spans="1:4" x14ac:dyDescent="0.3">
      <c r="C1901">
        <v>27</v>
      </c>
      <c r="D1901" s="109">
        <f>'COG-M'!P1747</f>
        <v>0</v>
      </c>
    </row>
    <row r="1902" spans="1:4" x14ac:dyDescent="0.3">
      <c r="A1902">
        <v>462</v>
      </c>
      <c r="B1902" t="s">
        <v>245</v>
      </c>
      <c r="D1902" s="109">
        <f>'COG-M'!P1748</f>
        <v>0</v>
      </c>
    </row>
    <row r="1903" spans="1:4" x14ac:dyDescent="0.3">
      <c r="A1903">
        <v>463</v>
      </c>
      <c r="B1903" t="s">
        <v>246</v>
      </c>
      <c r="D1903" s="109">
        <f>'COG-M'!P1749</f>
        <v>0</v>
      </c>
    </row>
    <row r="1904" spans="1:4" x14ac:dyDescent="0.3">
      <c r="A1904">
        <v>464</v>
      </c>
      <c r="B1904" t="s">
        <v>247</v>
      </c>
      <c r="C1904">
        <v>11</v>
      </c>
      <c r="D1904" s="109">
        <f>'COG-M'!P1750</f>
        <v>0</v>
      </c>
    </row>
    <row r="1905" spans="1:4" x14ac:dyDescent="0.3">
      <c r="C1905">
        <v>12</v>
      </c>
      <c r="D1905" s="109">
        <f>'COG-M'!P1751</f>
        <v>0</v>
      </c>
    </row>
    <row r="1906" spans="1:4" x14ac:dyDescent="0.3">
      <c r="C1906">
        <v>13</v>
      </c>
      <c r="D1906" s="109">
        <f>'COG-M'!P1752</f>
        <v>0</v>
      </c>
    </row>
    <row r="1907" spans="1:4" x14ac:dyDescent="0.3">
      <c r="C1907">
        <v>14</v>
      </c>
      <c r="D1907" s="109">
        <f>'COG-M'!P1753</f>
        <v>0</v>
      </c>
    </row>
    <row r="1908" spans="1:4" x14ac:dyDescent="0.3">
      <c r="C1908">
        <v>15</v>
      </c>
      <c r="D1908" s="109">
        <f>'COG-M'!P1754</f>
        <v>0</v>
      </c>
    </row>
    <row r="1909" spans="1:4" x14ac:dyDescent="0.3">
      <c r="C1909">
        <v>16</v>
      </c>
      <c r="D1909" s="109">
        <f>'COG-M'!P1755</f>
        <v>0</v>
      </c>
    </row>
    <row r="1910" spans="1:4" x14ac:dyDescent="0.3">
      <c r="C1910">
        <v>17</v>
      </c>
      <c r="D1910" s="109">
        <f>'COG-M'!P1756</f>
        <v>0</v>
      </c>
    </row>
    <row r="1911" spans="1:4" x14ac:dyDescent="0.3">
      <c r="C1911">
        <v>25</v>
      </c>
      <c r="D1911" s="109">
        <f>'COG-M'!P1757</f>
        <v>0</v>
      </c>
    </row>
    <row r="1912" spans="1:4" x14ac:dyDescent="0.3">
      <c r="C1912">
        <v>26</v>
      </c>
      <c r="D1912" s="109">
        <f>'COG-M'!P1758</f>
        <v>0</v>
      </c>
    </row>
    <row r="1913" spans="1:4" x14ac:dyDescent="0.3">
      <c r="C1913">
        <v>27</v>
      </c>
      <c r="D1913" s="109">
        <f>'COG-M'!P1759</f>
        <v>0</v>
      </c>
    </row>
    <row r="1914" spans="1:4" x14ac:dyDescent="0.3">
      <c r="A1914">
        <v>465</v>
      </c>
      <c r="B1914" t="s">
        <v>248</v>
      </c>
      <c r="D1914" s="109">
        <f>'COG-M'!P1760</f>
        <v>0</v>
      </c>
    </row>
    <row r="1915" spans="1:4" x14ac:dyDescent="0.3">
      <c r="A1915">
        <v>466</v>
      </c>
      <c r="B1915" t="s">
        <v>619</v>
      </c>
      <c r="D1915" s="109">
        <f>'COG-M'!P1761</f>
        <v>0</v>
      </c>
    </row>
    <row r="1916" spans="1:4" x14ac:dyDescent="0.3">
      <c r="A1916">
        <v>469</v>
      </c>
      <c r="B1916" t="s">
        <v>620</v>
      </c>
      <c r="C1916">
        <v>11</v>
      </c>
      <c r="D1916" s="109">
        <f>'COG-M'!P1762</f>
        <v>0</v>
      </c>
    </row>
    <row r="1917" spans="1:4" x14ac:dyDescent="0.3">
      <c r="C1917">
        <v>12</v>
      </c>
      <c r="D1917" s="109">
        <f>'COG-M'!P1763</f>
        <v>0</v>
      </c>
    </row>
    <row r="1918" spans="1:4" x14ac:dyDescent="0.3">
      <c r="C1918">
        <v>13</v>
      </c>
      <c r="D1918" s="109">
        <f>'COG-M'!P1764</f>
        <v>0</v>
      </c>
    </row>
    <row r="1919" spans="1:4" x14ac:dyDescent="0.3">
      <c r="C1919">
        <v>14</v>
      </c>
      <c r="D1919" s="109">
        <f>'COG-M'!P1765</f>
        <v>0</v>
      </c>
    </row>
    <row r="1920" spans="1:4" x14ac:dyDescent="0.3">
      <c r="C1920">
        <v>15</v>
      </c>
      <c r="D1920" s="109">
        <f>'COG-M'!P1766</f>
        <v>0</v>
      </c>
    </row>
    <row r="1921" spans="1:4" x14ac:dyDescent="0.3">
      <c r="C1921">
        <v>16</v>
      </c>
      <c r="D1921" s="109">
        <f>'COG-M'!P1767</f>
        <v>0</v>
      </c>
    </row>
    <row r="1922" spans="1:4" x14ac:dyDescent="0.3">
      <c r="C1922">
        <v>17</v>
      </c>
      <c r="D1922" s="109">
        <f>'COG-M'!P1768</f>
        <v>0</v>
      </c>
    </row>
    <row r="1923" spans="1:4" x14ac:dyDescent="0.3">
      <c r="C1923">
        <v>25</v>
      </c>
      <c r="D1923" s="109">
        <f>'COG-M'!P1769</f>
        <v>0</v>
      </c>
    </row>
    <row r="1924" spans="1:4" x14ac:dyDescent="0.3">
      <c r="C1924">
        <v>26</v>
      </c>
      <c r="D1924" s="109">
        <f>'COG-M'!P1770</f>
        <v>0</v>
      </c>
    </row>
    <row r="1925" spans="1:4" x14ac:dyDescent="0.3">
      <c r="C1925">
        <v>27</v>
      </c>
      <c r="D1925" s="109">
        <f>'COG-M'!P1771</f>
        <v>0</v>
      </c>
    </row>
    <row r="1926" spans="1:4" x14ac:dyDescent="0.3">
      <c r="A1926">
        <v>4700</v>
      </c>
      <c r="B1926" t="s">
        <v>249</v>
      </c>
      <c r="D1926" s="109">
        <f>'COG-M'!P1772</f>
        <v>0</v>
      </c>
    </row>
    <row r="1927" spans="1:4" x14ac:dyDescent="0.3">
      <c r="A1927">
        <v>471</v>
      </c>
      <c r="B1927" t="s">
        <v>250</v>
      </c>
      <c r="C1927">
        <v>11</v>
      </c>
      <c r="D1927" s="109">
        <f>'COG-M'!P1773</f>
        <v>0</v>
      </c>
    </row>
    <row r="1928" spans="1:4" x14ac:dyDescent="0.3">
      <c r="C1928">
        <v>12</v>
      </c>
      <c r="D1928" s="109">
        <f>'COG-M'!P1774</f>
        <v>0</v>
      </c>
    </row>
    <row r="1929" spans="1:4" x14ac:dyDescent="0.3">
      <c r="C1929">
        <v>13</v>
      </c>
      <c r="D1929" s="109">
        <f>'COG-M'!P1775</f>
        <v>0</v>
      </c>
    </row>
    <row r="1930" spans="1:4" x14ac:dyDescent="0.3">
      <c r="C1930">
        <v>14</v>
      </c>
      <c r="D1930" s="109">
        <f>'COG-M'!P1776</f>
        <v>0</v>
      </c>
    </row>
    <row r="1931" spans="1:4" x14ac:dyDescent="0.3">
      <c r="C1931">
        <v>15</v>
      </c>
      <c r="D1931" s="109">
        <f>'COG-M'!P1777</f>
        <v>0</v>
      </c>
    </row>
    <row r="1932" spans="1:4" x14ac:dyDescent="0.3">
      <c r="C1932">
        <v>16</v>
      </c>
      <c r="D1932" s="109">
        <f>'COG-M'!P1778</f>
        <v>0</v>
      </c>
    </row>
    <row r="1933" spans="1:4" x14ac:dyDescent="0.3">
      <c r="C1933">
        <v>17</v>
      </c>
      <c r="D1933" s="109">
        <f>'COG-M'!P1779</f>
        <v>0</v>
      </c>
    </row>
    <row r="1934" spans="1:4" x14ac:dyDescent="0.3">
      <c r="C1934">
        <v>25</v>
      </c>
      <c r="D1934" s="109">
        <f>'COG-M'!P1780</f>
        <v>0</v>
      </c>
    </row>
    <row r="1935" spans="1:4" x14ac:dyDescent="0.3">
      <c r="C1935">
        <v>26</v>
      </c>
      <c r="D1935" s="109">
        <f>'COG-M'!P1781</f>
        <v>0</v>
      </c>
    </row>
    <row r="1936" spans="1:4" x14ac:dyDescent="0.3">
      <c r="C1936">
        <v>27</v>
      </c>
      <c r="D1936" s="109">
        <f>'COG-M'!P1782</f>
        <v>0</v>
      </c>
    </row>
    <row r="1937" spans="1:4" x14ac:dyDescent="0.3">
      <c r="A1937">
        <v>4800</v>
      </c>
      <c r="B1937" t="s">
        <v>251</v>
      </c>
      <c r="D1937" s="109">
        <f>'COG-M'!P1783</f>
        <v>0</v>
      </c>
    </row>
    <row r="1938" spans="1:4" x14ac:dyDescent="0.3">
      <c r="A1938">
        <v>481</v>
      </c>
      <c r="B1938" t="s">
        <v>252</v>
      </c>
      <c r="C1938">
        <v>11</v>
      </c>
      <c r="D1938" s="109">
        <f>'COG-M'!P1784</f>
        <v>0</v>
      </c>
    </row>
    <row r="1939" spans="1:4" x14ac:dyDescent="0.3">
      <c r="C1939">
        <v>12</v>
      </c>
      <c r="D1939" s="109">
        <f>'COG-M'!P1785</f>
        <v>0</v>
      </c>
    </row>
    <row r="1940" spans="1:4" x14ac:dyDescent="0.3">
      <c r="C1940">
        <v>13</v>
      </c>
      <c r="D1940" s="109">
        <f>'COG-M'!P1786</f>
        <v>0</v>
      </c>
    </row>
    <row r="1941" spans="1:4" x14ac:dyDescent="0.3">
      <c r="C1941">
        <v>14</v>
      </c>
      <c r="D1941" s="109">
        <f>'COG-M'!P1787</f>
        <v>0</v>
      </c>
    </row>
    <row r="1942" spans="1:4" x14ac:dyDescent="0.3">
      <c r="C1942">
        <v>15</v>
      </c>
      <c r="D1942" s="109">
        <f>'COG-M'!P1788</f>
        <v>0</v>
      </c>
    </row>
    <row r="1943" spans="1:4" x14ac:dyDescent="0.3">
      <c r="C1943">
        <v>16</v>
      </c>
      <c r="D1943" s="109">
        <f>'COG-M'!P1789</f>
        <v>0</v>
      </c>
    </row>
    <row r="1944" spans="1:4" x14ac:dyDescent="0.3">
      <c r="C1944">
        <v>17</v>
      </c>
      <c r="D1944" s="109">
        <f>'COG-M'!P1790</f>
        <v>0</v>
      </c>
    </row>
    <row r="1945" spans="1:4" x14ac:dyDescent="0.3">
      <c r="C1945">
        <v>25</v>
      </c>
      <c r="D1945" s="109">
        <f>'COG-M'!P1791</f>
        <v>0</v>
      </c>
    </row>
    <row r="1946" spans="1:4" x14ac:dyDescent="0.3">
      <c r="C1946">
        <v>26</v>
      </c>
      <c r="D1946" s="109">
        <f>'COG-M'!P1792</f>
        <v>0</v>
      </c>
    </row>
    <row r="1947" spans="1:4" x14ac:dyDescent="0.3">
      <c r="C1947">
        <v>27</v>
      </c>
      <c r="D1947" s="109">
        <f>'COG-M'!P1793</f>
        <v>0</v>
      </c>
    </row>
    <row r="1948" spans="1:4" x14ac:dyDescent="0.3">
      <c r="A1948">
        <v>482</v>
      </c>
      <c r="B1948" t="s">
        <v>253</v>
      </c>
      <c r="C1948">
        <v>11</v>
      </c>
      <c r="D1948" s="109">
        <f>'COG-M'!P1794</f>
        <v>0</v>
      </c>
    </row>
    <row r="1949" spans="1:4" x14ac:dyDescent="0.3">
      <c r="C1949">
        <v>12</v>
      </c>
      <c r="D1949" s="109">
        <f>'COG-M'!P1795</f>
        <v>0</v>
      </c>
    </row>
    <row r="1950" spans="1:4" x14ac:dyDescent="0.3">
      <c r="C1950">
        <v>13</v>
      </c>
      <c r="D1950" s="109">
        <f>'COG-M'!P1796</f>
        <v>0</v>
      </c>
    </row>
    <row r="1951" spans="1:4" x14ac:dyDescent="0.3">
      <c r="C1951">
        <v>14</v>
      </c>
      <c r="D1951" s="109">
        <f>'COG-M'!P1797</f>
        <v>0</v>
      </c>
    </row>
    <row r="1952" spans="1:4" x14ac:dyDescent="0.3">
      <c r="C1952">
        <v>15</v>
      </c>
      <c r="D1952" s="109">
        <f>'COG-M'!P1798</f>
        <v>0</v>
      </c>
    </row>
    <row r="1953" spans="1:4" x14ac:dyDescent="0.3">
      <c r="C1953">
        <v>16</v>
      </c>
      <c r="D1953" s="109">
        <f>'COG-M'!P1799</f>
        <v>0</v>
      </c>
    </row>
    <row r="1954" spans="1:4" x14ac:dyDescent="0.3">
      <c r="C1954">
        <v>17</v>
      </c>
      <c r="D1954" s="109">
        <f>'COG-M'!P1800</f>
        <v>0</v>
      </c>
    </row>
    <row r="1955" spans="1:4" x14ac:dyDescent="0.3">
      <c r="C1955">
        <v>25</v>
      </c>
      <c r="D1955" s="109">
        <f>'COG-M'!P1801</f>
        <v>0</v>
      </c>
    </row>
    <row r="1956" spans="1:4" x14ac:dyDescent="0.3">
      <c r="C1956">
        <v>26</v>
      </c>
      <c r="D1956" s="109">
        <f>'COG-M'!P1802</f>
        <v>0</v>
      </c>
    </row>
    <row r="1957" spans="1:4" x14ac:dyDescent="0.3">
      <c r="C1957">
        <v>27</v>
      </c>
      <c r="D1957" s="109">
        <f>'COG-M'!P1803</f>
        <v>0</v>
      </c>
    </row>
    <row r="1958" spans="1:4" x14ac:dyDescent="0.3">
      <c r="A1958">
        <v>483</v>
      </c>
      <c r="B1958" t="s">
        <v>254</v>
      </c>
      <c r="C1958">
        <v>11</v>
      </c>
      <c r="D1958" s="109">
        <f>'COG-M'!P1804</f>
        <v>0</v>
      </c>
    </row>
    <row r="1959" spans="1:4" x14ac:dyDescent="0.3">
      <c r="C1959">
        <v>12</v>
      </c>
      <c r="D1959" s="109">
        <f>'COG-M'!P1805</f>
        <v>0</v>
      </c>
    </row>
    <row r="1960" spans="1:4" x14ac:dyDescent="0.3">
      <c r="C1960">
        <v>13</v>
      </c>
      <c r="D1960" s="109">
        <f>'COG-M'!P1806</f>
        <v>0</v>
      </c>
    </row>
    <row r="1961" spans="1:4" x14ac:dyDescent="0.3">
      <c r="C1961">
        <v>14</v>
      </c>
      <c r="D1961" s="109">
        <f>'COG-M'!P1807</f>
        <v>0</v>
      </c>
    </row>
    <row r="1962" spans="1:4" x14ac:dyDescent="0.3">
      <c r="C1962">
        <v>15</v>
      </c>
      <c r="D1962" s="109">
        <f>'COG-M'!P1808</f>
        <v>0</v>
      </c>
    </row>
    <row r="1963" spans="1:4" x14ac:dyDescent="0.3">
      <c r="C1963">
        <v>16</v>
      </c>
      <c r="D1963" s="109">
        <f>'COG-M'!P1809</f>
        <v>0</v>
      </c>
    </row>
    <row r="1964" spans="1:4" x14ac:dyDescent="0.3">
      <c r="C1964">
        <v>17</v>
      </c>
      <c r="D1964" s="109">
        <f>'COG-M'!P1810</f>
        <v>0</v>
      </c>
    </row>
    <row r="1965" spans="1:4" x14ac:dyDescent="0.3">
      <c r="C1965">
        <v>25</v>
      </c>
      <c r="D1965" s="109">
        <f>'COG-M'!P1811</f>
        <v>0</v>
      </c>
    </row>
    <row r="1966" spans="1:4" x14ac:dyDescent="0.3">
      <c r="C1966">
        <v>26</v>
      </c>
      <c r="D1966" s="109">
        <f>'COG-M'!P1812</f>
        <v>0</v>
      </c>
    </row>
    <row r="1967" spans="1:4" x14ac:dyDescent="0.3">
      <c r="C1967">
        <v>27</v>
      </c>
      <c r="D1967" s="109">
        <f>'COG-M'!P1813</f>
        <v>0</v>
      </c>
    </row>
    <row r="1968" spans="1:4" x14ac:dyDescent="0.3">
      <c r="A1968">
        <v>484</v>
      </c>
      <c r="B1968" t="s">
        <v>255</v>
      </c>
      <c r="C1968">
        <v>11</v>
      </c>
      <c r="D1968" s="109">
        <f>'COG-M'!P1814</f>
        <v>0</v>
      </c>
    </row>
    <row r="1969" spans="1:4" x14ac:dyDescent="0.3">
      <c r="C1969">
        <v>12</v>
      </c>
      <c r="D1969" s="109">
        <f>'COG-M'!P1815</f>
        <v>0</v>
      </c>
    </row>
    <row r="1970" spans="1:4" x14ac:dyDescent="0.3">
      <c r="C1970">
        <v>13</v>
      </c>
      <c r="D1970" s="109">
        <f>'COG-M'!P1816</f>
        <v>0</v>
      </c>
    </row>
    <row r="1971" spans="1:4" x14ac:dyDescent="0.3">
      <c r="C1971">
        <v>14</v>
      </c>
      <c r="D1971" s="109">
        <f>'COG-M'!P1817</f>
        <v>0</v>
      </c>
    </row>
    <row r="1972" spans="1:4" x14ac:dyDescent="0.3">
      <c r="C1972">
        <v>15</v>
      </c>
      <c r="D1972" s="109">
        <f>'COG-M'!P1818</f>
        <v>0</v>
      </c>
    </row>
    <row r="1973" spans="1:4" x14ac:dyDescent="0.3">
      <c r="C1973">
        <v>16</v>
      </c>
      <c r="D1973" s="109">
        <f>'COG-M'!P1819</f>
        <v>0</v>
      </c>
    </row>
    <row r="1974" spans="1:4" x14ac:dyDescent="0.3">
      <c r="C1974">
        <v>17</v>
      </c>
      <c r="D1974" s="109">
        <f>'COG-M'!P1820</f>
        <v>0</v>
      </c>
    </row>
    <row r="1975" spans="1:4" x14ac:dyDescent="0.3">
      <c r="C1975">
        <v>25</v>
      </c>
      <c r="D1975" s="109">
        <f>'COG-M'!P1821</f>
        <v>0</v>
      </c>
    </row>
    <row r="1976" spans="1:4" x14ac:dyDescent="0.3">
      <c r="C1976">
        <v>26</v>
      </c>
      <c r="D1976" s="109">
        <f>'COG-M'!P1822</f>
        <v>0</v>
      </c>
    </row>
    <row r="1977" spans="1:4" x14ac:dyDescent="0.3">
      <c r="C1977">
        <v>27</v>
      </c>
      <c r="D1977" s="109">
        <f>'COG-M'!P1823</f>
        <v>0</v>
      </c>
    </row>
    <row r="1978" spans="1:4" x14ac:dyDescent="0.3">
      <c r="A1978">
        <v>485</v>
      </c>
      <c r="B1978" t="s">
        <v>256</v>
      </c>
      <c r="C1978">
        <v>11</v>
      </c>
      <c r="D1978" s="109">
        <f>'COG-M'!P1824</f>
        <v>0</v>
      </c>
    </row>
    <row r="1979" spans="1:4" x14ac:dyDescent="0.3">
      <c r="C1979">
        <v>12</v>
      </c>
      <c r="D1979" s="109">
        <f>'COG-M'!P1825</f>
        <v>0</v>
      </c>
    </row>
    <row r="1980" spans="1:4" x14ac:dyDescent="0.3">
      <c r="C1980">
        <v>13</v>
      </c>
      <c r="D1980" s="109">
        <f>'COG-M'!P1826</f>
        <v>0</v>
      </c>
    </row>
    <row r="1981" spans="1:4" x14ac:dyDescent="0.3">
      <c r="C1981">
        <v>14</v>
      </c>
      <c r="D1981" s="109">
        <f>'COG-M'!P1827</f>
        <v>0</v>
      </c>
    </row>
    <row r="1982" spans="1:4" x14ac:dyDescent="0.3">
      <c r="C1982">
        <v>15</v>
      </c>
      <c r="D1982" s="109">
        <f>'COG-M'!P1828</f>
        <v>0</v>
      </c>
    </row>
    <row r="1983" spans="1:4" x14ac:dyDescent="0.3">
      <c r="C1983">
        <v>16</v>
      </c>
      <c r="D1983" s="109">
        <f>'COG-M'!P1829</f>
        <v>0</v>
      </c>
    </row>
    <row r="1984" spans="1:4" x14ac:dyDescent="0.3">
      <c r="C1984">
        <v>17</v>
      </c>
      <c r="D1984" s="109">
        <f>'COG-M'!P1830</f>
        <v>0</v>
      </c>
    </row>
    <row r="1985" spans="1:4" x14ac:dyDescent="0.3">
      <c r="C1985">
        <v>25</v>
      </c>
      <c r="D1985" s="109">
        <f>'COG-M'!P1831</f>
        <v>0</v>
      </c>
    </row>
    <row r="1986" spans="1:4" x14ac:dyDescent="0.3">
      <c r="C1986">
        <v>26</v>
      </c>
      <c r="D1986" s="109">
        <f>'COG-M'!P1832</f>
        <v>0</v>
      </c>
    </row>
    <row r="1987" spans="1:4" x14ac:dyDescent="0.3">
      <c r="C1987">
        <v>27</v>
      </c>
      <c r="D1987" s="109">
        <f>'COG-M'!P1833</f>
        <v>0</v>
      </c>
    </row>
    <row r="1988" spans="1:4" x14ac:dyDescent="0.3">
      <c r="A1988">
        <v>4900</v>
      </c>
      <c r="B1988" t="s">
        <v>257</v>
      </c>
      <c r="D1988" s="109">
        <f>'COG-M'!P1834</f>
        <v>0</v>
      </c>
    </row>
    <row r="1989" spans="1:4" x14ac:dyDescent="0.3">
      <c r="A1989">
        <v>491</v>
      </c>
      <c r="B1989" t="s">
        <v>258</v>
      </c>
      <c r="C1989">
        <v>11</v>
      </c>
      <c r="D1989" s="109">
        <f>'COG-M'!P1835</f>
        <v>0</v>
      </c>
    </row>
    <row r="1990" spans="1:4" x14ac:dyDescent="0.3">
      <c r="C1990">
        <v>12</v>
      </c>
      <c r="D1990" s="109">
        <f>'COG-M'!P1836</f>
        <v>0</v>
      </c>
    </row>
    <row r="1991" spans="1:4" x14ac:dyDescent="0.3">
      <c r="C1991">
        <v>13</v>
      </c>
      <c r="D1991" s="109">
        <f>'COG-M'!P1837</f>
        <v>0</v>
      </c>
    </row>
    <row r="1992" spans="1:4" x14ac:dyDescent="0.3">
      <c r="C1992">
        <v>14</v>
      </c>
      <c r="D1992" s="109">
        <f>'COG-M'!P1838</f>
        <v>0</v>
      </c>
    </row>
    <row r="1993" spans="1:4" x14ac:dyDescent="0.3">
      <c r="C1993">
        <v>15</v>
      </c>
      <c r="D1993" s="109">
        <f>'COG-M'!P1839</f>
        <v>0</v>
      </c>
    </row>
    <row r="1994" spans="1:4" x14ac:dyDescent="0.3">
      <c r="C1994">
        <v>16</v>
      </c>
      <c r="D1994" s="109">
        <f>'COG-M'!P1840</f>
        <v>0</v>
      </c>
    </row>
    <row r="1995" spans="1:4" x14ac:dyDescent="0.3">
      <c r="C1995">
        <v>17</v>
      </c>
      <c r="D1995" s="109">
        <f>'COG-M'!P1841</f>
        <v>0</v>
      </c>
    </row>
    <row r="1996" spans="1:4" x14ac:dyDescent="0.3">
      <c r="C1996">
        <v>25</v>
      </c>
      <c r="D1996" s="109">
        <f>'COG-M'!P1842</f>
        <v>0</v>
      </c>
    </row>
    <row r="1997" spans="1:4" x14ac:dyDescent="0.3">
      <c r="C1997">
        <v>26</v>
      </c>
      <c r="D1997" s="109">
        <f>'COG-M'!P1843</f>
        <v>0</v>
      </c>
    </row>
    <row r="1998" spans="1:4" x14ac:dyDescent="0.3">
      <c r="C1998">
        <v>27</v>
      </c>
      <c r="D1998" s="109">
        <f>'COG-M'!P1844</f>
        <v>0</v>
      </c>
    </row>
    <row r="1999" spans="1:4" x14ac:dyDescent="0.3">
      <c r="A1999">
        <v>492</v>
      </c>
      <c r="B1999" t="s">
        <v>259</v>
      </c>
      <c r="C1999">
        <v>11</v>
      </c>
      <c r="D1999" s="109">
        <f>'COG-M'!P1845</f>
        <v>0</v>
      </c>
    </row>
    <row r="2000" spans="1:4" x14ac:dyDescent="0.3">
      <c r="C2000">
        <v>12</v>
      </c>
      <c r="D2000" s="109">
        <f>'COG-M'!P1846</f>
        <v>0</v>
      </c>
    </row>
    <row r="2001" spans="1:4" x14ac:dyDescent="0.3">
      <c r="C2001">
        <v>13</v>
      </c>
      <c r="D2001" s="109">
        <f>'COG-M'!P1847</f>
        <v>0</v>
      </c>
    </row>
    <row r="2002" spans="1:4" x14ac:dyDescent="0.3">
      <c r="C2002">
        <v>14</v>
      </c>
      <c r="D2002" s="109">
        <f>'COG-M'!P1848</f>
        <v>0</v>
      </c>
    </row>
    <row r="2003" spans="1:4" x14ac:dyDescent="0.3">
      <c r="C2003">
        <v>15</v>
      </c>
      <c r="D2003" s="109">
        <f>'COG-M'!P1849</f>
        <v>0</v>
      </c>
    </row>
    <row r="2004" spans="1:4" x14ac:dyDescent="0.3">
      <c r="C2004">
        <v>16</v>
      </c>
      <c r="D2004" s="109">
        <f>'COG-M'!P1850</f>
        <v>0</v>
      </c>
    </row>
    <row r="2005" spans="1:4" x14ac:dyDescent="0.3">
      <c r="C2005">
        <v>17</v>
      </c>
      <c r="D2005" s="109">
        <f>'COG-M'!P1851</f>
        <v>0</v>
      </c>
    </row>
    <row r="2006" spans="1:4" x14ac:dyDescent="0.3">
      <c r="C2006">
        <v>25</v>
      </c>
      <c r="D2006" s="109">
        <f>'COG-M'!P1852</f>
        <v>0</v>
      </c>
    </row>
    <row r="2007" spans="1:4" x14ac:dyDescent="0.3">
      <c r="C2007">
        <v>26</v>
      </c>
      <c r="D2007" s="109">
        <f>'COG-M'!P1853</f>
        <v>0</v>
      </c>
    </row>
    <row r="2008" spans="1:4" x14ac:dyDescent="0.3">
      <c r="C2008">
        <v>27</v>
      </c>
      <c r="D2008" s="109">
        <f>'COG-M'!P1854</f>
        <v>0</v>
      </c>
    </row>
    <row r="2009" spans="1:4" x14ac:dyDescent="0.3">
      <c r="A2009">
        <v>493</v>
      </c>
      <c r="B2009" t="s">
        <v>260</v>
      </c>
      <c r="C2009">
        <v>11</v>
      </c>
      <c r="D2009" s="109">
        <f>'COG-M'!P1855</f>
        <v>0</v>
      </c>
    </row>
    <row r="2010" spans="1:4" x14ac:dyDescent="0.3">
      <c r="C2010">
        <v>12</v>
      </c>
      <c r="D2010" s="109">
        <f>'COG-M'!P1856</f>
        <v>0</v>
      </c>
    </row>
    <row r="2011" spans="1:4" x14ac:dyDescent="0.3">
      <c r="C2011">
        <v>13</v>
      </c>
      <c r="D2011" s="109">
        <f>'COG-M'!P1857</f>
        <v>0</v>
      </c>
    </row>
    <row r="2012" spans="1:4" x14ac:dyDescent="0.3">
      <c r="C2012">
        <v>14</v>
      </c>
      <c r="D2012" s="109">
        <f>'COG-M'!P1858</f>
        <v>0</v>
      </c>
    </row>
    <row r="2013" spans="1:4" x14ac:dyDescent="0.3">
      <c r="C2013">
        <v>15</v>
      </c>
      <c r="D2013" s="109">
        <f>'COG-M'!P1859</f>
        <v>0</v>
      </c>
    </row>
    <row r="2014" spans="1:4" x14ac:dyDescent="0.3">
      <c r="C2014">
        <v>16</v>
      </c>
      <c r="D2014" s="109">
        <f>'COG-M'!P1860</f>
        <v>0</v>
      </c>
    </row>
    <row r="2015" spans="1:4" x14ac:dyDescent="0.3">
      <c r="C2015">
        <v>17</v>
      </c>
      <c r="D2015" s="109">
        <f>'COG-M'!P1861</f>
        <v>0</v>
      </c>
    </row>
    <row r="2016" spans="1:4" x14ac:dyDescent="0.3">
      <c r="C2016">
        <v>25</v>
      </c>
      <c r="D2016" s="109">
        <f>'COG-M'!P1862</f>
        <v>0</v>
      </c>
    </row>
    <row r="2017" spans="1:4" x14ac:dyDescent="0.3">
      <c r="C2017">
        <v>26</v>
      </c>
      <c r="D2017" s="109">
        <f>'COG-M'!P1863</f>
        <v>0</v>
      </c>
    </row>
    <row r="2018" spans="1:4" x14ac:dyDescent="0.3">
      <c r="C2018">
        <v>27</v>
      </c>
      <c r="D2018" s="109">
        <f>'COG-M'!P1864</f>
        <v>0</v>
      </c>
    </row>
    <row r="2019" spans="1:4" x14ac:dyDescent="0.3">
      <c r="A2019">
        <v>5000</v>
      </c>
      <c r="B2019" t="s">
        <v>261</v>
      </c>
      <c r="D2019" s="109">
        <f>'COG-M'!P1865</f>
        <v>77000</v>
      </c>
    </row>
    <row r="2020" spans="1:4" x14ac:dyDescent="0.3">
      <c r="A2020">
        <v>5100</v>
      </c>
      <c r="B2020" t="s">
        <v>262</v>
      </c>
      <c r="D2020" s="109">
        <f>'COG-M'!P1866</f>
        <v>77000</v>
      </c>
    </row>
    <row r="2021" spans="1:4" x14ac:dyDescent="0.3">
      <c r="A2021">
        <v>511</v>
      </c>
      <c r="B2021" t="s">
        <v>263</v>
      </c>
      <c r="C2021">
        <v>11</v>
      </c>
      <c r="D2021" s="109">
        <f>'COG-M'!P1867</f>
        <v>0</v>
      </c>
    </row>
    <row r="2022" spans="1:4" x14ac:dyDescent="0.3">
      <c r="C2022">
        <v>12</v>
      </c>
      <c r="D2022" s="109">
        <f>'COG-M'!P1868</f>
        <v>0</v>
      </c>
    </row>
    <row r="2023" spans="1:4" x14ac:dyDescent="0.3">
      <c r="C2023">
        <v>13</v>
      </c>
      <c r="D2023" s="109">
        <f>'COG-M'!P1869</f>
        <v>0</v>
      </c>
    </row>
    <row r="2024" spans="1:4" x14ac:dyDescent="0.3">
      <c r="C2024">
        <v>14</v>
      </c>
      <c r="D2024" s="109">
        <f>'COG-M'!P1870</f>
        <v>0</v>
      </c>
    </row>
    <row r="2025" spans="1:4" x14ac:dyDescent="0.3">
      <c r="C2025">
        <v>15</v>
      </c>
      <c r="D2025" s="109">
        <f>'COG-M'!P1871</f>
        <v>0</v>
      </c>
    </row>
    <row r="2026" spans="1:4" x14ac:dyDescent="0.3">
      <c r="C2026">
        <v>16</v>
      </c>
      <c r="D2026" s="109">
        <f>'COG-M'!P1872</f>
        <v>0</v>
      </c>
    </row>
    <row r="2027" spans="1:4" x14ac:dyDescent="0.3">
      <c r="C2027">
        <v>17</v>
      </c>
      <c r="D2027" s="109">
        <f>'COG-M'!P1873</f>
        <v>32000</v>
      </c>
    </row>
    <row r="2028" spans="1:4" x14ac:dyDescent="0.3">
      <c r="C2028">
        <v>25</v>
      </c>
      <c r="D2028" s="109">
        <f>'COG-M'!P1874</f>
        <v>0</v>
      </c>
    </row>
    <row r="2029" spans="1:4" x14ac:dyDescent="0.3">
      <c r="C2029">
        <v>26</v>
      </c>
      <c r="D2029" s="109">
        <f>'COG-M'!P1875</f>
        <v>0</v>
      </c>
    </row>
    <row r="2030" spans="1:4" x14ac:dyDescent="0.3">
      <c r="C2030">
        <v>27</v>
      </c>
      <c r="D2030" s="109">
        <f>'COG-M'!P1876</f>
        <v>0</v>
      </c>
    </row>
    <row r="2031" spans="1:4" x14ac:dyDescent="0.3">
      <c r="A2031">
        <v>512</v>
      </c>
      <c r="B2031" t="s">
        <v>264</v>
      </c>
      <c r="C2031">
        <v>11</v>
      </c>
      <c r="D2031" s="109">
        <f>'COG-M'!P1877</f>
        <v>0</v>
      </c>
    </row>
    <row r="2032" spans="1:4" x14ac:dyDescent="0.3">
      <c r="C2032">
        <v>12</v>
      </c>
      <c r="D2032" s="109">
        <f>'COG-M'!P1878</f>
        <v>0</v>
      </c>
    </row>
    <row r="2033" spans="1:4" x14ac:dyDescent="0.3">
      <c r="C2033">
        <v>13</v>
      </c>
      <c r="D2033" s="109">
        <f>'COG-M'!P1879</f>
        <v>0</v>
      </c>
    </row>
    <row r="2034" spans="1:4" x14ac:dyDescent="0.3">
      <c r="C2034">
        <v>14</v>
      </c>
      <c r="D2034" s="109">
        <f>'COG-M'!P1880</f>
        <v>0</v>
      </c>
    </row>
    <row r="2035" spans="1:4" x14ac:dyDescent="0.3">
      <c r="C2035">
        <v>15</v>
      </c>
      <c r="D2035" s="109">
        <f>'COG-M'!P1881</f>
        <v>0</v>
      </c>
    </row>
    <row r="2036" spans="1:4" x14ac:dyDescent="0.3">
      <c r="C2036">
        <v>16</v>
      </c>
      <c r="D2036" s="109">
        <f>'COG-M'!P1882</f>
        <v>0</v>
      </c>
    </row>
    <row r="2037" spans="1:4" x14ac:dyDescent="0.3">
      <c r="C2037">
        <v>17</v>
      </c>
      <c r="D2037" s="109">
        <f>'COG-M'!P1883</f>
        <v>0</v>
      </c>
    </row>
    <row r="2038" spans="1:4" x14ac:dyDescent="0.3">
      <c r="C2038">
        <v>25</v>
      </c>
      <c r="D2038" s="109">
        <f>'COG-M'!P1884</f>
        <v>0</v>
      </c>
    </row>
    <row r="2039" spans="1:4" x14ac:dyDescent="0.3">
      <c r="C2039">
        <v>26</v>
      </c>
      <c r="D2039" s="109">
        <f>'COG-M'!P1885</f>
        <v>0</v>
      </c>
    </row>
    <row r="2040" spans="1:4" x14ac:dyDescent="0.3">
      <c r="C2040">
        <v>27</v>
      </c>
      <c r="D2040" s="109">
        <f>'COG-M'!P1886</f>
        <v>0</v>
      </c>
    </row>
    <row r="2041" spans="1:4" x14ac:dyDescent="0.3">
      <c r="A2041">
        <v>513</v>
      </c>
      <c r="B2041" t="s">
        <v>265</v>
      </c>
      <c r="C2041">
        <v>11</v>
      </c>
      <c r="D2041" s="109">
        <f>'COG-M'!P1887</f>
        <v>0</v>
      </c>
    </row>
    <row r="2042" spans="1:4" x14ac:dyDescent="0.3">
      <c r="C2042">
        <v>12</v>
      </c>
      <c r="D2042" s="109">
        <f>'COG-M'!P1888</f>
        <v>0</v>
      </c>
    </row>
    <row r="2043" spans="1:4" x14ac:dyDescent="0.3">
      <c r="C2043">
        <v>13</v>
      </c>
      <c r="D2043" s="109">
        <f>'COG-M'!P1889</f>
        <v>0</v>
      </c>
    </row>
    <row r="2044" spans="1:4" x14ac:dyDescent="0.3">
      <c r="C2044">
        <v>14</v>
      </c>
      <c r="D2044" s="109">
        <f>'COG-M'!P1890</f>
        <v>0</v>
      </c>
    </row>
    <row r="2045" spans="1:4" x14ac:dyDescent="0.3">
      <c r="C2045">
        <v>15</v>
      </c>
      <c r="D2045" s="109">
        <f>'COG-M'!P1891</f>
        <v>0</v>
      </c>
    </row>
    <row r="2046" spans="1:4" x14ac:dyDescent="0.3">
      <c r="C2046">
        <v>16</v>
      </c>
      <c r="D2046" s="109">
        <f>'COG-M'!P1892</f>
        <v>0</v>
      </c>
    </row>
    <row r="2047" spans="1:4" x14ac:dyDescent="0.3">
      <c r="C2047">
        <v>17</v>
      </c>
      <c r="D2047" s="109">
        <f>'COG-M'!P1893</f>
        <v>0</v>
      </c>
    </row>
    <row r="2048" spans="1:4" x14ac:dyDescent="0.3">
      <c r="C2048">
        <v>25</v>
      </c>
      <c r="D2048" s="109">
        <f>'COG-M'!P1894</f>
        <v>0</v>
      </c>
    </row>
    <row r="2049" spans="1:4" x14ac:dyDescent="0.3">
      <c r="C2049">
        <v>26</v>
      </c>
      <c r="D2049" s="109">
        <f>'COG-M'!P1895</f>
        <v>0</v>
      </c>
    </row>
    <row r="2050" spans="1:4" x14ac:dyDescent="0.3">
      <c r="C2050">
        <v>27</v>
      </c>
      <c r="D2050" s="109">
        <f>'COG-M'!P1896</f>
        <v>0</v>
      </c>
    </row>
    <row r="2051" spans="1:4" x14ac:dyDescent="0.3">
      <c r="A2051">
        <v>514</v>
      </c>
      <c r="B2051" t="s">
        <v>266</v>
      </c>
      <c r="C2051">
        <v>11</v>
      </c>
      <c r="D2051" s="109">
        <f>'COG-M'!P1897</f>
        <v>0</v>
      </c>
    </row>
    <row r="2052" spans="1:4" x14ac:dyDescent="0.3">
      <c r="C2052">
        <v>12</v>
      </c>
      <c r="D2052" s="109">
        <f>'COG-M'!P1898</f>
        <v>0</v>
      </c>
    </row>
    <row r="2053" spans="1:4" x14ac:dyDescent="0.3">
      <c r="C2053">
        <v>13</v>
      </c>
      <c r="D2053" s="109">
        <f>'COG-M'!P1899</f>
        <v>0</v>
      </c>
    </row>
    <row r="2054" spans="1:4" x14ac:dyDescent="0.3">
      <c r="C2054">
        <v>14</v>
      </c>
      <c r="D2054" s="109">
        <f>'COG-M'!P1900</f>
        <v>0</v>
      </c>
    </row>
    <row r="2055" spans="1:4" x14ac:dyDescent="0.3">
      <c r="C2055">
        <v>15</v>
      </c>
      <c r="D2055" s="109">
        <f>'COG-M'!P1901</f>
        <v>0</v>
      </c>
    </row>
    <row r="2056" spans="1:4" x14ac:dyDescent="0.3">
      <c r="C2056">
        <v>16</v>
      </c>
      <c r="D2056" s="109">
        <f>'COG-M'!P1902</f>
        <v>0</v>
      </c>
    </row>
    <row r="2057" spans="1:4" x14ac:dyDescent="0.3">
      <c r="C2057">
        <v>17</v>
      </c>
      <c r="D2057" s="109">
        <f>'COG-M'!P1903</f>
        <v>0</v>
      </c>
    </row>
    <row r="2058" spans="1:4" x14ac:dyDescent="0.3">
      <c r="C2058">
        <v>25</v>
      </c>
      <c r="D2058" s="109">
        <f>'COG-M'!P1904</f>
        <v>0</v>
      </c>
    </row>
    <row r="2059" spans="1:4" x14ac:dyDescent="0.3">
      <c r="C2059">
        <v>26</v>
      </c>
      <c r="D2059" s="109">
        <f>'COG-M'!P1905</f>
        <v>0</v>
      </c>
    </row>
    <row r="2060" spans="1:4" x14ac:dyDescent="0.3">
      <c r="C2060">
        <v>27</v>
      </c>
      <c r="D2060" s="109">
        <f>'COG-M'!P1906</f>
        <v>0</v>
      </c>
    </row>
    <row r="2061" spans="1:4" x14ac:dyDescent="0.3">
      <c r="A2061">
        <v>515</v>
      </c>
      <c r="B2061" t="s">
        <v>267</v>
      </c>
      <c r="C2061">
        <v>11</v>
      </c>
      <c r="D2061" s="109">
        <f>'COG-M'!P1907</f>
        <v>0</v>
      </c>
    </row>
    <row r="2062" spans="1:4" x14ac:dyDescent="0.3">
      <c r="C2062">
        <v>12</v>
      </c>
      <c r="D2062" s="109">
        <f>'COG-M'!P1908</f>
        <v>0</v>
      </c>
    </row>
    <row r="2063" spans="1:4" x14ac:dyDescent="0.3">
      <c r="C2063">
        <v>13</v>
      </c>
      <c r="D2063" s="109">
        <f>'COG-M'!P1909</f>
        <v>0</v>
      </c>
    </row>
    <row r="2064" spans="1:4" x14ac:dyDescent="0.3">
      <c r="C2064">
        <v>14</v>
      </c>
      <c r="D2064" s="109">
        <f>'COG-M'!P1910</f>
        <v>0</v>
      </c>
    </row>
    <row r="2065" spans="1:4" x14ac:dyDescent="0.3">
      <c r="C2065">
        <v>15</v>
      </c>
      <c r="D2065" s="109">
        <f>'COG-M'!P1911</f>
        <v>0</v>
      </c>
    </row>
    <row r="2066" spans="1:4" x14ac:dyDescent="0.3">
      <c r="C2066">
        <v>16</v>
      </c>
      <c r="D2066" s="109">
        <f>'COG-M'!P1912</f>
        <v>0</v>
      </c>
    </row>
    <row r="2067" spans="1:4" x14ac:dyDescent="0.3">
      <c r="C2067">
        <v>17</v>
      </c>
      <c r="D2067" s="109">
        <f>'COG-M'!P1913</f>
        <v>45000</v>
      </c>
    </row>
    <row r="2068" spans="1:4" x14ac:dyDescent="0.3">
      <c r="C2068">
        <v>25</v>
      </c>
      <c r="D2068" s="109">
        <f>'COG-M'!P1914</f>
        <v>0</v>
      </c>
    </row>
    <row r="2069" spans="1:4" x14ac:dyDescent="0.3">
      <c r="C2069">
        <v>26</v>
      </c>
      <c r="D2069" s="109">
        <f>'COG-M'!P1915</f>
        <v>0</v>
      </c>
    </row>
    <row r="2070" spans="1:4" x14ac:dyDescent="0.3">
      <c r="C2070">
        <v>27</v>
      </c>
      <c r="D2070" s="109">
        <f>'COG-M'!P1916</f>
        <v>0</v>
      </c>
    </row>
    <row r="2071" spans="1:4" x14ac:dyDescent="0.3">
      <c r="A2071">
        <v>519</v>
      </c>
      <c r="B2071" t="s">
        <v>268</v>
      </c>
      <c r="C2071">
        <v>11</v>
      </c>
      <c r="D2071" s="109">
        <f>'COG-M'!P1917</f>
        <v>0</v>
      </c>
    </row>
    <row r="2072" spans="1:4" x14ac:dyDescent="0.3">
      <c r="C2072">
        <v>12</v>
      </c>
      <c r="D2072" s="109">
        <f>'COG-M'!P1918</f>
        <v>0</v>
      </c>
    </row>
    <row r="2073" spans="1:4" x14ac:dyDescent="0.3">
      <c r="C2073">
        <v>13</v>
      </c>
      <c r="D2073" s="109">
        <f>'COG-M'!P1919</f>
        <v>0</v>
      </c>
    </row>
    <row r="2074" spans="1:4" x14ac:dyDescent="0.3">
      <c r="C2074">
        <v>14</v>
      </c>
      <c r="D2074" s="109">
        <f>'COG-M'!P1920</f>
        <v>0</v>
      </c>
    </row>
    <row r="2075" spans="1:4" x14ac:dyDescent="0.3">
      <c r="C2075">
        <v>15</v>
      </c>
      <c r="D2075" s="109">
        <f>'COG-M'!P1921</f>
        <v>0</v>
      </c>
    </row>
    <row r="2076" spans="1:4" x14ac:dyDescent="0.3">
      <c r="C2076">
        <v>16</v>
      </c>
      <c r="D2076" s="109">
        <f>'COG-M'!P1922</f>
        <v>0</v>
      </c>
    </row>
    <row r="2077" spans="1:4" x14ac:dyDescent="0.3">
      <c r="C2077">
        <v>17</v>
      </c>
      <c r="D2077" s="109">
        <f>'COG-M'!P1923</f>
        <v>0</v>
      </c>
    </row>
    <row r="2078" spans="1:4" x14ac:dyDescent="0.3">
      <c r="C2078">
        <v>25</v>
      </c>
      <c r="D2078" s="109">
        <f>'COG-M'!P1924</f>
        <v>0</v>
      </c>
    </row>
    <row r="2079" spans="1:4" x14ac:dyDescent="0.3">
      <c r="C2079">
        <v>26</v>
      </c>
      <c r="D2079" s="109">
        <f>'COG-M'!P1925</f>
        <v>0</v>
      </c>
    </row>
    <row r="2080" spans="1:4" x14ac:dyDescent="0.3">
      <c r="C2080">
        <v>27</v>
      </c>
      <c r="D2080" s="109">
        <f>'COG-M'!P1926</f>
        <v>0</v>
      </c>
    </row>
    <row r="2081" spans="1:4" x14ac:dyDescent="0.3">
      <c r="A2081">
        <v>5200</v>
      </c>
      <c r="B2081" t="s">
        <v>269</v>
      </c>
      <c r="D2081" s="109">
        <f>'COG-M'!P1927</f>
        <v>0</v>
      </c>
    </row>
    <row r="2082" spans="1:4" x14ac:dyDescent="0.3">
      <c r="A2082">
        <v>521</v>
      </c>
      <c r="B2082" t="s">
        <v>270</v>
      </c>
      <c r="C2082">
        <v>11</v>
      </c>
      <c r="D2082" s="109">
        <f>'COG-M'!P1928</f>
        <v>0</v>
      </c>
    </row>
    <row r="2083" spans="1:4" x14ac:dyDescent="0.3">
      <c r="C2083">
        <v>12</v>
      </c>
      <c r="D2083" s="109">
        <f>'COG-M'!P1929</f>
        <v>0</v>
      </c>
    </row>
    <row r="2084" spans="1:4" x14ac:dyDescent="0.3">
      <c r="C2084">
        <v>13</v>
      </c>
      <c r="D2084" s="109">
        <f>'COG-M'!P1930</f>
        <v>0</v>
      </c>
    </row>
    <row r="2085" spans="1:4" x14ac:dyDescent="0.3">
      <c r="C2085">
        <v>14</v>
      </c>
      <c r="D2085" s="109">
        <f>'COG-M'!P1931</f>
        <v>0</v>
      </c>
    </row>
    <row r="2086" spans="1:4" x14ac:dyDescent="0.3">
      <c r="C2086">
        <v>15</v>
      </c>
      <c r="D2086" s="109">
        <f>'COG-M'!P1932</f>
        <v>0</v>
      </c>
    </row>
    <row r="2087" spans="1:4" x14ac:dyDescent="0.3">
      <c r="C2087">
        <v>16</v>
      </c>
      <c r="D2087" s="109">
        <f>'COG-M'!P1933</f>
        <v>0</v>
      </c>
    </row>
    <row r="2088" spans="1:4" x14ac:dyDescent="0.3">
      <c r="C2088">
        <v>17</v>
      </c>
      <c r="D2088" s="109">
        <f>'COG-M'!P1934</f>
        <v>0</v>
      </c>
    </row>
    <row r="2089" spans="1:4" x14ac:dyDescent="0.3">
      <c r="C2089">
        <v>25</v>
      </c>
      <c r="D2089" s="109">
        <f>'COG-M'!P1935</f>
        <v>0</v>
      </c>
    </row>
    <row r="2090" spans="1:4" x14ac:dyDescent="0.3">
      <c r="C2090">
        <v>26</v>
      </c>
      <c r="D2090" s="109">
        <f>'COG-M'!P1936</f>
        <v>0</v>
      </c>
    </row>
    <row r="2091" spans="1:4" x14ac:dyDescent="0.3">
      <c r="C2091">
        <v>27</v>
      </c>
      <c r="D2091" s="109">
        <f>'COG-M'!P1937</f>
        <v>0</v>
      </c>
    </row>
    <row r="2092" spans="1:4" x14ac:dyDescent="0.3">
      <c r="A2092">
        <v>522</v>
      </c>
      <c r="B2092" t="s">
        <v>271</v>
      </c>
      <c r="C2092">
        <v>11</v>
      </c>
      <c r="D2092" s="109">
        <f>'COG-M'!P1938</f>
        <v>0</v>
      </c>
    </row>
    <row r="2093" spans="1:4" x14ac:dyDescent="0.3">
      <c r="C2093">
        <v>12</v>
      </c>
      <c r="D2093" s="109">
        <f>'COG-M'!P1939</f>
        <v>0</v>
      </c>
    </row>
    <row r="2094" spans="1:4" x14ac:dyDescent="0.3">
      <c r="C2094">
        <v>13</v>
      </c>
      <c r="D2094" s="109">
        <f>'COG-M'!P1940</f>
        <v>0</v>
      </c>
    </row>
    <row r="2095" spans="1:4" x14ac:dyDescent="0.3">
      <c r="C2095">
        <v>14</v>
      </c>
      <c r="D2095" s="109">
        <f>'COG-M'!P1941</f>
        <v>0</v>
      </c>
    </row>
    <row r="2096" spans="1:4" x14ac:dyDescent="0.3">
      <c r="C2096">
        <v>15</v>
      </c>
      <c r="D2096" s="109">
        <f>'COG-M'!P1942</f>
        <v>0</v>
      </c>
    </row>
    <row r="2097" spans="1:4" x14ac:dyDescent="0.3">
      <c r="C2097">
        <v>16</v>
      </c>
      <c r="D2097" s="109">
        <f>'COG-M'!P1943</f>
        <v>0</v>
      </c>
    </row>
    <row r="2098" spans="1:4" x14ac:dyDescent="0.3">
      <c r="C2098">
        <v>17</v>
      </c>
      <c r="D2098" s="109">
        <f>'COG-M'!P1944</f>
        <v>0</v>
      </c>
    </row>
    <row r="2099" spans="1:4" x14ac:dyDescent="0.3">
      <c r="C2099">
        <v>25</v>
      </c>
      <c r="D2099" s="109">
        <f>'COG-M'!P1945</f>
        <v>0</v>
      </c>
    </row>
    <row r="2100" spans="1:4" x14ac:dyDescent="0.3">
      <c r="C2100">
        <v>26</v>
      </c>
      <c r="D2100" s="109">
        <f>'COG-M'!P1946</f>
        <v>0</v>
      </c>
    </row>
    <row r="2101" spans="1:4" x14ac:dyDescent="0.3">
      <c r="C2101">
        <v>27</v>
      </c>
      <c r="D2101" s="109">
        <f>'COG-M'!P1947</f>
        <v>0</v>
      </c>
    </row>
    <row r="2102" spans="1:4" x14ac:dyDescent="0.3">
      <c r="A2102">
        <v>523</v>
      </c>
      <c r="B2102" t="s">
        <v>272</v>
      </c>
      <c r="C2102">
        <v>11</v>
      </c>
      <c r="D2102" s="109">
        <f>'COG-M'!P1948</f>
        <v>0</v>
      </c>
    </row>
    <row r="2103" spans="1:4" x14ac:dyDescent="0.3">
      <c r="C2103">
        <v>12</v>
      </c>
      <c r="D2103" s="109">
        <f>'COG-M'!P1949</f>
        <v>0</v>
      </c>
    </row>
    <row r="2104" spans="1:4" x14ac:dyDescent="0.3">
      <c r="C2104">
        <v>13</v>
      </c>
      <c r="D2104" s="109">
        <f>'COG-M'!P1950</f>
        <v>0</v>
      </c>
    </row>
    <row r="2105" spans="1:4" x14ac:dyDescent="0.3">
      <c r="C2105">
        <v>14</v>
      </c>
      <c r="D2105" s="109">
        <f>'COG-M'!P1951</f>
        <v>0</v>
      </c>
    </row>
    <row r="2106" spans="1:4" x14ac:dyDescent="0.3">
      <c r="C2106">
        <v>15</v>
      </c>
      <c r="D2106" s="109">
        <f>'COG-M'!P1952</f>
        <v>0</v>
      </c>
    </row>
    <row r="2107" spans="1:4" x14ac:dyDescent="0.3">
      <c r="C2107">
        <v>16</v>
      </c>
      <c r="D2107" s="109">
        <f>'COG-M'!P1953</f>
        <v>0</v>
      </c>
    </row>
    <row r="2108" spans="1:4" x14ac:dyDescent="0.3">
      <c r="C2108">
        <v>17</v>
      </c>
      <c r="D2108" s="109">
        <f>'COG-M'!P1954</f>
        <v>0</v>
      </c>
    </row>
    <row r="2109" spans="1:4" x14ac:dyDescent="0.3">
      <c r="C2109">
        <v>25</v>
      </c>
      <c r="D2109" s="109">
        <f>'COG-M'!P1955</f>
        <v>0</v>
      </c>
    </row>
    <row r="2110" spans="1:4" x14ac:dyDescent="0.3">
      <c r="C2110">
        <v>26</v>
      </c>
      <c r="D2110" s="109">
        <f>'COG-M'!P1956</f>
        <v>0</v>
      </c>
    </row>
    <row r="2111" spans="1:4" x14ac:dyDescent="0.3">
      <c r="C2111">
        <v>27</v>
      </c>
      <c r="D2111" s="109">
        <f>'COG-M'!P1957</f>
        <v>0</v>
      </c>
    </row>
    <row r="2112" spans="1:4" x14ac:dyDescent="0.3">
      <c r="A2112">
        <v>529</v>
      </c>
      <c r="B2112" t="s">
        <v>273</v>
      </c>
      <c r="C2112">
        <v>11</v>
      </c>
      <c r="D2112" s="109">
        <f>'COG-M'!P1958</f>
        <v>0</v>
      </c>
    </row>
    <row r="2113" spans="1:4" x14ac:dyDescent="0.3">
      <c r="C2113">
        <v>12</v>
      </c>
      <c r="D2113" s="109">
        <f>'COG-M'!P1959</f>
        <v>0</v>
      </c>
    </row>
    <row r="2114" spans="1:4" x14ac:dyDescent="0.3">
      <c r="C2114">
        <v>13</v>
      </c>
      <c r="D2114" s="109">
        <f>'COG-M'!P1960</f>
        <v>0</v>
      </c>
    </row>
    <row r="2115" spans="1:4" x14ac:dyDescent="0.3">
      <c r="C2115">
        <v>14</v>
      </c>
      <c r="D2115" s="109">
        <f>'COG-M'!P1961</f>
        <v>0</v>
      </c>
    </row>
    <row r="2116" spans="1:4" x14ac:dyDescent="0.3">
      <c r="C2116">
        <v>15</v>
      </c>
      <c r="D2116" s="109">
        <f>'COG-M'!P1962</f>
        <v>0</v>
      </c>
    </row>
    <row r="2117" spans="1:4" x14ac:dyDescent="0.3">
      <c r="C2117">
        <v>16</v>
      </c>
      <c r="D2117" s="109">
        <f>'COG-M'!P1963</f>
        <v>0</v>
      </c>
    </row>
    <row r="2118" spans="1:4" x14ac:dyDescent="0.3">
      <c r="C2118">
        <v>17</v>
      </c>
      <c r="D2118" s="109">
        <f>'COG-M'!P1964</f>
        <v>0</v>
      </c>
    </row>
    <row r="2119" spans="1:4" x14ac:dyDescent="0.3">
      <c r="C2119">
        <v>25</v>
      </c>
      <c r="D2119" s="109">
        <f>'COG-M'!P1965</f>
        <v>0</v>
      </c>
    </row>
    <row r="2120" spans="1:4" x14ac:dyDescent="0.3">
      <c r="C2120">
        <v>26</v>
      </c>
      <c r="D2120" s="109">
        <f>'COG-M'!P1966</f>
        <v>0</v>
      </c>
    </row>
    <row r="2121" spans="1:4" x14ac:dyDescent="0.3">
      <c r="C2121">
        <v>27</v>
      </c>
      <c r="D2121" s="109">
        <f>'COG-M'!P1967</f>
        <v>0</v>
      </c>
    </row>
    <row r="2122" spans="1:4" x14ac:dyDescent="0.3">
      <c r="A2122">
        <v>5300</v>
      </c>
      <c r="B2122" t="s">
        <v>274</v>
      </c>
      <c r="D2122" s="109">
        <f>'COG-M'!P1968</f>
        <v>0</v>
      </c>
    </row>
    <row r="2123" spans="1:4" x14ac:dyDescent="0.3">
      <c r="A2123">
        <v>531</v>
      </c>
      <c r="B2123" t="s">
        <v>275</v>
      </c>
      <c r="C2123">
        <v>11</v>
      </c>
      <c r="D2123" s="109">
        <f>'COG-M'!P1969</f>
        <v>0</v>
      </c>
    </row>
    <row r="2124" spans="1:4" x14ac:dyDescent="0.3">
      <c r="C2124">
        <v>12</v>
      </c>
      <c r="D2124" s="109">
        <f>'COG-M'!P1970</f>
        <v>0</v>
      </c>
    </row>
    <row r="2125" spans="1:4" x14ac:dyDescent="0.3">
      <c r="C2125">
        <v>13</v>
      </c>
      <c r="D2125" s="109">
        <f>'COG-M'!P1971</f>
        <v>0</v>
      </c>
    </row>
    <row r="2126" spans="1:4" x14ac:dyDescent="0.3">
      <c r="C2126">
        <v>14</v>
      </c>
      <c r="D2126" s="109">
        <f>'COG-M'!P1972</f>
        <v>0</v>
      </c>
    </row>
    <row r="2127" spans="1:4" x14ac:dyDescent="0.3">
      <c r="C2127">
        <v>15</v>
      </c>
      <c r="D2127" s="109">
        <f>'COG-M'!P1973</f>
        <v>0</v>
      </c>
    </row>
    <row r="2128" spans="1:4" x14ac:dyDescent="0.3">
      <c r="C2128">
        <v>16</v>
      </c>
      <c r="D2128" s="109">
        <f>'COG-M'!P1974</f>
        <v>0</v>
      </c>
    </row>
    <row r="2129" spans="1:4" x14ac:dyDescent="0.3">
      <c r="C2129">
        <v>17</v>
      </c>
      <c r="D2129" s="109">
        <f>'COG-M'!P1975</f>
        <v>0</v>
      </c>
    </row>
    <row r="2130" spans="1:4" x14ac:dyDescent="0.3">
      <c r="C2130">
        <v>25</v>
      </c>
      <c r="D2130" s="109">
        <f>'COG-M'!P1976</f>
        <v>0</v>
      </c>
    </row>
    <row r="2131" spans="1:4" x14ac:dyDescent="0.3">
      <c r="C2131">
        <v>26</v>
      </c>
      <c r="D2131" s="109">
        <f>'COG-M'!P1977</f>
        <v>0</v>
      </c>
    </row>
    <row r="2132" spans="1:4" x14ac:dyDescent="0.3">
      <c r="C2132">
        <v>27</v>
      </c>
      <c r="D2132" s="109">
        <f>'COG-M'!P1978</f>
        <v>0</v>
      </c>
    </row>
    <row r="2133" spans="1:4" x14ac:dyDescent="0.3">
      <c r="A2133">
        <v>532</v>
      </c>
      <c r="B2133" t="s">
        <v>276</v>
      </c>
      <c r="C2133">
        <v>11</v>
      </c>
      <c r="D2133" s="109">
        <f>'COG-M'!P1979</f>
        <v>0</v>
      </c>
    </row>
    <row r="2134" spans="1:4" x14ac:dyDescent="0.3">
      <c r="C2134">
        <v>12</v>
      </c>
      <c r="D2134" s="109">
        <f>'COG-M'!P1980</f>
        <v>0</v>
      </c>
    </row>
    <row r="2135" spans="1:4" x14ac:dyDescent="0.3">
      <c r="C2135">
        <v>13</v>
      </c>
      <c r="D2135" s="109">
        <f>'COG-M'!P1981</f>
        <v>0</v>
      </c>
    </row>
    <row r="2136" spans="1:4" x14ac:dyDescent="0.3">
      <c r="C2136">
        <v>14</v>
      </c>
      <c r="D2136" s="109">
        <f>'COG-M'!P1982</f>
        <v>0</v>
      </c>
    </row>
    <row r="2137" spans="1:4" x14ac:dyDescent="0.3">
      <c r="C2137">
        <v>15</v>
      </c>
      <c r="D2137" s="109">
        <f>'COG-M'!P1983</f>
        <v>0</v>
      </c>
    </row>
    <row r="2138" spans="1:4" x14ac:dyDescent="0.3">
      <c r="C2138">
        <v>16</v>
      </c>
      <c r="D2138" s="109">
        <f>'COG-M'!P1984</f>
        <v>0</v>
      </c>
    </row>
    <row r="2139" spans="1:4" x14ac:dyDescent="0.3">
      <c r="C2139">
        <v>17</v>
      </c>
      <c r="D2139" s="109">
        <f>'COG-M'!P1985</f>
        <v>0</v>
      </c>
    </row>
    <row r="2140" spans="1:4" x14ac:dyDescent="0.3">
      <c r="C2140">
        <v>25</v>
      </c>
      <c r="D2140" s="109">
        <f>'COG-M'!P1986</f>
        <v>0</v>
      </c>
    </row>
    <row r="2141" spans="1:4" x14ac:dyDescent="0.3">
      <c r="C2141">
        <v>26</v>
      </c>
      <c r="D2141" s="109">
        <f>'COG-M'!P1987</f>
        <v>0</v>
      </c>
    </row>
    <row r="2142" spans="1:4" x14ac:dyDescent="0.3">
      <c r="C2142">
        <v>27</v>
      </c>
      <c r="D2142" s="109">
        <f>'COG-M'!P1988</f>
        <v>0</v>
      </c>
    </row>
    <row r="2143" spans="1:4" x14ac:dyDescent="0.3">
      <c r="A2143">
        <v>5400</v>
      </c>
      <c r="B2143" t="s">
        <v>277</v>
      </c>
      <c r="D2143" s="109">
        <f>'COG-M'!P1989</f>
        <v>0</v>
      </c>
    </row>
    <row r="2144" spans="1:4" x14ac:dyDescent="0.3">
      <c r="A2144">
        <v>541</v>
      </c>
      <c r="B2144" t="s">
        <v>621</v>
      </c>
      <c r="C2144">
        <v>11</v>
      </c>
      <c r="D2144" s="109">
        <f>'COG-M'!P1990</f>
        <v>0</v>
      </c>
    </row>
    <row r="2145" spans="1:4" x14ac:dyDescent="0.3">
      <c r="C2145">
        <v>12</v>
      </c>
      <c r="D2145" s="109">
        <f>'COG-M'!P1991</f>
        <v>0</v>
      </c>
    </row>
    <row r="2146" spans="1:4" x14ac:dyDescent="0.3">
      <c r="C2146">
        <v>13</v>
      </c>
      <c r="D2146" s="109">
        <f>'COG-M'!P1992</f>
        <v>0</v>
      </c>
    </row>
    <row r="2147" spans="1:4" x14ac:dyDescent="0.3">
      <c r="C2147">
        <v>14</v>
      </c>
      <c r="D2147" s="109">
        <f>'COG-M'!P1993</f>
        <v>0</v>
      </c>
    </row>
    <row r="2148" spans="1:4" x14ac:dyDescent="0.3">
      <c r="C2148">
        <v>15</v>
      </c>
      <c r="D2148" s="109">
        <f>'COG-M'!P1994</f>
        <v>0</v>
      </c>
    </row>
    <row r="2149" spans="1:4" x14ac:dyDescent="0.3">
      <c r="C2149">
        <v>16</v>
      </c>
      <c r="D2149" s="109">
        <f>'COG-M'!P1995</f>
        <v>0</v>
      </c>
    </row>
    <row r="2150" spans="1:4" x14ac:dyDescent="0.3">
      <c r="C2150">
        <v>17</v>
      </c>
      <c r="D2150" s="109">
        <f>'COG-M'!P1996</f>
        <v>0</v>
      </c>
    </row>
    <row r="2151" spans="1:4" x14ac:dyDescent="0.3">
      <c r="C2151">
        <v>25</v>
      </c>
      <c r="D2151" s="109">
        <f>'COG-M'!P1997</f>
        <v>0</v>
      </c>
    </row>
    <row r="2152" spans="1:4" x14ac:dyDescent="0.3">
      <c r="C2152">
        <v>26</v>
      </c>
      <c r="D2152" s="109">
        <f>'COG-M'!P1998</f>
        <v>0</v>
      </c>
    </row>
    <row r="2153" spans="1:4" x14ac:dyDescent="0.3">
      <c r="C2153">
        <v>27</v>
      </c>
      <c r="D2153" s="109">
        <f>'COG-M'!P1999</f>
        <v>0</v>
      </c>
    </row>
    <row r="2154" spans="1:4" x14ac:dyDescent="0.3">
      <c r="A2154">
        <v>542</v>
      </c>
      <c r="B2154" t="s">
        <v>278</v>
      </c>
      <c r="C2154">
        <v>11</v>
      </c>
      <c r="D2154" s="109">
        <f>'COG-M'!P2000</f>
        <v>0</v>
      </c>
    </row>
    <row r="2155" spans="1:4" x14ac:dyDescent="0.3">
      <c r="C2155">
        <v>12</v>
      </c>
      <c r="D2155" s="109">
        <f>'COG-M'!P2001</f>
        <v>0</v>
      </c>
    </row>
    <row r="2156" spans="1:4" x14ac:dyDescent="0.3">
      <c r="C2156">
        <v>13</v>
      </c>
      <c r="D2156" s="109">
        <f>'COG-M'!P2002</f>
        <v>0</v>
      </c>
    </row>
    <row r="2157" spans="1:4" x14ac:dyDescent="0.3">
      <c r="C2157">
        <v>14</v>
      </c>
      <c r="D2157" s="109">
        <f>'COG-M'!P2003</f>
        <v>0</v>
      </c>
    </row>
    <row r="2158" spans="1:4" x14ac:dyDescent="0.3">
      <c r="C2158">
        <v>15</v>
      </c>
      <c r="D2158" s="109">
        <f>'COG-M'!P2004</f>
        <v>0</v>
      </c>
    </row>
    <row r="2159" spans="1:4" x14ac:dyDescent="0.3">
      <c r="C2159">
        <v>16</v>
      </c>
      <c r="D2159" s="109">
        <f>'COG-M'!P2005</f>
        <v>0</v>
      </c>
    </row>
    <row r="2160" spans="1:4" x14ac:dyDescent="0.3">
      <c r="C2160">
        <v>17</v>
      </c>
      <c r="D2160" s="109">
        <f>'COG-M'!P2006</f>
        <v>0</v>
      </c>
    </row>
    <row r="2161" spans="1:4" x14ac:dyDescent="0.3">
      <c r="C2161">
        <v>25</v>
      </c>
      <c r="D2161" s="109">
        <f>'COG-M'!P2007</f>
        <v>0</v>
      </c>
    </row>
    <row r="2162" spans="1:4" x14ac:dyDescent="0.3">
      <c r="C2162">
        <v>26</v>
      </c>
      <c r="D2162" s="109">
        <f>'COG-M'!P2008</f>
        <v>0</v>
      </c>
    </row>
    <row r="2163" spans="1:4" x14ac:dyDescent="0.3">
      <c r="C2163">
        <v>27</v>
      </c>
      <c r="D2163" s="109">
        <f>'COG-M'!P2009</f>
        <v>0</v>
      </c>
    </row>
    <row r="2164" spans="1:4" x14ac:dyDescent="0.3">
      <c r="A2164">
        <v>543</v>
      </c>
      <c r="B2164" t="s">
        <v>279</v>
      </c>
      <c r="C2164">
        <v>11</v>
      </c>
      <c r="D2164" s="109">
        <f>'COG-M'!P2010</f>
        <v>0</v>
      </c>
    </row>
    <row r="2165" spans="1:4" x14ac:dyDescent="0.3">
      <c r="C2165">
        <v>12</v>
      </c>
      <c r="D2165" s="109">
        <f>'COG-M'!P2011</f>
        <v>0</v>
      </c>
    </row>
    <row r="2166" spans="1:4" x14ac:dyDescent="0.3">
      <c r="C2166">
        <v>13</v>
      </c>
      <c r="D2166" s="109">
        <f>'COG-M'!P2012</f>
        <v>0</v>
      </c>
    </row>
    <row r="2167" spans="1:4" x14ac:dyDescent="0.3">
      <c r="C2167">
        <v>14</v>
      </c>
      <c r="D2167" s="109">
        <f>'COG-M'!P2013</f>
        <v>0</v>
      </c>
    </row>
    <row r="2168" spans="1:4" x14ac:dyDescent="0.3">
      <c r="C2168">
        <v>15</v>
      </c>
      <c r="D2168" s="109">
        <f>'COG-M'!P2014</f>
        <v>0</v>
      </c>
    </row>
    <row r="2169" spans="1:4" x14ac:dyDescent="0.3">
      <c r="C2169">
        <v>16</v>
      </c>
      <c r="D2169" s="109">
        <f>'COG-M'!P2015</f>
        <v>0</v>
      </c>
    </row>
    <row r="2170" spans="1:4" x14ac:dyDescent="0.3">
      <c r="C2170">
        <v>17</v>
      </c>
      <c r="D2170" s="109">
        <f>'COG-M'!P2016</f>
        <v>0</v>
      </c>
    </row>
    <row r="2171" spans="1:4" x14ac:dyDescent="0.3">
      <c r="C2171">
        <v>25</v>
      </c>
      <c r="D2171" s="109">
        <f>'COG-M'!P2017</f>
        <v>0</v>
      </c>
    </row>
    <row r="2172" spans="1:4" x14ac:dyDescent="0.3">
      <c r="C2172">
        <v>26</v>
      </c>
      <c r="D2172" s="109">
        <f>'COG-M'!P2018</f>
        <v>0</v>
      </c>
    </row>
    <row r="2173" spans="1:4" x14ac:dyDescent="0.3">
      <c r="C2173">
        <v>27</v>
      </c>
      <c r="D2173" s="109">
        <f>'COG-M'!P2019</f>
        <v>0</v>
      </c>
    </row>
    <row r="2174" spans="1:4" x14ac:dyDescent="0.3">
      <c r="A2174">
        <v>544</v>
      </c>
      <c r="B2174" t="s">
        <v>280</v>
      </c>
      <c r="C2174">
        <v>11</v>
      </c>
      <c r="D2174" s="109">
        <f>'COG-M'!P2020</f>
        <v>0</v>
      </c>
    </row>
    <row r="2175" spans="1:4" x14ac:dyDescent="0.3">
      <c r="C2175">
        <v>12</v>
      </c>
      <c r="D2175" s="109">
        <f>'COG-M'!P2021</f>
        <v>0</v>
      </c>
    </row>
    <row r="2176" spans="1:4" x14ac:dyDescent="0.3">
      <c r="C2176">
        <v>13</v>
      </c>
      <c r="D2176" s="109">
        <f>'COG-M'!P2022</f>
        <v>0</v>
      </c>
    </row>
    <row r="2177" spans="1:4" x14ac:dyDescent="0.3">
      <c r="C2177">
        <v>14</v>
      </c>
      <c r="D2177" s="109">
        <f>'COG-M'!P2023</f>
        <v>0</v>
      </c>
    </row>
    <row r="2178" spans="1:4" x14ac:dyDescent="0.3">
      <c r="C2178">
        <v>15</v>
      </c>
      <c r="D2178" s="109">
        <f>'COG-M'!P2024</f>
        <v>0</v>
      </c>
    </row>
    <row r="2179" spans="1:4" x14ac:dyDescent="0.3">
      <c r="C2179">
        <v>16</v>
      </c>
      <c r="D2179" s="109">
        <f>'COG-M'!P2025</f>
        <v>0</v>
      </c>
    </row>
    <row r="2180" spans="1:4" x14ac:dyDescent="0.3">
      <c r="C2180">
        <v>17</v>
      </c>
      <c r="D2180" s="109">
        <f>'COG-M'!P2026</f>
        <v>0</v>
      </c>
    </row>
    <row r="2181" spans="1:4" x14ac:dyDescent="0.3">
      <c r="C2181">
        <v>25</v>
      </c>
      <c r="D2181" s="109">
        <f>'COG-M'!P2027</f>
        <v>0</v>
      </c>
    </row>
    <row r="2182" spans="1:4" x14ac:dyDescent="0.3">
      <c r="C2182">
        <v>26</v>
      </c>
      <c r="D2182" s="109">
        <f>'COG-M'!P2028</f>
        <v>0</v>
      </c>
    </row>
    <row r="2183" spans="1:4" x14ac:dyDescent="0.3">
      <c r="C2183">
        <v>27</v>
      </c>
      <c r="D2183" s="109">
        <f>'COG-M'!P2029</f>
        <v>0</v>
      </c>
    </row>
    <row r="2184" spans="1:4" x14ac:dyDescent="0.3">
      <c r="A2184">
        <v>545</v>
      </c>
      <c r="B2184" t="s">
        <v>281</v>
      </c>
      <c r="C2184">
        <v>11</v>
      </c>
      <c r="D2184" s="109">
        <f>'COG-M'!P2030</f>
        <v>0</v>
      </c>
    </row>
    <row r="2185" spans="1:4" x14ac:dyDescent="0.3">
      <c r="C2185">
        <v>12</v>
      </c>
      <c r="D2185" s="109">
        <f>'COG-M'!P2031</f>
        <v>0</v>
      </c>
    </row>
    <row r="2186" spans="1:4" x14ac:dyDescent="0.3">
      <c r="C2186">
        <v>13</v>
      </c>
      <c r="D2186" s="109">
        <f>'COG-M'!P2032</f>
        <v>0</v>
      </c>
    </row>
    <row r="2187" spans="1:4" x14ac:dyDescent="0.3">
      <c r="C2187">
        <v>14</v>
      </c>
      <c r="D2187" s="109">
        <f>'COG-M'!P2033</f>
        <v>0</v>
      </c>
    </row>
    <row r="2188" spans="1:4" x14ac:dyDescent="0.3">
      <c r="C2188">
        <v>15</v>
      </c>
      <c r="D2188" s="109">
        <f>'COG-M'!P2034</f>
        <v>0</v>
      </c>
    </row>
    <row r="2189" spans="1:4" x14ac:dyDescent="0.3">
      <c r="C2189">
        <v>16</v>
      </c>
      <c r="D2189" s="109">
        <f>'COG-M'!P2035</f>
        <v>0</v>
      </c>
    </row>
    <row r="2190" spans="1:4" x14ac:dyDescent="0.3">
      <c r="C2190">
        <v>17</v>
      </c>
      <c r="D2190" s="109">
        <f>'COG-M'!P2036</f>
        <v>0</v>
      </c>
    </row>
    <row r="2191" spans="1:4" x14ac:dyDescent="0.3">
      <c r="C2191">
        <v>25</v>
      </c>
      <c r="D2191" s="109">
        <f>'COG-M'!P2037</f>
        <v>0</v>
      </c>
    </row>
    <row r="2192" spans="1:4" x14ac:dyDescent="0.3">
      <c r="C2192">
        <v>26</v>
      </c>
      <c r="D2192" s="109">
        <f>'COG-M'!P2038</f>
        <v>0</v>
      </c>
    </row>
    <row r="2193" spans="1:4" x14ac:dyDescent="0.3">
      <c r="C2193">
        <v>27</v>
      </c>
      <c r="D2193" s="109">
        <f>'COG-M'!P2039</f>
        <v>0</v>
      </c>
    </row>
    <row r="2194" spans="1:4" x14ac:dyDescent="0.3">
      <c r="A2194">
        <v>549</v>
      </c>
      <c r="B2194" t="s">
        <v>282</v>
      </c>
      <c r="C2194">
        <v>11</v>
      </c>
      <c r="D2194" s="109">
        <f>'COG-M'!P2040</f>
        <v>0</v>
      </c>
    </row>
    <row r="2195" spans="1:4" x14ac:dyDescent="0.3">
      <c r="C2195">
        <v>12</v>
      </c>
      <c r="D2195" s="109">
        <f>'COG-M'!P2041</f>
        <v>0</v>
      </c>
    </row>
    <row r="2196" spans="1:4" x14ac:dyDescent="0.3">
      <c r="C2196">
        <v>13</v>
      </c>
      <c r="D2196" s="109">
        <f>'COG-M'!P2042</f>
        <v>0</v>
      </c>
    </row>
    <row r="2197" spans="1:4" x14ac:dyDescent="0.3">
      <c r="C2197">
        <v>14</v>
      </c>
      <c r="D2197" s="109">
        <f>'COG-M'!P2043</f>
        <v>0</v>
      </c>
    </row>
    <row r="2198" spans="1:4" x14ac:dyDescent="0.3">
      <c r="C2198">
        <v>15</v>
      </c>
      <c r="D2198" s="109">
        <f>'COG-M'!P2044</f>
        <v>0</v>
      </c>
    </row>
    <row r="2199" spans="1:4" x14ac:dyDescent="0.3">
      <c r="C2199">
        <v>16</v>
      </c>
      <c r="D2199" s="109">
        <f>'COG-M'!P2045</f>
        <v>0</v>
      </c>
    </row>
    <row r="2200" spans="1:4" x14ac:dyDescent="0.3">
      <c r="C2200">
        <v>17</v>
      </c>
      <c r="D2200" s="109">
        <f>'COG-M'!P2046</f>
        <v>0</v>
      </c>
    </row>
    <row r="2201" spans="1:4" x14ac:dyDescent="0.3">
      <c r="C2201">
        <v>25</v>
      </c>
      <c r="D2201" s="109">
        <f>'COG-M'!P2047</f>
        <v>0</v>
      </c>
    </row>
    <row r="2202" spans="1:4" x14ac:dyDescent="0.3">
      <c r="C2202">
        <v>26</v>
      </c>
      <c r="D2202" s="109">
        <f>'COG-M'!P2048</f>
        <v>0</v>
      </c>
    </row>
    <row r="2203" spans="1:4" x14ac:dyDescent="0.3">
      <c r="C2203">
        <v>27</v>
      </c>
      <c r="D2203" s="109">
        <f>'COG-M'!P2049</f>
        <v>0</v>
      </c>
    </row>
    <row r="2204" spans="1:4" x14ac:dyDescent="0.3">
      <c r="A2204">
        <v>5500</v>
      </c>
      <c r="B2204" t="s">
        <v>283</v>
      </c>
      <c r="D2204" s="109">
        <f>'COG-M'!P2050</f>
        <v>0</v>
      </c>
    </row>
    <row r="2205" spans="1:4" x14ac:dyDescent="0.3">
      <c r="A2205">
        <v>551</v>
      </c>
      <c r="B2205" t="s">
        <v>284</v>
      </c>
      <c r="C2205">
        <v>11</v>
      </c>
      <c r="D2205" s="109">
        <f>'COG-M'!P2051</f>
        <v>0</v>
      </c>
    </row>
    <row r="2206" spans="1:4" x14ac:dyDescent="0.3">
      <c r="C2206">
        <v>12</v>
      </c>
      <c r="D2206" s="109">
        <f>'COG-M'!P2052</f>
        <v>0</v>
      </c>
    </row>
    <row r="2207" spans="1:4" x14ac:dyDescent="0.3">
      <c r="C2207">
        <v>13</v>
      </c>
      <c r="D2207" s="109">
        <f>'COG-M'!P2053</f>
        <v>0</v>
      </c>
    </row>
    <row r="2208" spans="1:4" x14ac:dyDescent="0.3">
      <c r="C2208">
        <v>14</v>
      </c>
      <c r="D2208" s="109">
        <f>'COG-M'!P2054</f>
        <v>0</v>
      </c>
    </row>
    <row r="2209" spans="1:4" x14ac:dyDescent="0.3">
      <c r="C2209">
        <v>15</v>
      </c>
      <c r="D2209" s="109">
        <f>'COG-M'!P2055</f>
        <v>0</v>
      </c>
    </row>
    <row r="2210" spans="1:4" x14ac:dyDescent="0.3">
      <c r="C2210">
        <v>16</v>
      </c>
      <c r="D2210" s="109">
        <f>'COG-M'!P2056</f>
        <v>0</v>
      </c>
    </row>
    <row r="2211" spans="1:4" x14ac:dyDescent="0.3">
      <c r="C2211">
        <v>17</v>
      </c>
      <c r="D2211" s="109">
        <f>'COG-M'!P2057</f>
        <v>0</v>
      </c>
    </row>
    <row r="2212" spans="1:4" x14ac:dyDescent="0.3">
      <c r="C2212">
        <v>25</v>
      </c>
      <c r="D2212" s="109">
        <f>'COG-M'!P2058</f>
        <v>0</v>
      </c>
    </row>
    <row r="2213" spans="1:4" x14ac:dyDescent="0.3">
      <c r="C2213">
        <v>26</v>
      </c>
      <c r="D2213" s="109">
        <f>'COG-M'!P2059</f>
        <v>0</v>
      </c>
    </row>
    <row r="2214" spans="1:4" x14ac:dyDescent="0.3">
      <c r="C2214">
        <v>27</v>
      </c>
      <c r="D2214" s="109">
        <f>'COG-M'!P2060</f>
        <v>0</v>
      </c>
    </row>
    <row r="2215" spans="1:4" x14ac:dyDescent="0.3">
      <c r="A2215">
        <v>5600</v>
      </c>
      <c r="B2215" t="s">
        <v>285</v>
      </c>
      <c r="D2215" s="109">
        <f>'COG-M'!P2061</f>
        <v>0</v>
      </c>
    </row>
    <row r="2216" spans="1:4" x14ac:dyDescent="0.3">
      <c r="A2216">
        <v>561</v>
      </c>
      <c r="B2216" t="s">
        <v>286</v>
      </c>
      <c r="C2216">
        <v>11</v>
      </c>
      <c r="D2216" s="109">
        <f>'COG-M'!P2062</f>
        <v>0</v>
      </c>
    </row>
    <row r="2217" spans="1:4" x14ac:dyDescent="0.3">
      <c r="C2217">
        <v>12</v>
      </c>
      <c r="D2217" s="109">
        <f>'COG-M'!P2063</f>
        <v>0</v>
      </c>
    </row>
    <row r="2218" spans="1:4" x14ac:dyDescent="0.3">
      <c r="C2218">
        <v>13</v>
      </c>
      <c r="D2218" s="109">
        <f>'COG-M'!P2064</f>
        <v>0</v>
      </c>
    </row>
    <row r="2219" spans="1:4" x14ac:dyDescent="0.3">
      <c r="C2219">
        <v>14</v>
      </c>
      <c r="D2219" s="109">
        <f>'COG-M'!P2065</f>
        <v>0</v>
      </c>
    </row>
    <row r="2220" spans="1:4" x14ac:dyDescent="0.3">
      <c r="C2220">
        <v>15</v>
      </c>
      <c r="D2220" s="109">
        <f>'COG-M'!P2066</f>
        <v>0</v>
      </c>
    </row>
    <row r="2221" spans="1:4" x14ac:dyDescent="0.3">
      <c r="C2221">
        <v>16</v>
      </c>
      <c r="D2221" s="109">
        <f>'COG-M'!P2067</f>
        <v>0</v>
      </c>
    </row>
    <row r="2222" spans="1:4" x14ac:dyDescent="0.3">
      <c r="C2222">
        <v>17</v>
      </c>
      <c r="D2222" s="109">
        <f>'COG-M'!P2068</f>
        <v>0</v>
      </c>
    </row>
    <row r="2223" spans="1:4" x14ac:dyDescent="0.3">
      <c r="C2223">
        <v>25</v>
      </c>
      <c r="D2223" s="109">
        <f>'COG-M'!P2069</f>
        <v>0</v>
      </c>
    </row>
    <row r="2224" spans="1:4" x14ac:dyDescent="0.3">
      <c r="C2224">
        <v>26</v>
      </c>
      <c r="D2224" s="109">
        <f>'COG-M'!P2070</f>
        <v>0</v>
      </c>
    </row>
    <row r="2225" spans="1:4" x14ac:dyDescent="0.3">
      <c r="C2225">
        <v>27</v>
      </c>
      <c r="D2225" s="109">
        <f>'COG-M'!P2071</f>
        <v>0</v>
      </c>
    </row>
    <row r="2226" spans="1:4" x14ac:dyDescent="0.3">
      <c r="A2226">
        <v>562</v>
      </c>
      <c r="B2226" t="s">
        <v>287</v>
      </c>
      <c r="C2226">
        <v>11</v>
      </c>
      <c r="D2226" s="109">
        <f>'COG-M'!P2072</f>
        <v>0</v>
      </c>
    </row>
    <row r="2227" spans="1:4" x14ac:dyDescent="0.3">
      <c r="C2227">
        <v>12</v>
      </c>
      <c r="D2227" s="109">
        <f>'COG-M'!P2073</f>
        <v>0</v>
      </c>
    </row>
    <row r="2228" spans="1:4" x14ac:dyDescent="0.3">
      <c r="C2228">
        <v>13</v>
      </c>
      <c r="D2228" s="109">
        <f>'COG-M'!P2074</f>
        <v>0</v>
      </c>
    </row>
    <row r="2229" spans="1:4" x14ac:dyDescent="0.3">
      <c r="C2229">
        <v>14</v>
      </c>
      <c r="D2229" s="109">
        <f>'COG-M'!P2075</f>
        <v>0</v>
      </c>
    </row>
    <row r="2230" spans="1:4" x14ac:dyDescent="0.3">
      <c r="C2230">
        <v>15</v>
      </c>
      <c r="D2230" s="109">
        <f>'COG-M'!P2076</f>
        <v>0</v>
      </c>
    </row>
    <row r="2231" spans="1:4" x14ac:dyDescent="0.3">
      <c r="C2231">
        <v>16</v>
      </c>
      <c r="D2231" s="109">
        <f>'COG-M'!P2077</f>
        <v>0</v>
      </c>
    </row>
    <row r="2232" spans="1:4" x14ac:dyDescent="0.3">
      <c r="C2232">
        <v>17</v>
      </c>
      <c r="D2232" s="109">
        <f>'COG-M'!P2078</f>
        <v>0</v>
      </c>
    </row>
    <row r="2233" spans="1:4" x14ac:dyDescent="0.3">
      <c r="C2233">
        <v>25</v>
      </c>
      <c r="D2233" s="109">
        <f>'COG-M'!P2079</f>
        <v>0</v>
      </c>
    </row>
    <row r="2234" spans="1:4" x14ac:dyDescent="0.3">
      <c r="C2234">
        <v>26</v>
      </c>
      <c r="D2234" s="109">
        <f>'COG-M'!P2080</f>
        <v>0</v>
      </c>
    </row>
    <row r="2235" spans="1:4" x14ac:dyDescent="0.3">
      <c r="C2235">
        <v>27</v>
      </c>
      <c r="D2235" s="109">
        <f>'COG-M'!P2081</f>
        <v>0</v>
      </c>
    </row>
    <row r="2236" spans="1:4" x14ac:dyDescent="0.3">
      <c r="A2236">
        <v>563</v>
      </c>
      <c r="B2236" t="s">
        <v>288</v>
      </c>
      <c r="C2236">
        <v>11</v>
      </c>
      <c r="D2236" s="109">
        <f>'COG-M'!P2082</f>
        <v>0</v>
      </c>
    </row>
    <row r="2237" spans="1:4" x14ac:dyDescent="0.3">
      <c r="C2237">
        <v>12</v>
      </c>
      <c r="D2237" s="109">
        <f>'COG-M'!P2083</f>
        <v>0</v>
      </c>
    </row>
    <row r="2238" spans="1:4" x14ac:dyDescent="0.3">
      <c r="C2238">
        <v>13</v>
      </c>
      <c r="D2238" s="109">
        <f>'COG-M'!P2084</f>
        <v>0</v>
      </c>
    </row>
    <row r="2239" spans="1:4" x14ac:dyDescent="0.3">
      <c r="C2239">
        <v>14</v>
      </c>
      <c r="D2239" s="109">
        <f>'COG-M'!P2085</f>
        <v>0</v>
      </c>
    </row>
    <row r="2240" spans="1:4" x14ac:dyDescent="0.3">
      <c r="C2240">
        <v>15</v>
      </c>
      <c r="D2240" s="109">
        <f>'COG-M'!P2086</f>
        <v>0</v>
      </c>
    </row>
    <row r="2241" spans="1:4" x14ac:dyDescent="0.3">
      <c r="C2241">
        <v>16</v>
      </c>
      <c r="D2241" s="109">
        <f>'COG-M'!P2087</f>
        <v>0</v>
      </c>
    </row>
    <row r="2242" spans="1:4" x14ac:dyDescent="0.3">
      <c r="C2242">
        <v>17</v>
      </c>
      <c r="D2242" s="109">
        <f>'COG-M'!P2088</f>
        <v>0</v>
      </c>
    </row>
    <row r="2243" spans="1:4" x14ac:dyDescent="0.3">
      <c r="C2243">
        <v>25</v>
      </c>
      <c r="D2243" s="109">
        <f>'COG-M'!P2089</f>
        <v>0</v>
      </c>
    </row>
    <row r="2244" spans="1:4" x14ac:dyDescent="0.3">
      <c r="C2244">
        <v>26</v>
      </c>
      <c r="D2244" s="109">
        <f>'COG-M'!P2090</f>
        <v>0</v>
      </c>
    </row>
    <row r="2245" spans="1:4" x14ac:dyDescent="0.3">
      <c r="C2245">
        <v>27</v>
      </c>
      <c r="D2245" s="109">
        <f>'COG-M'!P2091</f>
        <v>0</v>
      </c>
    </row>
    <row r="2246" spans="1:4" x14ac:dyDescent="0.3">
      <c r="A2246">
        <v>564</v>
      </c>
      <c r="B2246" t="s">
        <v>289</v>
      </c>
      <c r="C2246">
        <v>11</v>
      </c>
      <c r="D2246" s="109">
        <f>'COG-M'!P2092</f>
        <v>0</v>
      </c>
    </row>
    <row r="2247" spans="1:4" x14ac:dyDescent="0.3">
      <c r="C2247">
        <v>12</v>
      </c>
      <c r="D2247" s="109">
        <f>'COG-M'!P2093</f>
        <v>0</v>
      </c>
    </row>
    <row r="2248" spans="1:4" x14ac:dyDescent="0.3">
      <c r="C2248">
        <v>13</v>
      </c>
      <c r="D2248" s="109">
        <f>'COG-M'!P2094</f>
        <v>0</v>
      </c>
    </row>
    <row r="2249" spans="1:4" x14ac:dyDescent="0.3">
      <c r="C2249">
        <v>14</v>
      </c>
      <c r="D2249" s="109">
        <f>'COG-M'!P2095</f>
        <v>0</v>
      </c>
    </row>
    <row r="2250" spans="1:4" x14ac:dyDescent="0.3">
      <c r="C2250">
        <v>15</v>
      </c>
      <c r="D2250" s="109">
        <f>'COG-M'!P2096</f>
        <v>0</v>
      </c>
    </row>
    <row r="2251" spans="1:4" x14ac:dyDescent="0.3">
      <c r="C2251">
        <v>16</v>
      </c>
      <c r="D2251" s="109">
        <f>'COG-M'!P2097</f>
        <v>0</v>
      </c>
    </row>
    <row r="2252" spans="1:4" x14ac:dyDescent="0.3">
      <c r="C2252">
        <v>17</v>
      </c>
      <c r="D2252" s="109">
        <f>'COG-M'!P2098</f>
        <v>0</v>
      </c>
    </row>
    <row r="2253" spans="1:4" x14ac:dyDescent="0.3">
      <c r="C2253">
        <v>25</v>
      </c>
      <c r="D2253" s="109">
        <f>'COG-M'!P2099</f>
        <v>0</v>
      </c>
    </row>
    <row r="2254" spans="1:4" x14ac:dyDescent="0.3">
      <c r="C2254">
        <v>26</v>
      </c>
      <c r="D2254" s="109">
        <f>'COG-M'!P2100</f>
        <v>0</v>
      </c>
    </row>
    <row r="2255" spans="1:4" x14ac:dyDescent="0.3">
      <c r="C2255">
        <v>27</v>
      </c>
      <c r="D2255" s="109">
        <f>'COG-M'!P2101</f>
        <v>0</v>
      </c>
    </row>
    <row r="2256" spans="1:4" x14ac:dyDescent="0.3">
      <c r="A2256">
        <v>565</v>
      </c>
      <c r="B2256" t="s">
        <v>290</v>
      </c>
      <c r="C2256">
        <v>11</v>
      </c>
      <c r="D2256" s="109">
        <f>'COG-M'!P2102</f>
        <v>0</v>
      </c>
    </row>
    <row r="2257" spans="1:4" x14ac:dyDescent="0.3">
      <c r="C2257">
        <v>12</v>
      </c>
      <c r="D2257" s="109">
        <f>'COG-M'!P2103</f>
        <v>0</v>
      </c>
    </row>
    <row r="2258" spans="1:4" x14ac:dyDescent="0.3">
      <c r="C2258">
        <v>13</v>
      </c>
      <c r="D2258" s="109">
        <f>'COG-M'!P2104</f>
        <v>0</v>
      </c>
    </row>
    <row r="2259" spans="1:4" x14ac:dyDescent="0.3">
      <c r="C2259">
        <v>14</v>
      </c>
      <c r="D2259" s="109">
        <f>'COG-M'!P2105</f>
        <v>0</v>
      </c>
    </row>
    <row r="2260" spans="1:4" x14ac:dyDescent="0.3">
      <c r="C2260">
        <v>15</v>
      </c>
      <c r="D2260" s="109">
        <f>'COG-M'!P2106</f>
        <v>0</v>
      </c>
    </row>
    <row r="2261" spans="1:4" x14ac:dyDescent="0.3">
      <c r="C2261">
        <v>16</v>
      </c>
      <c r="D2261" s="109">
        <f>'COG-M'!P2107</f>
        <v>0</v>
      </c>
    </row>
    <row r="2262" spans="1:4" x14ac:dyDescent="0.3">
      <c r="C2262">
        <v>17</v>
      </c>
      <c r="D2262" s="109">
        <f>'COG-M'!P2108</f>
        <v>0</v>
      </c>
    </row>
    <row r="2263" spans="1:4" x14ac:dyDescent="0.3">
      <c r="C2263">
        <v>25</v>
      </c>
      <c r="D2263" s="109">
        <f>'COG-M'!P2109</f>
        <v>0</v>
      </c>
    </row>
    <row r="2264" spans="1:4" x14ac:dyDescent="0.3">
      <c r="C2264">
        <v>26</v>
      </c>
      <c r="D2264" s="109">
        <f>'COG-M'!P2110</f>
        <v>0</v>
      </c>
    </row>
    <row r="2265" spans="1:4" x14ac:dyDescent="0.3">
      <c r="C2265">
        <v>27</v>
      </c>
      <c r="D2265" s="109">
        <f>'COG-M'!P2111</f>
        <v>0</v>
      </c>
    </row>
    <row r="2266" spans="1:4" x14ac:dyDescent="0.3">
      <c r="A2266">
        <v>566</v>
      </c>
      <c r="B2266" t="s">
        <v>291</v>
      </c>
      <c r="C2266">
        <v>11</v>
      </c>
      <c r="D2266" s="109">
        <f>'COG-M'!P2112</f>
        <v>0</v>
      </c>
    </row>
    <row r="2267" spans="1:4" x14ac:dyDescent="0.3">
      <c r="C2267">
        <v>12</v>
      </c>
      <c r="D2267" s="109">
        <f>'COG-M'!P2113</f>
        <v>0</v>
      </c>
    </row>
    <row r="2268" spans="1:4" x14ac:dyDescent="0.3">
      <c r="C2268">
        <v>13</v>
      </c>
      <c r="D2268" s="109">
        <f>'COG-M'!P2114</f>
        <v>0</v>
      </c>
    </row>
    <row r="2269" spans="1:4" x14ac:dyDescent="0.3">
      <c r="C2269">
        <v>14</v>
      </c>
      <c r="D2269" s="109">
        <f>'COG-M'!P2115</f>
        <v>0</v>
      </c>
    </row>
    <row r="2270" spans="1:4" x14ac:dyDescent="0.3">
      <c r="C2270">
        <v>15</v>
      </c>
      <c r="D2270" s="109">
        <f>'COG-M'!P2116</f>
        <v>0</v>
      </c>
    </row>
    <row r="2271" spans="1:4" x14ac:dyDescent="0.3">
      <c r="C2271">
        <v>16</v>
      </c>
      <c r="D2271" s="109">
        <f>'COG-M'!P2117</f>
        <v>0</v>
      </c>
    </row>
    <row r="2272" spans="1:4" x14ac:dyDescent="0.3">
      <c r="C2272">
        <v>17</v>
      </c>
      <c r="D2272" s="109">
        <f>'COG-M'!P2118</f>
        <v>0</v>
      </c>
    </row>
    <row r="2273" spans="1:4" x14ac:dyDescent="0.3">
      <c r="C2273">
        <v>25</v>
      </c>
      <c r="D2273" s="109">
        <f>'COG-M'!P2119</f>
        <v>0</v>
      </c>
    </row>
    <row r="2274" spans="1:4" x14ac:dyDescent="0.3">
      <c r="C2274">
        <v>26</v>
      </c>
      <c r="D2274" s="109">
        <f>'COG-M'!P2120</f>
        <v>0</v>
      </c>
    </row>
    <row r="2275" spans="1:4" x14ac:dyDescent="0.3">
      <c r="C2275">
        <v>27</v>
      </c>
      <c r="D2275" s="109">
        <f>'COG-M'!P2121</f>
        <v>0</v>
      </c>
    </row>
    <row r="2276" spans="1:4" x14ac:dyDescent="0.3">
      <c r="A2276">
        <v>567</v>
      </c>
      <c r="B2276" t="s">
        <v>292</v>
      </c>
      <c r="C2276">
        <v>11</v>
      </c>
      <c r="D2276" s="109">
        <f>'COG-M'!P2122</f>
        <v>0</v>
      </c>
    </row>
    <row r="2277" spans="1:4" x14ac:dyDescent="0.3">
      <c r="C2277">
        <v>12</v>
      </c>
      <c r="D2277" s="109">
        <f>'COG-M'!P2123</f>
        <v>0</v>
      </c>
    </row>
    <row r="2278" spans="1:4" x14ac:dyDescent="0.3">
      <c r="C2278">
        <v>13</v>
      </c>
      <c r="D2278" s="109">
        <f>'COG-M'!P2124</f>
        <v>0</v>
      </c>
    </row>
    <row r="2279" spans="1:4" x14ac:dyDescent="0.3">
      <c r="C2279">
        <v>14</v>
      </c>
      <c r="D2279" s="109">
        <f>'COG-M'!P2125</f>
        <v>0</v>
      </c>
    </row>
    <row r="2280" spans="1:4" x14ac:dyDescent="0.3">
      <c r="C2280">
        <v>15</v>
      </c>
      <c r="D2280" s="109">
        <f>'COG-M'!P2126</f>
        <v>0</v>
      </c>
    </row>
    <row r="2281" spans="1:4" x14ac:dyDescent="0.3">
      <c r="C2281">
        <v>16</v>
      </c>
      <c r="D2281" s="109">
        <f>'COG-M'!P2127</f>
        <v>0</v>
      </c>
    </row>
    <row r="2282" spans="1:4" x14ac:dyDescent="0.3">
      <c r="C2282">
        <v>17</v>
      </c>
      <c r="D2282" s="109">
        <f>'COG-M'!P2128</f>
        <v>0</v>
      </c>
    </row>
    <row r="2283" spans="1:4" x14ac:dyDescent="0.3">
      <c r="C2283">
        <v>25</v>
      </c>
      <c r="D2283" s="109">
        <f>'COG-M'!P2129</f>
        <v>0</v>
      </c>
    </row>
    <row r="2284" spans="1:4" x14ac:dyDescent="0.3">
      <c r="C2284">
        <v>26</v>
      </c>
      <c r="D2284" s="109">
        <f>'COG-M'!P2130</f>
        <v>0</v>
      </c>
    </row>
    <row r="2285" spans="1:4" x14ac:dyDescent="0.3">
      <c r="C2285">
        <v>27</v>
      </c>
      <c r="D2285" s="109">
        <f>'COG-M'!P2131</f>
        <v>0</v>
      </c>
    </row>
    <row r="2286" spans="1:4" x14ac:dyDescent="0.3">
      <c r="A2286">
        <v>569</v>
      </c>
      <c r="B2286" t="s">
        <v>293</v>
      </c>
      <c r="C2286">
        <v>11</v>
      </c>
      <c r="D2286" s="109">
        <f>'COG-M'!P2132</f>
        <v>0</v>
      </c>
    </row>
    <row r="2287" spans="1:4" x14ac:dyDescent="0.3">
      <c r="C2287">
        <v>12</v>
      </c>
      <c r="D2287" s="109">
        <f>'COG-M'!P2133</f>
        <v>0</v>
      </c>
    </row>
    <row r="2288" spans="1:4" x14ac:dyDescent="0.3">
      <c r="C2288">
        <v>13</v>
      </c>
      <c r="D2288" s="109">
        <f>'COG-M'!P2134</f>
        <v>0</v>
      </c>
    </row>
    <row r="2289" spans="1:4" x14ac:dyDescent="0.3">
      <c r="C2289">
        <v>14</v>
      </c>
      <c r="D2289" s="109">
        <f>'COG-M'!P2135</f>
        <v>0</v>
      </c>
    </row>
    <row r="2290" spans="1:4" x14ac:dyDescent="0.3">
      <c r="C2290">
        <v>15</v>
      </c>
      <c r="D2290" s="109">
        <f>'COG-M'!P2136</f>
        <v>0</v>
      </c>
    </row>
    <row r="2291" spans="1:4" x14ac:dyDescent="0.3">
      <c r="C2291">
        <v>16</v>
      </c>
      <c r="D2291" s="109">
        <f>'COG-M'!P2137</f>
        <v>0</v>
      </c>
    </row>
    <row r="2292" spans="1:4" x14ac:dyDescent="0.3">
      <c r="C2292">
        <v>17</v>
      </c>
      <c r="D2292" s="109">
        <f>'COG-M'!P2138</f>
        <v>0</v>
      </c>
    </row>
    <row r="2293" spans="1:4" x14ac:dyDescent="0.3">
      <c r="C2293">
        <v>25</v>
      </c>
      <c r="D2293" s="109">
        <f>'COG-M'!P2139</f>
        <v>0</v>
      </c>
    </row>
    <row r="2294" spans="1:4" x14ac:dyDescent="0.3">
      <c r="C2294">
        <v>26</v>
      </c>
      <c r="D2294" s="109">
        <f>'COG-M'!P2140</f>
        <v>0</v>
      </c>
    </row>
    <row r="2295" spans="1:4" x14ac:dyDescent="0.3">
      <c r="C2295">
        <v>27</v>
      </c>
      <c r="D2295" s="109">
        <f>'COG-M'!P2141</f>
        <v>0</v>
      </c>
    </row>
    <row r="2296" spans="1:4" x14ac:dyDescent="0.3">
      <c r="A2296">
        <v>5700</v>
      </c>
      <c r="B2296" t="s">
        <v>294</v>
      </c>
      <c r="D2296" s="109">
        <f>'COG-M'!P2142</f>
        <v>0</v>
      </c>
    </row>
    <row r="2297" spans="1:4" x14ac:dyDescent="0.3">
      <c r="A2297">
        <v>571</v>
      </c>
      <c r="B2297" t="s">
        <v>295</v>
      </c>
      <c r="C2297">
        <v>11</v>
      </c>
      <c r="D2297" s="109">
        <f>'COG-M'!P2143</f>
        <v>0</v>
      </c>
    </row>
    <row r="2298" spans="1:4" x14ac:dyDescent="0.3">
      <c r="C2298">
        <v>12</v>
      </c>
      <c r="D2298" s="109">
        <f>'COG-M'!P2144</f>
        <v>0</v>
      </c>
    </row>
    <row r="2299" spans="1:4" x14ac:dyDescent="0.3">
      <c r="C2299">
        <v>13</v>
      </c>
      <c r="D2299" s="109">
        <f>'COG-M'!P2145</f>
        <v>0</v>
      </c>
    </row>
    <row r="2300" spans="1:4" x14ac:dyDescent="0.3">
      <c r="C2300">
        <v>14</v>
      </c>
      <c r="D2300" s="109">
        <f>'COG-M'!P2146</f>
        <v>0</v>
      </c>
    </row>
    <row r="2301" spans="1:4" x14ac:dyDescent="0.3">
      <c r="C2301">
        <v>15</v>
      </c>
      <c r="D2301" s="109">
        <f>'COG-M'!P2147</f>
        <v>0</v>
      </c>
    </row>
    <row r="2302" spans="1:4" x14ac:dyDescent="0.3">
      <c r="C2302">
        <v>16</v>
      </c>
      <c r="D2302" s="109">
        <f>'COG-M'!P2148</f>
        <v>0</v>
      </c>
    </row>
    <row r="2303" spans="1:4" x14ac:dyDescent="0.3">
      <c r="C2303">
        <v>17</v>
      </c>
      <c r="D2303" s="109">
        <f>'COG-M'!P2149</f>
        <v>0</v>
      </c>
    </row>
    <row r="2304" spans="1:4" x14ac:dyDescent="0.3">
      <c r="C2304">
        <v>25</v>
      </c>
      <c r="D2304" s="109">
        <f>'COG-M'!P2150</f>
        <v>0</v>
      </c>
    </row>
    <row r="2305" spans="1:4" x14ac:dyDescent="0.3">
      <c r="C2305">
        <v>26</v>
      </c>
      <c r="D2305" s="109">
        <f>'COG-M'!P2151</f>
        <v>0</v>
      </c>
    </row>
    <row r="2306" spans="1:4" x14ac:dyDescent="0.3">
      <c r="C2306">
        <v>27</v>
      </c>
      <c r="D2306" s="109">
        <f>'COG-M'!P2152</f>
        <v>0</v>
      </c>
    </row>
    <row r="2307" spans="1:4" x14ac:dyDescent="0.3">
      <c r="A2307">
        <v>572</v>
      </c>
      <c r="B2307" t="s">
        <v>296</v>
      </c>
      <c r="C2307">
        <v>11</v>
      </c>
      <c r="D2307" s="109">
        <f>'COG-M'!P2153</f>
        <v>0</v>
      </c>
    </row>
    <row r="2308" spans="1:4" x14ac:dyDescent="0.3">
      <c r="C2308">
        <v>12</v>
      </c>
      <c r="D2308" s="109">
        <f>'COG-M'!P2154</f>
        <v>0</v>
      </c>
    </row>
    <row r="2309" spans="1:4" x14ac:dyDescent="0.3">
      <c r="C2309">
        <v>13</v>
      </c>
      <c r="D2309" s="109">
        <f>'COG-M'!P2155</f>
        <v>0</v>
      </c>
    </row>
    <row r="2310" spans="1:4" x14ac:dyDescent="0.3">
      <c r="C2310">
        <v>14</v>
      </c>
      <c r="D2310" s="109">
        <f>'COG-M'!P2156</f>
        <v>0</v>
      </c>
    </row>
    <row r="2311" spans="1:4" x14ac:dyDescent="0.3">
      <c r="C2311">
        <v>15</v>
      </c>
      <c r="D2311" s="109">
        <f>'COG-M'!P2157</f>
        <v>0</v>
      </c>
    </row>
    <row r="2312" spans="1:4" x14ac:dyDescent="0.3">
      <c r="C2312">
        <v>16</v>
      </c>
      <c r="D2312" s="109">
        <f>'COG-M'!P2158</f>
        <v>0</v>
      </c>
    </row>
    <row r="2313" spans="1:4" x14ac:dyDescent="0.3">
      <c r="C2313">
        <v>17</v>
      </c>
      <c r="D2313" s="109">
        <f>'COG-M'!P2159</f>
        <v>0</v>
      </c>
    </row>
    <row r="2314" spans="1:4" x14ac:dyDescent="0.3">
      <c r="C2314">
        <v>25</v>
      </c>
      <c r="D2314" s="109">
        <f>'COG-M'!P2160</f>
        <v>0</v>
      </c>
    </row>
    <row r="2315" spans="1:4" x14ac:dyDescent="0.3">
      <c r="C2315">
        <v>26</v>
      </c>
      <c r="D2315" s="109">
        <f>'COG-M'!P2161</f>
        <v>0</v>
      </c>
    </row>
    <row r="2316" spans="1:4" x14ac:dyDescent="0.3">
      <c r="C2316">
        <v>27</v>
      </c>
      <c r="D2316" s="109">
        <f>'COG-M'!P2162</f>
        <v>0</v>
      </c>
    </row>
    <row r="2317" spans="1:4" x14ac:dyDescent="0.3">
      <c r="A2317">
        <v>573</v>
      </c>
      <c r="B2317" t="s">
        <v>297</v>
      </c>
      <c r="C2317">
        <v>11</v>
      </c>
      <c r="D2317" s="109">
        <f>'COG-M'!P2163</f>
        <v>0</v>
      </c>
    </row>
    <row r="2318" spans="1:4" x14ac:dyDescent="0.3">
      <c r="C2318">
        <v>12</v>
      </c>
      <c r="D2318" s="109">
        <f>'COG-M'!P2164</f>
        <v>0</v>
      </c>
    </row>
    <row r="2319" spans="1:4" x14ac:dyDescent="0.3">
      <c r="C2319">
        <v>13</v>
      </c>
      <c r="D2319" s="109">
        <f>'COG-M'!P2165</f>
        <v>0</v>
      </c>
    </row>
    <row r="2320" spans="1:4" x14ac:dyDescent="0.3">
      <c r="C2320">
        <v>14</v>
      </c>
      <c r="D2320" s="109">
        <f>'COG-M'!P2166</f>
        <v>0</v>
      </c>
    </row>
    <row r="2321" spans="1:4" x14ac:dyDescent="0.3">
      <c r="C2321">
        <v>15</v>
      </c>
      <c r="D2321" s="109">
        <f>'COG-M'!P2167</f>
        <v>0</v>
      </c>
    </row>
    <row r="2322" spans="1:4" x14ac:dyDescent="0.3">
      <c r="C2322">
        <v>16</v>
      </c>
      <c r="D2322" s="109">
        <f>'COG-M'!P2168</f>
        <v>0</v>
      </c>
    </row>
    <row r="2323" spans="1:4" x14ac:dyDescent="0.3">
      <c r="C2323">
        <v>17</v>
      </c>
      <c r="D2323" s="109">
        <f>'COG-M'!P2169</f>
        <v>0</v>
      </c>
    </row>
    <row r="2324" spans="1:4" x14ac:dyDescent="0.3">
      <c r="C2324">
        <v>25</v>
      </c>
      <c r="D2324" s="109">
        <f>'COG-M'!P2170</f>
        <v>0</v>
      </c>
    </row>
    <row r="2325" spans="1:4" x14ac:dyDescent="0.3">
      <c r="C2325">
        <v>26</v>
      </c>
      <c r="D2325" s="109">
        <f>'COG-M'!P2171</f>
        <v>0</v>
      </c>
    </row>
    <row r="2326" spans="1:4" x14ac:dyDescent="0.3">
      <c r="C2326">
        <v>27</v>
      </c>
      <c r="D2326" s="109">
        <f>'COG-M'!P2172</f>
        <v>0</v>
      </c>
    </row>
    <row r="2327" spans="1:4" x14ac:dyDescent="0.3">
      <c r="A2327">
        <v>574</v>
      </c>
      <c r="B2327" t="s">
        <v>298</v>
      </c>
      <c r="C2327">
        <v>11</v>
      </c>
      <c r="D2327" s="109">
        <f>'COG-M'!P2173</f>
        <v>0</v>
      </c>
    </row>
    <row r="2328" spans="1:4" x14ac:dyDescent="0.3">
      <c r="C2328">
        <v>12</v>
      </c>
      <c r="D2328" s="109">
        <f>'COG-M'!P2174</f>
        <v>0</v>
      </c>
    </row>
    <row r="2329" spans="1:4" x14ac:dyDescent="0.3">
      <c r="C2329">
        <v>13</v>
      </c>
      <c r="D2329" s="109">
        <f>'COG-M'!P2175</f>
        <v>0</v>
      </c>
    </row>
    <row r="2330" spans="1:4" x14ac:dyDescent="0.3">
      <c r="C2330">
        <v>14</v>
      </c>
      <c r="D2330" s="109">
        <f>'COG-M'!P2176</f>
        <v>0</v>
      </c>
    </row>
    <row r="2331" spans="1:4" x14ac:dyDescent="0.3">
      <c r="C2331">
        <v>15</v>
      </c>
      <c r="D2331" s="109">
        <f>'COG-M'!P2177</f>
        <v>0</v>
      </c>
    </row>
    <row r="2332" spans="1:4" x14ac:dyDescent="0.3">
      <c r="C2332">
        <v>16</v>
      </c>
      <c r="D2332" s="109">
        <f>'COG-M'!P2178</f>
        <v>0</v>
      </c>
    </row>
    <row r="2333" spans="1:4" x14ac:dyDescent="0.3">
      <c r="C2333">
        <v>17</v>
      </c>
      <c r="D2333" s="109">
        <f>'COG-M'!P2179</f>
        <v>0</v>
      </c>
    </row>
    <row r="2334" spans="1:4" x14ac:dyDescent="0.3">
      <c r="C2334">
        <v>25</v>
      </c>
      <c r="D2334" s="109">
        <f>'COG-M'!P2180</f>
        <v>0</v>
      </c>
    </row>
    <row r="2335" spans="1:4" x14ac:dyDescent="0.3">
      <c r="C2335">
        <v>26</v>
      </c>
      <c r="D2335" s="109">
        <f>'COG-M'!P2181</f>
        <v>0</v>
      </c>
    </row>
    <row r="2336" spans="1:4" x14ac:dyDescent="0.3">
      <c r="C2336">
        <v>27</v>
      </c>
      <c r="D2336" s="109">
        <f>'COG-M'!P2182</f>
        <v>0</v>
      </c>
    </row>
    <row r="2337" spans="1:4" x14ac:dyDescent="0.3">
      <c r="A2337">
        <v>575</v>
      </c>
      <c r="B2337" t="s">
        <v>299</v>
      </c>
      <c r="C2337">
        <v>11</v>
      </c>
      <c r="D2337" s="109">
        <f>'COG-M'!P2183</f>
        <v>0</v>
      </c>
    </row>
    <row r="2338" spans="1:4" x14ac:dyDescent="0.3">
      <c r="C2338">
        <v>12</v>
      </c>
      <c r="D2338" s="109">
        <f>'COG-M'!P2184</f>
        <v>0</v>
      </c>
    </row>
    <row r="2339" spans="1:4" x14ac:dyDescent="0.3">
      <c r="C2339">
        <v>13</v>
      </c>
      <c r="D2339" s="109">
        <f>'COG-M'!P2185</f>
        <v>0</v>
      </c>
    </row>
    <row r="2340" spans="1:4" x14ac:dyDescent="0.3">
      <c r="C2340">
        <v>14</v>
      </c>
      <c r="D2340" s="109">
        <f>'COG-M'!P2186</f>
        <v>0</v>
      </c>
    </row>
    <row r="2341" spans="1:4" x14ac:dyDescent="0.3">
      <c r="C2341">
        <v>15</v>
      </c>
      <c r="D2341" s="109">
        <f>'COG-M'!P2187</f>
        <v>0</v>
      </c>
    </row>
    <row r="2342" spans="1:4" x14ac:dyDescent="0.3">
      <c r="C2342">
        <v>16</v>
      </c>
      <c r="D2342" s="109">
        <f>'COG-M'!P2188</f>
        <v>0</v>
      </c>
    </row>
    <row r="2343" spans="1:4" x14ac:dyDescent="0.3">
      <c r="C2343">
        <v>17</v>
      </c>
      <c r="D2343" s="109">
        <f>'COG-M'!P2189</f>
        <v>0</v>
      </c>
    </row>
    <row r="2344" spans="1:4" x14ac:dyDescent="0.3">
      <c r="C2344">
        <v>25</v>
      </c>
      <c r="D2344" s="109">
        <f>'COG-M'!P2190</f>
        <v>0</v>
      </c>
    </row>
    <row r="2345" spans="1:4" x14ac:dyDescent="0.3">
      <c r="C2345">
        <v>26</v>
      </c>
      <c r="D2345" s="109">
        <f>'COG-M'!P2191</f>
        <v>0</v>
      </c>
    </row>
    <row r="2346" spans="1:4" x14ac:dyDescent="0.3">
      <c r="C2346">
        <v>27</v>
      </c>
      <c r="D2346" s="109">
        <f>'COG-M'!P2192</f>
        <v>0</v>
      </c>
    </row>
    <row r="2347" spans="1:4" x14ac:dyDescent="0.3">
      <c r="A2347">
        <v>576</v>
      </c>
      <c r="B2347" t="s">
        <v>300</v>
      </c>
      <c r="C2347">
        <v>11</v>
      </c>
      <c r="D2347" s="109">
        <f>'COG-M'!P2193</f>
        <v>0</v>
      </c>
    </row>
    <row r="2348" spans="1:4" x14ac:dyDescent="0.3">
      <c r="C2348">
        <v>12</v>
      </c>
      <c r="D2348" s="109">
        <f>'COG-M'!P2194</f>
        <v>0</v>
      </c>
    </row>
    <row r="2349" spans="1:4" x14ac:dyDescent="0.3">
      <c r="C2349">
        <v>13</v>
      </c>
      <c r="D2349" s="109">
        <f>'COG-M'!P2195</f>
        <v>0</v>
      </c>
    </row>
    <row r="2350" spans="1:4" x14ac:dyDescent="0.3">
      <c r="C2350">
        <v>14</v>
      </c>
      <c r="D2350" s="109">
        <f>'COG-M'!P2196</f>
        <v>0</v>
      </c>
    </row>
    <row r="2351" spans="1:4" x14ac:dyDescent="0.3">
      <c r="C2351">
        <v>15</v>
      </c>
      <c r="D2351" s="109">
        <f>'COG-M'!P2197</f>
        <v>0</v>
      </c>
    </row>
    <row r="2352" spans="1:4" x14ac:dyDescent="0.3">
      <c r="C2352">
        <v>16</v>
      </c>
      <c r="D2352" s="109">
        <f>'COG-M'!P2198</f>
        <v>0</v>
      </c>
    </row>
    <row r="2353" spans="1:4" x14ac:dyDescent="0.3">
      <c r="C2353">
        <v>17</v>
      </c>
      <c r="D2353" s="109">
        <f>'COG-M'!P2199</f>
        <v>0</v>
      </c>
    </row>
    <row r="2354" spans="1:4" x14ac:dyDescent="0.3">
      <c r="C2354">
        <v>25</v>
      </c>
      <c r="D2354" s="109">
        <f>'COG-M'!P2200</f>
        <v>0</v>
      </c>
    </row>
    <row r="2355" spans="1:4" x14ac:dyDescent="0.3">
      <c r="C2355">
        <v>26</v>
      </c>
      <c r="D2355" s="109">
        <f>'COG-M'!P2201</f>
        <v>0</v>
      </c>
    </row>
    <row r="2356" spans="1:4" x14ac:dyDescent="0.3">
      <c r="C2356">
        <v>27</v>
      </c>
      <c r="D2356" s="109">
        <f>'COG-M'!P2202</f>
        <v>0</v>
      </c>
    </row>
    <row r="2357" spans="1:4" x14ac:dyDescent="0.3">
      <c r="A2357">
        <v>577</v>
      </c>
      <c r="B2357" t="s">
        <v>301</v>
      </c>
      <c r="C2357">
        <v>11</v>
      </c>
      <c r="D2357" s="109">
        <f>'COG-M'!P2203</f>
        <v>0</v>
      </c>
    </row>
    <row r="2358" spans="1:4" x14ac:dyDescent="0.3">
      <c r="C2358">
        <v>12</v>
      </c>
      <c r="D2358" s="109">
        <f>'COG-M'!P2204</f>
        <v>0</v>
      </c>
    </row>
    <row r="2359" spans="1:4" x14ac:dyDescent="0.3">
      <c r="C2359">
        <v>13</v>
      </c>
      <c r="D2359" s="109">
        <f>'COG-M'!P2205</f>
        <v>0</v>
      </c>
    </row>
    <row r="2360" spans="1:4" x14ac:dyDescent="0.3">
      <c r="C2360">
        <v>14</v>
      </c>
      <c r="D2360" s="109">
        <f>'COG-M'!P2206</f>
        <v>0</v>
      </c>
    </row>
    <row r="2361" spans="1:4" x14ac:dyDescent="0.3">
      <c r="C2361">
        <v>15</v>
      </c>
      <c r="D2361" s="109">
        <f>'COG-M'!P2207</f>
        <v>0</v>
      </c>
    </row>
    <row r="2362" spans="1:4" x14ac:dyDescent="0.3">
      <c r="C2362">
        <v>16</v>
      </c>
      <c r="D2362" s="109">
        <f>'COG-M'!P2208</f>
        <v>0</v>
      </c>
    </row>
    <row r="2363" spans="1:4" x14ac:dyDescent="0.3">
      <c r="C2363">
        <v>17</v>
      </c>
      <c r="D2363" s="109">
        <f>'COG-M'!P2209</f>
        <v>0</v>
      </c>
    </row>
    <row r="2364" spans="1:4" x14ac:dyDescent="0.3">
      <c r="C2364">
        <v>25</v>
      </c>
      <c r="D2364" s="109">
        <f>'COG-M'!P2210</f>
        <v>0</v>
      </c>
    </row>
    <row r="2365" spans="1:4" x14ac:dyDescent="0.3">
      <c r="C2365">
        <v>26</v>
      </c>
      <c r="D2365" s="109">
        <f>'COG-M'!P2211</f>
        <v>0</v>
      </c>
    </row>
    <row r="2366" spans="1:4" x14ac:dyDescent="0.3">
      <c r="C2366">
        <v>27</v>
      </c>
      <c r="D2366" s="109">
        <f>'COG-M'!P2212</f>
        <v>0</v>
      </c>
    </row>
    <row r="2367" spans="1:4" x14ac:dyDescent="0.3">
      <c r="A2367">
        <v>578</v>
      </c>
      <c r="B2367" t="s">
        <v>302</v>
      </c>
      <c r="C2367">
        <v>11</v>
      </c>
      <c r="D2367" s="109">
        <f>'COG-M'!P2213</f>
        <v>0</v>
      </c>
    </row>
    <row r="2368" spans="1:4" x14ac:dyDescent="0.3">
      <c r="C2368">
        <v>12</v>
      </c>
      <c r="D2368" s="109">
        <f>'COG-M'!P2214</f>
        <v>0</v>
      </c>
    </row>
    <row r="2369" spans="1:4" x14ac:dyDescent="0.3">
      <c r="C2369">
        <v>13</v>
      </c>
      <c r="D2369" s="109">
        <f>'COG-M'!P2215</f>
        <v>0</v>
      </c>
    </row>
    <row r="2370" spans="1:4" x14ac:dyDescent="0.3">
      <c r="C2370">
        <v>14</v>
      </c>
      <c r="D2370" s="109">
        <f>'COG-M'!P2216</f>
        <v>0</v>
      </c>
    </row>
    <row r="2371" spans="1:4" x14ac:dyDescent="0.3">
      <c r="C2371">
        <v>15</v>
      </c>
      <c r="D2371" s="109">
        <f>'COG-M'!P2217</f>
        <v>0</v>
      </c>
    </row>
    <row r="2372" spans="1:4" x14ac:dyDescent="0.3">
      <c r="C2372">
        <v>16</v>
      </c>
      <c r="D2372" s="109">
        <f>'COG-M'!P2218</f>
        <v>0</v>
      </c>
    </row>
    <row r="2373" spans="1:4" x14ac:dyDescent="0.3">
      <c r="C2373">
        <v>17</v>
      </c>
      <c r="D2373" s="109">
        <f>'COG-M'!P2219</f>
        <v>0</v>
      </c>
    </row>
    <row r="2374" spans="1:4" x14ac:dyDescent="0.3">
      <c r="C2374">
        <v>25</v>
      </c>
      <c r="D2374" s="109">
        <f>'COG-M'!P2220</f>
        <v>0</v>
      </c>
    </row>
    <row r="2375" spans="1:4" x14ac:dyDescent="0.3">
      <c r="C2375">
        <v>26</v>
      </c>
      <c r="D2375" s="109">
        <f>'COG-M'!P2221</f>
        <v>0</v>
      </c>
    </row>
    <row r="2376" spans="1:4" x14ac:dyDescent="0.3">
      <c r="C2376">
        <v>27</v>
      </c>
      <c r="D2376" s="109">
        <f>'COG-M'!P2222</f>
        <v>0</v>
      </c>
    </row>
    <row r="2377" spans="1:4" x14ac:dyDescent="0.3">
      <c r="A2377">
        <v>579</v>
      </c>
      <c r="B2377" t="s">
        <v>303</v>
      </c>
      <c r="C2377">
        <v>11</v>
      </c>
      <c r="D2377" s="109">
        <f>'COG-M'!P2223</f>
        <v>0</v>
      </c>
    </row>
    <row r="2378" spans="1:4" x14ac:dyDescent="0.3">
      <c r="C2378">
        <v>12</v>
      </c>
      <c r="D2378" s="109">
        <f>'COG-M'!P2224</f>
        <v>0</v>
      </c>
    </row>
    <row r="2379" spans="1:4" x14ac:dyDescent="0.3">
      <c r="C2379">
        <v>13</v>
      </c>
      <c r="D2379" s="109">
        <f>'COG-M'!P2225</f>
        <v>0</v>
      </c>
    </row>
    <row r="2380" spans="1:4" x14ac:dyDescent="0.3">
      <c r="C2380">
        <v>14</v>
      </c>
      <c r="D2380" s="109">
        <f>'COG-M'!P2226</f>
        <v>0</v>
      </c>
    </row>
    <row r="2381" spans="1:4" x14ac:dyDescent="0.3">
      <c r="C2381">
        <v>15</v>
      </c>
      <c r="D2381" s="109">
        <f>'COG-M'!P2227</f>
        <v>0</v>
      </c>
    </row>
    <row r="2382" spans="1:4" x14ac:dyDescent="0.3">
      <c r="C2382">
        <v>16</v>
      </c>
      <c r="D2382" s="109">
        <f>'COG-M'!P2228</f>
        <v>0</v>
      </c>
    </row>
    <row r="2383" spans="1:4" x14ac:dyDescent="0.3">
      <c r="C2383">
        <v>17</v>
      </c>
      <c r="D2383" s="109">
        <f>'COG-M'!P2229</f>
        <v>0</v>
      </c>
    </row>
    <row r="2384" spans="1:4" x14ac:dyDescent="0.3">
      <c r="C2384">
        <v>25</v>
      </c>
      <c r="D2384" s="109">
        <f>'COG-M'!P2230</f>
        <v>0</v>
      </c>
    </row>
    <row r="2385" spans="1:4" x14ac:dyDescent="0.3">
      <c r="C2385">
        <v>26</v>
      </c>
      <c r="D2385" s="109">
        <f>'COG-M'!P2231</f>
        <v>0</v>
      </c>
    </row>
    <row r="2386" spans="1:4" x14ac:dyDescent="0.3">
      <c r="C2386">
        <v>27</v>
      </c>
      <c r="D2386" s="109">
        <f>'COG-M'!P2232</f>
        <v>0</v>
      </c>
    </row>
    <row r="2387" spans="1:4" x14ac:dyDescent="0.3">
      <c r="A2387">
        <v>5800</v>
      </c>
      <c r="B2387" t="s">
        <v>304</v>
      </c>
      <c r="D2387" s="109">
        <f>'COG-M'!P2233</f>
        <v>0</v>
      </c>
    </row>
    <row r="2388" spans="1:4" x14ac:dyDescent="0.3">
      <c r="A2388">
        <v>581</v>
      </c>
      <c r="B2388" t="s">
        <v>305</v>
      </c>
      <c r="C2388">
        <v>11</v>
      </c>
      <c r="D2388" s="109">
        <f>'COG-M'!P2234</f>
        <v>0</v>
      </c>
    </row>
    <row r="2389" spans="1:4" x14ac:dyDescent="0.3">
      <c r="C2389">
        <v>12</v>
      </c>
      <c r="D2389" s="109">
        <f>'COG-M'!P2235</f>
        <v>0</v>
      </c>
    </row>
    <row r="2390" spans="1:4" x14ac:dyDescent="0.3">
      <c r="C2390">
        <v>13</v>
      </c>
      <c r="D2390" s="109">
        <f>'COG-M'!P2236</f>
        <v>0</v>
      </c>
    </row>
    <row r="2391" spans="1:4" x14ac:dyDescent="0.3">
      <c r="C2391">
        <v>14</v>
      </c>
      <c r="D2391" s="109">
        <f>'COG-M'!P2237</f>
        <v>0</v>
      </c>
    </row>
    <row r="2392" spans="1:4" x14ac:dyDescent="0.3">
      <c r="C2392">
        <v>15</v>
      </c>
      <c r="D2392" s="109">
        <f>'COG-M'!P2238</f>
        <v>0</v>
      </c>
    </row>
    <row r="2393" spans="1:4" x14ac:dyDescent="0.3">
      <c r="C2393">
        <v>16</v>
      </c>
      <c r="D2393" s="109">
        <f>'COG-M'!P2239</f>
        <v>0</v>
      </c>
    </row>
    <row r="2394" spans="1:4" x14ac:dyDescent="0.3">
      <c r="C2394">
        <v>17</v>
      </c>
      <c r="D2394" s="109">
        <f>'COG-M'!P2240</f>
        <v>0</v>
      </c>
    </row>
    <row r="2395" spans="1:4" x14ac:dyDescent="0.3">
      <c r="C2395">
        <v>25</v>
      </c>
      <c r="D2395" s="109">
        <f>'COG-M'!P2241</f>
        <v>0</v>
      </c>
    </row>
    <row r="2396" spans="1:4" x14ac:dyDescent="0.3">
      <c r="C2396">
        <v>26</v>
      </c>
      <c r="D2396" s="109">
        <f>'COG-M'!P2242</f>
        <v>0</v>
      </c>
    </row>
    <row r="2397" spans="1:4" x14ac:dyDescent="0.3">
      <c r="C2397">
        <v>27</v>
      </c>
      <c r="D2397" s="109">
        <f>'COG-M'!P2243</f>
        <v>0</v>
      </c>
    </row>
    <row r="2398" spans="1:4" x14ac:dyDescent="0.3">
      <c r="A2398">
        <v>582</v>
      </c>
      <c r="B2398" t="s">
        <v>306</v>
      </c>
      <c r="C2398">
        <v>11</v>
      </c>
      <c r="D2398" s="109">
        <f>'COG-M'!P2244</f>
        <v>0</v>
      </c>
    </row>
    <row r="2399" spans="1:4" x14ac:dyDescent="0.3">
      <c r="C2399">
        <v>12</v>
      </c>
      <c r="D2399" s="109">
        <f>'COG-M'!P2245</f>
        <v>0</v>
      </c>
    </row>
    <row r="2400" spans="1:4" x14ac:dyDescent="0.3">
      <c r="C2400">
        <v>13</v>
      </c>
      <c r="D2400" s="109">
        <f>'COG-M'!P2246</f>
        <v>0</v>
      </c>
    </row>
    <row r="2401" spans="1:4" x14ac:dyDescent="0.3">
      <c r="C2401">
        <v>14</v>
      </c>
      <c r="D2401" s="109">
        <f>'COG-M'!P2247</f>
        <v>0</v>
      </c>
    </row>
    <row r="2402" spans="1:4" x14ac:dyDescent="0.3">
      <c r="C2402">
        <v>15</v>
      </c>
      <c r="D2402" s="109">
        <f>'COG-M'!P2248</f>
        <v>0</v>
      </c>
    </row>
    <row r="2403" spans="1:4" x14ac:dyDescent="0.3">
      <c r="C2403">
        <v>16</v>
      </c>
      <c r="D2403" s="109">
        <f>'COG-M'!P2249</f>
        <v>0</v>
      </c>
    </row>
    <row r="2404" spans="1:4" x14ac:dyDescent="0.3">
      <c r="C2404">
        <v>17</v>
      </c>
      <c r="D2404" s="109">
        <f>'COG-M'!P2250</f>
        <v>0</v>
      </c>
    </row>
    <row r="2405" spans="1:4" x14ac:dyDescent="0.3">
      <c r="C2405">
        <v>25</v>
      </c>
      <c r="D2405" s="109">
        <f>'COG-M'!P2251</f>
        <v>0</v>
      </c>
    </row>
    <row r="2406" spans="1:4" x14ac:dyDescent="0.3">
      <c r="C2406">
        <v>26</v>
      </c>
      <c r="D2406" s="109">
        <f>'COG-M'!P2252</f>
        <v>0</v>
      </c>
    </row>
    <row r="2407" spans="1:4" x14ac:dyDescent="0.3">
      <c r="C2407">
        <v>27</v>
      </c>
      <c r="D2407" s="109">
        <f>'COG-M'!P2253</f>
        <v>0</v>
      </c>
    </row>
    <row r="2408" spans="1:4" x14ac:dyDescent="0.3">
      <c r="A2408">
        <v>583</v>
      </c>
      <c r="B2408" t="s">
        <v>307</v>
      </c>
      <c r="C2408">
        <v>11</v>
      </c>
      <c r="D2408" s="109">
        <f>'COG-M'!P2254</f>
        <v>0</v>
      </c>
    </row>
    <row r="2409" spans="1:4" x14ac:dyDescent="0.3">
      <c r="C2409">
        <v>12</v>
      </c>
      <c r="D2409" s="109">
        <f>'COG-M'!P2255</f>
        <v>0</v>
      </c>
    </row>
    <row r="2410" spans="1:4" x14ac:dyDescent="0.3">
      <c r="C2410">
        <v>13</v>
      </c>
      <c r="D2410" s="109">
        <f>'COG-M'!P2256</f>
        <v>0</v>
      </c>
    </row>
    <row r="2411" spans="1:4" x14ac:dyDescent="0.3">
      <c r="C2411">
        <v>14</v>
      </c>
      <c r="D2411" s="109">
        <f>'COG-M'!P2257</f>
        <v>0</v>
      </c>
    </row>
    <row r="2412" spans="1:4" x14ac:dyDescent="0.3">
      <c r="C2412">
        <v>15</v>
      </c>
      <c r="D2412" s="109">
        <f>'COG-M'!P2258</f>
        <v>0</v>
      </c>
    </row>
    <row r="2413" spans="1:4" x14ac:dyDescent="0.3">
      <c r="C2413">
        <v>16</v>
      </c>
      <c r="D2413" s="109">
        <f>'COG-M'!P2259</f>
        <v>0</v>
      </c>
    </row>
    <row r="2414" spans="1:4" x14ac:dyDescent="0.3">
      <c r="C2414">
        <v>17</v>
      </c>
      <c r="D2414" s="109">
        <f>'COG-M'!P2260</f>
        <v>0</v>
      </c>
    </row>
    <row r="2415" spans="1:4" x14ac:dyDescent="0.3">
      <c r="C2415">
        <v>25</v>
      </c>
      <c r="D2415" s="109">
        <f>'COG-M'!P2261</f>
        <v>0</v>
      </c>
    </row>
    <row r="2416" spans="1:4" x14ac:dyDescent="0.3">
      <c r="C2416">
        <v>26</v>
      </c>
      <c r="D2416" s="109">
        <f>'COG-M'!P2262</f>
        <v>0</v>
      </c>
    </row>
    <row r="2417" spans="1:4" x14ac:dyDescent="0.3">
      <c r="C2417">
        <v>27</v>
      </c>
      <c r="D2417" s="109">
        <f>'COG-M'!P2263</f>
        <v>0</v>
      </c>
    </row>
    <row r="2418" spans="1:4" x14ac:dyDescent="0.3">
      <c r="A2418">
        <v>589</v>
      </c>
      <c r="B2418" t="s">
        <v>308</v>
      </c>
      <c r="C2418">
        <v>11</v>
      </c>
      <c r="D2418" s="109">
        <f>'COG-M'!P2264</f>
        <v>0</v>
      </c>
    </row>
    <row r="2419" spans="1:4" x14ac:dyDescent="0.3">
      <c r="C2419">
        <v>12</v>
      </c>
      <c r="D2419" s="109">
        <f>'COG-M'!P2265</f>
        <v>0</v>
      </c>
    </row>
    <row r="2420" spans="1:4" x14ac:dyDescent="0.3">
      <c r="C2420">
        <v>13</v>
      </c>
      <c r="D2420" s="109">
        <f>'COG-M'!P2266</f>
        <v>0</v>
      </c>
    </row>
    <row r="2421" spans="1:4" x14ac:dyDescent="0.3">
      <c r="C2421">
        <v>14</v>
      </c>
      <c r="D2421" s="109">
        <f>'COG-M'!P2267</f>
        <v>0</v>
      </c>
    </row>
    <row r="2422" spans="1:4" x14ac:dyDescent="0.3">
      <c r="C2422">
        <v>15</v>
      </c>
      <c r="D2422" s="109">
        <f>'COG-M'!P2268</f>
        <v>0</v>
      </c>
    </row>
    <row r="2423" spans="1:4" x14ac:dyDescent="0.3">
      <c r="C2423">
        <v>16</v>
      </c>
      <c r="D2423" s="109">
        <f>'COG-M'!P2269</f>
        <v>0</v>
      </c>
    </row>
    <row r="2424" spans="1:4" x14ac:dyDescent="0.3">
      <c r="C2424">
        <v>17</v>
      </c>
      <c r="D2424" s="109">
        <f>'COG-M'!P2270</f>
        <v>0</v>
      </c>
    </row>
    <row r="2425" spans="1:4" x14ac:dyDescent="0.3">
      <c r="C2425">
        <v>25</v>
      </c>
      <c r="D2425" s="109">
        <f>'COG-M'!P2271</f>
        <v>0</v>
      </c>
    </row>
    <row r="2426" spans="1:4" x14ac:dyDescent="0.3">
      <c r="C2426">
        <v>26</v>
      </c>
      <c r="D2426" s="109">
        <f>'COG-M'!P2272</f>
        <v>0</v>
      </c>
    </row>
    <row r="2427" spans="1:4" x14ac:dyDescent="0.3">
      <c r="C2427">
        <v>27</v>
      </c>
      <c r="D2427" s="109">
        <f>'COG-M'!P2273</f>
        <v>0</v>
      </c>
    </row>
    <row r="2428" spans="1:4" x14ac:dyDescent="0.3">
      <c r="A2428">
        <v>5900</v>
      </c>
      <c r="B2428" t="s">
        <v>309</v>
      </c>
      <c r="D2428" s="109">
        <f>'COG-M'!P2274</f>
        <v>0</v>
      </c>
    </row>
    <row r="2429" spans="1:4" x14ac:dyDescent="0.3">
      <c r="A2429">
        <v>591</v>
      </c>
      <c r="B2429" t="s">
        <v>310</v>
      </c>
      <c r="C2429">
        <v>11</v>
      </c>
      <c r="D2429" s="109">
        <f>'COG-M'!P2275</f>
        <v>0</v>
      </c>
    </row>
    <row r="2430" spans="1:4" x14ac:dyDescent="0.3">
      <c r="C2430">
        <v>12</v>
      </c>
      <c r="D2430" s="109">
        <f>'COG-M'!P2276</f>
        <v>0</v>
      </c>
    </row>
    <row r="2431" spans="1:4" x14ac:dyDescent="0.3">
      <c r="C2431">
        <v>13</v>
      </c>
      <c r="D2431" s="109">
        <f>'COG-M'!P2277</f>
        <v>0</v>
      </c>
    </row>
    <row r="2432" spans="1:4" x14ac:dyDescent="0.3">
      <c r="C2432">
        <v>14</v>
      </c>
      <c r="D2432" s="109">
        <f>'COG-M'!P2278</f>
        <v>0</v>
      </c>
    </row>
    <row r="2433" spans="1:4" x14ac:dyDescent="0.3">
      <c r="C2433">
        <v>15</v>
      </c>
      <c r="D2433" s="109">
        <f>'COG-M'!P2279</f>
        <v>0</v>
      </c>
    </row>
    <row r="2434" spans="1:4" x14ac:dyDescent="0.3">
      <c r="C2434">
        <v>16</v>
      </c>
      <c r="D2434" s="109">
        <f>'COG-M'!P2280</f>
        <v>0</v>
      </c>
    </row>
    <row r="2435" spans="1:4" x14ac:dyDescent="0.3">
      <c r="C2435">
        <v>17</v>
      </c>
      <c r="D2435" s="109">
        <f>'COG-M'!P2281</f>
        <v>0</v>
      </c>
    </row>
    <row r="2436" spans="1:4" x14ac:dyDescent="0.3">
      <c r="C2436">
        <v>25</v>
      </c>
      <c r="D2436" s="109">
        <f>'COG-M'!P2282</f>
        <v>0</v>
      </c>
    </row>
    <row r="2437" spans="1:4" x14ac:dyDescent="0.3">
      <c r="C2437">
        <v>26</v>
      </c>
      <c r="D2437" s="109">
        <f>'COG-M'!P2283</f>
        <v>0</v>
      </c>
    </row>
    <row r="2438" spans="1:4" x14ac:dyDescent="0.3">
      <c r="C2438">
        <v>27</v>
      </c>
      <c r="D2438" s="109">
        <f>'COG-M'!P2284</f>
        <v>0</v>
      </c>
    </row>
    <row r="2439" spans="1:4" x14ac:dyDescent="0.3">
      <c r="A2439">
        <v>592</v>
      </c>
      <c r="B2439" t="s">
        <v>311</v>
      </c>
      <c r="C2439">
        <v>11</v>
      </c>
      <c r="D2439" s="109">
        <f>'COG-M'!P2285</f>
        <v>0</v>
      </c>
    </row>
    <row r="2440" spans="1:4" x14ac:dyDescent="0.3">
      <c r="C2440">
        <v>12</v>
      </c>
      <c r="D2440" s="109">
        <f>'COG-M'!P2286</f>
        <v>0</v>
      </c>
    </row>
    <row r="2441" spans="1:4" x14ac:dyDescent="0.3">
      <c r="C2441">
        <v>13</v>
      </c>
      <c r="D2441" s="109">
        <f>'COG-M'!P2287</f>
        <v>0</v>
      </c>
    </row>
    <row r="2442" spans="1:4" x14ac:dyDescent="0.3">
      <c r="C2442">
        <v>14</v>
      </c>
      <c r="D2442" s="109">
        <f>'COG-M'!P2288</f>
        <v>0</v>
      </c>
    </row>
    <row r="2443" spans="1:4" x14ac:dyDescent="0.3">
      <c r="C2443">
        <v>15</v>
      </c>
      <c r="D2443" s="109">
        <f>'COG-M'!P2289</f>
        <v>0</v>
      </c>
    </row>
    <row r="2444" spans="1:4" x14ac:dyDescent="0.3">
      <c r="C2444">
        <v>16</v>
      </c>
      <c r="D2444" s="109">
        <f>'COG-M'!P2290</f>
        <v>0</v>
      </c>
    </row>
    <row r="2445" spans="1:4" x14ac:dyDescent="0.3">
      <c r="C2445">
        <v>17</v>
      </c>
      <c r="D2445" s="109">
        <f>'COG-M'!P2291</f>
        <v>0</v>
      </c>
    </row>
    <row r="2446" spans="1:4" x14ac:dyDescent="0.3">
      <c r="C2446">
        <v>25</v>
      </c>
      <c r="D2446" s="109">
        <f>'COG-M'!P2292</f>
        <v>0</v>
      </c>
    </row>
    <row r="2447" spans="1:4" x14ac:dyDescent="0.3">
      <c r="C2447">
        <v>26</v>
      </c>
      <c r="D2447" s="109">
        <f>'COG-M'!P2293</f>
        <v>0</v>
      </c>
    </row>
    <row r="2448" spans="1:4" x14ac:dyDescent="0.3">
      <c r="C2448">
        <v>27</v>
      </c>
      <c r="D2448" s="109">
        <f>'COG-M'!P2294</f>
        <v>0</v>
      </c>
    </row>
    <row r="2449" spans="1:4" x14ac:dyDescent="0.3">
      <c r="A2449">
        <v>593</v>
      </c>
      <c r="B2449" t="s">
        <v>312</v>
      </c>
      <c r="C2449">
        <v>11</v>
      </c>
      <c r="D2449" s="109">
        <f>'COG-M'!P2295</f>
        <v>0</v>
      </c>
    </row>
    <row r="2450" spans="1:4" x14ac:dyDescent="0.3">
      <c r="C2450">
        <v>12</v>
      </c>
      <c r="D2450" s="109">
        <f>'COG-M'!P2296</f>
        <v>0</v>
      </c>
    </row>
    <row r="2451" spans="1:4" x14ac:dyDescent="0.3">
      <c r="C2451">
        <v>13</v>
      </c>
      <c r="D2451" s="109">
        <f>'COG-M'!P2297</f>
        <v>0</v>
      </c>
    </row>
    <row r="2452" spans="1:4" x14ac:dyDescent="0.3">
      <c r="C2452">
        <v>14</v>
      </c>
      <c r="D2452" s="109">
        <f>'COG-M'!P2298</f>
        <v>0</v>
      </c>
    </row>
    <row r="2453" spans="1:4" x14ac:dyDescent="0.3">
      <c r="C2453">
        <v>15</v>
      </c>
      <c r="D2453" s="109">
        <f>'COG-M'!P2299</f>
        <v>0</v>
      </c>
    </row>
    <row r="2454" spans="1:4" x14ac:dyDescent="0.3">
      <c r="C2454">
        <v>16</v>
      </c>
      <c r="D2454" s="109">
        <f>'COG-M'!P2300</f>
        <v>0</v>
      </c>
    </row>
    <row r="2455" spans="1:4" x14ac:dyDescent="0.3">
      <c r="C2455">
        <v>17</v>
      </c>
      <c r="D2455" s="109">
        <f>'COG-M'!P2301</f>
        <v>0</v>
      </c>
    </row>
    <row r="2456" spans="1:4" x14ac:dyDescent="0.3">
      <c r="C2456">
        <v>25</v>
      </c>
      <c r="D2456" s="109">
        <f>'COG-M'!P2302</f>
        <v>0</v>
      </c>
    </row>
    <row r="2457" spans="1:4" x14ac:dyDescent="0.3">
      <c r="C2457">
        <v>26</v>
      </c>
      <c r="D2457" s="109">
        <f>'COG-M'!P2303</f>
        <v>0</v>
      </c>
    </row>
    <row r="2458" spans="1:4" x14ac:dyDescent="0.3">
      <c r="C2458">
        <v>27</v>
      </c>
      <c r="D2458" s="109">
        <f>'COG-M'!P2304</f>
        <v>0</v>
      </c>
    </row>
    <row r="2459" spans="1:4" x14ac:dyDescent="0.3">
      <c r="A2459">
        <v>594</v>
      </c>
      <c r="B2459" t="s">
        <v>313</v>
      </c>
      <c r="C2459">
        <v>11</v>
      </c>
      <c r="D2459" s="109">
        <f>'COG-M'!P2305</f>
        <v>0</v>
      </c>
    </row>
    <row r="2460" spans="1:4" x14ac:dyDescent="0.3">
      <c r="C2460">
        <v>12</v>
      </c>
      <c r="D2460" s="109">
        <f>'COG-M'!P2306</f>
        <v>0</v>
      </c>
    </row>
    <row r="2461" spans="1:4" x14ac:dyDescent="0.3">
      <c r="C2461">
        <v>13</v>
      </c>
      <c r="D2461" s="109">
        <f>'COG-M'!P2307</f>
        <v>0</v>
      </c>
    </row>
    <row r="2462" spans="1:4" x14ac:dyDescent="0.3">
      <c r="C2462">
        <v>14</v>
      </c>
      <c r="D2462" s="109">
        <f>'COG-M'!P2308</f>
        <v>0</v>
      </c>
    </row>
    <row r="2463" spans="1:4" x14ac:dyDescent="0.3">
      <c r="C2463">
        <v>15</v>
      </c>
      <c r="D2463" s="109">
        <f>'COG-M'!P2309</f>
        <v>0</v>
      </c>
    </row>
    <row r="2464" spans="1:4" x14ac:dyDescent="0.3">
      <c r="C2464">
        <v>16</v>
      </c>
      <c r="D2464" s="109">
        <f>'COG-M'!P2310</f>
        <v>0</v>
      </c>
    </row>
    <row r="2465" spans="1:4" x14ac:dyDescent="0.3">
      <c r="C2465">
        <v>17</v>
      </c>
      <c r="D2465" s="109">
        <f>'COG-M'!P2311</f>
        <v>0</v>
      </c>
    </row>
    <row r="2466" spans="1:4" x14ac:dyDescent="0.3">
      <c r="C2466">
        <v>25</v>
      </c>
      <c r="D2466" s="109">
        <f>'COG-M'!P2312</f>
        <v>0</v>
      </c>
    </row>
    <row r="2467" spans="1:4" x14ac:dyDescent="0.3">
      <c r="C2467">
        <v>26</v>
      </c>
      <c r="D2467" s="109">
        <f>'COG-M'!P2313</f>
        <v>0</v>
      </c>
    </row>
    <row r="2468" spans="1:4" x14ac:dyDescent="0.3">
      <c r="C2468">
        <v>27</v>
      </c>
      <c r="D2468" s="109">
        <f>'COG-M'!P2314</f>
        <v>0</v>
      </c>
    </row>
    <row r="2469" spans="1:4" x14ac:dyDescent="0.3">
      <c r="A2469">
        <v>595</v>
      </c>
      <c r="B2469" t="s">
        <v>314</v>
      </c>
      <c r="C2469">
        <v>11</v>
      </c>
      <c r="D2469" s="109">
        <f>'COG-M'!P2315</f>
        <v>0</v>
      </c>
    </row>
    <row r="2470" spans="1:4" x14ac:dyDescent="0.3">
      <c r="C2470">
        <v>12</v>
      </c>
      <c r="D2470" s="109">
        <f>'COG-M'!P2316</f>
        <v>0</v>
      </c>
    </row>
    <row r="2471" spans="1:4" x14ac:dyDescent="0.3">
      <c r="C2471">
        <v>13</v>
      </c>
      <c r="D2471" s="109">
        <f>'COG-M'!P2317</f>
        <v>0</v>
      </c>
    </row>
    <row r="2472" spans="1:4" x14ac:dyDescent="0.3">
      <c r="C2472">
        <v>14</v>
      </c>
      <c r="D2472" s="109">
        <f>'COG-M'!P2318</f>
        <v>0</v>
      </c>
    </row>
    <row r="2473" spans="1:4" x14ac:dyDescent="0.3">
      <c r="C2473">
        <v>15</v>
      </c>
      <c r="D2473" s="109">
        <f>'COG-M'!P2319</f>
        <v>0</v>
      </c>
    </row>
    <row r="2474" spans="1:4" x14ac:dyDescent="0.3">
      <c r="C2474">
        <v>16</v>
      </c>
      <c r="D2474" s="109">
        <f>'COG-M'!P2320</f>
        <v>0</v>
      </c>
    </row>
    <row r="2475" spans="1:4" x14ac:dyDescent="0.3">
      <c r="C2475">
        <v>17</v>
      </c>
      <c r="D2475" s="109">
        <f>'COG-M'!P2321</f>
        <v>0</v>
      </c>
    </row>
    <row r="2476" spans="1:4" x14ac:dyDescent="0.3">
      <c r="C2476">
        <v>25</v>
      </c>
      <c r="D2476" s="109">
        <f>'COG-M'!P2322</f>
        <v>0</v>
      </c>
    </row>
    <row r="2477" spans="1:4" x14ac:dyDescent="0.3">
      <c r="C2477">
        <v>26</v>
      </c>
      <c r="D2477" s="109">
        <f>'COG-M'!P2323</f>
        <v>0</v>
      </c>
    </row>
    <row r="2478" spans="1:4" x14ac:dyDescent="0.3">
      <c r="C2478">
        <v>27</v>
      </c>
      <c r="D2478" s="109">
        <f>'COG-M'!P2324</f>
        <v>0</v>
      </c>
    </row>
    <row r="2479" spans="1:4" x14ac:dyDescent="0.3">
      <c r="A2479">
        <v>596</v>
      </c>
      <c r="B2479" t="s">
        <v>315</v>
      </c>
      <c r="C2479">
        <v>11</v>
      </c>
      <c r="D2479" s="109">
        <f>'COG-M'!P2325</f>
        <v>0</v>
      </c>
    </row>
    <row r="2480" spans="1:4" x14ac:dyDescent="0.3">
      <c r="C2480">
        <v>12</v>
      </c>
      <c r="D2480" s="109">
        <f>'COG-M'!P2326</f>
        <v>0</v>
      </c>
    </row>
    <row r="2481" spans="1:4" x14ac:dyDescent="0.3">
      <c r="C2481">
        <v>13</v>
      </c>
      <c r="D2481" s="109">
        <f>'COG-M'!P2327</f>
        <v>0</v>
      </c>
    </row>
    <row r="2482" spans="1:4" x14ac:dyDescent="0.3">
      <c r="C2482">
        <v>14</v>
      </c>
      <c r="D2482" s="109">
        <f>'COG-M'!P2328</f>
        <v>0</v>
      </c>
    </row>
    <row r="2483" spans="1:4" x14ac:dyDescent="0.3">
      <c r="C2483">
        <v>15</v>
      </c>
      <c r="D2483" s="109">
        <f>'COG-M'!P2329</f>
        <v>0</v>
      </c>
    </row>
    <row r="2484" spans="1:4" x14ac:dyDescent="0.3">
      <c r="C2484">
        <v>16</v>
      </c>
      <c r="D2484" s="109">
        <f>'COG-M'!P2330</f>
        <v>0</v>
      </c>
    </row>
    <row r="2485" spans="1:4" x14ac:dyDescent="0.3">
      <c r="C2485">
        <v>17</v>
      </c>
      <c r="D2485" s="109">
        <f>'COG-M'!P2331</f>
        <v>0</v>
      </c>
    </row>
    <row r="2486" spans="1:4" x14ac:dyDescent="0.3">
      <c r="C2486">
        <v>25</v>
      </c>
      <c r="D2486" s="109">
        <f>'COG-M'!P2332</f>
        <v>0</v>
      </c>
    </row>
    <row r="2487" spans="1:4" x14ac:dyDescent="0.3">
      <c r="C2487">
        <v>26</v>
      </c>
      <c r="D2487" s="109">
        <f>'COG-M'!P2333</f>
        <v>0</v>
      </c>
    </row>
    <row r="2488" spans="1:4" x14ac:dyDescent="0.3">
      <c r="C2488">
        <v>27</v>
      </c>
      <c r="D2488" s="109">
        <f>'COG-M'!P2334</f>
        <v>0</v>
      </c>
    </row>
    <row r="2489" spans="1:4" x14ac:dyDescent="0.3">
      <c r="A2489">
        <v>597</v>
      </c>
      <c r="B2489" t="s">
        <v>316</v>
      </c>
      <c r="C2489">
        <v>11</v>
      </c>
      <c r="D2489" s="109">
        <f>'COG-M'!P2335</f>
        <v>0</v>
      </c>
    </row>
    <row r="2490" spans="1:4" x14ac:dyDescent="0.3">
      <c r="C2490">
        <v>12</v>
      </c>
      <c r="D2490" s="109">
        <f>'COG-M'!P2336</f>
        <v>0</v>
      </c>
    </row>
    <row r="2491" spans="1:4" x14ac:dyDescent="0.3">
      <c r="C2491">
        <v>13</v>
      </c>
      <c r="D2491" s="109">
        <f>'COG-M'!P2337</f>
        <v>0</v>
      </c>
    </row>
    <row r="2492" spans="1:4" x14ac:dyDescent="0.3">
      <c r="C2492">
        <v>14</v>
      </c>
      <c r="D2492" s="109">
        <f>'COG-M'!P2338</f>
        <v>0</v>
      </c>
    </row>
    <row r="2493" spans="1:4" x14ac:dyDescent="0.3">
      <c r="C2493">
        <v>15</v>
      </c>
      <c r="D2493" s="109">
        <f>'COG-M'!P2339</f>
        <v>0</v>
      </c>
    </row>
    <row r="2494" spans="1:4" x14ac:dyDescent="0.3">
      <c r="C2494">
        <v>16</v>
      </c>
      <c r="D2494" s="109">
        <f>'COG-M'!P2340</f>
        <v>0</v>
      </c>
    </row>
    <row r="2495" spans="1:4" x14ac:dyDescent="0.3">
      <c r="C2495">
        <v>17</v>
      </c>
      <c r="D2495" s="109">
        <f>'COG-M'!P2341</f>
        <v>0</v>
      </c>
    </row>
    <row r="2496" spans="1:4" x14ac:dyDescent="0.3">
      <c r="C2496">
        <v>25</v>
      </c>
      <c r="D2496" s="109">
        <f>'COG-M'!P2342</f>
        <v>0</v>
      </c>
    </row>
    <row r="2497" spans="1:4" x14ac:dyDescent="0.3">
      <c r="C2497">
        <v>26</v>
      </c>
      <c r="D2497" s="109">
        <f>'COG-M'!P2343</f>
        <v>0</v>
      </c>
    </row>
    <row r="2498" spans="1:4" x14ac:dyDescent="0.3">
      <c r="C2498">
        <v>27</v>
      </c>
      <c r="D2498" s="109">
        <f>'COG-M'!P2344</f>
        <v>0</v>
      </c>
    </row>
    <row r="2499" spans="1:4" x14ac:dyDescent="0.3">
      <c r="A2499">
        <v>598</v>
      </c>
      <c r="B2499" t="s">
        <v>317</v>
      </c>
      <c r="C2499">
        <v>11</v>
      </c>
      <c r="D2499" s="109">
        <f>'COG-M'!P2345</f>
        <v>0</v>
      </c>
    </row>
    <row r="2500" spans="1:4" x14ac:dyDescent="0.3">
      <c r="C2500">
        <v>12</v>
      </c>
      <c r="D2500" s="109">
        <f>'COG-M'!P2346</f>
        <v>0</v>
      </c>
    </row>
    <row r="2501" spans="1:4" x14ac:dyDescent="0.3">
      <c r="C2501">
        <v>13</v>
      </c>
      <c r="D2501" s="109">
        <f>'COG-M'!P2347</f>
        <v>0</v>
      </c>
    </row>
    <row r="2502" spans="1:4" x14ac:dyDescent="0.3">
      <c r="C2502">
        <v>14</v>
      </c>
      <c r="D2502" s="109">
        <f>'COG-M'!P2348</f>
        <v>0</v>
      </c>
    </row>
    <row r="2503" spans="1:4" x14ac:dyDescent="0.3">
      <c r="C2503">
        <v>15</v>
      </c>
      <c r="D2503" s="109">
        <f>'COG-M'!P2349</f>
        <v>0</v>
      </c>
    </row>
    <row r="2504" spans="1:4" x14ac:dyDescent="0.3">
      <c r="C2504">
        <v>16</v>
      </c>
      <c r="D2504" s="109">
        <f>'COG-M'!P2350</f>
        <v>0</v>
      </c>
    </row>
    <row r="2505" spans="1:4" x14ac:dyDescent="0.3">
      <c r="C2505">
        <v>17</v>
      </c>
      <c r="D2505" s="109">
        <f>'COG-M'!P2351</f>
        <v>0</v>
      </c>
    </row>
    <row r="2506" spans="1:4" x14ac:dyDescent="0.3">
      <c r="C2506">
        <v>25</v>
      </c>
      <c r="D2506" s="109">
        <f>'COG-M'!P2352</f>
        <v>0</v>
      </c>
    </row>
    <row r="2507" spans="1:4" x14ac:dyDescent="0.3">
      <c r="C2507">
        <v>26</v>
      </c>
      <c r="D2507" s="109">
        <f>'COG-M'!P2353</f>
        <v>0</v>
      </c>
    </row>
    <row r="2508" spans="1:4" x14ac:dyDescent="0.3">
      <c r="C2508">
        <v>27</v>
      </c>
      <c r="D2508" s="109">
        <f>'COG-M'!P2354</f>
        <v>0</v>
      </c>
    </row>
    <row r="2509" spans="1:4" x14ac:dyDescent="0.3">
      <c r="A2509">
        <v>599</v>
      </c>
      <c r="B2509" t="s">
        <v>318</v>
      </c>
      <c r="C2509">
        <v>11</v>
      </c>
      <c r="D2509" s="109">
        <f>'COG-M'!P2355</f>
        <v>0</v>
      </c>
    </row>
    <row r="2510" spans="1:4" x14ac:dyDescent="0.3">
      <c r="C2510">
        <v>12</v>
      </c>
      <c r="D2510" s="109">
        <f>'COG-M'!P2356</f>
        <v>0</v>
      </c>
    </row>
    <row r="2511" spans="1:4" x14ac:dyDescent="0.3">
      <c r="C2511">
        <v>13</v>
      </c>
      <c r="D2511" s="109">
        <f>'COG-M'!P2357</f>
        <v>0</v>
      </c>
    </row>
    <row r="2512" spans="1:4" x14ac:dyDescent="0.3">
      <c r="C2512">
        <v>14</v>
      </c>
      <c r="D2512" s="109">
        <f>'COG-M'!P2358</f>
        <v>0</v>
      </c>
    </row>
    <row r="2513" spans="1:4" x14ac:dyDescent="0.3">
      <c r="C2513">
        <v>15</v>
      </c>
      <c r="D2513" s="109">
        <f>'COG-M'!P2359</f>
        <v>0</v>
      </c>
    </row>
    <row r="2514" spans="1:4" x14ac:dyDescent="0.3">
      <c r="C2514">
        <v>16</v>
      </c>
      <c r="D2514" s="109">
        <f>'COG-M'!P2360</f>
        <v>0</v>
      </c>
    </row>
    <row r="2515" spans="1:4" x14ac:dyDescent="0.3">
      <c r="C2515">
        <v>17</v>
      </c>
      <c r="D2515" s="109">
        <f>'COG-M'!P2361</f>
        <v>0</v>
      </c>
    </row>
    <row r="2516" spans="1:4" x14ac:dyDescent="0.3">
      <c r="C2516">
        <v>25</v>
      </c>
      <c r="D2516" s="109">
        <f>'COG-M'!P2362</f>
        <v>0</v>
      </c>
    </row>
    <row r="2517" spans="1:4" x14ac:dyDescent="0.3">
      <c r="C2517">
        <v>26</v>
      </c>
      <c r="D2517" s="109">
        <f>'COG-M'!P2363</f>
        <v>0</v>
      </c>
    </row>
    <row r="2518" spans="1:4" x14ac:dyDescent="0.3">
      <c r="C2518">
        <v>27</v>
      </c>
      <c r="D2518" s="109">
        <f>'COG-M'!P2364</f>
        <v>0</v>
      </c>
    </row>
    <row r="2519" spans="1:4" x14ac:dyDescent="0.3">
      <c r="A2519">
        <v>6000</v>
      </c>
      <c r="B2519" t="s">
        <v>319</v>
      </c>
      <c r="D2519" s="109">
        <f>'COG-M'!P2365</f>
        <v>0</v>
      </c>
    </row>
    <row r="2520" spans="1:4" x14ac:dyDescent="0.3">
      <c r="A2520">
        <v>6100</v>
      </c>
      <c r="B2520" t="s">
        <v>320</v>
      </c>
      <c r="D2520" s="109">
        <f>'COG-M'!P2366</f>
        <v>0</v>
      </c>
    </row>
    <row r="2521" spans="1:4" x14ac:dyDescent="0.3">
      <c r="A2521">
        <v>611</v>
      </c>
      <c r="B2521" t="s">
        <v>321</v>
      </c>
      <c r="C2521">
        <v>11</v>
      </c>
      <c r="D2521" s="109">
        <f>'COG-M'!P2367</f>
        <v>0</v>
      </c>
    </row>
    <row r="2522" spans="1:4" x14ac:dyDescent="0.3">
      <c r="C2522">
        <v>12</v>
      </c>
      <c r="D2522" s="109">
        <f>'COG-M'!P2368</f>
        <v>0</v>
      </c>
    </row>
    <row r="2523" spans="1:4" x14ac:dyDescent="0.3">
      <c r="C2523">
        <v>13</v>
      </c>
      <c r="D2523" s="109">
        <f>'COG-M'!P2369</f>
        <v>0</v>
      </c>
    </row>
    <row r="2524" spans="1:4" x14ac:dyDescent="0.3">
      <c r="C2524">
        <v>14</v>
      </c>
      <c r="D2524" s="109">
        <f>'COG-M'!P2370</f>
        <v>0</v>
      </c>
    </row>
    <row r="2525" spans="1:4" x14ac:dyDescent="0.3">
      <c r="C2525">
        <v>15</v>
      </c>
      <c r="D2525" s="109">
        <f>'COG-M'!P2371</f>
        <v>0</v>
      </c>
    </row>
    <row r="2526" spans="1:4" x14ac:dyDescent="0.3">
      <c r="C2526">
        <v>16</v>
      </c>
      <c r="D2526" s="109">
        <f>'COG-M'!P2372</f>
        <v>0</v>
      </c>
    </row>
    <row r="2527" spans="1:4" x14ac:dyDescent="0.3">
      <c r="C2527">
        <v>17</v>
      </c>
      <c r="D2527" s="109">
        <f>'COG-M'!P2373</f>
        <v>0</v>
      </c>
    </row>
    <row r="2528" spans="1:4" x14ac:dyDescent="0.3">
      <c r="C2528">
        <v>25</v>
      </c>
      <c r="D2528" s="109">
        <f>'COG-M'!P2374</f>
        <v>0</v>
      </c>
    </row>
    <row r="2529" spans="1:4" x14ac:dyDescent="0.3">
      <c r="C2529">
        <v>26</v>
      </c>
      <c r="D2529" s="109">
        <f>'COG-M'!P2375</f>
        <v>0</v>
      </c>
    </row>
    <row r="2530" spans="1:4" x14ac:dyDescent="0.3">
      <c r="C2530">
        <v>27</v>
      </c>
      <c r="D2530" s="109">
        <f>'COG-M'!P2376</f>
        <v>0</v>
      </c>
    </row>
    <row r="2531" spans="1:4" x14ac:dyDescent="0.3">
      <c r="A2531">
        <v>612</v>
      </c>
      <c r="B2531" t="s">
        <v>322</v>
      </c>
      <c r="C2531">
        <v>11</v>
      </c>
      <c r="D2531" s="109">
        <f>'COG-M'!P2377</f>
        <v>0</v>
      </c>
    </row>
    <row r="2532" spans="1:4" x14ac:dyDescent="0.3">
      <c r="C2532">
        <v>12</v>
      </c>
      <c r="D2532" s="109">
        <f>'COG-M'!P2378</f>
        <v>0</v>
      </c>
    </row>
    <row r="2533" spans="1:4" x14ac:dyDescent="0.3">
      <c r="C2533">
        <v>13</v>
      </c>
      <c r="D2533" s="109">
        <f>'COG-M'!P2379</f>
        <v>0</v>
      </c>
    </row>
    <row r="2534" spans="1:4" x14ac:dyDescent="0.3">
      <c r="C2534">
        <v>14</v>
      </c>
      <c r="D2534" s="109">
        <f>'COG-M'!P2380</f>
        <v>0</v>
      </c>
    </row>
    <row r="2535" spans="1:4" x14ac:dyDescent="0.3">
      <c r="C2535">
        <v>15</v>
      </c>
      <c r="D2535" s="109">
        <f>'COG-M'!P2381</f>
        <v>0</v>
      </c>
    </row>
    <row r="2536" spans="1:4" x14ac:dyDescent="0.3">
      <c r="C2536">
        <v>16</v>
      </c>
      <c r="D2536" s="109">
        <f>'COG-M'!P2382</f>
        <v>0</v>
      </c>
    </row>
    <row r="2537" spans="1:4" x14ac:dyDescent="0.3">
      <c r="C2537">
        <v>17</v>
      </c>
      <c r="D2537" s="109">
        <f>'COG-M'!P2383</f>
        <v>0</v>
      </c>
    </row>
    <row r="2538" spans="1:4" x14ac:dyDescent="0.3">
      <c r="C2538">
        <v>25</v>
      </c>
      <c r="D2538" s="109">
        <f>'COG-M'!P2384</f>
        <v>0</v>
      </c>
    </row>
    <row r="2539" spans="1:4" x14ac:dyDescent="0.3">
      <c r="C2539">
        <v>26</v>
      </c>
      <c r="D2539" s="109">
        <f>'COG-M'!P2385</f>
        <v>0</v>
      </c>
    </row>
    <row r="2540" spans="1:4" x14ac:dyDescent="0.3">
      <c r="C2540">
        <v>27</v>
      </c>
      <c r="D2540" s="109">
        <f>'COG-M'!P2386</f>
        <v>0</v>
      </c>
    </row>
    <row r="2541" spans="1:4" x14ac:dyDescent="0.3">
      <c r="A2541">
        <v>613</v>
      </c>
      <c r="B2541" t="s">
        <v>323</v>
      </c>
      <c r="C2541">
        <v>11</v>
      </c>
      <c r="D2541" s="109">
        <f>'COG-M'!P2387</f>
        <v>0</v>
      </c>
    </row>
    <row r="2542" spans="1:4" x14ac:dyDescent="0.3">
      <c r="C2542">
        <v>12</v>
      </c>
      <c r="D2542" s="109">
        <f>'COG-M'!P2388</f>
        <v>0</v>
      </c>
    </row>
    <row r="2543" spans="1:4" x14ac:dyDescent="0.3">
      <c r="C2543">
        <v>13</v>
      </c>
      <c r="D2543" s="109">
        <f>'COG-M'!P2389</f>
        <v>0</v>
      </c>
    </row>
    <row r="2544" spans="1:4" x14ac:dyDescent="0.3">
      <c r="C2544">
        <v>14</v>
      </c>
      <c r="D2544" s="109">
        <f>'COG-M'!P2390</f>
        <v>0</v>
      </c>
    </row>
    <row r="2545" spans="1:4" x14ac:dyDescent="0.3">
      <c r="C2545">
        <v>15</v>
      </c>
      <c r="D2545" s="109">
        <f>'COG-M'!P2391</f>
        <v>0</v>
      </c>
    </row>
    <row r="2546" spans="1:4" x14ac:dyDescent="0.3">
      <c r="C2546">
        <v>16</v>
      </c>
      <c r="D2546" s="109">
        <f>'COG-M'!P2392</f>
        <v>0</v>
      </c>
    </row>
    <row r="2547" spans="1:4" x14ac:dyDescent="0.3">
      <c r="C2547">
        <v>17</v>
      </c>
      <c r="D2547" s="109">
        <f>'COG-M'!P2393</f>
        <v>0</v>
      </c>
    </row>
    <row r="2548" spans="1:4" x14ac:dyDescent="0.3">
      <c r="C2548">
        <v>25</v>
      </c>
      <c r="D2548" s="109">
        <f>'COG-M'!P2394</f>
        <v>0</v>
      </c>
    </row>
    <row r="2549" spans="1:4" x14ac:dyDescent="0.3">
      <c r="C2549">
        <v>26</v>
      </c>
      <c r="D2549" s="109">
        <f>'COG-M'!P2395</f>
        <v>0</v>
      </c>
    </row>
    <row r="2550" spans="1:4" x14ac:dyDescent="0.3">
      <c r="C2550">
        <v>27</v>
      </c>
      <c r="D2550" s="109">
        <f>'COG-M'!P2396</f>
        <v>0</v>
      </c>
    </row>
    <row r="2551" spans="1:4" x14ac:dyDescent="0.3">
      <c r="A2551">
        <v>614</v>
      </c>
      <c r="B2551" t="s">
        <v>324</v>
      </c>
      <c r="C2551">
        <v>11</v>
      </c>
      <c r="D2551" s="109">
        <f>'COG-M'!P2397</f>
        <v>0</v>
      </c>
    </row>
    <row r="2552" spans="1:4" x14ac:dyDescent="0.3">
      <c r="C2552">
        <v>12</v>
      </c>
      <c r="D2552" s="109">
        <f>'COG-M'!P2398</f>
        <v>0</v>
      </c>
    </row>
    <row r="2553" spans="1:4" x14ac:dyDescent="0.3">
      <c r="C2553">
        <v>13</v>
      </c>
      <c r="D2553" s="109">
        <f>'COG-M'!P2399</f>
        <v>0</v>
      </c>
    </row>
    <row r="2554" spans="1:4" x14ac:dyDescent="0.3">
      <c r="C2554">
        <v>14</v>
      </c>
      <c r="D2554" s="109">
        <f>'COG-M'!P2400</f>
        <v>0</v>
      </c>
    </row>
    <row r="2555" spans="1:4" x14ac:dyDescent="0.3">
      <c r="C2555">
        <v>15</v>
      </c>
      <c r="D2555" s="109">
        <f>'COG-M'!P2401</f>
        <v>0</v>
      </c>
    </row>
    <row r="2556" spans="1:4" x14ac:dyDescent="0.3">
      <c r="C2556">
        <v>16</v>
      </c>
      <c r="D2556" s="109">
        <f>'COG-M'!P2402</f>
        <v>0</v>
      </c>
    </row>
    <row r="2557" spans="1:4" x14ac:dyDescent="0.3">
      <c r="C2557">
        <v>17</v>
      </c>
      <c r="D2557" s="109">
        <f>'COG-M'!P2403</f>
        <v>0</v>
      </c>
    </row>
    <row r="2558" spans="1:4" x14ac:dyDescent="0.3">
      <c r="C2558">
        <v>25</v>
      </c>
      <c r="D2558" s="109">
        <f>'COG-M'!P2404</f>
        <v>0</v>
      </c>
    </row>
    <row r="2559" spans="1:4" x14ac:dyDescent="0.3">
      <c r="C2559">
        <v>26</v>
      </c>
      <c r="D2559" s="109">
        <f>'COG-M'!P2405</f>
        <v>0</v>
      </c>
    </row>
    <row r="2560" spans="1:4" x14ac:dyDescent="0.3">
      <c r="C2560">
        <v>27</v>
      </c>
      <c r="D2560" s="109">
        <f>'COG-M'!P2406</f>
        <v>0</v>
      </c>
    </row>
    <row r="2561" spans="1:4" x14ac:dyDescent="0.3">
      <c r="A2561">
        <v>615</v>
      </c>
      <c r="B2561" t="s">
        <v>325</v>
      </c>
      <c r="C2561">
        <v>11</v>
      </c>
      <c r="D2561" s="109">
        <f>'COG-M'!P2407</f>
        <v>0</v>
      </c>
    </row>
    <row r="2562" spans="1:4" x14ac:dyDescent="0.3">
      <c r="C2562">
        <v>12</v>
      </c>
      <c r="D2562" s="109">
        <f>'COG-M'!P2408</f>
        <v>0</v>
      </c>
    </row>
    <row r="2563" spans="1:4" x14ac:dyDescent="0.3">
      <c r="C2563">
        <v>13</v>
      </c>
      <c r="D2563" s="109">
        <f>'COG-M'!P2409</f>
        <v>0</v>
      </c>
    </row>
    <row r="2564" spans="1:4" x14ac:dyDescent="0.3">
      <c r="C2564">
        <v>14</v>
      </c>
      <c r="D2564" s="109">
        <f>'COG-M'!P2410</f>
        <v>0</v>
      </c>
    </row>
    <row r="2565" spans="1:4" x14ac:dyDescent="0.3">
      <c r="C2565">
        <v>15</v>
      </c>
      <c r="D2565" s="109">
        <f>'COG-M'!P2411</f>
        <v>0</v>
      </c>
    </row>
    <row r="2566" spans="1:4" x14ac:dyDescent="0.3">
      <c r="C2566">
        <v>16</v>
      </c>
      <c r="D2566" s="109">
        <f>'COG-M'!P2412</f>
        <v>0</v>
      </c>
    </row>
    <row r="2567" spans="1:4" x14ac:dyDescent="0.3">
      <c r="C2567">
        <v>17</v>
      </c>
      <c r="D2567" s="109">
        <f>'COG-M'!P2413</f>
        <v>0</v>
      </c>
    </row>
    <row r="2568" spans="1:4" x14ac:dyDescent="0.3">
      <c r="C2568">
        <v>25</v>
      </c>
      <c r="D2568" s="109">
        <f>'COG-M'!P2414</f>
        <v>0</v>
      </c>
    </row>
    <row r="2569" spans="1:4" x14ac:dyDescent="0.3">
      <c r="C2569">
        <v>26</v>
      </c>
      <c r="D2569" s="109">
        <f>'COG-M'!P2415</f>
        <v>0</v>
      </c>
    </row>
    <row r="2570" spans="1:4" x14ac:dyDescent="0.3">
      <c r="C2570">
        <v>27</v>
      </c>
      <c r="D2570" s="109">
        <f>'COG-M'!P2416</f>
        <v>0</v>
      </c>
    </row>
    <row r="2571" spans="1:4" x14ac:dyDescent="0.3">
      <c r="A2571">
        <v>616</v>
      </c>
      <c r="B2571" t="s">
        <v>326</v>
      </c>
      <c r="C2571">
        <v>11</v>
      </c>
      <c r="D2571" s="109">
        <f>'COG-M'!P2417</f>
        <v>0</v>
      </c>
    </row>
    <row r="2572" spans="1:4" x14ac:dyDescent="0.3">
      <c r="C2572">
        <v>12</v>
      </c>
      <c r="D2572" s="109">
        <f>'COG-M'!P2418</f>
        <v>0</v>
      </c>
    </row>
    <row r="2573" spans="1:4" x14ac:dyDescent="0.3">
      <c r="C2573">
        <v>13</v>
      </c>
      <c r="D2573" s="109">
        <f>'COG-M'!P2419</f>
        <v>0</v>
      </c>
    </row>
    <row r="2574" spans="1:4" x14ac:dyDescent="0.3">
      <c r="C2574">
        <v>14</v>
      </c>
      <c r="D2574" s="109">
        <f>'COG-M'!P2420</f>
        <v>0</v>
      </c>
    </row>
    <row r="2575" spans="1:4" x14ac:dyDescent="0.3">
      <c r="C2575">
        <v>15</v>
      </c>
      <c r="D2575" s="109">
        <f>'COG-M'!P2421</f>
        <v>0</v>
      </c>
    </row>
    <row r="2576" spans="1:4" x14ac:dyDescent="0.3">
      <c r="C2576">
        <v>16</v>
      </c>
      <c r="D2576" s="109">
        <f>'COG-M'!P2422</f>
        <v>0</v>
      </c>
    </row>
    <row r="2577" spans="1:4" x14ac:dyDescent="0.3">
      <c r="C2577">
        <v>17</v>
      </c>
      <c r="D2577" s="109">
        <f>'COG-M'!P2423</f>
        <v>0</v>
      </c>
    </row>
    <row r="2578" spans="1:4" x14ac:dyDescent="0.3">
      <c r="C2578">
        <v>25</v>
      </c>
      <c r="D2578" s="109">
        <f>'COG-M'!P2424</f>
        <v>0</v>
      </c>
    </row>
    <row r="2579" spans="1:4" x14ac:dyDescent="0.3">
      <c r="C2579">
        <v>26</v>
      </c>
      <c r="D2579" s="109">
        <f>'COG-M'!P2425</f>
        <v>0</v>
      </c>
    </row>
    <row r="2580" spans="1:4" x14ac:dyDescent="0.3">
      <c r="C2580">
        <v>27</v>
      </c>
      <c r="D2580" s="109">
        <f>'COG-M'!P2426</f>
        <v>0</v>
      </c>
    </row>
    <row r="2581" spans="1:4" x14ac:dyDescent="0.3">
      <c r="A2581">
        <v>617</v>
      </c>
      <c r="B2581" t="s">
        <v>327</v>
      </c>
      <c r="C2581">
        <v>11</v>
      </c>
      <c r="D2581" s="109">
        <f>'COG-M'!P2427</f>
        <v>0</v>
      </c>
    </row>
    <row r="2582" spans="1:4" x14ac:dyDescent="0.3">
      <c r="C2582">
        <v>12</v>
      </c>
      <c r="D2582" s="109">
        <f>'COG-M'!P2428</f>
        <v>0</v>
      </c>
    </row>
    <row r="2583" spans="1:4" x14ac:dyDescent="0.3">
      <c r="C2583">
        <v>13</v>
      </c>
      <c r="D2583" s="109">
        <f>'COG-M'!P2429</f>
        <v>0</v>
      </c>
    </row>
    <row r="2584" spans="1:4" x14ac:dyDescent="0.3">
      <c r="C2584">
        <v>14</v>
      </c>
      <c r="D2584" s="109">
        <f>'COG-M'!P2430</f>
        <v>0</v>
      </c>
    </row>
    <row r="2585" spans="1:4" x14ac:dyDescent="0.3">
      <c r="C2585">
        <v>15</v>
      </c>
      <c r="D2585" s="109">
        <f>'COG-M'!P2431</f>
        <v>0</v>
      </c>
    </row>
    <row r="2586" spans="1:4" x14ac:dyDescent="0.3">
      <c r="C2586">
        <v>16</v>
      </c>
      <c r="D2586" s="109">
        <f>'COG-M'!P2432</f>
        <v>0</v>
      </c>
    </row>
    <row r="2587" spans="1:4" x14ac:dyDescent="0.3">
      <c r="C2587">
        <v>17</v>
      </c>
      <c r="D2587" s="109">
        <f>'COG-M'!P2433</f>
        <v>0</v>
      </c>
    </row>
    <row r="2588" spans="1:4" x14ac:dyDescent="0.3">
      <c r="C2588">
        <v>25</v>
      </c>
      <c r="D2588" s="109">
        <f>'COG-M'!P2434</f>
        <v>0</v>
      </c>
    </row>
    <row r="2589" spans="1:4" x14ac:dyDescent="0.3">
      <c r="C2589">
        <v>26</v>
      </c>
      <c r="D2589" s="109">
        <f>'COG-M'!P2435</f>
        <v>0</v>
      </c>
    </row>
    <row r="2590" spans="1:4" x14ac:dyDescent="0.3">
      <c r="C2590">
        <v>27</v>
      </c>
      <c r="D2590" s="109">
        <f>'COG-M'!P2436</f>
        <v>0</v>
      </c>
    </row>
    <row r="2591" spans="1:4" x14ac:dyDescent="0.3">
      <c r="A2591">
        <v>619</v>
      </c>
      <c r="B2591" t="s">
        <v>622</v>
      </c>
      <c r="C2591">
        <v>11</v>
      </c>
      <c r="D2591" s="109">
        <f>'COG-M'!P2437</f>
        <v>0</v>
      </c>
    </row>
    <row r="2592" spans="1:4" x14ac:dyDescent="0.3">
      <c r="C2592">
        <v>12</v>
      </c>
      <c r="D2592" s="109">
        <f>'COG-M'!P2438</f>
        <v>0</v>
      </c>
    </row>
    <row r="2593" spans="1:4" x14ac:dyDescent="0.3">
      <c r="C2593">
        <v>13</v>
      </c>
      <c r="D2593" s="109">
        <f>'COG-M'!P2439</f>
        <v>0</v>
      </c>
    </row>
    <row r="2594" spans="1:4" x14ac:dyDescent="0.3">
      <c r="C2594">
        <v>14</v>
      </c>
      <c r="D2594" s="109">
        <f>'COG-M'!P2440</f>
        <v>0</v>
      </c>
    </row>
    <row r="2595" spans="1:4" x14ac:dyDescent="0.3">
      <c r="C2595">
        <v>15</v>
      </c>
      <c r="D2595" s="109">
        <f>'COG-M'!P2441</f>
        <v>0</v>
      </c>
    </row>
    <row r="2596" spans="1:4" x14ac:dyDescent="0.3">
      <c r="C2596">
        <v>16</v>
      </c>
      <c r="D2596" s="109">
        <f>'COG-M'!P2442</f>
        <v>0</v>
      </c>
    </row>
    <row r="2597" spans="1:4" x14ac:dyDescent="0.3">
      <c r="C2597">
        <v>17</v>
      </c>
      <c r="D2597" s="109">
        <f>'COG-M'!P2443</f>
        <v>0</v>
      </c>
    </row>
    <row r="2598" spans="1:4" x14ac:dyDescent="0.3">
      <c r="C2598">
        <v>25</v>
      </c>
      <c r="D2598" s="109">
        <f>'COG-M'!P2444</f>
        <v>0</v>
      </c>
    </row>
    <row r="2599" spans="1:4" x14ac:dyDescent="0.3">
      <c r="C2599">
        <v>26</v>
      </c>
      <c r="D2599" s="109">
        <f>'COG-M'!P2445</f>
        <v>0</v>
      </c>
    </row>
    <row r="2600" spans="1:4" x14ac:dyDescent="0.3">
      <c r="C2600">
        <v>27</v>
      </c>
      <c r="D2600" s="109">
        <f>'COG-M'!P2446</f>
        <v>0</v>
      </c>
    </row>
    <row r="2601" spans="1:4" x14ac:dyDescent="0.3">
      <c r="A2601">
        <v>6200</v>
      </c>
      <c r="B2601" t="s">
        <v>328</v>
      </c>
      <c r="D2601" s="109">
        <f>'COG-M'!P2447</f>
        <v>0</v>
      </c>
    </row>
    <row r="2602" spans="1:4" x14ac:dyDescent="0.3">
      <c r="A2602">
        <v>621</v>
      </c>
      <c r="B2602" t="s">
        <v>321</v>
      </c>
      <c r="C2602">
        <v>11</v>
      </c>
      <c r="D2602" s="109">
        <f>'COG-M'!P2448</f>
        <v>0</v>
      </c>
    </row>
    <row r="2603" spans="1:4" x14ac:dyDescent="0.3">
      <c r="C2603">
        <v>12</v>
      </c>
      <c r="D2603" s="109">
        <f>'COG-M'!P2449</f>
        <v>0</v>
      </c>
    </row>
    <row r="2604" spans="1:4" x14ac:dyDescent="0.3">
      <c r="C2604">
        <v>13</v>
      </c>
      <c r="D2604" s="109">
        <f>'COG-M'!P2450</f>
        <v>0</v>
      </c>
    </row>
    <row r="2605" spans="1:4" x14ac:dyDescent="0.3">
      <c r="C2605">
        <v>14</v>
      </c>
      <c r="D2605" s="109">
        <f>'COG-M'!P2451</f>
        <v>0</v>
      </c>
    </row>
    <row r="2606" spans="1:4" x14ac:dyDescent="0.3">
      <c r="C2606">
        <v>15</v>
      </c>
      <c r="D2606" s="109">
        <f>'COG-M'!P2452</f>
        <v>0</v>
      </c>
    </row>
    <row r="2607" spans="1:4" x14ac:dyDescent="0.3">
      <c r="C2607">
        <v>16</v>
      </c>
      <c r="D2607" s="109">
        <f>'COG-M'!P2453</f>
        <v>0</v>
      </c>
    </row>
    <row r="2608" spans="1:4" x14ac:dyDescent="0.3">
      <c r="C2608">
        <v>17</v>
      </c>
      <c r="D2608" s="109">
        <f>'COG-M'!P2454</f>
        <v>0</v>
      </c>
    </row>
    <row r="2609" spans="1:4" x14ac:dyDescent="0.3">
      <c r="C2609">
        <v>25</v>
      </c>
      <c r="D2609" s="109">
        <f>'COG-M'!P2455</f>
        <v>0</v>
      </c>
    </row>
    <row r="2610" spans="1:4" x14ac:dyDescent="0.3">
      <c r="C2610">
        <v>26</v>
      </c>
      <c r="D2610" s="109">
        <f>'COG-M'!P2456</f>
        <v>0</v>
      </c>
    </row>
    <row r="2611" spans="1:4" x14ac:dyDescent="0.3">
      <c r="C2611">
        <v>27</v>
      </c>
      <c r="D2611" s="109">
        <f>'COG-M'!P2457</f>
        <v>0</v>
      </c>
    </row>
    <row r="2612" spans="1:4" x14ac:dyDescent="0.3">
      <c r="A2612">
        <v>622</v>
      </c>
      <c r="B2612" t="s">
        <v>329</v>
      </c>
      <c r="C2612">
        <v>11</v>
      </c>
      <c r="D2612" s="109">
        <f>'COG-M'!P2458</f>
        <v>0</v>
      </c>
    </row>
    <row r="2613" spans="1:4" x14ac:dyDescent="0.3">
      <c r="C2613">
        <v>12</v>
      </c>
      <c r="D2613" s="109">
        <f>'COG-M'!P2459</f>
        <v>0</v>
      </c>
    </row>
    <row r="2614" spans="1:4" x14ac:dyDescent="0.3">
      <c r="C2614">
        <v>13</v>
      </c>
      <c r="D2614" s="109">
        <f>'COG-M'!P2460</f>
        <v>0</v>
      </c>
    </row>
    <row r="2615" spans="1:4" x14ac:dyDescent="0.3">
      <c r="C2615">
        <v>14</v>
      </c>
      <c r="D2615" s="109">
        <f>'COG-M'!P2461</f>
        <v>0</v>
      </c>
    </row>
    <row r="2616" spans="1:4" x14ac:dyDescent="0.3">
      <c r="C2616">
        <v>15</v>
      </c>
      <c r="D2616" s="109">
        <f>'COG-M'!P2462</f>
        <v>0</v>
      </c>
    </row>
    <row r="2617" spans="1:4" x14ac:dyDescent="0.3">
      <c r="C2617">
        <v>16</v>
      </c>
      <c r="D2617" s="109">
        <f>'COG-M'!P2463</f>
        <v>0</v>
      </c>
    </row>
    <row r="2618" spans="1:4" x14ac:dyDescent="0.3">
      <c r="C2618">
        <v>17</v>
      </c>
      <c r="D2618" s="109">
        <f>'COG-M'!P2464</f>
        <v>0</v>
      </c>
    </row>
    <row r="2619" spans="1:4" x14ac:dyDescent="0.3">
      <c r="C2619">
        <v>25</v>
      </c>
      <c r="D2619" s="109">
        <f>'COG-M'!P2465</f>
        <v>0</v>
      </c>
    </row>
    <row r="2620" spans="1:4" x14ac:dyDescent="0.3">
      <c r="C2620">
        <v>26</v>
      </c>
      <c r="D2620" s="109">
        <f>'COG-M'!P2466</f>
        <v>0</v>
      </c>
    </row>
    <row r="2621" spans="1:4" x14ac:dyDescent="0.3">
      <c r="C2621">
        <v>27</v>
      </c>
      <c r="D2621" s="109">
        <f>'COG-M'!P2467</f>
        <v>0</v>
      </c>
    </row>
    <row r="2622" spans="1:4" x14ac:dyDescent="0.3">
      <c r="A2622">
        <v>623</v>
      </c>
      <c r="B2622" t="s">
        <v>330</v>
      </c>
      <c r="C2622">
        <v>11</v>
      </c>
      <c r="D2622" s="109">
        <f>'COG-M'!P2468</f>
        <v>0</v>
      </c>
    </row>
    <row r="2623" spans="1:4" x14ac:dyDescent="0.3">
      <c r="C2623">
        <v>12</v>
      </c>
      <c r="D2623" s="109">
        <f>'COG-M'!P2469</f>
        <v>0</v>
      </c>
    </row>
    <row r="2624" spans="1:4" x14ac:dyDescent="0.3">
      <c r="C2624">
        <v>13</v>
      </c>
      <c r="D2624" s="109">
        <f>'COG-M'!P2470</f>
        <v>0</v>
      </c>
    </row>
    <row r="2625" spans="1:4" x14ac:dyDescent="0.3">
      <c r="C2625">
        <v>14</v>
      </c>
      <c r="D2625" s="109">
        <f>'COG-M'!P2471</f>
        <v>0</v>
      </c>
    </row>
    <row r="2626" spans="1:4" x14ac:dyDescent="0.3">
      <c r="C2626">
        <v>15</v>
      </c>
      <c r="D2626" s="109">
        <f>'COG-M'!P2472</f>
        <v>0</v>
      </c>
    </row>
    <row r="2627" spans="1:4" x14ac:dyDescent="0.3">
      <c r="C2627">
        <v>16</v>
      </c>
      <c r="D2627" s="109">
        <f>'COG-M'!P2473</f>
        <v>0</v>
      </c>
    </row>
    <row r="2628" spans="1:4" x14ac:dyDescent="0.3">
      <c r="C2628">
        <v>17</v>
      </c>
      <c r="D2628" s="109">
        <f>'COG-M'!P2474</f>
        <v>0</v>
      </c>
    </row>
    <row r="2629" spans="1:4" x14ac:dyDescent="0.3">
      <c r="C2629">
        <v>25</v>
      </c>
      <c r="D2629" s="109">
        <f>'COG-M'!P2475</f>
        <v>0</v>
      </c>
    </row>
    <row r="2630" spans="1:4" x14ac:dyDescent="0.3">
      <c r="C2630">
        <v>26</v>
      </c>
      <c r="D2630" s="109">
        <f>'COG-M'!P2476</f>
        <v>0</v>
      </c>
    </row>
    <row r="2631" spans="1:4" x14ac:dyDescent="0.3">
      <c r="C2631">
        <v>27</v>
      </c>
      <c r="D2631" s="109">
        <f>'COG-M'!P2477</f>
        <v>0</v>
      </c>
    </row>
    <row r="2632" spans="1:4" x14ac:dyDescent="0.3">
      <c r="A2632">
        <v>624</v>
      </c>
      <c r="B2632" t="s">
        <v>324</v>
      </c>
      <c r="C2632">
        <v>11</v>
      </c>
      <c r="D2632" s="109">
        <f>'COG-M'!P2478</f>
        <v>0</v>
      </c>
    </row>
    <row r="2633" spans="1:4" x14ac:dyDescent="0.3">
      <c r="C2633">
        <v>12</v>
      </c>
      <c r="D2633" s="109">
        <f>'COG-M'!P2479</f>
        <v>0</v>
      </c>
    </row>
    <row r="2634" spans="1:4" x14ac:dyDescent="0.3">
      <c r="C2634">
        <v>13</v>
      </c>
      <c r="D2634" s="109">
        <f>'COG-M'!P2480</f>
        <v>0</v>
      </c>
    </row>
    <row r="2635" spans="1:4" x14ac:dyDescent="0.3">
      <c r="C2635">
        <v>14</v>
      </c>
      <c r="D2635" s="109">
        <f>'COG-M'!P2481</f>
        <v>0</v>
      </c>
    </row>
    <row r="2636" spans="1:4" x14ac:dyDescent="0.3">
      <c r="C2636">
        <v>15</v>
      </c>
      <c r="D2636" s="109">
        <f>'COG-M'!P2482</f>
        <v>0</v>
      </c>
    </row>
    <row r="2637" spans="1:4" x14ac:dyDescent="0.3">
      <c r="C2637">
        <v>16</v>
      </c>
      <c r="D2637" s="109">
        <f>'COG-M'!P2483</f>
        <v>0</v>
      </c>
    </row>
    <row r="2638" spans="1:4" x14ac:dyDescent="0.3">
      <c r="C2638">
        <v>17</v>
      </c>
      <c r="D2638" s="109">
        <f>'COG-M'!P2484</f>
        <v>0</v>
      </c>
    </row>
    <row r="2639" spans="1:4" x14ac:dyDescent="0.3">
      <c r="C2639">
        <v>25</v>
      </c>
      <c r="D2639" s="109">
        <f>'COG-M'!P2485</f>
        <v>0</v>
      </c>
    </row>
    <row r="2640" spans="1:4" x14ac:dyDescent="0.3">
      <c r="C2640">
        <v>26</v>
      </c>
      <c r="D2640" s="109">
        <f>'COG-M'!P2486</f>
        <v>0</v>
      </c>
    </row>
    <row r="2641" spans="1:4" x14ac:dyDescent="0.3">
      <c r="C2641">
        <v>27</v>
      </c>
      <c r="D2641" s="109">
        <f>'COG-M'!P2487</f>
        <v>0</v>
      </c>
    </row>
    <row r="2642" spans="1:4" x14ac:dyDescent="0.3">
      <c r="A2642">
        <v>625</v>
      </c>
      <c r="B2642" t="s">
        <v>325</v>
      </c>
      <c r="C2642">
        <v>11</v>
      </c>
      <c r="D2642" s="109">
        <f>'COG-M'!P2488</f>
        <v>0</v>
      </c>
    </row>
    <row r="2643" spans="1:4" x14ac:dyDescent="0.3">
      <c r="C2643">
        <v>12</v>
      </c>
      <c r="D2643" s="109">
        <f>'COG-M'!P2489</f>
        <v>0</v>
      </c>
    </row>
    <row r="2644" spans="1:4" x14ac:dyDescent="0.3">
      <c r="C2644">
        <v>13</v>
      </c>
      <c r="D2644" s="109">
        <f>'COG-M'!P2490</f>
        <v>0</v>
      </c>
    </row>
    <row r="2645" spans="1:4" x14ac:dyDescent="0.3">
      <c r="C2645">
        <v>14</v>
      </c>
      <c r="D2645" s="109">
        <f>'COG-M'!P2491</f>
        <v>0</v>
      </c>
    </row>
    <row r="2646" spans="1:4" x14ac:dyDescent="0.3">
      <c r="C2646">
        <v>15</v>
      </c>
      <c r="D2646" s="109">
        <f>'COG-M'!P2492</f>
        <v>0</v>
      </c>
    </row>
    <row r="2647" spans="1:4" x14ac:dyDescent="0.3">
      <c r="C2647">
        <v>16</v>
      </c>
      <c r="D2647" s="109">
        <f>'COG-M'!P2493</f>
        <v>0</v>
      </c>
    </row>
    <row r="2648" spans="1:4" x14ac:dyDescent="0.3">
      <c r="C2648">
        <v>17</v>
      </c>
      <c r="D2648" s="109">
        <f>'COG-M'!P2494</f>
        <v>0</v>
      </c>
    </row>
    <row r="2649" spans="1:4" x14ac:dyDescent="0.3">
      <c r="C2649">
        <v>25</v>
      </c>
      <c r="D2649" s="109">
        <f>'COG-M'!P2495</f>
        <v>0</v>
      </c>
    </row>
    <row r="2650" spans="1:4" x14ac:dyDescent="0.3">
      <c r="C2650">
        <v>26</v>
      </c>
      <c r="D2650" s="109">
        <f>'COG-M'!P2496</f>
        <v>0</v>
      </c>
    </row>
    <row r="2651" spans="1:4" x14ac:dyDescent="0.3">
      <c r="C2651">
        <v>27</v>
      </c>
      <c r="D2651" s="109">
        <f>'COG-M'!P2497</f>
        <v>0</v>
      </c>
    </row>
    <row r="2652" spans="1:4" x14ac:dyDescent="0.3">
      <c r="A2652">
        <v>626</v>
      </c>
      <c r="B2652" t="s">
        <v>326</v>
      </c>
      <c r="C2652">
        <v>11</v>
      </c>
      <c r="D2652" s="109">
        <f>'COG-M'!P2498</f>
        <v>0</v>
      </c>
    </row>
    <row r="2653" spans="1:4" x14ac:dyDescent="0.3">
      <c r="C2653">
        <v>12</v>
      </c>
      <c r="D2653" s="109">
        <f>'COG-M'!P2499</f>
        <v>0</v>
      </c>
    </row>
    <row r="2654" spans="1:4" x14ac:dyDescent="0.3">
      <c r="C2654">
        <v>13</v>
      </c>
      <c r="D2654" s="109">
        <f>'COG-M'!P2500</f>
        <v>0</v>
      </c>
    </row>
    <row r="2655" spans="1:4" x14ac:dyDescent="0.3">
      <c r="C2655">
        <v>14</v>
      </c>
      <c r="D2655" s="109">
        <f>'COG-M'!P2501</f>
        <v>0</v>
      </c>
    </row>
    <row r="2656" spans="1:4" x14ac:dyDescent="0.3">
      <c r="C2656">
        <v>15</v>
      </c>
      <c r="D2656" s="109">
        <f>'COG-M'!P2502</f>
        <v>0</v>
      </c>
    </row>
    <row r="2657" spans="1:4" x14ac:dyDescent="0.3">
      <c r="C2657">
        <v>16</v>
      </c>
      <c r="D2657" s="109">
        <f>'COG-M'!P2503</f>
        <v>0</v>
      </c>
    </row>
    <row r="2658" spans="1:4" x14ac:dyDescent="0.3">
      <c r="C2658">
        <v>17</v>
      </c>
      <c r="D2658" s="109">
        <f>'COG-M'!P2504</f>
        <v>0</v>
      </c>
    </row>
    <row r="2659" spans="1:4" x14ac:dyDescent="0.3">
      <c r="C2659">
        <v>25</v>
      </c>
      <c r="D2659" s="109">
        <f>'COG-M'!P2505</f>
        <v>0</v>
      </c>
    </row>
    <row r="2660" spans="1:4" x14ac:dyDescent="0.3">
      <c r="C2660">
        <v>26</v>
      </c>
      <c r="D2660" s="109">
        <f>'COG-M'!P2506</f>
        <v>0</v>
      </c>
    </row>
    <row r="2661" spans="1:4" x14ac:dyDescent="0.3">
      <c r="C2661">
        <v>27</v>
      </c>
      <c r="D2661" s="109">
        <f>'COG-M'!P2507</f>
        <v>0</v>
      </c>
    </row>
    <row r="2662" spans="1:4" x14ac:dyDescent="0.3">
      <c r="A2662">
        <v>627</v>
      </c>
      <c r="B2662" t="s">
        <v>327</v>
      </c>
      <c r="C2662">
        <v>11</v>
      </c>
      <c r="D2662" s="109">
        <f>'COG-M'!P2508</f>
        <v>0</v>
      </c>
    </row>
    <row r="2663" spans="1:4" x14ac:dyDescent="0.3">
      <c r="C2663">
        <v>12</v>
      </c>
      <c r="D2663" s="109">
        <f>'COG-M'!P2509</f>
        <v>0</v>
      </c>
    </row>
    <row r="2664" spans="1:4" x14ac:dyDescent="0.3">
      <c r="C2664">
        <v>13</v>
      </c>
      <c r="D2664" s="109">
        <f>'COG-M'!P2510</f>
        <v>0</v>
      </c>
    </row>
    <row r="2665" spans="1:4" x14ac:dyDescent="0.3">
      <c r="C2665">
        <v>14</v>
      </c>
      <c r="D2665" s="109">
        <f>'COG-M'!P2511</f>
        <v>0</v>
      </c>
    </row>
    <row r="2666" spans="1:4" x14ac:dyDescent="0.3">
      <c r="C2666">
        <v>15</v>
      </c>
      <c r="D2666" s="109">
        <f>'COG-M'!P2512</f>
        <v>0</v>
      </c>
    </row>
    <row r="2667" spans="1:4" x14ac:dyDescent="0.3">
      <c r="C2667">
        <v>16</v>
      </c>
      <c r="D2667" s="109">
        <f>'COG-M'!P2513</f>
        <v>0</v>
      </c>
    </row>
    <row r="2668" spans="1:4" x14ac:dyDescent="0.3">
      <c r="C2668">
        <v>17</v>
      </c>
      <c r="D2668" s="109">
        <f>'COG-M'!P2514</f>
        <v>0</v>
      </c>
    </row>
    <row r="2669" spans="1:4" x14ac:dyDescent="0.3">
      <c r="C2669">
        <v>25</v>
      </c>
      <c r="D2669" s="109">
        <f>'COG-M'!P2515</f>
        <v>0</v>
      </c>
    </row>
    <row r="2670" spans="1:4" x14ac:dyDescent="0.3">
      <c r="C2670">
        <v>26</v>
      </c>
      <c r="D2670" s="109">
        <f>'COG-M'!P2516</f>
        <v>0</v>
      </c>
    </row>
    <row r="2671" spans="1:4" x14ac:dyDescent="0.3">
      <c r="C2671">
        <v>27</v>
      </c>
      <c r="D2671" s="109">
        <f>'COG-M'!P2517</f>
        <v>0</v>
      </c>
    </row>
    <row r="2672" spans="1:4" x14ac:dyDescent="0.3">
      <c r="A2672">
        <v>629</v>
      </c>
      <c r="B2672" t="s">
        <v>331</v>
      </c>
      <c r="C2672">
        <v>11</v>
      </c>
      <c r="D2672" s="109">
        <f>'COG-M'!P2518</f>
        <v>0</v>
      </c>
    </row>
    <row r="2673" spans="1:4" x14ac:dyDescent="0.3">
      <c r="C2673">
        <v>12</v>
      </c>
      <c r="D2673" s="109">
        <f>'COG-M'!P2519</f>
        <v>0</v>
      </c>
    </row>
    <row r="2674" spans="1:4" x14ac:dyDescent="0.3">
      <c r="C2674">
        <v>13</v>
      </c>
      <c r="D2674" s="109">
        <f>'COG-M'!P2520</f>
        <v>0</v>
      </c>
    </row>
    <row r="2675" spans="1:4" x14ac:dyDescent="0.3">
      <c r="C2675">
        <v>14</v>
      </c>
      <c r="D2675" s="109">
        <f>'COG-M'!P2521</f>
        <v>0</v>
      </c>
    </row>
    <row r="2676" spans="1:4" x14ac:dyDescent="0.3">
      <c r="C2676">
        <v>15</v>
      </c>
      <c r="D2676" s="109">
        <f>'COG-M'!P2522</f>
        <v>0</v>
      </c>
    </row>
    <row r="2677" spans="1:4" x14ac:dyDescent="0.3">
      <c r="C2677">
        <v>16</v>
      </c>
      <c r="D2677" s="109">
        <f>'COG-M'!P2523</f>
        <v>0</v>
      </c>
    </row>
    <row r="2678" spans="1:4" x14ac:dyDescent="0.3">
      <c r="C2678">
        <v>17</v>
      </c>
      <c r="D2678" s="109">
        <f>'COG-M'!P2524</f>
        <v>0</v>
      </c>
    </row>
    <row r="2679" spans="1:4" x14ac:dyDescent="0.3">
      <c r="C2679">
        <v>25</v>
      </c>
      <c r="D2679" s="109">
        <f>'COG-M'!P2525</f>
        <v>0</v>
      </c>
    </row>
    <row r="2680" spans="1:4" x14ac:dyDescent="0.3">
      <c r="C2680">
        <v>26</v>
      </c>
      <c r="D2680" s="109">
        <f>'COG-M'!P2526</f>
        <v>0</v>
      </c>
    </row>
    <row r="2681" spans="1:4" x14ac:dyDescent="0.3">
      <c r="C2681">
        <v>27</v>
      </c>
      <c r="D2681" s="109">
        <f>'COG-M'!P2527</f>
        <v>0</v>
      </c>
    </row>
    <row r="2682" spans="1:4" x14ac:dyDescent="0.3">
      <c r="A2682">
        <v>6300</v>
      </c>
      <c r="B2682" t="s">
        <v>332</v>
      </c>
      <c r="D2682" s="109">
        <f>'COG-M'!P2528</f>
        <v>0</v>
      </c>
    </row>
    <row r="2683" spans="1:4" x14ac:dyDescent="0.3">
      <c r="A2683">
        <v>631</v>
      </c>
      <c r="B2683" t="s">
        <v>333</v>
      </c>
      <c r="C2683">
        <v>11</v>
      </c>
      <c r="D2683" s="109">
        <f>'COG-M'!P2529</f>
        <v>0</v>
      </c>
    </row>
    <row r="2684" spans="1:4" x14ac:dyDescent="0.3">
      <c r="C2684">
        <v>12</v>
      </c>
      <c r="D2684" s="109">
        <f>'COG-M'!P2530</f>
        <v>0</v>
      </c>
    </row>
    <row r="2685" spans="1:4" x14ac:dyDescent="0.3">
      <c r="C2685">
        <v>13</v>
      </c>
      <c r="D2685" s="109">
        <f>'COG-M'!P2531</f>
        <v>0</v>
      </c>
    </row>
    <row r="2686" spans="1:4" x14ac:dyDescent="0.3">
      <c r="C2686">
        <v>14</v>
      </c>
      <c r="D2686" s="109">
        <f>'COG-M'!P2532</f>
        <v>0</v>
      </c>
    </row>
    <row r="2687" spans="1:4" x14ac:dyDescent="0.3">
      <c r="C2687">
        <v>15</v>
      </c>
      <c r="D2687" s="109">
        <f>'COG-M'!P2533</f>
        <v>0</v>
      </c>
    </row>
    <row r="2688" spans="1:4" x14ac:dyDescent="0.3">
      <c r="C2688">
        <v>16</v>
      </c>
      <c r="D2688" s="109">
        <f>'COG-M'!P2534</f>
        <v>0</v>
      </c>
    </row>
    <row r="2689" spans="1:4" x14ac:dyDescent="0.3">
      <c r="C2689">
        <v>17</v>
      </c>
      <c r="D2689" s="109">
        <f>'COG-M'!P2535</f>
        <v>0</v>
      </c>
    </row>
    <row r="2690" spans="1:4" x14ac:dyDescent="0.3">
      <c r="C2690">
        <v>25</v>
      </c>
      <c r="D2690" s="109">
        <f>'COG-M'!P2536</f>
        <v>0</v>
      </c>
    </row>
    <row r="2691" spans="1:4" x14ac:dyDescent="0.3">
      <c r="C2691">
        <v>26</v>
      </c>
      <c r="D2691" s="109">
        <f>'COG-M'!P2537</f>
        <v>0</v>
      </c>
    </row>
    <row r="2692" spans="1:4" x14ac:dyDescent="0.3">
      <c r="C2692">
        <v>27</v>
      </c>
      <c r="D2692" s="109">
        <f>'COG-M'!P2538</f>
        <v>0</v>
      </c>
    </row>
    <row r="2693" spans="1:4" x14ac:dyDescent="0.3">
      <c r="A2693">
        <v>632</v>
      </c>
      <c r="B2693" t="s">
        <v>334</v>
      </c>
      <c r="C2693">
        <v>11</v>
      </c>
      <c r="D2693" s="109">
        <f>'COG-M'!P2539</f>
        <v>0</v>
      </c>
    </row>
    <row r="2694" spans="1:4" x14ac:dyDescent="0.3">
      <c r="C2694">
        <v>12</v>
      </c>
      <c r="D2694" s="109">
        <f>'COG-M'!P2540</f>
        <v>0</v>
      </c>
    </row>
    <row r="2695" spans="1:4" x14ac:dyDescent="0.3">
      <c r="C2695">
        <v>13</v>
      </c>
      <c r="D2695" s="109">
        <f>'COG-M'!P2541</f>
        <v>0</v>
      </c>
    </row>
    <row r="2696" spans="1:4" x14ac:dyDescent="0.3">
      <c r="C2696">
        <v>14</v>
      </c>
      <c r="D2696" s="109">
        <f>'COG-M'!P2542</f>
        <v>0</v>
      </c>
    </row>
    <row r="2697" spans="1:4" x14ac:dyDescent="0.3">
      <c r="C2697">
        <v>15</v>
      </c>
      <c r="D2697" s="109">
        <f>'COG-M'!P2543</f>
        <v>0</v>
      </c>
    </row>
    <row r="2698" spans="1:4" x14ac:dyDescent="0.3">
      <c r="C2698">
        <v>16</v>
      </c>
      <c r="D2698" s="109">
        <f>'COG-M'!P2544</f>
        <v>0</v>
      </c>
    </row>
    <row r="2699" spans="1:4" x14ac:dyDescent="0.3">
      <c r="C2699">
        <v>17</v>
      </c>
      <c r="D2699" s="109">
        <f>'COG-M'!P2545</f>
        <v>0</v>
      </c>
    </row>
    <row r="2700" spans="1:4" x14ac:dyDescent="0.3">
      <c r="C2700">
        <v>25</v>
      </c>
      <c r="D2700" s="109">
        <f>'COG-M'!P2546</f>
        <v>0</v>
      </c>
    </row>
    <row r="2701" spans="1:4" x14ac:dyDescent="0.3">
      <c r="C2701">
        <v>26</v>
      </c>
      <c r="D2701" s="109">
        <f>'COG-M'!P2547</f>
        <v>0</v>
      </c>
    </row>
    <row r="2702" spans="1:4" x14ac:dyDescent="0.3">
      <c r="C2702">
        <v>27</v>
      </c>
      <c r="D2702" s="109">
        <f>'COG-M'!P2548</f>
        <v>0</v>
      </c>
    </row>
    <row r="2703" spans="1:4" x14ac:dyDescent="0.3">
      <c r="A2703">
        <v>7000</v>
      </c>
      <c r="B2703" t="s">
        <v>335</v>
      </c>
      <c r="D2703" s="109">
        <f>'COG-M'!P2549</f>
        <v>0</v>
      </c>
    </row>
    <row r="2704" spans="1:4" x14ac:dyDescent="0.3">
      <c r="A2704">
        <v>7100</v>
      </c>
      <c r="B2704" t="s">
        <v>336</v>
      </c>
      <c r="D2704" s="109">
        <f>'COG-M'!P2550</f>
        <v>0</v>
      </c>
    </row>
    <row r="2705" spans="1:4" x14ac:dyDescent="0.3">
      <c r="A2705">
        <v>711</v>
      </c>
      <c r="B2705" t="s">
        <v>337</v>
      </c>
      <c r="C2705">
        <v>11</v>
      </c>
      <c r="D2705" s="109">
        <f>'COG-M'!P2551</f>
        <v>0</v>
      </c>
    </row>
    <row r="2706" spans="1:4" x14ac:dyDescent="0.3">
      <c r="C2706">
        <v>12</v>
      </c>
      <c r="D2706" s="109">
        <f>'COG-M'!P2552</f>
        <v>0</v>
      </c>
    </row>
    <row r="2707" spans="1:4" x14ac:dyDescent="0.3">
      <c r="C2707">
        <v>13</v>
      </c>
      <c r="D2707" s="109">
        <f>'COG-M'!P2553</f>
        <v>0</v>
      </c>
    </row>
    <row r="2708" spans="1:4" x14ac:dyDescent="0.3">
      <c r="C2708">
        <v>14</v>
      </c>
      <c r="D2708" s="109">
        <f>'COG-M'!P2554</f>
        <v>0</v>
      </c>
    </row>
    <row r="2709" spans="1:4" x14ac:dyDescent="0.3">
      <c r="C2709">
        <v>15</v>
      </c>
      <c r="D2709" s="109">
        <f>'COG-M'!P2555</f>
        <v>0</v>
      </c>
    </row>
    <row r="2710" spans="1:4" x14ac:dyDescent="0.3">
      <c r="C2710">
        <v>16</v>
      </c>
      <c r="D2710" s="109">
        <f>'COG-M'!P2556</f>
        <v>0</v>
      </c>
    </row>
    <row r="2711" spans="1:4" x14ac:dyDescent="0.3">
      <c r="C2711">
        <v>17</v>
      </c>
      <c r="D2711" s="109">
        <f>'COG-M'!P2557</f>
        <v>0</v>
      </c>
    </row>
    <row r="2712" spans="1:4" x14ac:dyDescent="0.3">
      <c r="C2712">
        <v>25</v>
      </c>
      <c r="D2712" s="109">
        <f>'COG-M'!P2558</f>
        <v>0</v>
      </c>
    </row>
    <row r="2713" spans="1:4" x14ac:dyDescent="0.3">
      <c r="C2713">
        <v>26</v>
      </c>
      <c r="D2713" s="109">
        <f>'COG-M'!P2559</f>
        <v>0</v>
      </c>
    </row>
    <row r="2714" spans="1:4" x14ac:dyDescent="0.3">
      <c r="C2714">
        <v>27</v>
      </c>
      <c r="D2714" s="109">
        <f>'COG-M'!P2560</f>
        <v>0</v>
      </c>
    </row>
    <row r="2715" spans="1:4" x14ac:dyDescent="0.3">
      <c r="A2715">
        <v>712</v>
      </c>
      <c r="B2715" t="s">
        <v>338</v>
      </c>
      <c r="D2715" s="109">
        <f>'COG-M'!P2561</f>
        <v>0</v>
      </c>
    </row>
    <row r="2716" spans="1:4" x14ac:dyDescent="0.3">
      <c r="A2716">
        <v>7200</v>
      </c>
      <c r="B2716" t="s">
        <v>339</v>
      </c>
      <c r="D2716" s="109">
        <f>'COG-M'!P2562</f>
        <v>0</v>
      </c>
    </row>
    <row r="2717" spans="1:4" x14ac:dyDescent="0.3">
      <c r="A2717">
        <v>721</v>
      </c>
      <c r="B2717" t="s">
        <v>340</v>
      </c>
      <c r="C2717">
        <v>11</v>
      </c>
      <c r="D2717" s="109">
        <f>'COG-M'!P2563</f>
        <v>0</v>
      </c>
    </row>
    <row r="2718" spans="1:4" x14ac:dyDescent="0.3">
      <c r="C2718">
        <v>12</v>
      </c>
      <c r="D2718" s="109">
        <f>'COG-M'!P2564</f>
        <v>0</v>
      </c>
    </row>
    <row r="2719" spans="1:4" x14ac:dyDescent="0.3">
      <c r="C2719">
        <v>13</v>
      </c>
      <c r="D2719" s="109">
        <f>'COG-M'!P2565</f>
        <v>0</v>
      </c>
    </row>
    <row r="2720" spans="1:4" x14ac:dyDescent="0.3">
      <c r="C2720">
        <v>14</v>
      </c>
      <c r="D2720" s="109">
        <f>'COG-M'!P2566</f>
        <v>0</v>
      </c>
    </row>
    <row r="2721" spans="1:4" x14ac:dyDescent="0.3">
      <c r="C2721">
        <v>15</v>
      </c>
      <c r="D2721" s="109">
        <f>'COG-M'!P2567</f>
        <v>0</v>
      </c>
    </row>
    <row r="2722" spans="1:4" x14ac:dyDescent="0.3">
      <c r="C2722">
        <v>16</v>
      </c>
      <c r="D2722" s="109">
        <f>'COG-M'!P2568</f>
        <v>0</v>
      </c>
    </row>
    <row r="2723" spans="1:4" x14ac:dyDescent="0.3">
      <c r="C2723">
        <v>17</v>
      </c>
      <c r="D2723" s="109">
        <f>'COG-M'!P2569</f>
        <v>0</v>
      </c>
    </row>
    <row r="2724" spans="1:4" x14ac:dyDescent="0.3">
      <c r="C2724">
        <v>25</v>
      </c>
      <c r="D2724" s="109">
        <f>'COG-M'!P2570</f>
        <v>0</v>
      </c>
    </row>
    <row r="2725" spans="1:4" x14ac:dyDescent="0.3">
      <c r="C2725">
        <v>26</v>
      </c>
      <c r="D2725" s="109">
        <f>'COG-M'!P2571</f>
        <v>0</v>
      </c>
    </row>
    <row r="2726" spans="1:4" x14ac:dyDescent="0.3">
      <c r="C2726">
        <v>27</v>
      </c>
      <c r="D2726" s="109">
        <f>'COG-M'!P2572</f>
        <v>0</v>
      </c>
    </row>
    <row r="2727" spans="1:4" x14ac:dyDescent="0.3">
      <c r="A2727">
        <v>722</v>
      </c>
      <c r="B2727" t="s">
        <v>341</v>
      </c>
      <c r="D2727" s="109">
        <f>'COG-M'!P2573</f>
        <v>0</v>
      </c>
    </row>
    <row r="2728" spans="1:4" x14ac:dyDescent="0.3">
      <c r="A2728">
        <v>723</v>
      </c>
      <c r="B2728" t="s">
        <v>342</v>
      </c>
      <c r="D2728" s="109">
        <f>'COG-M'!P2574</f>
        <v>0</v>
      </c>
    </row>
    <row r="2729" spans="1:4" x14ac:dyDescent="0.3">
      <c r="A2729">
        <v>724</v>
      </c>
      <c r="B2729" t="s">
        <v>343</v>
      </c>
      <c r="C2729">
        <v>11</v>
      </c>
      <c r="D2729" s="109">
        <f>'COG-M'!P2575</f>
        <v>0</v>
      </c>
    </row>
    <row r="2730" spans="1:4" x14ac:dyDescent="0.3">
      <c r="C2730">
        <v>12</v>
      </c>
      <c r="D2730" s="109">
        <f>'COG-M'!P2576</f>
        <v>0</v>
      </c>
    </row>
    <row r="2731" spans="1:4" x14ac:dyDescent="0.3">
      <c r="C2731">
        <v>13</v>
      </c>
      <c r="D2731" s="109">
        <f>'COG-M'!P2577</f>
        <v>0</v>
      </c>
    </row>
    <row r="2732" spans="1:4" x14ac:dyDescent="0.3">
      <c r="C2732">
        <v>14</v>
      </c>
      <c r="D2732" s="109">
        <f>'COG-M'!P2578</f>
        <v>0</v>
      </c>
    </row>
    <row r="2733" spans="1:4" x14ac:dyDescent="0.3">
      <c r="C2733">
        <v>15</v>
      </c>
      <c r="D2733" s="109">
        <f>'COG-M'!P2579</f>
        <v>0</v>
      </c>
    </row>
    <row r="2734" spans="1:4" x14ac:dyDescent="0.3">
      <c r="C2734">
        <v>16</v>
      </c>
      <c r="D2734" s="109">
        <f>'COG-M'!P2580</f>
        <v>0</v>
      </c>
    </row>
    <row r="2735" spans="1:4" x14ac:dyDescent="0.3">
      <c r="C2735">
        <v>17</v>
      </c>
      <c r="D2735" s="109">
        <f>'COG-M'!P2581</f>
        <v>0</v>
      </c>
    </row>
    <row r="2736" spans="1:4" x14ac:dyDescent="0.3">
      <c r="C2736">
        <v>25</v>
      </c>
      <c r="D2736" s="109">
        <f>'COG-M'!P2582</f>
        <v>0</v>
      </c>
    </row>
    <row r="2737" spans="1:4" x14ac:dyDescent="0.3">
      <c r="C2737">
        <v>26</v>
      </c>
      <c r="D2737" s="109">
        <f>'COG-M'!P2583</f>
        <v>0</v>
      </c>
    </row>
    <row r="2738" spans="1:4" x14ac:dyDescent="0.3">
      <c r="C2738">
        <v>27</v>
      </c>
      <c r="D2738" s="109">
        <f>'COG-M'!P2584</f>
        <v>0</v>
      </c>
    </row>
    <row r="2739" spans="1:4" x14ac:dyDescent="0.3">
      <c r="A2739">
        <v>725</v>
      </c>
      <c r="B2739" t="s">
        <v>344</v>
      </c>
      <c r="C2739">
        <v>11</v>
      </c>
      <c r="D2739" s="109">
        <f>'COG-M'!P2585</f>
        <v>0</v>
      </c>
    </row>
    <row r="2740" spans="1:4" x14ac:dyDescent="0.3">
      <c r="C2740">
        <v>12</v>
      </c>
      <c r="D2740" s="109">
        <f>'COG-M'!P2586</f>
        <v>0</v>
      </c>
    </row>
    <row r="2741" spans="1:4" x14ac:dyDescent="0.3">
      <c r="C2741">
        <v>13</v>
      </c>
      <c r="D2741" s="109">
        <f>'COG-M'!P2587</f>
        <v>0</v>
      </c>
    </row>
    <row r="2742" spans="1:4" x14ac:dyDescent="0.3">
      <c r="C2742">
        <v>14</v>
      </c>
      <c r="D2742" s="109">
        <f>'COG-M'!P2588</f>
        <v>0</v>
      </c>
    </row>
    <row r="2743" spans="1:4" x14ac:dyDescent="0.3">
      <c r="C2743">
        <v>15</v>
      </c>
      <c r="D2743" s="109">
        <f>'COG-M'!P2589</f>
        <v>0</v>
      </c>
    </row>
    <row r="2744" spans="1:4" x14ac:dyDescent="0.3">
      <c r="C2744">
        <v>16</v>
      </c>
      <c r="D2744" s="109">
        <f>'COG-M'!P2590</f>
        <v>0</v>
      </c>
    </row>
    <row r="2745" spans="1:4" x14ac:dyDescent="0.3">
      <c r="C2745">
        <v>17</v>
      </c>
      <c r="D2745" s="109">
        <f>'COG-M'!P2591</f>
        <v>0</v>
      </c>
    </row>
    <row r="2746" spans="1:4" x14ac:dyDescent="0.3">
      <c r="C2746">
        <v>25</v>
      </c>
      <c r="D2746" s="109">
        <f>'COG-M'!P2592</f>
        <v>0</v>
      </c>
    </row>
    <row r="2747" spans="1:4" x14ac:dyDescent="0.3">
      <c r="C2747">
        <v>26</v>
      </c>
      <c r="D2747" s="109">
        <f>'COG-M'!P2593</f>
        <v>0</v>
      </c>
    </row>
    <row r="2748" spans="1:4" x14ac:dyDescent="0.3">
      <c r="C2748">
        <v>27</v>
      </c>
      <c r="D2748" s="109">
        <f>'COG-M'!P2594</f>
        <v>0</v>
      </c>
    </row>
    <row r="2749" spans="1:4" x14ac:dyDescent="0.3">
      <c r="A2749">
        <v>726</v>
      </c>
      <c r="B2749" t="s">
        <v>345</v>
      </c>
      <c r="C2749">
        <v>11</v>
      </c>
      <c r="D2749" s="109">
        <f>'COG-M'!P2595</f>
        <v>0</v>
      </c>
    </row>
    <row r="2750" spans="1:4" x14ac:dyDescent="0.3">
      <c r="C2750">
        <v>12</v>
      </c>
      <c r="D2750" s="109">
        <f>'COG-M'!P2596</f>
        <v>0</v>
      </c>
    </row>
    <row r="2751" spans="1:4" x14ac:dyDescent="0.3">
      <c r="C2751">
        <v>13</v>
      </c>
      <c r="D2751" s="109">
        <f>'COG-M'!P2597</f>
        <v>0</v>
      </c>
    </row>
    <row r="2752" spans="1:4" x14ac:dyDescent="0.3">
      <c r="C2752">
        <v>14</v>
      </c>
      <c r="D2752" s="109">
        <f>'COG-M'!P2598</f>
        <v>0</v>
      </c>
    </row>
    <row r="2753" spans="1:4" x14ac:dyDescent="0.3">
      <c r="C2753">
        <v>15</v>
      </c>
      <c r="D2753" s="109">
        <f>'COG-M'!P2599</f>
        <v>0</v>
      </c>
    </row>
    <row r="2754" spans="1:4" x14ac:dyDescent="0.3">
      <c r="C2754">
        <v>16</v>
      </c>
      <c r="D2754" s="109">
        <f>'COG-M'!P2600</f>
        <v>0</v>
      </c>
    </row>
    <row r="2755" spans="1:4" x14ac:dyDescent="0.3">
      <c r="C2755">
        <v>17</v>
      </c>
      <c r="D2755" s="109">
        <f>'COG-M'!P2601</f>
        <v>0</v>
      </c>
    </row>
    <row r="2756" spans="1:4" x14ac:dyDescent="0.3">
      <c r="C2756">
        <v>25</v>
      </c>
      <c r="D2756" s="109">
        <f>'COG-M'!P2602</f>
        <v>0</v>
      </c>
    </row>
    <row r="2757" spans="1:4" x14ac:dyDescent="0.3">
      <c r="C2757">
        <v>26</v>
      </c>
      <c r="D2757" s="109">
        <f>'COG-M'!P2603</f>
        <v>0</v>
      </c>
    </row>
    <row r="2758" spans="1:4" x14ac:dyDescent="0.3">
      <c r="C2758">
        <v>27</v>
      </c>
      <c r="D2758" s="109">
        <f>'COG-M'!P2604</f>
        <v>0</v>
      </c>
    </row>
    <row r="2759" spans="1:4" x14ac:dyDescent="0.3">
      <c r="A2759">
        <v>727</v>
      </c>
      <c r="B2759" t="s">
        <v>346</v>
      </c>
      <c r="C2759">
        <v>11</v>
      </c>
      <c r="D2759" s="109">
        <f>'COG-M'!P2605</f>
        <v>0</v>
      </c>
    </row>
    <row r="2760" spans="1:4" x14ac:dyDescent="0.3">
      <c r="C2760">
        <v>12</v>
      </c>
      <c r="D2760" s="109">
        <f>'COG-M'!P2606</f>
        <v>0</v>
      </c>
    </row>
    <row r="2761" spans="1:4" x14ac:dyDescent="0.3">
      <c r="C2761">
        <v>13</v>
      </c>
      <c r="D2761" s="109">
        <f>'COG-M'!P2607</f>
        <v>0</v>
      </c>
    </row>
    <row r="2762" spans="1:4" x14ac:dyDescent="0.3">
      <c r="C2762">
        <v>14</v>
      </c>
      <c r="D2762" s="109">
        <f>'COG-M'!P2608</f>
        <v>0</v>
      </c>
    </row>
    <row r="2763" spans="1:4" x14ac:dyDescent="0.3">
      <c r="C2763">
        <v>15</v>
      </c>
      <c r="D2763" s="109">
        <f>'COG-M'!P2609</f>
        <v>0</v>
      </c>
    </row>
    <row r="2764" spans="1:4" x14ac:dyDescent="0.3">
      <c r="C2764">
        <v>16</v>
      </c>
      <c r="D2764" s="109">
        <f>'COG-M'!P2610</f>
        <v>0</v>
      </c>
    </row>
    <row r="2765" spans="1:4" x14ac:dyDescent="0.3">
      <c r="C2765">
        <v>17</v>
      </c>
      <c r="D2765" s="109">
        <f>'COG-M'!P2611</f>
        <v>0</v>
      </c>
    </row>
    <row r="2766" spans="1:4" x14ac:dyDescent="0.3">
      <c r="C2766">
        <v>25</v>
      </c>
      <c r="D2766" s="109">
        <f>'COG-M'!P2612</f>
        <v>0</v>
      </c>
    </row>
    <row r="2767" spans="1:4" x14ac:dyDescent="0.3">
      <c r="C2767">
        <v>26</v>
      </c>
      <c r="D2767" s="109">
        <f>'COG-M'!P2613</f>
        <v>0</v>
      </c>
    </row>
    <row r="2768" spans="1:4" x14ac:dyDescent="0.3">
      <c r="C2768">
        <v>27</v>
      </c>
      <c r="D2768" s="109">
        <f>'COG-M'!P2614</f>
        <v>0</v>
      </c>
    </row>
    <row r="2769" spans="1:4" x14ac:dyDescent="0.3">
      <c r="A2769">
        <v>728</v>
      </c>
      <c r="B2769" t="s">
        <v>347</v>
      </c>
      <c r="C2769">
        <v>11</v>
      </c>
      <c r="D2769" s="109">
        <f>'COG-M'!P2615</f>
        <v>0</v>
      </c>
    </row>
    <row r="2770" spans="1:4" x14ac:dyDescent="0.3">
      <c r="C2770">
        <v>12</v>
      </c>
      <c r="D2770" s="109">
        <f>'COG-M'!P2616</f>
        <v>0</v>
      </c>
    </row>
    <row r="2771" spans="1:4" x14ac:dyDescent="0.3">
      <c r="C2771">
        <v>13</v>
      </c>
      <c r="D2771" s="109">
        <f>'COG-M'!P2617</f>
        <v>0</v>
      </c>
    </row>
    <row r="2772" spans="1:4" x14ac:dyDescent="0.3">
      <c r="C2772">
        <v>14</v>
      </c>
      <c r="D2772" s="109">
        <f>'COG-M'!P2618</f>
        <v>0</v>
      </c>
    </row>
    <row r="2773" spans="1:4" x14ac:dyDescent="0.3">
      <c r="C2773">
        <v>15</v>
      </c>
      <c r="D2773" s="109">
        <f>'COG-M'!P2619</f>
        <v>0</v>
      </c>
    </row>
    <row r="2774" spans="1:4" x14ac:dyDescent="0.3">
      <c r="C2774">
        <v>16</v>
      </c>
      <c r="D2774" s="109">
        <f>'COG-M'!P2620</f>
        <v>0</v>
      </c>
    </row>
    <row r="2775" spans="1:4" x14ac:dyDescent="0.3">
      <c r="C2775">
        <v>17</v>
      </c>
      <c r="D2775" s="109">
        <f>'COG-M'!P2621</f>
        <v>0</v>
      </c>
    </row>
    <row r="2776" spans="1:4" x14ac:dyDescent="0.3">
      <c r="C2776">
        <v>25</v>
      </c>
      <c r="D2776" s="109">
        <f>'COG-M'!P2622</f>
        <v>0</v>
      </c>
    </row>
    <row r="2777" spans="1:4" x14ac:dyDescent="0.3">
      <c r="C2777">
        <v>26</v>
      </c>
      <c r="D2777" s="109">
        <f>'COG-M'!P2623</f>
        <v>0</v>
      </c>
    </row>
    <row r="2778" spans="1:4" x14ac:dyDescent="0.3">
      <c r="C2778">
        <v>27</v>
      </c>
      <c r="D2778" s="109">
        <f>'COG-M'!P2624</f>
        <v>0</v>
      </c>
    </row>
    <row r="2779" spans="1:4" x14ac:dyDescent="0.3">
      <c r="A2779">
        <v>729</v>
      </c>
      <c r="B2779" t="s">
        <v>348</v>
      </c>
      <c r="C2779">
        <v>11</v>
      </c>
      <c r="D2779" s="109">
        <f>'COG-M'!P2625</f>
        <v>0</v>
      </c>
    </row>
    <row r="2780" spans="1:4" x14ac:dyDescent="0.3">
      <c r="C2780">
        <v>12</v>
      </c>
      <c r="D2780" s="109">
        <f>'COG-M'!P2626</f>
        <v>0</v>
      </c>
    </row>
    <row r="2781" spans="1:4" x14ac:dyDescent="0.3">
      <c r="C2781">
        <v>13</v>
      </c>
      <c r="D2781" s="109">
        <f>'COG-M'!P2627</f>
        <v>0</v>
      </c>
    </row>
    <row r="2782" spans="1:4" x14ac:dyDescent="0.3">
      <c r="C2782">
        <v>14</v>
      </c>
      <c r="D2782" s="109">
        <f>'COG-M'!P2628</f>
        <v>0</v>
      </c>
    </row>
    <row r="2783" spans="1:4" x14ac:dyDescent="0.3">
      <c r="C2783">
        <v>15</v>
      </c>
      <c r="D2783" s="109">
        <f>'COG-M'!P2629</f>
        <v>0</v>
      </c>
    </row>
    <row r="2784" spans="1:4" x14ac:dyDescent="0.3">
      <c r="C2784">
        <v>16</v>
      </c>
      <c r="D2784" s="109">
        <f>'COG-M'!P2630</f>
        <v>0</v>
      </c>
    </row>
    <row r="2785" spans="1:4" x14ac:dyDescent="0.3">
      <c r="C2785">
        <v>17</v>
      </c>
      <c r="D2785" s="109">
        <f>'COG-M'!P2631</f>
        <v>0</v>
      </c>
    </row>
    <row r="2786" spans="1:4" x14ac:dyDescent="0.3">
      <c r="C2786">
        <v>25</v>
      </c>
      <c r="D2786" s="109">
        <f>'COG-M'!P2632</f>
        <v>0</v>
      </c>
    </row>
    <row r="2787" spans="1:4" x14ac:dyDescent="0.3">
      <c r="C2787">
        <v>26</v>
      </c>
      <c r="D2787" s="109">
        <f>'COG-M'!P2633</f>
        <v>0</v>
      </c>
    </row>
    <row r="2788" spans="1:4" x14ac:dyDescent="0.3">
      <c r="C2788">
        <v>27</v>
      </c>
      <c r="D2788" s="109">
        <f>'COG-M'!P2634</f>
        <v>0</v>
      </c>
    </row>
    <row r="2789" spans="1:4" x14ac:dyDescent="0.3">
      <c r="A2789">
        <v>7300</v>
      </c>
      <c r="B2789" t="s">
        <v>349</v>
      </c>
      <c r="D2789" s="109">
        <f>'COG-M'!P2635</f>
        <v>0</v>
      </c>
    </row>
    <row r="2790" spans="1:4" x14ac:dyDescent="0.3">
      <c r="A2790">
        <v>731</v>
      </c>
      <c r="B2790" t="s">
        <v>350</v>
      </c>
      <c r="C2790">
        <v>11</v>
      </c>
      <c r="D2790" s="109">
        <f>'COG-M'!P2636</f>
        <v>0</v>
      </c>
    </row>
    <row r="2791" spans="1:4" x14ac:dyDescent="0.3">
      <c r="C2791">
        <v>12</v>
      </c>
      <c r="D2791" s="109">
        <f>'COG-M'!P2637</f>
        <v>0</v>
      </c>
    </row>
    <row r="2792" spans="1:4" x14ac:dyDescent="0.3">
      <c r="C2792">
        <v>13</v>
      </c>
      <c r="D2792" s="109">
        <f>'COG-M'!P2638</f>
        <v>0</v>
      </c>
    </row>
    <row r="2793" spans="1:4" x14ac:dyDescent="0.3">
      <c r="C2793">
        <v>14</v>
      </c>
      <c r="D2793" s="109">
        <f>'COG-M'!P2639</f>
        <v>0</v>
      </c>
    </row>
    <row r="2794" spans="1:4" x14ac:dyDescent="0.3">
      <c r="C2794">
        <v>15</v>
      </c>
      <c r="D2794" s="109">
        <f>'COG-M'!P2640</f>
        <v>0</v>
      </c>
    </row>
    <row r="2795" spans="1:4" x14ac:dyDescent="0.3">
      <c r="C2795">
        <v>16</v>
      </c>
      <c r="D2795" s="109">
        <f>'COG-M'!P2641</f>
        <v>0</v>
      </c>
    </row>
    <row r="2796" spans="1:4" x14ac:dyDescent="0.3">
      <c r="C2796">
        <v>17</v>
      </c>
      <c r="D2796" s="109">
        <f>'COG-M'!P2642</f>
        <v>0</v>
      </c>
    </row>
    <row r="2797" spans="1:4" x14ac:dyDescent="0.3">
      <c r="C2797">
        <v>25</v>
      </c>
      <c r="D2797" s="109">
        <f>'COG-M'!P2643</f>
        <v>0</v>
      </c>
    </row>
    <row r="2798" spans="1:4" x14ac:dyDescent="0.3">
      <c r="C2798">
        <v>26</v>
      </c>
      <c r="D2798" s="109">
        <f>'COG-M'!P2644</f>
        <v>0</v>
      </c>
    </row>
    <row r="2799" spans="1:4" x14ac:dyDescent="0.3">
      <c r="C2799">
        <v>27</v>
      </c>
      <c r="D2799" s="109">
        <f>'COG-M'!P2645</f>
        <v>0</v>
      </c>
    </row>
    <row r="2800" spans="1:4" x14ac:dyDescent="0.3">
      <c r="A2800">
        <v>732</v>
      </c>
      <c r="B2800" t="s">
        <v>351</v>
      </c>
      <c r="C2800">
        <v>11</v>
      </c>
      <c r="D2800" s="109">
        <f>'COG-M'!P2646</f>
        <v>0</v>
      </c>
    </row>
    <row r="2801" spans="1:4" x14ac:dyDescent="0.3">
      <c r="C2801">
        <v>12</v>
      </c>
      <c r="D2801" s="109">
        <f>'COG-M'!P2647</f>
        <v>0</v>
      </c>
    </row>
    <row r="2802" spans="1:4" x14ac:dyDescent="0.3">
      <c r="C2802">
        <v>13</v>
      </c>
      <c r="D2802" s="109">
        <f>'COG-M'!P2648</f>
        <v>0</v>
      </c>
    </row>
    <row r="2803" spans="1:4" x14ac:dyDescent="0.3">
      <c r="C2803">
        <v>14</v>
      </c>
      <c r="D2803" s="109">
        <f>'COG-M'!P2649</f>
        <v>0</v>
      </c>
    </row>
    <row r="2804" spans="1:4" x14ac:dyDescent="0.3">
      <c r="C2804">
        <v>15</v>
      </c>
      <c r="D2804" s="109">
        <f>'COG-M'!P2650</f>
        <v>0</v>
      </c>
    </row>
    <row r="2805" spans="1:4" x14ac:dyDescent="0.3">
      <c r="C2805">
        <v>16</v>
      </c>
      <c r="D2805" s="109">
        <f>'COG-M'!P2651</f>
        <v>0</v>
      </c>
    </row>
    <row r="2806" spans="1:4" x14ac:dyDescent="0.3">
      <c r="C2806">
        <v>17</v>
      </c>
      <c r="D2806" s="109">
        <f>'COG-M'!P2652</f>
        <v>0</v>
      </c>
    </row>
    <row r="2807" spans="1:4" x14ac:dyDescent="0.3">
      <c r="C2807">
        <v>25</v>
      </c>
      <c r="D2807" s="109">
        <f>'COG-M'!P2653</f>
        <v>0</v>
      </c>
    </row>
    <row r="2808" spans="1:4" x14ac:dyDescent="0.3">
      <c r="C2808">
        <v>26</v>
      </c>
      <c r="D2808" s="109">
        <f>'COG-M'!P2654</f>
        <v>0</v>
      </c>
    </row>
    <row r="2809" spans="1:4" x14ac:dyDescent="0.3">
      <c r="C2809">
        <v>27</v>
      </c>
      <c r="D2809" s="109">
        <f>'COG-M'!P2655</f>
        <v>0</v>
      </c>
    </row>
    <row r="2810" spans="1:4" x14ac:dyDescent="0.3">
      <c r="A2810">
        <v>733</v>
      </c>
      <c r="B2810" t="s">
        <v>352</v>
      </c>
      <c r="C2810">
        <v>11</v>
      </c>
      <c r="D2810" s="109">
        <f>'COG-M'!P2656</f>
        <v>0</v>
      </c>
    </row>
    <row r="2811" spans="1:4" x14ac:dyDescent="0.3">
      <c r="C2811">
        <v>12</v>
      </c>
      <c r="D2811" s="109">
        <f>'COG-M'!P2657</f>
        <v>0</v>
      </c>
    </row>
    <row r="2812" spans="1:4" x14ac:dyDescent="0.3">
      <c r="C2812">
        <v>13</v>
      </c>
      <c r="D2812" s="109">
        <f>'COG-M'!P2658</f>
        <v>0</v>
      </c>
    </row>
    <row r="2813" spans="1:4" x14ac:dyDescent="0.3">
      <c r="C2813">
        <v>14</v>
      </c>
      <c r="D2813" s="109">
        <f>'COG-M'!P2659</f>
        <v>0</v>
      </c>
    </row>
    <row r="2814" spans="1:4" x14ac:dyDescent="0.3">
      <c r="C2814">
        <v>15</v>
      </c>
      <c r="D2814" s="109">
        <f>'COG-M'!P2660</f>
        <v>0</v>
      </c>
    </row>
    <row r="2815" spans="1:4" x14ac:dyDescent="0.3">
      <c r="C2815">
        <v>16</v>
      </c>
      <c r="D2815" s="109">
        <f>'COG-M'!P2661</f>
        <v>0</v>
      </c>
    </row>
    <row r="2816" spans="1:4" x14ac:dyDescent="0.3">
      <c r="C2816">
        <v>17</v>
      </c>
      <c r="D2816" s="109">
        <f>'COG-M'!P2662</f>
        <v>0</v>
      </c>
    </row>
    <row r="2817" spans="1:4" x14ac:dyDescent="0.3">
      <c r="C2817">
        <v>25</v>
      </c>
      <c r="D2817" s="109">
        <f>'COG-M'!P2663</f>
        <v>0</v>
      </c>
    </row>
    <row r="2818" spans="1:4" x14ac:dyDescent="0.3">
      <c r="C2818">
        <v>26</v>
      </c>
      <c r="D2818" s="109">
        <f>'COG-M'!P2664</f>
        <v>0</v>
      </c>
    </row>
    <row r="2819" spans="1:4" x14ac:dyDescent="0.3">
      <c r="C2819">
        <v>27</v>
      </c>
      <c r="D2819" s="109">
        <f>'COG-M'!P2665</f>
        <v>0</v>
      </c>
    </row>
    <row r="2820" spans="1:4" x14ac:dyDescent="0.3">
      <c r="A2820">
        <v>734</v>
      </c>
      <c r="B2820" t="s">
        <v>353</v>
      </c>
      <c r="C2820">
        <v>11</v>
      </c>
      <c r="D2820" s="109">
        <f>'COG-M'!P2666</f>
        <v>0</v>
      </c>
    </row>
    <row r="2821" spans="1:4" x14ac:dyDescent="0.3">
      <c r="C2821">
        <v>12</v>
      </c>
      <c r="D2821" s="109">
        <f>'COG-M'!P2667</f>
        <v>0</v>
      </c>
    </row>
    <row r="2822" spans="1:4" x14ac:dyDescent="0.3">
      <c r="C2822">
        <v>13</v>
      </c>
      <c r="D2822" s="109">
        <f>'COG-M'!P2668</f>
        <v>0</v>
      </c>
    </row>
    <row r="2823" spans="1:4" x14ac:dyDescent="0.3">
      <c r="C2823">
        <v>14</v>
      </c>
      <c r="D2823" s="109">
        <f>'COG-M'!P2669</f>
        <v>0</v>
      </c>
    </row>
    <row r="2824" spans="1:4" x14ac:dyDescent="0.3">
      <c r="C2824">
        <v>15</v>
      </c>
      <c r="D2824" s="109">
        <f>'COG-M'!P2670</f>
        <v>0</v>
      </c>
    </row>
    <row r="2825" spans="1:4" x14ac:dyDescent="0.3">
      <c r="C2825">
        <v>16</v>
      </c>
      <c r="D2825" s="109">
        <f>'COG-M'!P2671</f>
        <v>0</v>
      </c>
    </row>
    <row r="2826" spans="1:4" x14ac:dyDescent="0.3">
      <c r="C2826">
        <v>17</v>
      </c>
      <c r="D2826" s="109">
        <f>'COG-M'!P2672</f>
        <v>0</v>
      </c>
    </row>
    <row r="2827" spans="1:4" x14ac:dyDescent="0.3">
      <c r="C2827">
        <v>25</v>
      </c>
      <c r="D2827" s="109">
        <f>'COG-M'!P2673</f>
        <v>0</v>
      </c>
    </row>
    <row r="2828" spans="1:4" x14ac:dyDescent="0.3">
      <c r="C2828">
        <v>26</v>
      </c>
      <c r="D2828" s="109">
        <f>'COG-M'!P2674</f>
        <v>0</v>
      </c>
    </row>
    <row r="2829" spans="1:4" x14ac:dyDescent="0.3">
      <c r="C2829">
        <v>27</v>
      </c>
      <c r="D2829" s="109">
        <f>'COG-M'!P2675</f>
        <v>0</v>
      </c>
    </row>
    <row r="2830" spans="1:4" x14ac:dyDescent="0.3">
      <c r="A2830">
        <v>735</v>
      </c>
      <c r="B2830" t="s">
        <v>354</v>
      </c>
      <c r="C2830">
        <v>11</v>
      </c>
      <c r="D2830" s="109">
        <f>'COG-M'!P2676</f>
        <v>0</v>
      </c>
    </row>
    <row r="2831" spans="1:4" x14ac:dyDescent="0.3">
      <c r="C2831">
        <v>12</v>
      </c>
      <c r="D2831" s="109">
        <f>'COG-M'!P2677</f>
        <v>0</v>
      </c>
    </row>
    <row r="2832" spans="1:4" x14ac:dyDescent="0.3">
      <c r="C2832">
        <v>13</v>
      </c>
      <c r="D2832" s="109">
        <f>'COG-M'!P2678</f>
        <v>0</v>
      </c>
    </row>
    <row r="2833" spans="1:4" x14ac:dyDescent="0.3">
      <c r="C2833">
        <v>14</v>
      </c>
      <c r="D2833" s="109">
        <f>'COG-M'!P2679</f>
        <v>0</v>
      </c>
    </row>
    <row r="2834" spans="1:4" x14ac:dyDescent="0.3">
      <c r="C2834">
        <v>15</v>
      </c>
      <c r="D2834" s="109">
        <f>'COG-M'!P2680</f>
        <v>0</v>
      </c>
    </row>
    <row r="2835" spans="1:4" x14ac:dyDescent="0.3">
      <c r="C2835">
        <v>16</v>
      </c>
      <c r="D2835" s="109">
        <f>'COG-M'!P2681</f>
        <v>0</v>
      </c>
    </row>
    <row r="2836" spans="1:4" x14ac:dyDescent="0.3">
      <c r="C2836">
        <v>17</v>
      </c>
      <c r="D2836" s="109">
        <f>'COG-M'!P2682</f>
        <v>0</v>
      </c>
    </row>
    <row r="2837" spans="1:4" x14ac:dyDescent="0.3">
      <c r="C2837">
        <v>25</v>
      </c>
      <c r="D2837" s="109">
        <f>'COG-M'!P2683</f>
        <v>0</v>
      </c>
    </row>
    <row r="2838" spans="1:4" x14ac:dyDescent="0.3">
      <c r="C2838">
        <v>26</v>
      </c>
      <c r="D2838" s="109">
        <f>'COG-M'!P2684</f>
        <v>0</v>
      </c>
    </row>
    <row r="2839" spans="1:4" x14ac:dyDescent="0.3">
      <c r="C2839">
        <v>27</v>
      </c>
      <c r="D2839" s="109">
        <f>'COG-M'!P2685</f>
        <v>0</v>
      </c>
    </row>
    <row r="2840" spans="1:4" x14ac:dyDescent="0.3">
      <c r="A2840">
        <v>739</v>
      </c>
      <c r="B2840" t="s">
        <v>355</v>
      </c>
      <c r="C2840">
        <v>11</v>
      </c>
      <c r="D2840" s="109">
        <f>'COG-M'!P2686</f>
        <v>0</v>
      </c>
    </row>
    <row r="2841" spans="1:4" x14ac:dyDescent="0.3">
      <c r="C2841">
        <v>12</v>
      </c>
      <c r="D2841" s="109">
        <f>'COG-M'!P2687</f>
        <v>0</v>
      </c>
    </row>
    <row r="2842" spans="1:4" x14ac:dyDescent="0.3">
      <c r="C2842">
        <v>13</v>
      </c>
      <c r="D2842" s="109">
        <f>'COG-M'!P2688</f>
        <v>0</v>
      </c>
    </row>
    <row r="2843" spans="1:4" x14ac:dyDescent="0.3">
      <c r="C2843">
        <v>14</v>
      </c>
      <c r="D2843" s="109">
        <f>'COG-M'!P2689</f>
        <v>0</v>
      </c>
    </row>
    <row r="2844" spans="1:4" x14ac:dyDescent="0.3">
      <c r="C2844">
        <v>15</v>
      </c>
      <c r="D2844" s="109">
        <f>'COG-M'!P2690</f>
        <v>0</v>
      </c>
    </row>
    <row r="2845" spans="1:4" x14ac:dyDescent="0.3">
      <c r="C2845">
        <v>16</v>
      </c>
      <c r="D2845" s="109">
        <f>'COG-M'!P2691</f>
        <v>0</v>
      </c>
    </row>
    <row r="2846" spans="1:4" x14ac:dyDescent="0.3">
      <c r="C2846">
        <v>17</v>
      </c>
      <c r="D2846" s="109">
        <f>'COG-M'!P2692</f>
        <v>0</v>
      </c>
    </row>
    <row r="2847" spans="1:4" x14ac:dyDescent="0.3">
      <c r="C2847">
        <v>25</v>
      </c>
      <c r="D2847" s="109">
        <f>'COG-M'!P2693</f>
        <v>0</v>
      </c>
    </row>
    <row r="2848" spans="1:4" x14ac:dyDescent="0.3">
      <c r="C2848">
        <v>26</v>
      </c>
      <c r="D2848" s="109">
        <f>'COG-M'!P2694</f>
        <v>0</v>
      </c>
    </row>
    <row r="2849" spans="1:4" x14ac:dyDescent="0.3">
      <c r="C2849">
        <v>27</v>
      </c>
      <c r="D2849" s="109">
        <f>'COG-M'!P2695</f>
        <v>0</v>
      </c>
    </row>
    <row r="2850" spans="1:4" x14ac:dyDescent="0.3">
      <c r="A2850">
        <v>7400</v>
      </c>
      <c r="B2850" t="s">
        <v>356</v>
      </c>
      <c r="D2850" s="109">
        <f>'COG-M'!P2696</f>
        <v>0</v>
      </c>
    </row>
    <row r="2851" spans="1:4" x14ac:dyDescent="0.3">
      <c r="A2851">
        <v>741</v>
      </c>
      <c r="B2851" t="s">
        <v>357</v>
      </c>
      <c r="C2851">
        <v>11</v>
      </c>
      <c r="D2851" s="109">
        <f>'COG-M'!P2697</f>
        <v>0</v>
      </c>
    </row>
    <row r="2852" spans="1:4" x14ac:dyDescent="0.3">
      <c r="C2852">
        <v>12</v>
      </c>
      <c r="D2852" s="109">
        <f>'COG-M'!P2698</f>
        <v>0</v>
      </c>
    </row>
    <row r="2853" spans="1:4" x14ac:dyDescent="0.3">
      <c r="C2853">
        <v>13</v>
      </c>
      <c r="D2853" s="109">
        <f>'COG-M'!P2699</f>
        <v>0</v>
      </c>
    </row>
    <row r="2854" spans="1:4" x14ac:dyDescent="0.3">
      <c r="C2854">
        <v>14</v>
      </c>
      <c r="D2854" s="109">
        <f>'COG-M'!P2700</f>
        <v>0</v>
      </c>
    </row>
    <row r="2855" spans="1:4" x14ac:dyDescent="0.3">
      <c r="C2855">
        <v>15</v>
      </c>
      <c r="D2855" s="109">
        <f>'COG-M'!P2701</f>
        <v>0</v>
      </c>
    </row>
    <row r="2856" spans="1:4" x14ac:dyDescent="0.3">
      <c r="C2856">
        <v>16</v>
      </c>
      <c r="D2856" s="109">
        <f>'COG-M'!P2702</f>
        <v>0</v>
      </c>
    </row>
    <row r="2857" spans="1:4" x14ac:dyDescent="0.3">
      <c r="C2857">
        <v>17</v>
      </c>
      <c r="D2857" s="109">
        <f>'COG-M'!P2703</f>
        <v>0</v>
      </c>
    </row>
    <row r="2858" spans="1:4" x14ac:dyDescent="0.3">
      <c r="C2858">
        <v>25</v>
      </c>
      <c r="D2858" s="109">
        <f>'COG-M'!P2704</f>
        <v>0</v>
      </c>
    </row>
    <row r="2859" spans="1:4" x14ac:dyDescent="0.3">
      <c r="C2859">
        <v>26</v>
      </c>
      <c r="D2859" s="109">
        <f>'COG-M'!P2705</f>
        <v>0</v>
      </c>
    </row>
    <row r="2860" spans="1:4" x14ac:dyDescent="0.3">
      <c r="C2860">
        <v>27</v>
      </c>
      <c r="D2860" s="109">
        <f>'COG-M'!P2706</f>
        <v>0</v>
      </c>
    </row>
    <row r="2861" spans="1:4" x14ac:dyDescent="0.3">
      <c r="A2861">
        <v>742</v>
      </c>
      <c r="B2861" t="s">
        <v>358</v>
      </c>
      <c r="D2861" s="109">
        <f>'COG-M'!P2707</f>
        <v>0</v>
      </c>
    </row>
    <row r="2862" spans="1:4" x14ac:dyDescent="0.3">
      <c r="A2862">
        <v>743</v>
      </c>
      <c r="B2862" t="s">
        <v>359</v>
      </c>
      <c r="D2862" s="109">
        <f>'COG-M'!P2708</f>
        <v>0</v>
      </c>
    </row>
    <row r="2863" spans="1:4" x14ac:dyDescent="0.3">
      <c r="A2863">
        <v>744</v>
      </c>
      <c r="B2863" t="s">
        <v>360</v>
      </c>
      <c r="D2863" s="109">
        <f>'COG-M'!P2709</f>
        <v>0</v>
      </c>
    </row>
    <row r="2864" spans="1:4" x14ac:dyDescent="0.3">
      <c r="A2864">
        <v>745</v>
      </c>
      <c r="B2864" t="s">
        <v>361</v>
      </c>
      <c r="C2864">
        <v>11</v>
      </c>
      <c r="D2864" s="109">
        <f>'COG-M'!P2710</f>
        <v>0</v>
      </c>
    </row>
    <row r="2865" spans="1:4" x14ac:dyDescent="0.3">
      <c r="C2865">
        <v>12</v>
      </c>
      <c r="D2865" s="109">
        <f>'COG-M'!P2711</f>
        <v>0</v>
      </c>
    </row>
    <row r="2866" spans="1:4" x14ac:dyDescent="0.3">
      <c r="C2866">
        <v>13</v>
      </c>
      <c r="D2866" s="109">
        <f>'COG-M'!P2712</f>
        <v>0</v>
      </c>
    </row>
    <row r="2867" spans="1:4" x14ac:dyDescent="0.3">
      <c r="C2867">
        <v>14</v>
      </c>
      <c r="D2867" s="109">
        <f>'COG-M'!P2713</f>
        <v>0</v>
      </c>
    </row>
    <row r="2868" spans="1:4" x14ac:dyDescent="0.3">
      <c r="C2868">
        <v>15</v>
      </c>
      <c r="D2868" s="109">
        <f>'COG-M'!P2714</f>
        <v>0</v>
      </c>
    </row>
    <row r="2869" spans="1:4" x14ac:dyDescent="0.3">
      <c r="C2869">
        <v>16</v>
      </c>
      <c r="D2869" s="109">
        <f>'COG-M'!P2715</f>
        <v>0</v>
      </c>
    </row>
    <row r="2870" spans="1:4" x14ac:dyDescent="0.3">
      <c r="C2870">
        <v>17</v>
      </c>
      <c r="D2870" s="109">
        <f>'COG-M'!P2716</f>
        <v>0</v>
      </c>
    </row>
    <row r="2871" spans="1:4" x14ac:dyDescent="0.3">
      <c r="C2871">
        <v>25</v>
      </c>
      <c r="D2871" s="109">
        <f>'COG-M'!P2717</f>
        <v>0</v>
      </c>
    </row>
    <row r="2872" spans="1:4" x14ac:dyDescent="0.3">
      <c r="C2872">
        <v>26</v>
      </c>
      <c r="D2872" s="109">
        <f>'COG-M'!P2718</f>
        <v>0</v>
      </c>
    </row>
    <row r="2873" spans="1:4" x14ac:dyDescent="0.3">
      <c r="C2873">
        <v>27</v>
      </c>
      <c r="D2873" s="109">
        <f>'COG-M'!P2719</f>
        <v>0</v>
      </c>
    </row>
    <row r="2874" spans="1:4" x14ac:dyDescent="0.3">
      <c r="A2874">
        <v>746</v>
      </c>
      <c r="B2874" t="s">
        <v>362</v>
      </c>
      <c r="C2874">
        <v>11</v>
      </c>
      <c r="D2874" s="109">
        <f>'COG-M'!P2720</f>
        <v>0</v>
      </c>
    </row>
    <row r="2875" spans="1:4" x14ac:dyDescent="0.3">
      <c r="C2875">
        <v>12</v>
      </c>
      <c r="D2875" s="109">
        <f>'COG-M'!P2721</f>
        <v>0</v>
      </c>
    </row>
    <row r="2876" spans="1:4" x14ac:dyDescent="0.3">
      <c r="C2876">
        <v>13</v>
      </c>
      <c r="D2876" s="109">
        <f>'COG-M'!P2722</f>
        <v>0</v>
      </c>
    </row>
    <row r="2877" spans="1:4" x14ac:dyDescent="0.3">
      <c r="C2877">
        <v>14</v>
      </c>
      <c r="D2877" s="109">
        <f>'COG-M'!P2723</f>
        <v>0</v>
      </c>
    </row>
    <row r="2878" spans="1:4" x14ac:dyDescent="0.3">
      <c r="C2878">
        <v>15</v>
      </c>
      <c r="D2878" s="109">
        <f>'COG-M'!P2724</f>
        <v>0</v>
      </c>
    </row>
    <row r="2879" spans="1:4" x14ac:dyDescent="0.3">
      <c r="C2879">
        <v>16</v>
      </c>
      <c r="D2879" s="109">
        <f>'COG-M'!P2725</f>
        <v>0</v>
      </c>
    </row>
    <row r="2880" spans="1:4" x14ac:dyDescent="0.3">
      <c r="C2880">
        <v>17</v>
      </c>
      <c r="D2880" s="109">
        <f>'COG-M'!P2726</f>
        <v>0</v>
      </c>
    </row>
    <row r="2881" spans="1:4" x14ac:dyDescent="0.3">
      <c r="C2881">
        <v>25</v>
      </c>
      <c r="D2881" s="109">
        <f>'COG-M'!P2727</f>
        <v>0</v>
      </c>
    </row>
    <row r="2882" spans="1:4" x14ac:dyDescent="0.3">
      <c r="C2882">
        <v>26</v>
      </c>
      <c r="D2882" s="109">
        <f>'COG-M'!P2728</f>
        <v>0</v>
      </c>
    </row>
    <row r="2883" spans="1:4" x14ac:dyDescent="0.3">
      <c r="C2883">
        <v>27</v>
      </c>
      <c r="D2883" s="109">
        <f>'COG-M'!P2729</f>
        <v>0</v>
      </c>
    </row>
    <row r="2884" spans="1:4" x14ac:dyDescent="0.3">
      <c r="A2884">
        <v>747</v>
      </c>
      <c r="B2884" t="s">
        <v>363</v>
      </c>
      <c r="C2884">
        <v>11</v>
      </c>
      <c r="D2884" s="109">
        <f>'COG-M'!P2730</f>
        <v>0</v>
      </c>
    </row>
    <row r="2885" spans="1:4" x14ac:dyDescent="0.3">
      <c r="C2885">
        <v>12</v>
      </c>
      <c r="D2885" s="109">
        <f>'COG-M'!P2731</f>
        <v>0</v>
      </c>
    </row>
    <row r="2886" spans="1:4" x14ac:dyDescent="0.3">
      <c r="C2886">
        <v>13</v>
      </c>
      <c r="D2886" s="109">
        <f>'COG-M'!P2732</f>
        <v>0</v>
      </c>
    </row>
    <row r="2887" spans="1:4" x14ac:dyDescent="0.3">
      <c r="C2887">
        <v>14</v>
      </c>
      <c r="D2887" s="109">
        <f>'COG-M'!P2733</f>
        <v>0</v>
      </c>
    </row>
    <row r="2888" spans="1:4" x14ac:dyDescent="0.3">
      <c r="C2888">
        <v>15</v>
      </c>
      <c r="D2888" s="109">
        <f>'COG-M'!P2734</f>
        <v>0</v>
      </c>
    </row>
    <row r="2889" spans="1:4" x14ac:dyDescent="0.3">
      <c r="C2889">
        <v>16</v>
      </c>
      <c r="D2889" s="109">
        <f>'COG-M'!P2735</f>
        <v>0</v>
      </c>
    </row>
    <row r="2890" spans="1:4" x14ac:dyDescent="0.3">
      <c r="C2890">
        <v>17</v>
      </c>
      <c r="D2890" s="109">
        <f>'COG-M'!P2736</f>
        <v>0</v>
      </c>
    </row>
    <row r="2891" spans="1:4" x14ac:dyDescent="0.3">
      <c r="C2891">
        <v>25</v>
      </c>
      <c r="D2891" s="109">
        <f>'COG-M'!P2737</f>
        <v>0</v>
      </c>
    </row>
    <row r="2892" spans="1:4" x14ac:dyDescent="0.3">
      <c r="C2892">
        <v>26</v>
      </c>
      <c r="D2892" s="109">
        <f>'COG-M'!P2738</f>
        <v>0</v>
      </c>
    </row>
    <row r="2893" spans="1:4" x14ac:dyDescent="0.3">
      <c r="C2893">
        <v>27</v>
      </c>
      <c r="D2893" s="109">
        <f>'COG-M'!P2739</f>
        <v>0</v>
      </c>
    </row>
    <row r="2894" spans="1:4" x14ac:dyDescent="0.3">
      <c r="A2894">
        <v>748</v>
      </c>
      <c r="B2894" t="s">
        <v>364</v>
      </c>
      <c r="C2894">
        <v>11</v>
      </c>
      <c r="D2894" s="109">
        <f>'COG-M'!P2740</f>
        <v>0</v>
      </c>
    </row>
    <row r="2895" spans="1:4" x14ac:dyDescent="0.3">
      <c r="C2895">
        <v>12</v>
      </c>
      <c r="D2895" s="109">
        <f>'COG-M'!P2741</f>
        <v>0</v>
      </c>
    </row>
    <row r="2896" spans="1:4" x14ac:dyDescent="0.3">
      <c r="C2896">
        <v>13</v>
      </c>
      <c r="D2896" s="109">
        <f>'COG-M'!P2742</f>
        <v>0</v>
      </c>
    </row>
    <row r="2897" spans="1:4" x14ac:dyDescent="0.3">
      <c r="C2897">
        <v>14</v>
      </c>
      <c r="D2897" s="109">
        <f>'COG-M'!P2743</f>
        <v>0</v>
      </c>
    </row>
    <row r="2898" spans="1:4" x14ac:dyDescent="0.3">
      <c r="C2898">
        <v>15</v>
      </c>
      <c r="D2898" s="109">
        <f>'COG-M'!P2744</f>
        <v>0</v>
      </c>
    </row>
    <row r="2899" spans="1:4" x14ac:dyDescent="0.3">
      <c r="C2899">
        <v>16</v>
      </c>
      <c r="D2899" s="109">
        <f>'COG-M'!P2745</f>
        <v>0</v>
      </c>
    </row>
    <row r="2900" spans="1:4" x14ac:dyDescent="0.3">
      <c r="C2900">
        <v>17</v>
      </c>
      <c r="D2900" s="109">
        <f>'COG-M'!P2746</f>
        <v>0</v>
      </c>
    </row>
    <row r="2901" spans="1:4" x14ac:dyDescent="0.3">
      <c r="C2901">
        <v>25</v>
      </c>
      <c r="D2901" s="109">
        <f>'COG-M'!P2747</f>
        <v>0</v>
      </c>
    </row>
    <row r="2902" spans="1:4" x14ac:dyDescent="0.3">
      <c r="C2902">
        <v>26</v>
      </c>
      <c r="D2902" s="109">
        <f>'COG-M'!P2748</f>
        <v>0</v>
      </c>
    </row>
    <row r="2903" spans="1:4" x14ac:dyDescent="0.3">
      <c r="C2903">
        <v>27</v>
      </c>
      <c r="D2903" s="109">
        <f>'COG-M'!P2749</f>
        <v>0</v>
      </c>
    </row>
    <row r="2904" spans="1:4" x14ac:dyDescent="0.3">
      <c r="A2904">
        <v>749</v>
      </c>
      <c r="B2904" t="s">
        <v>365</v>
      </c>
      <c r="C2904">
        <v>11</v>
      </c>
      <c r="D2904" s="109">
        <f>'COG-M'!P2750</f>
        <v>0</v>
      </c>
    </row>
    <row r="2905" spans="1:4" x14ac:dyDescent="0.3">
      <c r="C2905">
        <v>12</v>
      </c>
      <c r="D2905" s="109">
        <f>'COG-M'!P2751</f>
        <v>0</v>
      </c>
    </row>
    <row r="2906" spans="1:4" x14ac:dyDescent="0.3">
      <c r="C2906">
        <v>13</v>
      </c>
      <c r="D2906" s="109">
        <f>'COG-M'!P2752</f>
        <v>0</v>
      </c>
    </row>
    <row r="2907" spans="1:4" x14ac:dyDescent="0.3">
      <c r="C2907">
        <v>14</v>
      </c>
      <c r="D2907" s="109">
        <f>'COG-M'!P2753</f>
        <v>0</v>
      </c>
    </row>
    <row r="2908" spans="1:4" x14ac:dyDescent="0.3">
      <c r="C2908">
        <v>15</v>
      </c>
      <c r="D2908" s="109">
        <f>'COG-M'!P2754</f>
        <v>0</v>
      </c>
    </row>
    <row r="2909" spans="1:4" x14ac:dyDescent="0.3">
      <c r="C2909">
        <v>16</v>
      </c>
      <c r="D2909" s="109">
        <f>'COG-M'!P2755</f>
        <v>0</v>
      </c>
    </row>
    <row r="2910" spans="1:4" x14ac:dyDescent="0.3">
      <c r="C2910">
        <v>17</v>
      </c>
      <c r="D2910" s="109">
        <f>'COG-M'!P2756</f>
        <v>0</v>
      </c>
    </row>
    <row r="2911" spans="1:4" x14ac:dyDescent="0.3">
      <c r="C2911">
        <v>25</v>
      </c>
      <c r="D2911" s="109">
        <f>'COG-M'!P2757</f>
        <v>0</v>
      </c>
    </row>
    <row r="2912" spans="1:4" x14ac:dyDescent="0.3">
      <c r="C2912">
        <v>26</v>
      </c>
      <c r="D2912" s="109">
        <f>'COG-M'!P2758</f>
        <v>0</v>
      </c>
    </row>
    <row r="2913" spans="1:4" x14ac:dyDescent="0.3">
      <c r="C2913">
        <v>27</v>
      </c>
      <c r="D2913" s="109">
        <f>'COG-M'!P2759</f>
        <v>0</v>
      </c>
    </row>
    <row r="2914" spans="1:4" x14ac:dyDescent="0.3">
      <c r="A2914">
        <v>7500</v>
      </c>
      <c r="B2914" t="s">
        <v>366</v>
      </c>
      <c r="D2914" s="109">
        <f>'COG-M'!P2760</f>
        <v>0</v>
      </c>
    </row>
    <row r="2915" spans="1:4" x14ac:dyDescent="0.3">
      <c r="A2915">
        <v>751</v>
      </c>
      <c r="B2915" t="s">
        <v>367</v>
      </c>
      <c r="C2915">
        <v>11</v>
      </c>
      <c r="D2915" s="109">
        <f>'COG-M'!P2761</f>
        <v>0</v>
      </c>
    </row>
    <row r="2916" spans="1:4" x14ac:dyDescent="0.3">
      <c r="C2916">
        <v>12</v>
      </c>
      <c r="D2916" s="109">
        <f>'COG-M'!P2762</f>
        <v>0</v>
      </c>
    </row>
    <row r="2917" spans="1:4" x14ac:dyDescent="0.3">
      <c r="C2917">
        <v>13</v>
      </c>
      <c r="D2917" s="109">
        <f>'COG-M'!P2763</f>
        <v>0</v>
      </c>
    </row>
    <row r="2918" spans="1:4" x14ac:dyDescent="0.3">
      <c r="C2918">
        <v>14</v>
      </c>
      <c r="D2918" s="109">
        <f>'COG-M'!P2764</f>
        <v>0</v>
      </c>
    </row>
    <row r="2919" spans="1:4" x14ac:dyDescent="0.3">
      <c r="C2919">
        <v>15</v>
      </c>
      <c r="D2919" s="109">
        <f>'COG-M'!P2765</f>
        <v>0</v>
      </c>
    </row>
    <row r="2920" spans="1:4" x14ac:dyDescent="0.3">
      <c r="C2920">
        <v>16</v>
      </c>
      <c r="D2920" s="109">
        <f>'COG-M'!P2766</f>
        <v>0</v>
      </c>
    </row>
    <row r="2921" spans="1:4" x14ac:dyDescent="0.3">
      <c r="C2921">
        <v>17</v>
      </c>
      <c r="D2921" s="109">
        <f>'COG-M'!P2767</f>
        <v>0</v>
      </c>
    </row>
    <row r="2922" spans="1:4" x14ac:dyDescent="0.3">
      <c r="C2922">
        <v>25</v>
      </c>
      <c r="D2922" s="109">
        <f>'COG-M'!P2768</f>
        <v>0</v>
      </c>
    </row>
    <row r="2923" spans="1:4" x14ac:dyDescent="0.3">
      <c r="C2923">
        <v>26</v>
      </c>
      <c r="D2923" s="109">
        <f>'COG-M'!P2769</f>
        <v>0</v>
      </c>
    </row>
    <row r="2924" spans="1:4" x14ac:dyDescent="0.3">
      <c r="C2924">
        <v>27</v>
      </c>
      <c r="D2924" s="109">
        <f>'COG-M'!P2770</f>
        <v>0</v>
      </c>
    </row>
    <row r="2925" spans="1:4" x14ac:dyDescent="0.3">
      <c r="A2925">
        <v>752</v>
      </c>
      <c r="B2925" t="s">
        <v>368</v>
      </c>
      <c r="D2925" s="109">
        <f>'COG-M'!P2771</f>
        <v>0</v>
      </c>
    </row>
    <row r="2926" spans="1:4" x14ac:dyDescent="0.3">
      <c r="A2926">
        <v>753</v>
      </c>
      <c r="B2926" t="s">
        <v>369</v>
      </c>
      <c r="D2926" s="109">
        <f>'COG-M'!P2772</f>
        <v>0</v>
      </c>
    </row>
    <row r="2927" spans="1:4" x14ac:dyDescent="0.3">
      <c r="A2927">
        <v>754</v>
      </c>
      <c r="B2927" t="s">
        <v>370</v>
      </c>
      <c r="C2927">
        <v>11</v>
      </c>
      <c r="D2927" s="109">
        <f>'COG-M'!P2773</f>
        <v>0</v>
      </c>
    </row>
    <row r="2928" spans="1:4" x14ac:dyDescent="0.3">
      <c r="C2928">
        <v>12</v>
      </c>
      <c r="D2928" s="109">
        <f>'COG-M'!P2774</f>
        <v>0</v>
      </c>
    </row>
    <row r="2929" spans="1:4" x14ac:dyDescent="0.3">
      <c r="C2929">
        <v>13</v>
      </c>
      <c r="D2929" s="109">
        <f>'COG-M'!P2775</f>
        <v>0</v>
      </c>
    </row>
    <row r="2930" spans="1:4" x14ac:dyDescent="0.3">
      <c r="C2930">
        <v>14</v>
      </c>
      <c r="D2930" s="109">
        <f>'COG-M'!P2776</f>
        <v>0</v>
      </c>
    </row>
    <row r="2931" spans="1:4" x14ac:dyDescent="0.3">
      <c r="C2931">
        <v>15</v>
      </c>
      <c r="D2931" s="109">
        <f>'COG-M'!P2777</f>
        <v>0</v>
      </c>
    </row>
    <row r="2932" spans="1:4" x14ac:dyDescent="0.3">
      <c r="C2932">
        <v>16</v>
      </c>
      <c r="D2932" s="109">
        <f>'COG-M'!P2778</f>
        <v>0</v>
      </c>
    </row>
    <row r="2933" spans="1:4" x14ac:dyDescent="0.3">
      <c r="C2933">
        <v>17</v>
      </c>
      <c r="D2933" s="109">
        <f>'COG-M'!P2779</f>
        <v>0</v>
      </c>
    </row>
    <row r="2934" spans="1:4" x14ac:dyDescent="0.3">
      <c r="C2934">
        <v>25</v>
      </c>
      <c r="D2934" s="109">
        <f>'COG-M'!P2780</f>
        <v>0</v>
      </c>
    </row>
    <row r="2935" spans="1:4" x14ac:dyDescent="0.3">
      <c r="C2935">
        <v>26</v>
      </c>
      <c r="D2935" s="109">
        <f>'COG-M'!P2781</f>
        <v>0</v>
      </c>
    </row>
    <row r="2936" spans="1:4" x14ac:dyDescent="0.3">
      <c r="C2936">
        <v>27</v>
      </c>
      <c r="D2936" s="109">
        <f>'COG-M'!P2782</f>
        <v>0</v>
      </c>
    </row>
    <row r="2937" spans="1:4" x14ac:dyDescent="0.3">
      <c r="A2937">
        <v>755</v>
      </c>
      <c r="B2937" t="s">
        <v>371</v>
      </c>
      <c r="D2937" s="109">
        <f>'COG-M'!P2783</f>
        <v>0</v>
      </c>
    </row>
    <row r="2938" spans="1:4" x14ac:dyDescent="0.3">
      <c r="A2938">
        <v>756</v>
      </c>
      <c r="B2938" t="s">
        <v>372</v>
      </c>
      <c r="D2938" s="109">
        <f>'COG-M'!P2784</f>
        <v>0</v>
      </c>
    </row>
    <row r="2939" spans="1:4" x14ac:dyDescent="0.3">
      <c r="A2939">
        <v>757</v>
      </c>
      <c r="B2939" t="s">
        <v>373</v>
      </c>
      <c r="C2939">
        <v>11</v>
      </c>
      <c r="D2939" s="109">
        <f>'COG-M'!P2785</f>
        <v>0</v>
      </c>
    </row>
    <row r="2940" spans="1:4" x14ac:dyDescent="0.3">
      <c r="C2940">
        <v>12</v>
      </c>
      <c r="D2940" s="109">
        <f>'COG-M'!P2786</f>
        <v>0</v>
      </c>
    </row>
    <row r="2941" spans="1:4" x14ac:dyDescent="0.3">
      <c r="C2941">
        <v>13</v>
      </c>
      <c r="D2941" s="109">
        <f>'COG-M'!P2787</f>
        <v>0</v>
      </c>
    </row>
    <row r="2942" spans="1:4" x14ac:dyDescent="0.3">
      <c r="C2942">
        <v>14</v>
      </c>
      <c r="D2942" s="109">
        <f>'COG-M'!P2788</f>
        <v>0</v>
      </c>
    </row>
    <row r="2943" spans="1:4" x14ac:dyDescent="0.3">
      <c r="C2943">
        <v>15</v>
      </c>
      <c r="D2943" s="109">
        <f>'COG-M'!P2789</f>
        <v>0</v>
      </c>
    </row>
    <row r="2944" spans="1:4" x14ac:dyDescent="0.3">
      <c r="C2944">
        <v>16</v>
      </c>
      <c r="D2944" s="109">
        <f>'COG-M'!P2790</f>
        <v>0</v>
      </c>
    </row>
    <row r="2945" spans="1:4" x14ac:dyDescent="0.3">
      <c r="C2945">
        <v>17</v>
      </c>
      <c r="D2945" s="109">
        <f>'COG-M'!P2791</f>
        <v>0</v>
      </c>
    </row>
    <row r="2946" spans="1:4" x14ac:dyDescent="0.3">
      <c r="C2946">
        <v>25</v>
      </c>
      <c r="D2946" s="109">
        <f>'COG-M'!P2792</f>
        <v>0</v>
      </c>
    </row>
    <row r="2947" spans="1:4" x14ac:dyDescent="0.3">
      <c r="C2947">
        <v>26</v>
      </c>
      <c r="D2947" s="109">
        <f>'COG-M'!P2793</f>
        <v>0</v>
      </c>
    </row>
    <row r="2948" spans="1:4" x14ac:dyDescent="0.3">
      <c r="C2948">
        <v>27</v>
      </c>
      <c r="D2948" s="109">
        <f>'COG-M'!P2794</f>
        <v>0</v>
      </c>
    </row>
    <row r="2949" spans="1:4" x14ac:dyDescent="0.3">
      <c r="A2949">
        <v>758</v>
      </c>
      <c r="B2949" t="s">
        <v>374</v>
      </c>
      <c r="D2949" s="109">
        <f>'COG-M'!P2795</f>
        <v>0</v>
      </c>
    </row>
    <row r="2950" spans="1:4" x14ac:dyDescent="0.3">
      <c r="A2950">
        <v>759</v>
      </c>
      <c r="B2950" t="s">
        <v>623</v>
      </c>
      <c r="C2950">
        <v>11</v>
      </c>
      <c r="D2950" s="109">
        <f>'COG-M'!P2796</f>
        <v>0</v>
      </c>
    </row>
    <row r="2951" spans="1:4" x14ac:dyDescent="0.3">
      <c r="C2951">
        <v>12</v>
      </c>
      <c r="D2951" s="109">
        <f>'COG-M'!P2797</f>
        <v>0</v>
      </c>
    </row>
    <row r="2952" spans="1:4" x14ac:dyDescent="0.3">
      <c r="C2952">
        <v>13</v>
      </c>
      <c r="D2952" s="109">
        <f>'COG-M'!P2798</f>
        <v>0</v>
      </c>
    </row>
    <row r="2953" spans="1:4" x14ac:dyDescent="0.3">
      <c r="C2953">
        <v>14</v>
      </c>
      <c r="D2953" s="109">
        <f>'COG-M'!P2799</f>
        <v>0</v>
      </c>
    </row>
    <row r="2954" spans="1:4" x14ac:dyDescent="0.3">
      <c r="C2954">
        <v>15</v>
      </c>
      <c r="D2954" s="109">
        <f>'COG-M'!P2800</f>
        <v>0</v>
      </c>
    </row>
    <row r="2955" spans="1:4" x14ac:dyDescent="0.3">
      <c r="C2955">
        <v>16</v>
      </c>
      <c r="D2955" s="109">
        <f>'COG-M'!P2801</f>
        <v>0</v>
      </c>
    </row>
    <row r="2956" spans="1:4" x14ac:dyDescent="0.3">
      <c r="C2956">
        <v>17</v>
      </c>
      <c r="D2956" s="109">
        <f>'COG-M'!P2802</f>
        <v>0</v>
      </c>
    </row>
    <row r="2957" spans="1:4" x14ac:dyDescent="0.3">
      <c r="C2957">
        <v>25</v>
      </c>
      <c r="D2957" s="109">
        <f>'COG-M'!P2803</f>
        <v>0</v>
      </c>
    </row>
    <row r="2958" spans="1:4" x14ac:dyDescent="0.3">
      <c r="C2958">
        <v>26</v>
      </c>
      <c r="D2958" s="109">
        <f>'COG-M'!P2804</f>
        <v>0</v>
      </c>
    </row>
    <row r="2959" spans="1:4" x14ac:dyDescent="0.3">
      <c r="C2959">
        <v>27</v>
      </c>
      <c r="D2959" s="109">
        <f>'COG-M'!P2805</f>
        <v>0</v>
      </c>
    </row>
    <row r="2960" spans="1:4" x14ac:dyDescent="0.3">
      <c r="A2960">
        <v>7600</v>
      </c>
      <c r="B2960" t="s">
        <v>375</v>
      </c>
      <c r="D2960" s="109">
        <f>'COG-M'!P2806</f>
        <v>0</v>
      </c>
    </row>
    <row r="2961" spans="1:4" x14ac:dyDescent="0.3">
      <c r="A2961">
        <v>761</v>
      </c>
      <c r="B2961" t="s">
        <v>376</v>
      </c>
      <c r="C2961">
        <v>11</v>
      </c>
      <c r="D2961" s="109">
        <f>'COG-M'!P2807</f>
        <v>0</v>
      </c>
    </row>
    <row r="2962" spans="1:4" x14ac:dyDescent="0.3">
      <c r="C2962">
        <v>12</v>
      </c>
      <c r="D2962" s="109">
        <f>'COG-M'!P2808</f>
        <v>0</v>
      </c>
    </row>
    <row r="2963" spans="1:4" x14ac:dyDescent="0.3">
      <c r="C2963">
        <v>13</v>
      </c>
      <c r="D2963" s="109">
        <f>'COG-M'!P2809</f>
        <v>0</v>
      </c>
    </row>
    <row r="2964" spans="1:4" x14ac:dyDescent="0.3">
      <c r="C2964">
        <v>14</v>
      </c>
      <c r="D2964" s="109">
        <f>'COG-M'!P2810</f>
        <v>0</v>
      </c>
    </row>
    <row r="2965" spans="1:4" x14ac:dyDescent="0.3">
      <c r="C2965">
        <v>15</v>
      </c>
      <c r="D2965" s="109">
        <f>'COG-M'!P2811</f>
        <v>0</v>
      </c>
    </row>
    <row r="2966" spans="1:4" x14ac:dyDescent="0.3">
      <c r="C2966">
        <v>16</v>
      </c>
      <c r="D2966" s="109">
        <f>'COG-M'!P2812</f>
        <v>0</v>
      </c>
    </row>
    <row r="2967" spans="1:4" x14ac:dyDescent="0.3">
      <c r="C2967">
        <v>17</v>
      </c>
      <c r="D2967" s="109">
        <f>'COG-M'!P2813</f>
        <v>0</v>
      </c>
    </row>
    <row r="2968" spans="1:4" x14ac:dyDescent="0.3">
      <c r="C2968">
        <v>25</v>
      </c>
      <c r="D2968" s="109">
        <f>'COG-M'!P2814</f>
        <v>0</v>
      </c>
    </row>
    <row r="2969" spans="1:4" x14ac:dyDescent="0.3">
      <c r="C2969">
        <v>26</v>
      </c>
      <c r="D2969" s="109">
        <f>'COG-M'!P2815</f>
        <v>0</v>
      </c>
    </row>
    <row r="2970" spans="1:4" x14ac:dyDescent="0.3">
      <c r="C2970">
        <v>27</v>
      </c>
      <c r="D2970" s="109">
        <f>'COG-M'!P2816</f>
        <v>0</v>
      </c>
    </row>
    <row r="2971" spans="1:4" x14ac:dyDescent="0.3">
      <c r="A2971">
        <v>762</v>
      </c>
      <c r="B2971" t="s">
        <v>377</v>
      </c>
      <c r="C2971">
        <v>11</v>
      </c>
      <c r="D2971" s="109">
        <f>'COG-M'!P2817</f>
        <v>0</v>
      </c>
    </row>
    <row r="2972" spans="1:4" x14ac:dyDescent="0.3">
      <c r="C2972">
        <v>12</v>
      </c>
      <c r="D2972" s="109">
        <f>'COG-M'!P2818</f>
        <v>0</v>
      </c>
    </row>
    <row r="2973" spans="1:4" x14ac:dyDescent="0.3">
      <c r="C2973">
        <v>13</v>
      </c>
      <c r="D2973" s="109">
        <f>'COG-M'!P2819</f>
        <v>0</v>
      </c>
    </row>
    <row r="2974" spans="1:4" x14ac:dyDescent="0.3">
      <c r="C2974">
        <v>14</v>
      </c>
      <c r="D2974" s="109">
        <f>'COG-M'!P2820</f>
        <v>0</v>
      </c>
    </row>
    <row r="2975" spans="1:4" x14ac:dyDescent="0.3">
      <c r="C2975">
        <v>15</v>
      </c>
      <c r="D2975" s="109">
        <f>'COG-M'!P2821</f>
        <v>0</v>
      </c>
    </row>
    <row r="2976" spans="1:4" x14ac:dyDescent="0.3">
      <c r="C2976">
        <v>16</v>
      </c>
      <c r="D2976" s="109">
        <f>'COG-M'!P2822</f>
        <v>0</v>
      </c>
    </row>
    <row r="2977" spans="1:4" x14ac:dyDescent="0.3">
      <c r="C2977">
        <v>17</v>
      </c>
      <c r="D2977" s="109">
        <f>'COG-M'!P2823</f>
        <v>0</v>
      </c>
    </row>
    <row r="2978" spans="1:4" x14ac:dyDescent="0.3">
      <c r="C2978">
        <v>25</v>
      </c>
      <c r="D2978" s="109">
        <f>'COG-M'!P2824</f>
        <v>0</v>
      </c>
    </row>
    <row r="2979" spans="1:4" x14ac:dyDescent="0.3">
      <c r="C2979">
        <v>26</v>
      </c>
      <c r="D2979" s="109">
        <f>'COG-M'!P2825</f>
        <v>0</v>
      </c>
    </row>
    <row r="2980" spans="1:4" x14ac:dyDescent="0.3">
      <c r="C2980">
        <v>27</v>
      </c>
      <c r="D2980" s="109">
        <f>'COG-M'!P2826</f>
        <v>0</v>
      </c>
    </row>
    <row r="2981" spans="1:4" x14ac:dyDescent="0.3">
      <c r="A2981">
        <v>7900</v>
      </c>
      <c r="B2981" t="s">
        <v>378</v>
      </c>
      <c r="D2981" s="109">
        <f>'COG-M'!P2827</f>
        <v>0</v>
      </c>
    </row>
    <row r="2982" spans="1:4" x14ac:dyDescent="0.3">
      <c r="A2982">
        <v>791</v>
      </c>
      <c r="B2982" t="s">
        <v>624</v>
      </c>
      <c r="C2982">
        <v>11</v>
      </c>
      <c r="D2982" s="109">
        <f>'COG-M'!P2828</f>
        <v>0</v>
      </c>
    </row>
    <row r="2983" spans="1:4" x14ac:dyDescent="0.3">
      <c r="C2983">
        <v>12</v>
      </c>
      <c r="D2983" s="109">
        <f>'COG-M'!P2829</f>
        <v>0</v>
      </c>
    </row>
    <row r="2984" spans="1:4" x14ac:dyDescent="0.3">
      <c r="C2984">
        <v>13</v>
      </c>
      <c r="D2984" s="109">
        <f>'COG-M'!P2830</f>
        <v>0</v>
      </c>
    </row>
    <row r="2985" spans="1:4" x14ac:dyDescent="0.3">
      <c r="C2985">
        <v>14</v>
      </c>
      <c r="D2985" s="109">
        <f>'COG-M'!P2831</f>
        <v>0</v>
      </c>
    </row>
    <row r="2986" spans="1:4" x14ac:dyDescent="0.3">
      <c r="C2986">
        <v>15</v>
      </c>
      <c r="D2986" s="109">
        <f>'COG-M'!P2832</f>
        <v>0</v>
      </c>
    </row>
    <row r="2987" spans="1:4" x14ac:dyDescent="0.3">
      <c r="C2987">
        <v>16</v>
      </c>
      <c r="D2987" s="109">
        <f>'COG-M'!P2833</f>
        <v>0</v>
      </c>
    </row>
    <row r="2988" spans="1:4" x14ac:dyDescent="0.3">
      <c r="C2988">
        <v>17</v>
      </c>
      <c r="D2988" s="109">
        <f>'COG-M'!P2834</f>
        <v>0</v>
      </c>
    </row>
    <row r="2989" spans="1:4" x14ac:dyDescent="0.3">
      <c r="C2989">
        <v>25</v>
      </c>
      <c r="D2989" s="109">
        <f>'COG-M'!P2835</f>
        <v>0</v>
      </c>
    </row>
    <row r="2990" spans="1:4" x14ac:dyDescent="0.3">
      <c r="C2990">
        <v>26</v>
      </c>
      <c r="D2990" s="109">
        <f>'COG-M'!P2836</f>
        <v>0</v>
      </c>
    </row>
    <row r="2991" spans="1:4" x14ac:dyDescent="0.3">
      <c r="C2991">
        <v>27</v>
      </c>
      <c r="D2991" s="109">
        <f>'COG-M'!P2837</f>
        <v>0</v>
      </c>
    </row>
    <row r="2992" spans="1:4" x14ac:dyDescent="0.3">
      <c r="A2992">
        <v>792</v>
      </c>
      <c r="B2992" t="s">
        <v>379</v>
      </c>
      <c r="C2992">
        <v>11</v>
      </c>
      <c r="D2992" s="109">
        <f>'COG-M'!P2838</f>
        <v>0</v>
      </c>
    </row>
    <row r="2993" spans="1:4" x14ac:dyDescent="0.3">
      <c r="C2993">
        <v>12</v>
      </c>
      <c r="D2993" s="109">
        <f>'COG-M'!P2839</f>
        <v>0</v>
      </c>
    </row>
    <row r="2994" spans="1:4" x14ac:dyDescent="0.3">
      <c r="C2994">
        <v>13</v>
      </c>
      <c r="D2994" s="109">
        <f>'COG-M'!P2840</f>
        <v>0</v>
      </c>
    </row>
    <row r="2995" spans="1:4" x14ac:dyDescent="0.3">
      <c r="C2995">
        <v>14</v>
      </c>
      <c r="D2995" s="109">
        <f>'COG-M'!P2841</f>
        <v>0</v>
      </c>
    </row>
    <row r="2996" spans="1:4" x14ac:dyDescent="0.3">
      <c r="C2996">
        <v>15</v>
      </c>
      <c r="D2996" s="109">
        <f>'COG-M'!P2842</f>
        <v>0</v>
      </c>
    </row>
    <row r="2997" spans="1:4" x14ac:dyDescent="0.3">
      <c r="C2997">
        <v>16</v>
      </c>
      <c r="D2997" s="109">
        <f>'COG-M'!P2843</f>
        <v>0</v>
      </c>
    </row>
    <row r="2998" spans="1:4" x14ac:dyDescent="0.3">
      <c r="C2998">
        <v>17</v>
      </c>
      <c r="D2998" s="109">
        <f>'COG-M'!P2844</f>
        <v>0</v>
      </c>
    </row>
    <row r="2999" spans="1:4" x14ac:dyDescent="0.3">
      <c r="C2999">
        <v>25</v>
      </c>
      <c r="D2999" s="109">
        <f>'COG-M'!P2845</f>
        <v>0</v>
      </c>
    </row>
    <row r="3000" spans="1:4" x14ac:dyDescent="0.3">
      <c r="C3000">
        <v>26</v>
      </c>
      <c r="D3000" s="109">
        <f>'COG-M'!P2846</f>
        <v>0</v>
      </c>
    </row>
    <row r="3001" spans="1:4" x14ac:dyDescent="0.3">
      <c r="C3001">
        <v>27</v>
      </c>
      <c r="D3001" s="109">
        <f>'COG-M'!P2847</f>
        <v>0</v>
      </c>
    </row>
    <row r="3002" spans="1:4" x14ac:dyDescent="0.3">
      <c r="A3002">
        <v>799</v>
      </c>
      <c r="B3002" t="s">
        <v>380</v>
      </c>
      <c r="C3002">
        <v>11</v>
      </c>
      <c r="D3002" s="109">
        <f>'COG-M'!P2848</f>
        <v>0</v>
      </c>
    </row>
    <row r="3003" spans="1:4" x14ac:dyDescent="0.3">
      <c r="C3003">
        <v>12</v>
      </c>
      <c r="D3003" s="109">
        <f>'COG-M'!P2849</f>
        <v>0</v>
      </c>
    </row>
    <row r="3004" spans="1:4" x14ac:dyDescent="0.3">
      <c r="C3004">
        <v>13</v>
      </c>
      <c r="D3004" s="109">
        <f>'COG-M'!P2850</f>
        <v>0</v>
      </c>
    </row>
    <row r="3005" spans="1:4" x14ac:dyDescent="0.3">
      <c r="C3005">
        <v>14</v>
      </c>
      <c r="D3005" s="109">
        <f>'COG-M'!P2851</f>
        <v>0</v>
      </c>
    </row>
    <row r="3006" spans="1:4" x14ac:dyDescent="0.3">
      <c r="C3006">
        <v>15</v>
      </c>
      <c r="D3006" s="109">
        <f>'COG-M'!P2852</f>
        <v>0</v>
      </c>
    </row>
    <row r="3007" spans="1:4" x14ac:dyDescent="0.3">
      <c r="C3007">
        <v>16</v>
      </c>
      <c r="D3007" s="109">
        <f>'COG-M'!P2853</f>
        <v>0</v>
      </c>
    </row>
    <row r="3008" spans="1:4" x14ac:dyDescent="0.3">
      <c r="C3008">
        <v>17</v>
      </c>
      <c r="D3008" s="109">
        <f>'COG-M'!P2854</f>
        <v>0</v>
      </c>
    </row>
    <row r="3009" spans="1:4" x14ac:dyDescent="0.3">
      <c r="C3009">
        <v>25</v>
      </c>
      <c r="D3009" s="109">
        <f>'COG-M'!P2855</f>
        <v>0</v>
      </c>
    </row>
    <row r="3010" spans="1:4" x14ac:dyDescent="0.3">
      <c r="C3010">
        <v>26</v>
      </c>
      <c r="D3010" s="109">
        <f>'COG-M'!P2856</f>
        <v>0</v>
      </c>
    </row>
    <row r="3011" spans="1:4" x14ac:dyDescent="0.3">
      <c r="C3011">
        <v>27</v>
      </c>
      <c r="D3011" s="109">
        <f>'COG-M'!P2857</f>
        <v>0</v>
      </c>
    </row>
    <row r="3012" spans="1:4" x14ac:dyDescent="0.3">
      <c r="A3012">
        <v>8000</v>
      </c>
      <c r="B3012" t="s">
        <v>381</v>
      </c>
      <c r="D3012" s="109">
        <f>'COG-M'!P2858</f>
        <v>0</v>
      </c>
    </row>
    <row r="3013" spans="1:4" x14ac:dyDescent="0.3">
      <c r="A3013">
        <v>8100</v>
      </c>
      <c r="B3013" t="s">
        <v>382</v>
      </c>
      <c r="D3013" s="109">
        <f>'COG-M'!P2859</f>
        <v>0</v>
      </c>
    </row>
    <row r="3014" spans="1:4" x14ac:dyDescent="0.3">
      <c r="A3014">
        <v>811</v>
      </c>
      <c r="B3014" t="s">
        <v>383</v>
      </c>
      <c r="D3014" s="109">
        <f>'COG-M'!P2860</f>
        <v>0</v>
      </c>
    </row>
    <row r="3015" spans="1:4" x14ac:dyDescent="0.3">
      <c r="A3015">
        <v>812</v>
      </c>
      <c r="B3015" t="s">
        <v>384</v>
      </c>
      <c r="D3015" s="109">
        <f>'COG-M'!P2861</f>
        <v>0</v>
      </c>
    </row>
    <row r="3016" spans="1:4" x14ac:dyDescent="0.3">
      <c r="A3016">
        <v>813</v>
      </c>
      <c r="B3016" t="s">
        <v>385</v>
      </c>
      <c r="D3016" s="109">
        <f>'COG-M'!P2862</f>
        <v>0</v>
      </c>
    </row>
    <row r="3017" spans="1:4" x14ac:dyDescent="0.3">
      <c r="A3017">
        <v>814</v>
      </c>
      <c r="B3017" t="s">
        <v>386</v>
      </c>
      <c r="D3017" s="109">
        <f>'COG-M'!P2863</f>
        <v>0</v>
      </c>
    </row>
    <row r="3018" spans="1:4" x14ac:dyDescent="0.3">
      <c r="A3018">
        <v>815</v>
      </c>
      <c r="B3018" t="s">
        <v>387</v>
      </c>
      <c r="D3018" s="109">
        <f>'COG-M'!P2864</f>
        <v>0</v>
      </c>
    </row>
    <row r="3019" spans="1:4" x14ac:dyDescent="0.3">
      <c r="A3019">
        <v>816</v>
      </c>
      <c r="B3019" t="s">
        <v>388</v>
      </c>
      <c r="C3019">
        <v>11</v>
      </c>
      <c r="D3019" s="109">
        <f>'COG-M'!P2865</f>
        <v>0</v>
      </c>
    </row>
    <row r="3020" spans="1:4" x14ac:dyDescent="0.3">
      <c r="C3020">
        <v>12</v>
      </c>
      <c r="D3020" s="109">
        <f>'COG-M'!P2866</f>
        <v>0</v>
      </c>
    </row>
    <row r="3021" spans="1:4" x14ac:dyDescent="0.3">
      <c r="C3021">
        <v>13</v>
      </c>
      <c r="D3021" s="109">
        <f>'COG-M'!P2867</f>
        <v>0</v>
      </c>
    </row>
    <row r="3022" spans="1:4" x14ac:dyDescent="0.3">
      <c r="C3022">
        <v>14</v>
      </c>
      <c r="D3022" s="109">
        <f>'COG-M'!P2868</f>
        <v>0</v>
      </c>
    </row>
    <row r="3023" spans="1:4" x14ac:dyDescent="0.3">
      <c r="C3023">
        <v>15</v>
      </c>
      <c r="D3023" s="109">
        <f>'COG-M'!P2869</f>
        <v>0</v>
      </c>
    </row>
    <row r="3024" spans="1:4" x14ac:dyDescent="0.3">
      <c r="C3024">
        <v>16</v>
      </c>
      <c r="D3024" s="109">
        <f>'COG-M'!P2870</f>
        <v>0</v>
      </c>
    </row>
    <row r="3025" spans="1:4" x14ac:dyDescent="0.3">
      <c r="C3025">
        <v>17</v>
      </c>
      <c r="D3025" s="109">
        <f>'COG-M'!P2871</f>
        <v>0</v>
      </c>
    </row>
    <row r="3026" spans="1:4" x14ac:dyDescent="0.3">
      <c r="C3026">
        <v>25</v>
      </c>
      <c r="D3026" s="109">
        <f>'COG-M'!P2872</f>
        <v>0</v>
      </c>
    </row>
    <row r="3027" spans="1:4" x14ac:dyDescent="0.3">
      <c r="C3027">
        <v>26</v>
      </c>
      <c r="D3027" s="109">
        <f>'COG-M'!P2873</f>
        <v>0</v>
      </c>
    </row>
    <row r="3028" spans="1:4" x14ac:dyDescent="0.3">
      <c r="C3028">
        <v>27</v>
      </c>
      <c r="D3028" s="109">
        <f>'COG-M'!P2874</f>
        <v>0</v>
      </c>
    </row>
    <row r="3029" spans="1:4" x14ac:dyDescent="0.3">
      <c r="A3029">
        <v>8300</v>
      </c>
      <c r="B3029" t="s">
        <v>389</v>
      </c>
      <c r="D3029" s="109">
        <f>'COG-M'!P2875</f>
        <v>0</v>
      </c>
    </row>
    <row r="3030" spans="1:4" x14ac:dyDescent="0.3">
      <c r="A3030">
        <v>831</v>
      </c>
      <c r="B3030" t="s">
        <v>390</v>
      </c>
      <c r="D3030" s="109">
        <f>'COG-M'!P2876</f>
        <v>0</v>
      </c>
    </row>
    <row r="3031" spans="1:4" x14ac:dyDescent="0.3">
      <c r="A3031">
        <v>832</v>
      </c>
      <c r="B3031" t="s">
        <v>391</v>
      </c>
      <c r="D3031" s="109">
        <f>'COG-M'!P2877</f>
        <v>0</v>
      </c>
    </row>
    <row r="3032" spans="1:4" x14ac:dyDescent="0.3">
      <c r="A3032">
        <v>833</v>
      </c>
      <c r="B3032" t="s">
        <v>392</v>
      </c>
      <c r="D3032" s="109">
        <f>'COG-M'!P2878</f>
        <v>0</v>
      </c>
    </row>
    <row r="3033" spans="1:4" x14ac:dyDescent="0.3">
      <c r="A3033">
        <v>834</v>
      </c>
      <c r="B3033" t="s">
        <v>393</v>
      </c>
      <c r="D3033" s="109">
        <f>'COG-M'!P2879</f>
        <v>0</v>
      </c>
    </row>
    <row r="3034" spans="1:4" x14ac:dyDescent="0.3">
      <c r="A3034">
        <v>835</v>
      </c>
      <c r="B3034" t="s">
        <v>394</v>
      </c>
      <c r="D3034" s="109">
        <f>'COG-M'!P2880</f>
        <v>0</v>
      </c>
    </row>
    <row r="3035" spans="1:4" x14ac:dyDescent="0.3">
      <c r="A3035">
        <v>8500</v>
      </c>
      <c r="B3035" t="s">
        <v>395</v>
      </c>
      <c r="D3035" s="109">
        <f>'COG-M'!P2881</f>
        <v>0</v>
      </c>
    </row>
    <row r="3036" spans="1:4" x14ac:dyDescent="0.3">
      <c r="A3036">
        <v>851</v>
      </c>
      <c r="B3036" t="s">
        <v>396</v>
      </c>
      <c r="C3036">
        <v>11</v>
      </c>
      <c r="D3036" s="109">
        <f>'COG-M'!P2882</f>
        <v>0</v>
      </c>
    </row>
    <row r="3037" spans="1:4" x14ac:dyDescent="0.3">
      <c r="C3037">
        <v>12</v>
      </c>
      <c r="D3037" s="109">
        <f>'COG-M'!P2883</f>
        <v>0</v>
      </c>
    </row>
    <row r="3038" spans="1:4" x14ac:dyDescent="0.3">
      <c r="C3038">
        <v>13</v>
      </c>
      <c r="D3038" s="109">
        <f>'COG-M'!P2884</f>
        <v>0</v>
      </c>
    </row>
    <row r="3039" spans="1:4" x14ac:dyDescent="0.3">
      <c r="C3039">
        <v>14</v>
      </c>
      <c r="D3039" s="109">
        <f>'COG-M'!P2885</f>
        <v>0</v>
      </c>
    </row>
    <row r="3040" spans="1:4" x14ac:dyDescent="0.3">
      <c r="C3040">
        <v>15</v>
      </c>
      <c r="D3040" s="109">
        <f>'COG-M'!P2886</f>
        <v>0</v>
      </c>
    </row>
    <row r="3041" spans="1:4" x14ac:dyDescent="0.3">
      <c r="C3041">
        <v>16</v>
      </c>
      <c r="D3041" s="109">
        <f>'COG-M'!P2887</f>
        <v>0</v>
      </c>
    </row>
    <row r="3042" spans="1:4" x14ac:dyDescent="0.3">
      <c r="C3042">
        <v>17</v>
      </c>
      <c r="D3042" s="109">
        <f>'COG-M'!P2888</f>
        <v>0</v>
      </c>
    </row>
    <row r="3043" spans="1:4" x14ac:dyDescent="0.3">
      <c r="C3043">
        <v>25</v>
      </c>
      <c r="D3043" s="109">
        <f>'COG-M'!P2889</f>
        <v>0</v>
      </c>
    </row>
    <row r="3044" spans="1:4" x14ac:dyDescent="0.3">
      <c r="C3044">
        <v>26</v>
      </c>
      <c r="D3044" s="109">
        <f>'COG-M'!P2890</f>
        <v>0</v>
      </c>
    </row>
    <row r="3045" spans="1:4" x14ac:dyDescent="0.3">
      <c r="C3045">
        <v>27</v>
      </c>
      <c r="D3045" s="109">
        <f>'COG-M'!P2891</f>
        <v>0</v>
      </c>
    </row>
    <row r="3046" spans="1:4" x14ac:dyDescent="0.3">
      <c r="A3046">
        <v>852</v>
      </c>
      <c r="B3046" t="s">
        <v>397</v>
      </c>
      <c r="C3046">
        <v>11</v>
      </c>
      <c r="D3046" s="109">
        <f>'COG-M'!P2892</f>
        <v>0</v>
      </c>
    </row>
    <row r="3047" spans="1:4" x14ac:dyDescent="0.3">
      <c r="C3047">
        <v>12</v>
      </c>
      <c r="D3047" s="109">
        <f>'COG-M'!P2893</f>
        <v>0</v>
      </c>
    </row>
    <row r="3048" spans="1:4" x14ac:dyDescent="0.3">
      <c r="C3048">
        <v>13</v>
      </c>
      <c r="D3048" s="109">
        <f>'COG-M'!P2894</f>
        <v>0</v>
      </c>
    </row>
    <row r="3049" spans="1:4" x14ac:dyDescent="0.3">
      <c r="C3049">
        <v>14</v>
      </c>
      <c r="D3049" s="109">
        <f>'COG-M'!P2895</f>
        <v>0</v>
      </c>
    </row>
    <row r="3050" spans="1:4" x14ac:dyDescent="0.3">
      <c r="C3050">
        <v>15</v>
      </c>
      <c r="D3050" s="109">
        <f>'COG-M'!P2896</f>
        <v>0</v>
      </c>
    </row>
    <row r="3051" spans="1:4" x14ac:dyDescent="0.3">
      <c r="C3051">
        <v>16</v>
      </c>
      <c r="D3051" s="109">
        <f>'COG-M'!P2897</f>
        <v>0</v>
      </c>
    </row>
    <row r="3052" spans="1:4" x14ac:dyDescent="0.3">
      <c r="C3052">
        <v>17</v>
      </c>
      <c r="D3052" s="109">
        <f>'COG-M'!P2898</f>
        <v>0</v>
      </c>
    </row>
    <row r="3053" spans="1:4" x14ac:dyDescent="0.3">
      <c r="C3053">
        <v>25</v>
      </c>
      <c r="D3053" s="109">
        <f>'COG-M'!P2899</f>
        <v>0</v>
      </c>
    </row>
    <row r="3054" spans="1:4" x14ac:dyDescent="0.3">
      <c r="C3054">
        <v>26</v>
      </c>
      <c r="D3054" s="109">
        <f>'COG-M'!P2900</f>
        <v>0</v>
      </c>
    </row>
    <row r="3055" spans="1:4" x14ac:dyDescent="0.3">
      <c r="C3055">
        <v>27</v>
      </c>
      <c r="D3055" s="109">
        <f>'COG-M'!P2901</f>
        <v>0</v>
      </c>
    </row>
    <row r="3056" spans="1:4" x14ac:dyDescent="0.3">
      <c r="A3056">
        <v>853</v>
      </c>
      <c r="B3056" t="s">
        <v>398</v>
      </c>
      <c r="C3056">
        <v>11</v>
      </c>
      <c r="D3056" s="109">
        <f>'COG-M'!P2902</f>
        <v>0</v>
      </c>
    </row>
    <row r="3057" spans="1:4" x14ac:dyDescent="0.3">
      <c r="C3057">
        <v>12</v>
      </c>
      <c r="D3057" s="109">
        <f>'COG-M'!P2903</f>
        <v>0</v>
      </c>
    </row>
    <row r="3058" spans="1:4" x14ac:dyDescent="0.3">
      <c r="C3058">
        <v>13</v>
      </c>
      <c r="D3058" s="109">
        <f>'COG-M'!P2904</f>
        <v>0</v>
      </c>
    </row>
    <row r="3059" spans="1:4" x14ac:dyDescent="0.3">
      <c r="C3059">
        <v>14</v>
      </c>
      <c r="D3059" s="109">
        <f>'COG-M'!P2905</f>
        <v>0</v>
      </c>
    </row>
    <row r="3060" spans="1:4" x14ac:dyDescent="0.3">
      <c r="C3060">
        <v>15</v>
      </c>
      <c r="D3060" s="109">
        <f>'COG-M'!P2906</f>
        <v>0</v>
      </c>
    </row>
    <row r="3061" spans="1:4" x14ac:dyDescent="0.3">
      <c r="C3061">
        <v>16</v>
      </c>
      <c r="D3061" s="109">
        <f>'COG-M'!P2907</f>
        <v>0</v>
      </c>
    </row>
    <row r="3062" spans="1:4" x14ac:dyDescent="0.3">
      <c r="C3062">
        <v>17</v>
      </c>
      <c r="D3062" s="109">
        <f>'COG-M'!P2908</f>
        <v>0</v>
      </c>
    </row>
    <row r="3063" spans="1:4" x14ac:dyDescent="0.3">
      <c r="C3063">
        <v>25</v>
      </c>
      <c r="D3063" s="109">
        <f>'COG-M'!P2909</f>
        <v>0</v>
      </c>
    </row>
    <row r="3064" spans="1:4" x14ac:dyDescent="0.3">
      <c r="C3064">
        <v>26</v>
      </c>
      <c r="D3064" s="109">
        <f>'COG-M'!P2910</f>
        <v>0</v>
      </c>
    </row>
    <row r="3065" spans="1:4" x14ac:dyDescent="0.3">
      <c r="C3065">
        <v>27</v>
      </c>
      <c r="D3065" s="109">
        <f>'COG-M'!P2911</f>
        <v>0</v>
      </c>
    </row>
    <row r="3066" spans="1:4" x14ac:dyDescent="0.3">
      <c r="A3066">
        <v>9000</v>
      </c>
      <c r="B3066" t="s">
        <v>399</v>
      </c>
      <c r="D3066" s="109">
        <f>'COG-M'!P2912</f>
        <v>0</v>
      </c>
    </row>
    <row r="3067" spans="1:4" x14ac:dyDescent="0.3">
      <c r="A3067">
        <v>9100</v>
      </c>
      <c r="B3067" t="s">
        <v>400</v>
      </c>
      <c r="D3067" s="109">
        <f>'COG-M'!P2913</f>
        <v>0</v>
      </c>
    </row>
    <row r="3068" spans="1:4" x14ac:dyDescent="0.3">
      <c r="A3068">
        <v>911</v>
      </c>
      <c r="B3068" t="s">
        <v>401</v>
      </c>
      <c r="C3068">
        <v>11</v>
      </c>
      <c r="D3068" s="109">
        <f>'COG-M'!P2914</f>
        <v>0</v>
      </c>
    </row>
    <row r="3069" spans="1:4" x14ac:dyDescent="0.3">
      <c r="C3069">
        <v>12</v>
      </c>
      <c r="D3069" s="109">
        <f>'COG-M'!P2915</f>
        <v>0</v>
      </c>
    </row>
    <row r="3070" spans="1:4" x14ac:dyDescent="0.3">
      <c r="C3070">
        <v>13</v>
      </c>
      <c r="D3070" s="109">
        <f>'COG-M'!P2916</f>
        <v>0</v>
      </c>
    </row>
    <row r="3071" spans="1:4" x14ac:dyDescent="0.3">
      <c r="C3071">
        <v>14</v>
      </c>
      <c r="D3071" s="109">
        <f>'COG-M'!P2917</f>
        <v>0</v>
      </c>
    </row>
    <row r="3072" spans="1:4" x14ac:dyDescent="0.3">
      <c r="C3072">
        <v>15</v>
      </c>
      <c r="D3072" s="109">
        <f>'COG-M'!P2918</f>
        <v>0</v>
      </c>
    </row>
    <row r="3073" spans="1:4" x14ac:dyDescent="0.3">
      <c r="C3073">
        <v>16</v>
      </c>
      <c r="D3073" s="109">
        <f>'COG-M'!P2919</f>
        <v>0</v>
      </c>
    </row>
    <row r="3074" spans="1:4" x14ac:dyDescent="0.3">
      <c r="C3074">
        <v>17</v>
      </c>
      <c r="D3074" s="109">
        <f>'COG-M'!P2920</f>
        <v>0</v>
      </c>
    </row>
    <row r="3075" spans="1:4" x14ac:dyDescent="0.3">
      <c r="C3075">
        <v>25</v>
      </c>
      <c r="D3075" s="109">
        <f>'COG-M'!P2921</f>
        <v>0</v>
      </c>
    </row>
    <row r="3076" spans="1:4" x14ac:dyDescent="0.3">
      <c r="C3076">
        <v>26</v>
      </c>
      <c r="D3076" s="109">
        <f>'COG-M'!P2922</f>
        <v>0</v>
      </c>
    </row>
    <row r="3077" spans="1:4" x14ac:dyDescent="0.3">
      <c r="C3077">
        <v>27</v>
      </c>
      <c r="D3077" s="109">
        <f>'COG-M'!P2923</f>
        <v>0</v>
      </c>
    </row>
    <row r="3078" spans="1:4" x14ac:dyDescent="0.3">
      <c r="A3078">
        <v>912</v>
      </c>
      <c r="B3078" t="s">
        <v>402</v>
      </c>
      <c r="C3078">
        <v>11</v>
      </c>
      <c r="D3078" s="109">
        <f>'COG-M'!P2924</f>
        <v>0</v>
      </c>
    </row>
    <row r="3079" spans="1:4" x14ac:dyDescent="0.3">
      <c r="C3079">
        <v>12</v>
      </c>
      <c r="D3079" s="109">
        <f>'COG-M'!P2925</f>
        <v>0</v>
      </c>
    </row>
    <row r="3080" spans="1:4" x14ac:dyDescent="0.3">
      <c r="C3080">
        <v>13</v>
      </c>
      <c r="D3080" s="109">
        <f>'COG-M'!P2926</f>
        <v>0</v>
      </c>
    </row>
    <row r="3081" spans="1:4" x14ac:dyDescent="0.3">
      <c r="C3081">
        <v>14</v>
      </c>
      <c r="D3081" s="109">
        <f>'COG-M'!P2927</f>
        <v>0</v>
      </c>
    </row>
    <row r="3082" spans="1:4" x14ac:dyDescent="0.3">
      <c r="C3082">
        <v>15</v>
      </c>
      <c r="D3082" s="109">
        <f>'COG-M'!P2928</f>
        <v>0</v>
      </c>
    </row>
    <row r="3083" spans="1:4" x14ac:dyDescent="0.3">
      <c r="C3083">
        <v>16</v>
      </c>
      <c r="D3083" s="109">
        <f>'COG-M'!P2929</f>
        <v>0</v>
      </c>
    </row>
    <row r="3084" spans="1:4" x14ac:dyDescent="0.3">
      <c r="C3084">
        <v>17</v>
      </c>
      <c r="D3084" s="109">
        <f>'COG-M'!P2930</f>
        <v>0</v>
      </c>
    </row>
    <row r="3085" spans="1:4" x14ac:dyDescent="0.3">
      <c r="C3085">
        <v>25</v>
      </c>
      <c r="D3085" s="109">
        <f>'COG-M'!P2931</f>
        <v>0</v>
      </c>
    </row>
    <row r="3086" spans="1:4" x14ac:dyDescent="0.3">
      <c r="C3086">
        <v>26</v>
      </c>
      <c r="D3086" s="109">
        <f>'COG-M'!P2932</f>
        <v>0</v>
      </c>
    </row>
    <row r="3087" spans="1:4" x14ac:dyDescent="0.3">
      <c r="C3087">
        <v>27</v>
      </c>
      <c r="D3087" s="109">
        <f>'COG-M'!P2933</f>
        <v>0</v>
      </c>
    </row>
    <row r="3088" spans="1:4" x14ac:dyDescent="0.3">
      <c r="A3088">
        <v>913</v>
      </c>
      <c r="B3088" t="s">
        <v>403</v>
      </c>
      <c r="C3088">
        <v>11</v>
      </c>
      <c r="D3088" s="109">
        <f>'COG-M'!P2934</f>
        <v>0</v>
      </c>
    </row>
    <row r="3089" spans="1:4" x14ac:dyDescent="0.3">
      <c r="C3089">
        <v>12</v>
      </c>
      <c r="D3089" s="109">
        <f>'COG-M'!P2935</f>
        <v>0</v>
      </c>
    </row>
    <row r="3090" spans="1:4" x14ac:dyDescent="0.3">
      <c r="C3090">
        <v>13</v>
      </c>
      <c r="D3090" s="109">
        <f>'COG-M'!P2936</f>
        <v>0</v>
      </c>
    </row>
    <row r="3091" spans="1:4" x14ac:dyDescent="0.3">
      <c r="C3091">
        <v>14</v>
      </c>
      <c r="D3091" s="109">
        <f>'COG-M'!P2937</f>
        <v>0</v>
      </c>
    </row>
    <row r="3092" spans="1:4" x14ac:dyDescent="0.3">
      <c r="C3092">
        <v>15</v>
      </c>
      <c r="D3092" s="109">
        <f>'COG-M'!P2938</f>
        <v>0</v>
      </c>
    </row>
    <row r="3093" spans="1:4" x14ac:dyDescent="0.3">
      <c r="C3093">
        <v>16</v>
      </c>
      <c r="D3093" s="109">
        <f>'COG-M'!P2939</f>
        <v>0</v>
      </c>
    </row>
    <row r="3094" spans="1:4" x14ac:dyDescent="0.3">
      <c r="C3094">
        <v>17</v>
      </c>
      <c r="D3094" s="109">
        <f>'COG-M'!P2940</f>
        <v>0</v>
      </c>
    </row>
    <row r="3095" spans="1:4" x14ac:dyDescent="0.3">
      <c r="C3095">
        <v>25</v>
      </c>
      <c r="D3095" s="109">
        <f>'COG-M'!P2941</f>
        <v>0</v>
      </c>
    </row>
    <row r="3096" spans="1:4" x14ac:dyDescent="0.3">
      <c r="C3096">
        <v>26</v>
      </c>
      <c r="D3096" s="109">
        <f>'COG-M'!P2942</f>
        <v>0</v>
      </c>
    </row>
    <row r="3097" spans="1:4" x14ac:dyDescent="0.3">
      <c r="C3097">
        <v>27</v>
      </c>
      <c r="D3097" s="109">
        <f>'COG-M'!P2943</f>
        <v>0</v>
      </c>
    </row>
    <row r="3098" spans="1:4" x14ac:dyDescent="0.3">
      <c r="A3098">
        <v>914</v>
      </c>
      <c r="B3098" t="s">
        <v>404</v>
      </c>
      <c r="D3098" s="109">
        <f>'COG-M'!P2944</f>
        <v>0</v>
      </c>
    </row>
    <row r="3099" spans="1:4" x14ac:dyDescent="0.3">
      <c r="A3099">
        <v>915</v>
      </c>
      <c r="B3099" t="s">
        <v>405</v>
      </c>
      <c r="D3099" s="109">
        <f>'COG-M'!P2945</f>
        <v>0</v>
      </c>
    </row>
    <row r="3100" spans="1:4" x14ac:dyDescent="0.3">
      <c r="A3100">
        <v>916</v>
      </c>
      <c r="B3100" t="s">
        <v>406</v>
      </c>
      <c r="D3100" s="109">
        <f>'COG-M'!P2946</f>
        <v>0</v>
      </c>
    </row>
    <row r="3101" spans="1:4" x14ac:dyDescent="0.3">
      <c r="A3101">
        <v>917</v>
      </c>
      <c r="B3101" t="s">
        <v>407</v>
      </c>
      <c r="D3101" s="109">
        <f>'COG-M'!P2947</f>
        <v>0</v>
      </c>
    </row>
    <row r="3102" spans="1:4" x14ac:dyDescent="0.3">
      <c r="A3102">
        <v>918</v>
      </c>
      <c r="B3102" t="s">
        <v>408</v>
      </c>
      <c r="D3102" s="109">
        <f>'COG-M'!P2948</f>
        <v>0</v>
      </c>
    </row>
    <row r="3103" spans="1:4" x14ac:dyDescent="0.3">
      <c r="A3103">
        <v>9200</v>
      </c>
      <c r="B3103" t="s">
        <v>409</v>
      </c>
      <c r="D3103" s="109">
        <f>'COG-M'!P2949</f>
        <v>0</v>
      </c>
    </row>
    <row r="3104" spans="1:4" x14ac:dyDescent="0.3">
      <c r="A3104">
        <v>921</v>
      </c>
      <c r="B3104" t="s">
        <v>625</v>
      </c>
      <c r="C3104">
        <v>11</v>
      </c>
      <c r="D3104" s="109">
        <f>'COG-M'!P2950</f>
        <v>0</v>
      </c>
    </row>
    <row r="3105" spans="1:4" x14ac:dyDescent="0.3">
      <c r="C3105">
        <v>12</v>
      </c>
      <c r="D3105" s="109">
        <f>'COG-M'!P2951</f>
        <v>0</v>
      </c>
    </row>
    <row r="3106" spans="1:4" x14ac:dyDescent="0.3">
      <c r="C3106">
        <v>13</v>
      </c>
      <c r="D3106" s="109">
        <f>'COG-M'!P2952</f>
        <v>0</v>
      </c>
    </row>
    <row r="3107" spans="1:4" x14ac:dyDescent="0.3">
      <c r="C3107">
        <v>14</v>
      </c>
      <c r="D3107" s="109">
        <f>'COG-M'!P2953</f>
        <v>0</v>
      </c>
    </row>
    <row r="3108" spans="1:4" x14ac:dyDescent="0.3">
      <c r="C3108">
        <v>15</v>
      </c>
      <c r="D3108" s="109">
        <f>'COG-M'!P2954</f>
        <v>0</v>
      </c>
    </row>
    <row r="3109" spans="1:4" x14ac:dyDescent="0.3">
      <c r="C3109">
        <v>16</v>
      </c>
      <c r="D3109" s="109">
        <f>'COG-M'!P2955</f>
        <v>0</v>
      </c>
    </row>
    <row r="3110" spans="1:4" x14ac:dyDescent="0.3">
      <c r="C3110">
        <v>17</v>
      </c>
      <c r="D3110" s="109">
        <f>'COG-M'!P2956</f>
        <v>0</v>
      </c>
    </row>
    <row r="3111" spans="1:4" x14ac:dyDescent="0.3">
      <c r="C3111">
        <v>25</v>
      </c>
      <c r="D3111" s="109">
        <f>'COG-M'!P2957</f>
        <v>0</v>
      </c>
    </row>
    <row r="3112" spans="1:4" x14ac:dyDescent="0.3">
      <c r="C3112">
        <v>26</v>
      </c>
      <c r="D3112" s="109">
        <f>'COG-M'!P2958</f>
        <v>0</v>
      </c>
    </row>
    <row r="3113" spans="1:4" x14ac:dyDescent="0.3">
      <c r="C3113">
        <v>27</v>
      </c>
      <c r="D3113" s="109">
        <f>'COG-M'!P2959</f>
        <v>0</v>
      </c>
    </row>
    <row r="3114" spans="1:4" x14ac:dyDescent="0.3">
      <c r="A3114">
        <v>922</v>
      </c>
      <c r="B3114" t="s">
        <v>410</v>
      </c>
      <c r="C3114">
        <v>11</v>
      </c>
      <c r="D3114" s="109">
        <f>'COG-M'!P2960</f>
        <v>0</v>
      </c>
    </row>
    <row r="3115" spans="1:4" x14ac:dyDescent="0.3">
      <c r="C3115">
        <v>12</v>
      </c>
      <c r="D3115" s="109">
        <f>'COG-M'!P2961</f>
        <v>0</v>
      </c>
    </row>
    <row r="3116" spans="1:4" x14ac:dyDescent="0.3">
      <c r="C3116">
        <v>13</v>
      </c>
      <c r="D3116" s="109">
        <f>'COG-M'!P2962</f>
        <v>0</v>
      </c>
    </row>
    <row r="3117" spans="1:4" x14ac:dyDescent="0.3">
      <c r="C3117">
        <v>14</v>
      </c>
      <c r="D3117" s="109">
        <f>'COG-M'!P2963</f>
        <v>0</v>
      </c>
    </row>
    <row r="3118" spans="1:4" x14ac:dyDescent="0.3">
      <c r="C3118">
        <v>15</v>
      </c>
      <c r="D3118" s="109">
        <f>'COG-M'!P2964</f>
        <v>0</v>
      </c>
    </row>
    <row r="3119" spans="1:4" x14ac:dyDescent="0.3">
      <c r="C3119">
        <v>16</v>
      </c>
      <c r="D3119" s="109">
        <f>'COG-M'!P2965</f>
        <v>0</v>
      </c>
    </row>
    <row r="3120" spans="1:4" x14ac:dyDescent="0.3">
      <c r="C3120">
        <v>17</v>
      </c>
      <c r="D3120" s="109">
        <f>'COG-M'!P2966</f>
        <v>0</v>
      </c>
    </row>
    <row r="3121" spans="1:4" x14ac:dyDescent="0.3">
      <c r="C3121">
        <v>25</v>
      </c>
      <c r="D3121" s="109">
        <f>'COG-M'!P2967</f>
        <v>0</v>
      </c>
    </row>
    <row r="3122" spans="1:4" x14ac:dyDescent="0.3">
      <c r="C3122">
        <v>26</v>
      </c>
      <c r="D3122" s="109">
        <f>'COG-M'!P2968</f>
        <v>0</v>
      </c>
    </row>
    <row r="3123" spans="1:4" x14ac:dyDescent="0.3">
      <c r="C3123">
        <v>27</v>
      </c>
      <c r="D3123" s="109">
        <f>'COG-M'!P2969</f>
        <v>0</v>
      </c>
    </row>
    <row r="3124" spans="1:4" x14ac:dyDescent="0.3">
      <c r="A3124">
        <v>923</v>
      </c>
      <c r="B3124" t="s">
        <v>411</v>
      </c>
      <c r="C3124">
        <v>11</v>
      </c>
      <c r="D3124" s="109">
        <f>'COG-M'!P2970</f>
        <v>0</v>
      </c>
    </row>
    <row r="3125" spans="1:4" x14ac:dyDescent="0.3">
      <c r="C3125">
        <v>12</v>
      </c>
      <c r="D3125" s="109">
        <f>'COG-M'!P2971</f>
        <v>0</v>
      </c>
    </row>
    <row r="3126" spans="1:4" x14ac:dyDescent="0.3">
      <c r="C3126">
        <v>13</v>
      </c>
      <c r="D3126" s="109">
        <f>'COG-M'!P2972</f>
        <v>0</v>
      </c>
    </row>
    <row r="3127" spans="1:4" x14ac:dyDescent="0.3">
      <c r="C3127">
        <v>14</v>
      </c>
      <c r="D3127" s="109">
        <f>'COG-M'!P2973</f>
        <v>0</v>
      </c>
    </row>
    <row r="3128" spans="1:4" x14ac:dyDescent="0.3">
      <c r="C3128">
        <v>15</v>
      </c>
      <c r="D3128" s="109">
        <f>'COG-M'!P2974</f>
        <v>0</v>
      </c>
    </row>
    <row r="3129" spans="1:4" x14ac:dyDescent="0.3">
      <c r="C3129">
        <v>16</v>
      </c>
      <c r="D3129" s="109">
        <f>'COG-M'!P2975</f>
        <v>0</v>
      </c>
    </row>
    <row r="3130" spans="1:4" x14ac:dyDescent="0.3">
      <c r="C3130">
        <v>17</v>
      </c>
      <c r="D3130" s="109">
        <f>'COG-M'!P2976</f>
        <v>0</v>
      </c>
    </row>
    <row r="3131" spans="1:4" x14ac:dyDescent="0.3">
      <c r="C3131">
        <v>25</v>
      </c>
      <c r="D3131" s="109">
        <f>'COG-M'!P2977</f>
        <v>0</v>
      </c>
    </row>
    <row r="3132" spans="1:4" x14ac:dyDescent="0.3">
      <c r="C3132">
        <v>26</v>
      </c>
      <c r="D3132" s="109">
        <f>'COG-M'!P2978</f>
        <v>0</v>
      </c>
    </row>
    <row r="3133" spans="1:4" x14ac:dyDescent="0.3">
      <c r="C3133">
        <v>27</v>
      </c>
      <c r="D3133" s="109">
        <f>'COG-M'!P2979</f>
        <v>0</v>
      </c>
    </row>
    <row r="3134" spans="1:4" x14ac:dyDescent="0.3">
      <c r="A3134">
        <v>924</v>
      </c>
      <c r="B3134" t="s">
        <v>412</v>
      </c>
      <c r="D3134" s="109">
        <f>'COG-M'!P2980</f>
        <v>0</v>
      </c>
    </row>
    <row r="3135" spans="1:4" x14ac:dyDescent="0.3">
      <c r="A3135">
        <v>925</v>
      </c>
      <c r="B3135" t="s">
        <v>413</v>
      </c>
      <c r="D3135" s="109">
        <f>'COG-M'!P2981</f>
        <v>0</v>
      </c>
    </row>
    <row r="3136" spans="1:4" x14ac:dyDescent="0.3">
      <c r="A3136">
        <v>926</v>
      </c>
      <c r="B3136" t="s">
        <v>414</v>
      </c>
      <c r="D3136" s="109">
        <f>'COG-M'!P2982</f>
        <v>0</v>
      </c>
    </row>
    <row r="3137" spans="1:4" x14ac:dyDescent="0.3">
      <c r="A3137">
        <v>927</v>
      </c>
      <c r="B3137" t="s">
        <v>415</v>
      </c>
      <c r="D3137" s="109">
        <f>'COG-M'!P2983</f>
        <v>0</v>
      </c>
    </row>
    <row r="3138" spans="1:4" x14ac:dyDescent="0.3">
      <c r="A3138">
        <v>928</v>
      </c>
      <c r="B3138" t="s">
        <v>416</v>
      </c>
      <c r="D3138" s="109">
        <f>'COG-M'!P2984</f>
        <v>0</v>
      </c>
    </row>
    <row r="3139" spans="1:4" x14ac:dyDescent="0.3">
      <c r="A3139">
        <v>9300</v>
      </c>
      <c r="B3139" t="s">
        <v>417</v>
      </c>
      <c r="D3139" s="109">
        <f>'COG-M'!P2985</f>
        <v>0</v>
      </c>
    </row>
    <row r="3140" spans="1:4" x14ac:dyDescent="0.3">
      <c r="A3140">
        <v>931</v>
      </c>
      <c r="B3140" t="s">
        <v>418</v>
      </c>
      <c r="C3140">
        <v>11</v>
      </c>
      <c r="D3140" s="109">
        <f>'COG-M'!P2986</f>
        <v>0</v>
      </c>
    </row>
    <row r="3141" spans="1:4" x14ac:dyDescent="0.3">
      <c r="C3141">
        <v>12</v>
      </c>
      <c r="D3141" s="109">
        <f>'COG-M'!P2987</f>
        <v>0</v>
      </c>
    </row>
    <row r="3142" spans="1:4" x14ac:dyDescent="0.3">
      <c r="C3142">
        <v>13</v>
      </c>
      <c r="D3142" s="109">
        <f>'COG-M'!P2988</f>
        <v>0</v>
      </c>
    </row>
    <row r="3143" spans="1:4" x14ac:dyDescent="0.3">
      <c r="C3143">
        <v>14</v>
      </c>
      <c r="D3143" s="109">
        <f>'COG-M'!P2989</f>
        <v>0</v>
      </c>
    </row>
    <row r="3144" spans="1:4" x14ac:dyDescent="0.3">
      <c r="C3144">
        <v>15</v>
      </c>
      <c r="D3144" s="109">
        <f>'COG-M'!P2990</f>
        <v>0</v>
      </c>
    </row>
    <row r="3145" spans="1:4" x14ac:dyDescent="0.3">
      <c r="C3145">
        <v>16</v>
      </c>
      <c r="D3145" s="109">
        <f>'COG-M'!P2991</f>
        <v>0</v>
      </c>
    </row>
    <row r="3146" spans="1:4" x14ac:dyDescent="0.3">
      <c r="C3146">
        <v>17</v>
      </c>
      <c r="D3146" s="109">
        <f>'COG-M'!P2992</f>
        <v>0</v>
      </c>
    </row>
    <row r="3147" spans="1:4" x14ac:dyDescent="0.3">
      <c r="C3147">
        <v>25</v>
      </c>
      <c r="D3147" s="109">
        <f>'COG-M'!P2993</f>
        <v>0</v>
      </c>
    </row>
    <row r="3148" spans="1:4" x14ac:dyDescent="0.3">
      <c r="C3148">
        <v>26</v>
      </c>
      <c r="D3148" s="109">
        <f>'COG-M'!P2994</f>
        <v>0</v>
      </c>
    </row>
    <row r="3149" spans="1:4" x14ac:dyDescent="0.3">
      <c r="C3149">
        <v>27</v>
      </c>
      <c r="D3149" s="109">
        <f>'COG-M'!P2995</f>
        <v>0</v>
      </c>
    </row>
    <row r="3150" spans="1:4" x14ac:dyDescent="0.3">
      <c r="A3150">
        <v>932</v>
      </c>
      <c r="B3150" t="s">
        <v>419</v>
      </c>
      <c r="D3150" s="109">
        <f>'COG-M'!P2996</f>
        <v>0</v>
      </c>
    </row>
    <row r="3151" spans="1:4" x14ac:dyDescent="0.3">
      <c r="A3151">
        <v>9400</v>
      </c>
      <c r="B3151" t="s">
        <v>420</v>
      </c>
      <c r="D3151" s="109">
        <f>'COG-M'!P2997</f>
        <v>0</v>
      </c>
    </row>
    <row r="3152" spans="1:4" x14ac:dyDescent="0.3">
      <c r="A3152">
        <v>941</v>
      </c>
      <c r="B3152" t="s">
        <v>421</v>
      </c>
      <c r="C3152">
        <v>11</v>
      </c>
      <c r="D3152" s="109">
        <f>'COG-M'!P2998</f>
        <v>0</v>
      </c>
    </row>
    <row r="3153" spans="1:4" x14ac:dyDescent="0.3">
      <c r="C3153">
        <v>12</v>
      </c>
      <c r="D3153" s="109">
        <f>'COG-M'!P2999</f>
        <v>0</v>
      </c>
    </row>
    <row r="3154" spans="1:4" x14ac:dyDescent="0.3">
      <c r="C3154">
        <v>13</v>
      </c>
      <c r="D3154" s="109">
        <f>'COG-M'!P3000</f>
        <v>0</v>
      </c>
    </row>
    <row r="3155" spans="1:4" x14ac:dyDescent="0.3">
      <c r="C3155">
        <v>14</v>
      </c>
      <c r="D3155" s="109">
        <f>'COG-M'!P3001</f>
        <v>0</v>
      </c>
    </row>
    <row r="3156" spans="1:4" x14ac:dyDescent="0.3">
      <c r="C3156">
        <v>15</v>
      </c>
      <c r="D3156" s="109">
        <f>'COG-M'!P3002</f>
        <v>0</v>
      </c>
    </row>
    <row r="3157" spans="1:4" x14ac:dyDescent="0.3">
      <c r="C3157">
        <v>16</v>
      </c>
      <c r="D3157" s="109">
        <f>'COG-M'!P3003</f>
        <v>0</v>
      </c>
    </row>
    <row r="3158" spans="1:4" x14ac:dyDescent="0.3">
      <c r="C3158">
        <v>17</v>
      </c>
      <c r="D3158" s="109">
        <f>'COG-M'!P3004</f>
        <v>0</v>
      </c>
    </row>
    <row r="3159" spans="1:4" x14ac:dyDescent="0.3">
      <c r="C3159">
        <v>25</v>
      </c>
      <c r="D3159" s="109">
        <f>'COG-M'!P3005</f>
        <v>0</v>
      </c>
    </row>
    <row r="3160" spans="1:4" x14ac:dyDescent="0.3">
      <c r="C3160">
        <v>26</v>
      </c>
      <c r="D3160" s="109">
        <f>'COG-M'!P3006</f>
        <v>0</v>
      </c>
    </row>
    <row r="3161" spans="1:4" x14ac:dyDescent="0.3">
      <c r="C3161">
        <v>27</v>
      </c>
      <c r="D3161" s="109">
        <f>'COG-M'!P3007</f>
        <v>0</v>
      </c>
    </row>
    <row r="3162" spans="1:4" x14ac:dyDescent="0.3">
      <c r="A3162">
        <v>942</v>
      </c>
      <c r="B3162" t="s">
        <v>422</v>
      </c>
      <c r="D3162" s="109">
        <f>'COG-M'!P3008</f>
        <v>0</v>
      </c>
    </row>
    <row r="3163" spans="1:4" x14ac:dyDescent="0.3">
      <c r="A3163">
        <v>9500</v>
      </c>
      <c r="B3163" t="s">
        <v>423</v>
      </c>
      <c r="D3163" s="109">
        <f>'COG-M'!P3009</f>
        <v>0</v>
      </c>
    </row>
    <row r="3164" spans="1:4" x14ac:dyDescent="0.3">
      <c r="A3164">
        <v>951</v>
      </c>
      <c r="B3164" t="s">
        <v>424</v>
      </c>
      <c r="C3164">
        <v>11</v>
      </c>
      <c r="D3164" s="109">
        <f>'COG-M'!P3010</f>
        <v>0</v>
      </c>
    </row>
    <row r="3165" spans="1:4" x14ac:dyDescent="0.3">
      <c r="C3165">
        <v>12</v>
      </c>
      <c r="D3165" s="109">
        <f>'COG-M'!P3011</f>
        <v>0</v>
      </c>
    </row>
    <row r="3166" spans="1:4" x14ac:dyDescent="0.3">
      <c r="C3166">
        <v>13</v>
      </c>
      <c r="D3166" s="109">
        <f>'COG-M'!P3012</f>
        <v>0</v>
      </c>
    </row>
    <row r="3167" spans="1:4" x14ac:dyDescent="0.3">
      <c r="C3167">
        <v>14</v>
      </c>
      <c r="D3167" s="109">
        <f>'COG-M'!P3013</f>
        <v>0</v>
      </c>
    </row>
    <row r="3168" spans="1:4" x14ac:dyDescent="0.3">
      <c r="C3168">
        <v>15</v>
      </c>
      <c r="D3168" s="109">
        <f>'COG-M'!P3014</f>
        <v>0</v>
      </c>
    </row>
    <row r="3169" spans="1:4" x14ac:dyDescent="0.3">
      <c r="C3169">
        <v>16</v>
      </c>
      <c r="D3169" s="109">
        <f>'COG-M'!P3015</f>
        <v>0</v>
      </c>
    </row>
    <row r="3170" spans="1:4" x14ac:dyDescent="0.3">
      <c r="C3170">
        <v>17</v>
      </c>
      <c r="D3170" s="109">
        <f>'COG-M'!P3016</f>
        <v>0</v>
      </c>
    </row>
    <row r="3171" spans="1:4" x14ac:dyDescent="0.3">
      <c r="C3171">
        <v>25</v>
      </c>
      <c r="D3171" s="109">
        <f>'COG-M'!P3017</f>
        <v>0</v>
      </c>
    </row>
    <row r="3172" spans="1:4" x14ac:dyDescent="0.3">
      <c r="C3172">
        <v>26</v>
      </c>
      <c r="D3172" s="109">
        <f>'COG-M'!P3018</f>
        <v>0</v>
      </c>
    </row>
    <row r="3173" spans="1:4" x14ac:dyDescent="0.3">
      <c r="C3173">
        <v>27</v>
      </c>
      <c r="D3173" s="109">
        <f>'COG-M'!P3019</f>
        <v>0</v>
      </c>
    </row>
    <row r="3174" spans="1:4" x14ac:dyDescent="0.3">
      <c r="A3174">
        <v>9600</v>
      </c>
      <c r="B3174" t="s">
        <v>425</v>
      </c>
      <c r="D3174" s="109">
        <f>'COG-M'!P3020</f>
        <v>0</v>
      </c>
    </row>
    <row r="3175" spans="1:4" x14ac:dyDescent="0.3">
      <c r="A3175">
        <v>961</v>
      </c>
      <c r="B3175" t="s">
        <v>426</v>
      </c>
      <c r="D3175" s="109">
        <f>'COG-M'!P3021</f>
        <v>0</v>
      </c>
    </row>
    <row r="3176" spans="1:4" x14ac:dyDescent="0.3">
      <c r="A3176">
        <v>962</v>
      </c>
      <c r="B3176" t="s">
        <v>427</v>
      </c>
      <c r="D3176" s="109">
        <f>'COG-M'!P3022</f>
        <v>0</v>
      </c>
    </row>
    <row r="3177" spans="1:4" x14ac:dyDescent="0.3">
      <c r="A3177">
        <v>9900</v>
      </c>
      <c r="B3177" t="s">
        <v>428</v>
      </c>
      <c r="D3177" s="109">
        <f>'COG-M'!P3023</f>
        <v>0</v>
      </c>
    </row>
    <row r="3178" spans="1:4" x14ac:dyDescent="0.3">
      <c r="A3178">
        <v>991</v>
      </c>
      <c r="B3178" t="s">
        <v>429</v>
      </c>
      <c r="C3178">
        <v>11</v>
      </c>
      <c r="D3178" s="109">
        <f>'COG-M'!P3024</f>
        <v>0</v>
      </c>
    </row>
    <row r="3179" spans="1:4" x14ac:dyDescent="0.3">
      <c r="C3179">
        <v>12</v>
      </c>
      <c r="D3179" s="109">
        <f>'COG-M'!P3025</f>
        <v>0</v>
      </c>
    </row>
    <row r="3180" spans="1:4" x14ac:dyDescent="0.3">
      <c r="C3180">
        <v>13</v>
      </c>
      <c r="D3180" s="109">
        <f>'COG-M'!P3026</f>
        <v>0</v>
      </c>
    </row>
    <row r="3181" spans="1:4" x14ac:dyDescent="0.3">
      <c r="C3181">
        <v>14</v>
      </c>
      <c r="D3181" s="109">
        <f>'COG-M'!P3027</f>
        <v>0</v>
      </c>
    </row>
    <row r="3182" spans="1:4" x14ac:dyDescent="0.3">
      <c r="C3182">
        <v>15</v>
      </c>
      <c r="D3182" s="109">
        <f>'COG-M'!P3028</f>
        <v>0</v>
      </c>
    </row>
    <row r="3183" spans="1:4" x14ac:dyDescent="0.3">
      <c r="C3183">
        <v>16</v>
      </c>
      <c r="D3183" s="109">
        <f>'COG-M'!P3029</f>
        <v>0</v>
      </c>
    </row>
    <row r="3184" spans="1:4" x14ac:dyDescent="0.3">
      <c r="C3184">
        <v>17</v>
      </c>
      <c r="D3184" s="109">
        <f>'COG-M'!P3030</f>
        <v>0</v>
      </c>
    </row>
    <row r="3185" spans="2:4" x14ac:dyDescent="0.3">
      <c r="C3185">
        <v>25</v>
      </c>
      <c r="D3185" s="109">
        <f>'COG-M'!P3031</f>
        <v>0</v>
      </c>
    </row>
    <row r="3186" spans="2:4" x14ac:dyDescent="0.3">
      <c r="C3186">
        <v>26</v>
      </c>
      <c r="D3186" s="109">
        <f>'COG-M'!P3032</f>
        <v>0</v>
      </c>
    </row>
    <row r="3187" spans="2:4" x14ac:dyDescent="0.3">
      <c r="C3187">
        <v>27</v>
      </c>
      <c r="D3187" s="109">
        <f>'COG-M'!P3033</f>
        <v>0</v>
      </c>
    </row>
    <row r="3188" spans="2:4" x14ac:dyDescent="0.3">
      <c r="B3188" t="s">
        <v>430</v>
      </c>
      <c r="D3188" s="109">
        <f>'COG-M'!P3034</f>
        <v>5940000</v>
      </c>
    </row>
    <row r="3189" spans="2:4" x14ac:dyDescent="0.3">
      <c r="B3189">
        <v>1</v>
      </c>
      <c r="C3189" t="s">
        <v>447</v>
      </c>
      <c r="D3189" s="109">
        <f>CF!C8</f>
        <v>0</v>
      </c>
    </row>
    <row r="3190" spans="2:4" x14ac:dyDescent="0.3">
      <c r="B3190">
        <v>11</v>
      </c>
      <c r="C3190" t="s">
        <v>723</v>
      </c>
      <c r="D3190" s="109">
        <f>CF!C9</f>
        <v>0</v>
      </c>
    </row>
    <row r="3191" spans="2:4" x14ac:dyDescent="0.3">
      <c r="B3191">
        <v>111</v>
      </c>
      <c r="C3191" t="s">
        <v>448</v>
      </c>
      <c r="D3191" s="109">
        <f>CF!C10</f>
        <v>0</v>
      </c>
    </row>
    <row r="3192" spans="2:4" x14ac:dyDescent="0.3">
      <c r="B3192">
        <v>112</v>
      </c>
      <c r="C3192" t="s">
        <v>449</v>
      </c>
      <c r="D3192" s="109">
        <f>CF!C11</f>
        <v>0</v>
      </c>
    </row>
    <row r="3193" spans="2:4" x14ac:dyDescent="0.3">
      <c r="B3193">
        <v>12</v>
      </c>
      <c r="C3193" t="s">
        <v>450</v>
      </c>
      <c r="D3193" s="109">
        <f>CF!C12</f>
        <v>0</v>
      </c>
    </row>
    <row r="3194" spans="2:4" x14ac:dyDescent="0.3">
      <c r="B3194">
        <v>121</v>
      </c>
      <c r="C3194" t="s">
        <v>629</v>
      </c>
      <c r="D3194" s="109">
        <f>CF!C13</f>
        <v>0</v>
      </c>
    </row>
    <row r="3195" spans="2:4" x14ac:dyDescent="0.3">
      <c r="B3195">
        <v>122</v>
      </c>
      <c r="C3195" t="s">
        <v>630</v>
      </c>
      <c r="D3195" s="109">
        <f>CF!C14</f>
        <v>0</v>
      </c>
    </row>
    <row r="3196" spans="2:4" x14ac:dyDescent="0.3">
      <c r="B3196">
        <v>123</v>
      </c>
      <c r="C3196" t="s">
        <v>631</v>
      </c>
      <c r="D3196" s="109">
        <f>CF!C15</f>
        <v>0</v>
      </c>
    </row>
    <row r="3197" spans="2:4" x14ac:dyDescent="0.3">
      <c r="B3197">
        <v>124</v>
      </c>
      <c r="C3197" t="s">
        <v>632</v>
      </c>
      <c r="D3197" s="109">
        <f>CF!C16</f>
        <v>0</v>
      </c>
    </row>
    <row r="3198" spans="2:4" x14ac:dyDescent="0.3">
      <c r="B3198">
        <v>13</v>
      </c>
      <c r="C3198" t="s">
        <v>451</v>
      </c>
      <c r="D3198" s="109">
        <f>CF!C17</f>
        <v>0</v>
      </c>
    </row>
    <row r="3199" spans="2:4" x14ac:dyDescent="0.3">
      <c r="B3199">
        <v>131</v>
      </c>
      <c r="C3199" t="s">
        <v>452</v>
      </c>
      <c r="D3199" s="109">
        <f>CF!C18</f>
        <v>0</v>
      </c>
    </row>
    <row r="3200" spans="2:4" x14ac:dyDescent="0.3">
      <c r="B3200">
        <v>132</v>
      </c>
      <c r="C3200" t="s">
        <v>633</v>
      </c>
      <c r="D3200" s="109">
        <f>CF!C19</f>
        <v>0</v>
      </c>
    </row>
    <row r="3201" spans="2:4" x14ac:dyDescent="0.3">
      <c r="B3201">
        <v>133</v>
      </c>
      <c r="C3201" t="s">
        <v>634</v>
      </c>
      <c r="D3201" s="109">
        <f>CF!C20</f>
        <v>0</v>
      </c>
    </row>
    <row r="3202" spans="2:4" x14ac:dyDescent="0.3">
      <c r="B3202">
        <v>134</v>
      </c>
      <c r="C3202" t="s">
        <v>635</v>
      </c>
      <c r="D3202" s="109">
        <f>CF!C21</f>
        <v>0</v>
      </c>
    </row>
    <row r="3203" spans="2:4" x14ac:dyDescent="0.3">
      <c r="B3203">
        <v>135</v>
      </c>
      <c r="C3203" t="s">
        <v>636</v>
      </c>
      <c r="D3203" s="109">
        <f>CF!C22</f>
        <v>0</v>
      </c>
    </row>
    <row r="3204" spans="2:4" x14ac:dyDescent="0.3">
      <c r="B3204">
        <v>136</v>
      </c>
      <c r="C3204" t="s">
        <v>637</v>
      </c>
      <c r="D3204" s="109">
        <f>CF!C23</f>
        <v>0</v>
      </c>
    </row>
    <row r="3205" spans="2:4" x14ac:dyDescent="0.3">
      <c r="B3205">
        <v>137</v>
      </c>
      <c r="C3205" t="s">
        <v>453</v>
      </c>
      <c r="D3205" s="109">
        <f>CF!C24</f>
        <v>0</v>
      </c>
    </row>
    <row r="3206" spans="2:4" x14ac:dyDescent="0.3">
      <c r="B3206">
        <v>138</v>
      </c>
      <c r="C3206" t="s">
        <v>454</v>
      </c>
      <c r="D3206" s="109">
        <f>CF!C25</f>
        <v>0</v>
      </c>
    </row>
    <row r="3207" spans="2:4" x14ac:dyDescent="0.3">
      <c r="B3207">
        <v>139</v>
      </c>
      <c r="C3207" t="s">
        <v>14</v>
      </c>
      <c r="D3207" s="109">
        <f>CF!C26</f>
        <v>0</v>
      </c>
    </row>
    <row r="3208" spans="2:4" x14ac:dyDescent="0.3">
      <c r="B3208">
        <v>14</v>
      </c>
      <c r="C3208" t="s">
        <v>455</v>
      </c>
      <c r="D3208" s="109">
        <f>CF!C27</f>
        <v>0</v>
      </c>
    </row>
    <row r="3209" spans="2:4" x14ac:dyDescent="0.3">
      <c r="B3209">
        <v>141</v>
      </c>
      <c r="C3209" t="s">
        <v>638</v>
      </c>
      <c r="D3209" s="109">
        <f>CF!C28</f>
        <v>0</v>
      </c>
    </row>
    <row r="3210" spans="2:4" x14ac:dyDescent="0.3">
      <c r="B3210">
        <v>15</v>
      </c>
      <c r="C3210" t="s">
        <v>456</v>
      </c>
      <c r="D3210" s="109">
        <f>CF!C29</f>
        <v>0</v>
      </c>
    </row>
    <row r="3211" spans="2:4" x14ac:dyDescent="0.3">
      <c r="B3211">
        <v>151</v>
      </c>
      <c r="C3211" t="s">
        <v>639</v>
      </c>
      <c r="D3211" s="109">
        <f>CF!C30</f>
        <v>0</v>
      </c>
    </row>
    <row r="3212" spans="2:4" x14ac:dyDescent="0.3">
      <c r="B3212">
        <v>152</v>
      </c>
      <c r="C3212" t="s">
        <v>640</v>
      </c>
      <c r="D3212" s="109">
        <f>CF!C31</f>
        <v>0</v>
      </c>
    </row>
    <row r="3213" spans="2:4" x14ac:dyDescent="0.3">
      <c r="B3213">
        <v>16</v>
      </c>
      <c r="C3213" t="s">
        <v>457</v>
      </c>
      <c r="D3213" s="109">
        <f>CF!C32</f>
        <v>0</v>
      </c>
    </row>
    <row r="3214" spans="2:4" x14ac:dyDescent="0.3">
      <c r="B3214">
        <v>161</v>
      </c>
      <c r="C3214" t="s">
        <v>458</v>
      </c>
      <c r="D3214" s="109">
        <f>CF!C33</f>
        <v>0</v>
      </c>
    </row>
    <row r="3215" spans="2:4" x14ac:dyDescent="0.3">
      <c r="B3215">
        <v>162</v>
      </c>
      <c r="C3215" t="s">
        <v>459</v>
      </c>
      <c r="D3215" s="109">
        <f>CF!C34</f>
        <v>0</v>
      </c>
    </row>
    <row r="3216" spans="2:4" x14ac:dyDescent="0.3">
      <c r="B3216">
        <v>163</v>
      </c>
      <c r="C3216" t="s">
        <v>641</v>
      </c>
      <c r="D3216" s="109">
        <f>CF!C35</f>
        <v>0</v>
      </c>
    </row>
    <row r="3217" spans="2:4" x14ac:dyDescent="0.3">
      <c r="B3217">
        <v>17</v>
      </c>
      <c r="C3217" t="s">
        <v>460</v>
      </c>
      <c r="D3217" s="109">
        <f>CF!C36</f>
        <v>0</v>
      </c>
    </row>
    <row r="3218" spans="2:4" x14ac:dyDescent="0.3">
      <c r="B3218">
        <v>171</v>
      </c>
      <c r="C3218" t="s">
        <v>461</v>
      </c>
      <c r="D3218" s="109">
        <f>CF!C37</f>
        <v>0</v>
      </c>
    </row>
    <row r="3219" spans="2:4" x14ac:dyDescent="0.3">
      <c r="B3219">
        <v>172</v>
      </c>
      <c r="C3219" t="s">
        <v>642</v>
      </c>
      <c r="D3219" s="109">
        <f>CF!C38</f>
        <v>0</v>
      </c>
    </row>
    <row r="3220" spans="2:4" x14ac:dyDescent="0.3">
      <c r="B3220">
        <v>173</v>
      </c>
      <c r="C3220" t="s">
        <v>643</v>
      </c>
      <c r="D3220" s="109">
        <f>CF!C39</f>
        <v>0</v>
      </c>
    </row>
    <row r="3221" spans="2:4" x14ac:dyDescent="0.3">
      <c r="B3221">
        <v>174</v>
      </c>
      <c r="C3221" t="s">
        <v>644</v>
      </c>
      <c r="D3221" s="109">
        <f>CF!C40</f>
        <v>0</v>
      </c>
    </row>
    <row r="3222" spans="2:4" x14ac:dyDescent="0.3">
      <c r="B3222">
        <v>18</v>
      </c>
      <c r="C3222" t="s">
        <v>194</v>
      </c>
      <c r="D3222" s="109">
        <f>CF!C41</f>
        <v>0</v>
      </c>
    </row>
    <row r="3223" spans="2:4" x14ac:dyDescent="0.3">
      <c r="B3223">
        <v>181</v>
      </c>
      <c r="C3223" t="s">
        <v>645</v>
      </c>
      <c r="D3223" s="109">
        <f>CF!C42</f>
        <v>0</v>
      </c>
    </row>
    <row r="3224" spans="2:4" x14ac:dyDescent="0.3">
      <c r="B3224">
        <v>182</v>
      </c>
      <c r="C3224" t="s">
        <v>646</v>
      </c>
      <c r="D3224" s="109">
        <f>CF!C43</f>
        <v>0</v>
      </c>
    </row>
    <row r="3225" spans="2:4" x14ac:dyDescent="0.3">
      <c r="B3225">
        <v>183</v>
      </c>
      <c r="C3225" t="s">
        <v>647</v>
      </c>
      <c r="D3225" s="109">
        <f>CF!C44</f>
        <v>0</v>
      </c>
    </row>
    <row r="3226" spans="2:4" x14ac:dyDescent="0.3">
      <c r="B3226">
        <v>184</v>
      </c>
      <c r="C3226" t="s">
        <v>648</v>
      </c>
      <c r="D3226" s="109">
        <f>CF!C45</f>
        <v>0</v>
      </c>
    </row>
    <row r="3227" spans="2:4" x14ac:dyDescent="0.3">
      <c r="B3227">
        <v>185</v>
      </c>
      <c r="C3227" t="s">
        <v>14</v>
      </c>
      <c r="D3227" s="109">
        <f>CF!C46</f>
        <v>0</v>
      </c>
    </row>
    <row r="3228" spans="2:4" x14ac:dyDescent="0.3">
      <c r="B3228">
        <v>2</v>
      </c>
      <c r="C3228" t="s">
        <v>462</v>
      </c>
      <c r="D3228" s="109">
        <f>CF!C47</f>
        <v>0</v>
      </c>
    </row>
    <row r="3229" spans="2:4" x14ac:dyDescent="0.3">
      <c r="B3229">
        <v>21</v>
      </c>
      <c r="C3229" t="s">
        <v>649</v>
      </c>
      <c r="D3229" s="109">
        <f>CF!C48</f>
        <v>0</v>
      </c>
    </row>
    <row r="3230" spans="2:4" x14ac:dyDescent="0.3">
      <c r="B3230">
        <v>211</v>
      </c>
      <c r="C3230" t="s">
        <v>650</v>
      </c>
      <c r="D3230" s="109">
        <f>CF!C49</f>
        <v>0</v>
      </c>
    </row>
    <row r="3231" spans="2:4" x14ac:dyDescent="0.3">
      <c r="B3231">
        <v>212</v>
      </c>
      <c r="C3231" t="s">
        <v>651</v>
      </c>
      <c r="D3231" s="109">
        <f>CF!C50</f>
        <v>0</v>
      </c>
    </row>
    <row r="3232" spans="2:4" x14ac:dyDescent="0.3">
      <c r="B3232">
        <v>213</v>
      </c>
      <c r="C3232" t="s">
        <v>652</v>
      </c>
      <c r="D3232" s="109">
        <f>CF!C51</f>
        <v>0</v>
      </c>
    </row>
    <row r="3233" spans="2:4" x14ac:dyDescent="0.3">
      <c r="B3233">
        <v>214</v>
      </c>
      <c r="C3233" t="s">
        <v>653</v>
      </c>
      <c r="D3233" s="109">
        <f>CF!C52</f>
        <v>0</v>
      </c>
    </row>
    <row r="3234" spans="2:4" x14ac:dyDescent="0.3">
      <c r="B3234">
        <v>215</v>
      </c>
      <c r="C3234" t="s">
        <v>654</v>
      </c>
      <c r="D3234" s="109">
        <f>CF!C53</f>
        <v>0</v>
      </c>
    </row>
    <row r="3235" spans="2:4" x14ac:dyDescent="0.3">
      <c r="B3235">
        <v>216</v>
      </c>
      <c r="C3235" t="s">
        <v>655</v>
      </c>
      <c r="D3235" s="109">
        <f>CF!C54</f>
        <v>0</v>
      </c>
    </row>
    <row r="3236" spans="2:4" x14ac:dyDescent="0.3">
      <c r="B3236">
        <v>22</v>
      </c>
      <c r="C3236" t="s">
        <v>463</v>
      </c>
      <c r="D3236" s="109">
        <f>CF!C55</f>
        <v>0</v>
      </c>
    </row>
    <row r="3237" spans="2:4" x14ac:dyDescent="0.3">
      <c r="B3237">
        <v>221</v>
      </c>
      <c r="C3237" t="s">
        <v>656</v>
      </c>
      <c r="D3237" s="109">
        <f>CF!C56</f>
        <v>0</v>
      </c>
    </row>
    <row r="3238" spans="2:4" x14ac:dyDescent="0.3">
      <c r="B3238">
        <v>222</v>
      </c>
      <c r="C3238" t="s">
        <v>657</v>
      </c>
      <c r="D3238" s="109">
        <f>CF!C57</f>
        <v>0</v>
      </c>
    </row>
    <row r="3239" spans="2:4" x14ac:dyDescent="0.3">
      <c r="B3239">
        <v>223</v>
      </c>
      <c r="C3239" t="s">
        <v>658</v>
      </c>
      <c r="D3239" s="109">
        <f>CF!C58</f>
        <v>0</v>
      </c>
    </row>
    <row r="3240" spans="2:4" x14ac:dyDescent="0.3">
      <c r="B3240">
        <v>224</v>
      </c>
      <c r="C3240" t="s">
        <v>659</v>
      </c>
      <c r="D3240" s="109">
        <f>CF!C59</f>
        <v>0</v>
      </c>
    </row>
    <row r="3241" spans="2:4" x14ac:dyDescent="0.3">
      <c r="B3241">
        <v>225</v>
      </c>
      <c r="C3241" t="s">
        <v>464</v>
      </c>
      <c r="D3241" s="109">
        <f>CF!C60</f>
        <v>0</v>
      </c>
    </row>
    <row r="3242" spans="2:4" x14ac:dyDescent="0.3">
      <c r="B3242">
        <v>226</v>
      </c>
      <c r="C3242" t="s">
        <v>660</v>
      </c>
      <c r="D3242" s="109">
        <f>CF!C61</f>
        <v>0</v>
      </c>
    </row>
    <row r="3243" spans="2:4" x14ac:dyDescent="0.3">
      <c r="B3243">
        <v>227</v>
      </c>
      <c r="C3243" t="s">
        <v>661</v>
      </c>
      <c r="D3243" s="109">
        <f>CF!C62</f>
        <v>0</v>
      </c>
    </row>
    <row r="3244" spans="2:4" x14ac:dyDescent="0.3">
      <c r="B3244">
        <v>23</v>
      </c>
      <c r="C3244" t="s">
        <v>465</v>
      </c>
      <c r="D3244" s="109">
        <f>CF!C63</f>
        <v>0</v>
      </c>
    </row>
    <row r="3245" spans="2:4" x14ac:dyDescent="0.3">
      <c r="B3245">
        <v>231</v>
      </c>
      <c r="C3245" t="s">
        <v>662</v>
      </c>
      <c r="D3245" s="109">
        <f>CF!C64</f>
        <v>0</v>
      </c>
    </row>
    <row r="3246" spans="2:4" x14ac:dyDescent="0.3">
      <c r="B3246">
        <v>232</v>
      </c>
      <c r="C3246" t="s">
        <v>663</v>
      </c>
      <c r="D3246" s="109">
        <f>CF!C65</f>
        <v>0</v>
      </c>
    </row>
    <row r="3247" spans="2:4" x14ac:dyDescent="0.3">
      <c r="B3247">
        <v>233</v>
      </c>
      <c r="C3247" t="s">
        <v>664</v>
      </c>
      <c r="D3247" s="109">
        <f>CF!C66</f>
        <v>0</v>
      </c>
    </row>
    <row r="3248" spans="2:4" x14ac:dyDescent="0.3">
      <c r="B3248">
        <v>234</v>
      </c>
      <c r="C3248" t="s">
        <v>665</v>
      </c>
      <c r="D3248" s="109">
        <f>CF!C67</f>
        <v>0</v>
      </c>
    </row>
    <row r="3249" spans="2:4" x14ac:dyDescent="0.3">
      <c r="B3249">
        <v>235</v>
      </c>
      <c r="C3249" t="s">
        <v>666</v>
      </c>
      <c r="D3249" s="109">
        <f>CF!C68</f>
        <v>0</v>
      </c>
    </row>
    <row r="3250" spans="2:4" x14ac:dyDescent="0.3">
      <c r="B3250">
        <v>24</v>
      </c>
      <c r="C3250" t="s">
        <v>466</v>
      </c>
      <c r="D3250" s="109">
        <f>CF!C69</f>
        <v>0</v>
      </c>
    </row>
    <row r="3251" spans="2:4" x14ac:dyDescent="0.3">
      <c r="B3251">
        <v>241</v>
      </c>
      <c r="C3251" t="s">
        <v>667</v>
      </c>
      <c r="D3251" s="109">
        <f>CF!C70</f>
        <v>0</v>
      </c>
    </row>
    <row r="3252" spans="2:4" x14ac:dyDescent="0.3">
      <c r="B3252">
        <v>242</v>
      </c>
      <c r="C3252" t="s">
        <v>467</v>
      </c>
      <c r="D3252" s="109">
        <f>CF!C71</f>
        <v>0</v>
      </c>
    </row>
    <row r="3253" spans="2:4" x14ac:dyDescent="0.3">
      <c r="B3253">
        <v>243</v>
      </c>
      <c r="C3253" t="s">
        <v>668</v>
      </c>
      <c r="D3253" s="109">
        <f>CF!C72</f>
        <v>0</v>
      </c>
    </row>
    <row r="3254" spans="2:4" x14ac:dyDescent="0.3">
      <c r="B3254">
        <v>244</v>
      </c>
      <c r="C3254" t="s">
        <v>669</v>
      </c>
      <c r="D3254" s="109">
        <f>CF!C73</f>
        <v>0</v>
      </c>
    </row>
    <row r="3255" spans="2:4" x14ac:dyDescent="0.3">
      <c r="B3255">
        <v>25</v>
      </c>
      <c r="C3255" t="s">
        <v>468</v>
      </c>
      <c r="D3255" s="109">
        <f>CF!C74</f>
        <v>0</v>
      </c>
    </row>
    <row r="3256" spans="2:4" x14ac:dyDescent="0.3">
      <c r="B3256">
        <v>251</v>
      </c>
      <c r="C3256" t="s">
        <v>670</v>
      </c>
      <c r="D3256" s="109">
        <f>CF!C75</f>
        <v>0</v>
      </c>
    </row>
    <row r="3257" spans="2:4" x14ac:dyDescent="0.3">
      <c r="B3257">
        <v>252</v>
      </c>
      <c r="C3257" t="s">
        <v>671</v>
      </c>
      <c r="D3257" s="109">
        <f>CF!C76</f>
        <v>0</v>
      </c>
    </row>
    <row r="3258" spans="2:4" x14ac:dyDescent="0.3">
      <c r="B3258">
        <v>253</v>
      </c>
      <c r="C3258" t="s">
        <v>672</v>
      </c>
      <c r="D3258" s="109">
        <f>CF!C77</f>
        <v>0</v>
      </c>
    </row>
    <row r="3259" spans="2:4" x14ac:dyDescent="0.3">
      <c r="B3259">
        <v>254</v>
      </c>
      <c r="C3259" t="s">
        <v>469</v>
      </c>
      <c r="D3259" s="109">
        <f>CF!C78</f>
        <v>0</v>
      </c>
    </row>
    <row r="3260" spans="2:4" x14ac:dyDescent="0.3">
      <c r="B3260">
        <v>255</v>
      </c>
      <c r="C3260" t="s">
        <v>673</v>
      </c>
      <c r="D3260" s="109">
        <f>CF!C79</f>
        <v>0</v>
      </c>
    </row>
    <row r="3261" spans="2:4" x14ac:dyDescent="0.3">
      <c r="B3261">
        <v>256</v>
      </c>
      <c r="C3261" t="s">
        <v>674</v>
      </c>
      <c r="D3261" s="109">
        <f>CF!C80</f>
        <v>0</v>
      </c>
    </row>
    <row r="3262" spans="2:4" x14ac:dyDescent="0.3">
      <c r="B3262">
        <v>26</v>
      </c>
      <c r="C3262" t="s">
        <v>675</v>
      </c>
      <c r="D3262" s="109">
        <f>CF!C81</f>
        <v>0</v>
      </c>
    </row>
    <row r="3263" spans="2:4" x14ac:dyDescent="0.3">
      <c r="B3263">
        <v>261</v>
      </c>
      <c r="C3263" t="s">
        <v>676</v>
      </c>
      <c r="D3263" s="109">
        <f>CF!C82</f>
        <v>0</v>
      </c>
    </row>
    <row r="3264" spans="2:4" x14ac:dyDescent="0.3">
      <c r="B3264">
        <v>262</v>
      </c>
      <c r="C3264" t="s">
        <v>677</v>
      </c>
      <c r="D3264" s="109">
        <f>CF!C83</f>
        <v>0</v>
      </c>
    </row>
    <row r="3265" spans="2:4" x14ac:dyDescent="0.3">
      <c r="B3265">
        <v>263</v>
      </c>
      <c r="C3265" t="s">
        <v>678</v>
      </c>
      <c r="D3265" s="109">
        <f>CF!C84</f>
        <v>0</v>
      </c>
    </row>
    <row r="3266" spans="2:4" x14ac:dyDescent="0.3">
      <c r="B3266">
        <v>264</v>
      </c>
      <c r="C3266" t="s">
        <v>470</v>
      </c>
      <c r="D3266" s="109">
        <f>CF!C85</f>
        <v>0</v>
      </c>
    </row>
    <row r="3267" spans="2:4" x14ac:dyDescent="0.3">
      <c r="B3267">
        <v>265</v>
      </c>
      <c r="C3267" t="s">
        <v>679</v>
      </c>
      <c r="D3267" s="109">
        <f>CF!C86</f>
        <v>0</v>
      </c>
    </row>
    <row r="3268" spans="2:4" x14ac:dyDescent="0.3">
      <c r="B3268">
        <v>266</v>
      </c>
      <c r="C3268" t="s">
        <v>680</v>
      </c>
      <c r="D3268" s="109">
        <f>CF!C87</f>
        <v>0</v>
      </c>
    </row>
    <row r="3269" spans="2:4" x14ac:dyDescent="0.3">
      <c r="B3269">
        <v>267</v>
      </c>
      <c r="C3269" t="s">
        <v>471</v>
      </c>
      <c r="D3269" s="109">
        <f>CF!C88</f>
        <v>0</v>
      </c>
    </row>
    <row r="3270" spans="2:4" x14ac:dyDescent="0.3">
      <c r="B3270">
        <v>268</v>
      </c>
      <c r="C3270" t="s">
        <v>681</v>
      </c>
      <c r="D3270" s="109">
        <f>CF!C89</f>
        <v>0</v>
      </c>
    </row>
    <row r="3271" spans="2:4" x14ac:dyDescent="0.3">
      <c r="B3271">
        <v>269</v>
      </c>
      <c r="C3271" t="s">
        <v>682</v>
      </c>
      <c r="D3271" s="109">
        <f>CF!C90</f>
        <v>0</v>
      </c>
    </row>
    <row r="3272" spans="2:4" x14ac:dyDescent="0.3">
      <c r="B3272">
        <v>27</v>
      </c>
      <c r="C3272" t="s">
        <v>472</v>
      </c>
      <c r="D3272" s="109">
        <f>CF!C91</f>
        <v>0</v>
      </c>
    </row>
    <row r="3273" spans="2:4" x14ac:dyDescent="0.3">
      <c r="B3273">
        <v>271</v>
      </c>
      <c r="C3273" t="s">
        <v>683</v>
      </c>
      <c r="D3273" s="109">
        <f>CF!C92</f>
        <v>0</v>
      </c>
    </row>
    <row r="3274" spans="2:4" x14ac:dyDescent="0.3">
      <c r="B3274">
        <v>3</v>
      </c>
      <c r="C3274" t="s">
        <v>473</v>
      </c>
      <c r="D3274" s="109">
        <f>CF!C93</f>
        <v>0</v>
      </c>
    </row>
    <row r="3275" spans="2:4" x14ac:dyDescent="0.3">
      <c r="B3275">
        <v>31</v>
      </c>
      <c r="C3275" t="s">
        <v>474</v>
      </c>
      <c r="D3275" s="109">
        <f>CF!C94</f>
        <v>0</v>
      </c>
    </row>
    <row r="3276" spans="2:4" x14ac:dyDescent="0.3">
      <c r="B3276">
        <v>311</v>
      </c>
      <c r="C3276" t="s">
        <v>684</v>
      </c>
      <c r="D3276" s="109">
        <f>CF!C95</f>
        <v>0</v>
      </c>
    </row>
    <row r="3277" spans="2:4" x14ac:dyDescent="0.3">
      <c r="B3277">
        <v>312</v>
      </c>
      <c r="C3277" t="s">
        <v>685</v>
      </c>
      <c r="D3277" s="109">
        <f>CF!C96</f>
        <v>0</v>
      </c>
    </row>
    <row r="3278" spans="2:4" x14ac:dyDescent="0.3">
      <c r="B3278">
        <v>32</v>
      </c>
      <c r="C3278" t="s">
        <v>686</v>
      </c>
      <c r="D3278" s="109">
        <f>CF!C97</f>
        <v>0</v>
      </c>
    </row>
    <row r="3279" spans="2:4" x14ac:dyDescent="0.3">
      <c r="B3279">
        <v>321</v>
      </c>
      <c r="C3279" t="s">
        <v>475</v>
      </c>
      <c r="D3279" s="109">
        <f>CF!C98</f>
        <v>0</v>
      </c>
    </row>
    <row r="3280" spans="2:4" x14ac:dyDescent="0.3">
      <c r="B3280">
        <v>322</v>
      </c>
      <c r="C3280" t="s">
        <v>476</v>
      </c>
      <c r="D3280" s="109">
        <f>CF!C99</f>
        <v>0</v>
      </c>
    </row>
    <row r="3281" spans="2:4" x14ac:dyDescent="0.3">
      <c r="B3281">
        <v>323</v>
      </c>
      <c r="C3281" t="s">
        <v>687</v>
      </c>
      <c r="D3281" s="109">
        <f>CF!C100</f>
        <v>0</v>
      </c>
    </row>
    <row r="3282" spans="2:4" x14ac:dyDescent="0.3">
      <c r="B3282">
        <v>324</v>
      </c>
      <c r="C3282" t="s">
        <v>477</v>
      </c>
      <c r="D3282" s="109">
        <f>CF!C101</f>
        <v>0</v>
      </c>
    </row>
    <row r="3283" spans="2:4" x14ac:dyDescent="0.3">
      <c r="B3283">
        <v>325</v>
      </c>
      <c r="C3283" t="s">
        <v>478</v>
      </c>
      <c r="D3283" s="109">
        <f>CF!C102</f>
        <v>0</v>
      </c>
    </row>
    <row r="3284" spans="2:4" x14ac:dyDescent="0.3">
      <c r="B3284">
        <v>326</v>
      </c>
      <c r="C3284" t="s">
        <v>688</v>
      </c>
      <c r="D3284" s="109">
        <f>CF!C103</f>
        <v>0</v>
      </c>
    </row>
    <row r="3285" spans="2:4" x14ac:dyDescent="0.3">
      <c r="B3285">
        <v>33</v>
      </c>
      <c r="C3285" t="s">
        <v>689</v>
      </c>
      <c r="D3285" s="109">
        <f>CF!C104</f>
        <v>0</v>
      </c>
    </row>
    <row r="3286" spans="2:4" x14ac:dyDescent="0.3">
      <c r="B3286">
        <v>331</v>
      </c>
      <c r="C3286" t="s">
        <v>690</v>
      </c>
      <c r="D3286" s="109">
        <f>CF!C105</f>
        <v>0</v>
      </c>
    </row>
    <row r="3287" spans="2:4" x14ac:dyDescent="0.3">
      <c r="B3287">
        <v>332</v>
      </c>
      <c r="C3287" t="s">
        <v>691</v>
      </c>
      <c r="D3287" s="109">
        <f>CF!C106</f>
        <v>0</v>
      </c>
    </row>
    <row r="3288" spans="2:4" x14ac:dyDescent="0.3">
      <c r="B3288">
        <v>333</v>
      </c>
      <c r="C3288" t="s">
        <v>479</v>
      </c>
      <c r="D3288" s="109">
        <f>CF!C107</f>
        <v>0</v>
      </c>
    </row>
    <row r="3289" spans="2:4" x14ac:dyDescent="0.3">
      <c r="B3289">
        <v>334</v>
      </c>
      <c r="C3289" t="s">
        <v>692</v>
      </c>
      <c r="D3289" s="109">
        <f>CF!C108</f>
        <v>0</v>
      </c>
    </row>
    <row r="3290" spans="2:4" x14ac:dyDescent="0.3">
      <c r="B3290">
        <v>335</v>
      </c>
      <c r="C3290" t="s">
        <v>480</v>
      </c>
      <c r="D3290" s="109">
        <f>CF!C109</f>
        <v>0</v>
      </c>
    </row>
    <row r="3291" spans="2:4" x14ac:dyDescent="0.3">
      <c r="B3291">
        <v>336</v>
      </c>
      <c r="C3291" t="s">
        <v>481</v>
      </c>
      <c r="D3291" s="109">
        <f>CF!C110</f>
        <v>0</v>
      </c>
    </row>
    <row r="3292" spans="2:4" x14ac:dyDescent="0.3">
      <c r="B3292">
        <v>34</v>
      </c>
      <c r="C3292" t="s">
        <v>482</v>
      </c>
      <c r="D3292" s="109">
        <f>CF!C111</f>
        <v>0</v>
      </c>
    </row>
    <row r="3293" spans="2:4" x14ac:dyDescent="0.3">
      <c r="B3293">
        <v>341</v>
      </c>
      <c r="C3293" t="s">
        <v>693</v>
      </c>
      <c r="D3293" s="109">
        <f>CF!C112</f>
        <v>0</v>
      </c>
    </row>
    <row r="3294" spans="2:4" x14ac:dyDescent="0.3">
      <c r="B3294">
        <v>342</v>
      </c>
      <c r="C3294" t="s">
        <v>483</v>
      </c>
      <c r="D3294" s="109">
        <f>CF!C113</f>
        <v>0</v>
      </c>
    </row>
    <row r="3295" spans="2:4" x14ac:dyDescent="0.3">
      <c r="B3295">
        <v>343</v>
      </c>
      <c r="C3295" t="s">
        <v>484</v>
      </c>
      <c r="D3295" s="109">
        <f>CF!C114</f>
        <v>0</v>
      </c>
    </row>
    <row r="3296" spans="2:4" x14ac:dyDescent="0.3">
      <c r="B3296">
        <v>35</v>
      </c>
      <c r="C3296" t="s">
        <v>485</v>
      </c>
      <c r="D3296" s="109">
        <f>CF!C115</f>
        <v>0</v>
      </c>
    </row>
    <row r="3297" spans="2:4" x14ac:dyDescent="0.3">
      <c r="B3297">
        <v>351</v>
      </c>
      <c r="C3297" t="s">
        <v>694</v>
      </c>
      <c r="D3297" s="109">
        <f>CF!C116</f>
        <v>0</v>
      </c>
    </row>
    <row r="3298" spans="2:4" x14ac:dyDescent="0.3">
      <c r="B3298">
        <v>352</v>
      </c>
      <c r="C3298" t="s">
        <v>695</v>
      </c>
      <c r="D3298" s="109">
        <f>CF!C117</f>
        <v>0</v>
      </c>
    </row>
    <row r="3299" spans="2:4" x14ac:dyDescent="0.3">
      <c r="B3299">
        <v>353</v>
      </c>
      <c r="C3299" t="s">
        <v>696</v>
      </c>
      <c r="D3299" s="109">
        <f>CF!C118</f>
        <v>0</v>
      </c>
    </row>
    <row r="3300" spans="2:4" x14ac:dyDescent="0.3">
      <c r="B3300">
        <v>354</v>
      </c>
      <c r="C3300" t="s">
        <v>697</v>
      </c>
      <c r="D3300" s="109">
        <f>CF!C119</f>
        <v>0</v>
      </c>
    </row>
    <row r="3301" spans="2:4" x14ac:dyDescent="0.3">
      <c r="B3301">
        <v>355</v>
      </c>
      <c r="C3301" t="s">
        <v>698</v>
      </c>
      <c r="D3301" s="109">
        <f>CF!C120</f>
        <v>0</v>
      </c>
    </row>
    <row r="3302" spans="2:4" x14ac:dyDescent="0.3">
      <c r="B3302">
        <v>356</v>
      </c>
      <c r="C3302" t="s">
        <v>699</v>
      </c>
      <c r="D3302" s="109">
        <f>CF!C121</f>
        <v>0</v>
      </c>
    </row>
    <row r="3303" spans="2:4" x14ac:dyDescent="0.3">
      <c r="B3303">
        <v>36</v>
      </c>
      <c r="C3303" t="s">
        <v>700</v>
      </c>
      <c r="D3303" s="109">
        <f>CF!C122</f>
        <v>0</v>
      </c>
    </row>
    <row r="3304" spans="2:4" x14ac:dyDescent="0.3">
      <c r="B3304">
        <v>361</v>
      </c>
      <c r="C3304" t="s">
        <v>486</v>
      </c>
      <c r="D3304" s="109">
        <f>CF!C123</f>
        <v>0</v>
      </c>
    </row>
    <row r="3305" spans="2:4" x14ac:dyDescent="0.3">
      <c r="B3305">
        <v>37</v>
      </c>
      <c r="C3305" t="s">
        <v>487</v>
      </c>
      <c r="D3305" s="109">
        <f>CF!C124</f>
        <v>0</v>
      </c>
    </row>
    <row r="3306" spans="2:4" x14ac:dyDescent="0.3">
      <c r="B3306">
        <v>371</v>
      </c>
      <c r="C3306" t="s">
        <v>488</v>
      </c>
      <c r="D3306" s="109">
        <f>CF!C125</f>
        <v>0</v>
      </c>
    </row>
    <row r="3307" spans="2:4" x14ac:dyDescent="0.3">
      <c r="B3307">
        <v>372</v>
      </c>
      <c r="C3307" t="s">
        <v>701</v>
      </c>
      <c r="D3307" s="109">
        <f>CF!C126</f>
        <v>0</v>
      </c>
    </row>
    <row r="3308" spans="2:4" x14ac:dyDescent="0.3">
      <c r="B3308">
        <v>38</v>
      </c>
      <c r="C3308" t="s">
        <v>489</v>
      </c>
      <c r="D3308" s="109">
        <f>CF!C127</f>
        <v>0</v>
      </c>
    </row>
    <row r="3309" spans="2:4" x14ac:dyDescent="0.3">
      <c r="B3309">
        <v>381</v>
      </c>
      <c r="C3309" t="s">
        <v>702</v>
      </c>
      <c r="D3309" s="109">
        <f>CF!C128</f>
        <v>0</v>
      </c>
    </row>
    <row r="3310" spans="2:4" x14ac:dyDescent="0.3">
      <c r="B3310">
        <v>382</v>
      </c>
      <c r="C3310" t="s">
        <v>703</v>
      </c>
      <c r="D3310" s="109">
        <f>CF!C129</f>
        <v>0</v>
      </c>
    </row>
    <row r="3311" spans="2:4" x14ac:dyDescent="0.3">
      <c r="B3311">
        <v>383</v>
      </c>
      <c r="C3311" t="s">
        <v>704</v>
      </c>
      <c r="D3311" s="109">
        <f>CF!C130</f>
        <v>0</v>
      </c>
    </row>
    <row r="3312" spans="2:4" x14ac:dyDescent="0.3">
      <c r="B3312">
        <v>384</v>
      </c>
      <c r="C3312" t="s">
        <v>490</v>
      </c>
      <c r="D3312" s="109">
        <f>CF!C131</f>
        <v>0</v>
      </c>
    </row>
    <row r="3313" spans="2:4" x14ac:dyDescent="0.3">
      <c r="B3313">
        <v>39</v>
      </c>
      <c r="C3313" t="s">
        <v>491</v>
      </c>
      <c r="D3313" s="109">
        <f>CF!C132</f>
        <v>0</v>
      </c>
    </row>
    <row r="3314" spans="2:4" x14ac:dyDescent="0.3">
      <c r="B3314">
        <v>391</v>
      </c>
      <c r="C3314" t="s">
        <v>705</v>
      </c>
      <c r="D3314" s="109">
        <f>CF!C133</f>
        <v>0</v>
      </c>
    </row>
    <row r="3315" spans="2:4" x14ac:dyDescent="0.3">
      <c r="B3315">
        <v>392</v>
      </c>
      <c r="C3315" t="s">
        <v>706</v>
      </c>
      <c r="D3315" s="109">
        <f>CF!C134</f>
        <v>0</v>
      </c>
    </row>
    <row r="3316" spans="2:4" x14ac:dyDescent="0.3">
      <c r="B3316">
        <v>393</v>
      </c>
      <c r="C3316" t="s">
        <v>707</v>
      </c>
      <c r="D3316" s="109">
        <f>CF!C135</f>
        <v>0</v>
      </c>
    </row>
    <row r="3317" spans="2:4" x14ac:dyDescent="0.3">
      <c r="B3317">
        <v>4</v>
      </c>
      <c r="C3317" t="s">
        <v>492</v>
      </c>
      <c r="D3317" s="109">
        <f>CF!C136</f>
        <v>0</v>
      </c>
    </row>
    <row r="3318" spans="2:4" x14ac:dyDescent="0.3">
      <c r="B3318">
        <v>41</v>
      </c>
      <c r="C3318" t="s">
        <v>493</v>
      </c>
      <c r="D3318" s="109">
        <f>CF!C137</f>
        <v>0</v>
      </c>
    </row>
    <row r="3319" spans="2:4" x14ac:dyDescent="0.3">
      <c r="B3319">
        <v>411</v>
      </c>
      <c r="C3319" t="s">
        <v>708</v>
      </c>
      <c r="D3319" s="109">
        <f>CF!C138</f>
        <v>0</v>
      </c>
    </row>
    <row r="3320" spans="2:4" x14ac:dyDescent="0.3">
      <c r="B3320">
        <v>412</v>
      </c>
      <c r="C3320" t="s">
        <v>709</v>
      </c>
      <c r="D3320" s="109">
        <f>CF!C139</f>
        <v>0</v>
      </c>
    </row>
    <row r="3321" spans="2:4" x14ac:dyDescent="0.3">
      <c r="B3321">
        <v>42</v>
      </c>
      <c r="C3321" t="s">
        <v>710</v>
      </c>
      <c r="D3321" s="109">
        <f>CF!C140</f>
        <v>0</v>
      </c>
    </row>
    <row r="3322" spans="2:4" x14ac:dyDescent="0.3">
      <c r="B3322">
        <v>421</v>
      </c>
      <c r="C3322" t="s">
        <v>711</v>
      </c>
      <c r="D3322" s="109">
        <f>CF!C141</f>
        <v>0</v>
      </c>
    </row>
    <row r="3323" spans="2:4" x14ac:dyDescent="0.3">
      <c r="B3323">
        <v>422</v>
      </c>
      <c r="C3323" t="s">
        <v>712</v>
      </c>
      <c r="D3323" s="109">
        <f>CF!C142</f>
        <v>0</v>
      </c>
    </row>
    <row r="3324" spans="2:4" x14ac:dyDescent="0.3">
      <c r="B3324">
        <v>423</v>
      </c>
      <c r="C3324" t="s">
        <v>713</v>
      </c>
      <c r="D3324" s="109">
        <f>CF!C143</f>
        <v>0</v>
      </c>
    </row>
    <row r="3325" spans="2:4" x14ac:dyDescent="0.3">
      <c r="B3325">
        <v>43</v>
      </c>
      <c r="C3325" t="s">
        <v>494</v>
      </c>
      <c r="D3325" s="109">
        <f>CF!C144</f>
        <v>0</v>
      </c>
    </row>
    <row r="3326" spans="2:4" x14ac:dyDescent="0.3">
      <c r="B3326">
        <v>431</v>
      </c>
      <c r="C3326" t="s">
        <v>714</v>
      </c>
      <c r="D3326" s="109">
        <f>CF!C145</f>
        <v>0</v>
      </c>
    </row>
    <row r="3327" spans="2:4" x14ac:dyDescent="0.3">
      <c r="B3327">
        <v>432</v>
      </c>
      <c r="C3327" t="s">
        <v>495</v>
      </c>
      <c r="D3327" s="109">
        <f>CF!C146</f>
        <v>0</v>
      </c>
    </row>
    <row r="3328" spans="2:4" x14ac:dyDescent="0.3">
      <c r="B3328">
        <v>433</v>
      </c>
      <c r="C3328" t="s">
        <v>715</v>
      </c>
      <c r="D3328" s="109">
        <f>CF!C147</f>
        <v>0</v>
      </c>
    </row>
    <row r="3329" spans="1:4" x14ac:dyDescent="0.3">
      <c r="B3329">
        <v>434</v>
      </c>
      <c r="C3329" t="s">
        <v>716</v>
      </c>
      <c r="D3329" s="109">
        <f>CF!C148</f>
        <v>0</v>
      </c>
    </row>
    <row r="3330" spans="1:4" x14ac:dyDescent="0.3">
      <c r="B3330">
        <v>44</v>
      </c>
      <c r="C3330" t="s">
        <v>717</v>
      </c>
      <c r="D3330" s="109">
        <f>CF!C149</f>
        <v>0</v>
      </c>
    </row>
    <row r="3331" spans="1:4" x14ac:dyDescent="0.3">
      <c r="B3331">
        <v>441</v>
      </c>
      <c r="C3331" t="s">
        <v>718</v>
      </c>
      <c r="D3331" s="109">
        <f>CF!C150</f>
        <v>0</v>
      </c>
    </row>
    <row r="3332" spans="1:4" x14ac:dyDescent="0.3">
      <c r="C3332" t="s">
        <v>430</v>
      </c>
      <c r="D3332" s="109">
        <f>CF!C151</f>
        <v>0</v>
      </c>
    </row>
    <row r="3333" spans="1:4" x14ac:dyDescent="0.3">
      <c r="A3333" t="str">
        <f>CA!A8</f>
        <v>3.0.0.0.0.</v>
      </c>
      <c r="B3333">
        <f>CA!B8</f>
        <v>0</v>
      </c>
      <c r="C3333" t="str">
        <f>CA!C8</f>
        <v>Sector público municipal</v>
      </c>
      <c r="D3333">
        <f>CA!D8</f>
        <v>0</v>
      </c>
    </row>
    <row r="3334" spans="1:4" x14ac:dyDescent="0.3">
      <c r="A3334" t="str">
        <f>CA!A9</f>
        <v>3.1.1.0.0.</v>
      </c>
      <c r="B3334">
        <f>CA!B9</f>
        <v>0</v>
      </c>
      <c r="C3334" t="str">
        <f>CA!C9</f>
        <v>Gobierno general municipal</v>
      </c>
      <c r="D3334">
        <f>CA!D9</f>
        <v>0</v>
      </c>
    </row>
    <row r="3335" spans="1:4" x14ac:dyDescent="0.3">
      <c r="A3335" t="str">
        <f>CA!A10</f>
        <v>3.1.1.1.0.</v>
      </c>
      <c r="B3335">
        <f>CA!B10</f>
        <v>0</v>
      </c>
      <c r="C3335" t="str">
        <f>CA!C10</f>
        <v>Gobierno Municipal</v>
      </c>
      <c r="D3335">
        <f>CA!D10</f>
        <v>0</v>
      </c>
    </row>
    <row r="3336" spans="1:4" x14ac:dyDescent="0.3">
      <c r="A3336">
        <f>CA!A11</f>
        <v>0</v>
      </c>
      <c r="B3336">
        <f>CA!B11</f>
        <v>0</v>
      </c>
      <c r="C3336">
        <f>CA!C11</f>
        <v>0</v>
      </c>
      <c r="D3336">
        <f>CA!D11</f>
        <v>0</v>
      </c>
    </row>
    <row r="3337" spans="1:4" x14ac:dyDescent="0.3">
      <c r="A3337">
        <f>CA!A12</f>
        <v>0</v>
      </c>
      <c r="B3337">
        <f>CA!B12</f>
        <v>0</v>
      </c>
      <c r="C3337">
        <f>CA!C12</f>
        <v>0</v>
      </c>
      <c r="D3337">
        <f>CA!D12</f>
        <v>0</v>
      </c>
    </row>
    <row r="3338" spans="1:4" x14ac:dyDescent="0.3">
      <c r="A3338">
        <f>CA!A13</f>
        <v>0</v>
      </c>
      <c r="B3338">
        <f>CA!B13</f>
        <v>0</v>
      </c>
      <c r="C3338">
        <f>CA!C13</f>
        <v>0</v>
      </c>
      <c r="D3338">
        <f>CA!D13</f>
        <v>0</v>
      </c>
    </row>
    <row r="3339" spans="1:4" x14ac:dyDescent="0.3">
      <c r="A3339">
        <f>CA!A14</f>
        <v>0</v>
      </c>
      <c r="B3339">
        <f>CA!B14</f>
        <v>0</v>
      </c>
      <c r="C3339">
        <f>CA!C14</f>
        <v>0</v>
      </c>
      <c r="D3339">
        <f>CA!D14</f>
        <v>0</v>
      </c>
    </row>
    <row r="3340" spans="1:4" x14ac:dyDescent="0.3">
      <c r="A3340">
        <f>CA!A15</f>
        <v>0</v>
      </c>
      <c r="B3340">
        <f>CA!B15</f>
        <v>0</v>
      </c>
      <c r="C3340">
        <f>CA!C15</f>
        <v>0</v>
      </c>
      <c r="D3340">
        <f>CA!D15</f>
        <v>0</v>
      </c>
    </row>
    <row r="3341" spans="1:4" x14ac:dyDescent="0.3">
      <c r="A3341">
        <f>CA!A16</f>
        <v>0</v>
      </c>
      <c r="B3341">
        <f>CA!B16</f>
        <v>0</v>
      </c>
      <c r="C3341">
        <f>CA!C16</f>
        <v>0</v>
      </c>
      <c r="D3341">
        <f>CA!D16</f>
        <v>0</v>
      </c>
    </row>
    <row r="3342" spans="1:4" x14ac:dyDescent="0.3">
      <c r="A3342">
        <f>CA!A17</f>
        <v>0</v>
      </c>
      <c r="B3342">
        <f>CA!B17</f>
        <v>0</v>
      </c>
      <c r="C3342">
        <f>CA!C17</f>
        <v>0</v>
      </c>
      <c r="D3342">
        <f>CA!D17</f>
        <v>0</v>
      </c>
    </row>
    <row r="3343" spans="1:4" x14ac:dyDescent="0.3">
      <c r="A3343">
        <f>CA!A18</f>
        <v>0</v>
      </c>
      <c r="B3343">
        <f>CA!B18</f>
        <v>0</v>
      </c>
      <c r="C3343">
        <f>CA!C18</f>
        <v>0</v>
      </c>
      <c r="D3343">
        <f>CA!D18</f>
        <v>0</v>
      </c>
    </row>
    <row r="3344" spans="1:4" x14ac:dyDescent="0.3">
      <c r="A3344">
        <f>CA!A19</f>
        <v>0</v>
      </c>
      <c r="B3344">
        <f>CA!B19</f>
        <v>0</v>
      </c>
      <c r="C3344">
        <f>CA!C19</f>
        <v>0</v>
      </c>
      <c r="D3344">
        <f>CA!D19</f>
        <v>0</v>
      </c>
    </row>
    <row r="3345" spans="1:4" x14ac:dyDescent="0.3">
      <c r="A3345">
        <f>CA!A20</f>
        <v>0</v>
      </c>
      <c r="B3345">
        <f>CA!B20</f>
        <v>0</v>
      </c>
      <c r="C3345">
        <f>CA!C20</f>
        <v>0</v>
      </c>
      <c r="D3345">
        <f>CA!D20</f>
        <v>0</v>
      </c>
    </row>
    <row r="3346" spans="1:4" x14ac:dyDescent="0.3">
      <c r="A3346">
        <f>CA!A21</f>
        <v>0</v>
      </c>
      <c r="B3346">
        <f>CA!B21</f>
        <v>0</v>
      </c>
      <c r="C3346">
        <f>CA!C21</f>
        <v>0</v>
      </c>
      <c r="D3346">
        <f>CA!D21</f>
        <v>0</v>
      </c>
    </row>
    <row r="3347" spans="1:4" x14ac:dyDescent="0.3">
      <c r="A3347">
        <f>CA!A22</f>
        <v>0</v>
      </c>
      <c r="B3347">
        <f>CA!B22</f>
        <v>0</v>
      </c>
      <c r="C3347">
        <f>CA!C22</f>
        <v>0</v>
      </c>
      <c r="D3347">
        <f>CA!D22</f>
        <v>0</v>
      </c>
    </row>
    <row r="3348" spans="1:4" x14ac:dyDescent="0.3">
      <c r="A3348">
        <f>CA!A23</f>
        <v>0</v>
      </c>
      <c r="B3348">
        <f>CA!B23</f>
        <v>0</v>
      </c>
      <c r="C3348">
        <f>CA!C23</f>
        <v>0</v>
      </c>
      <c r="D3348">
        <f>CA!D23</f>
        <v>0</v>
      </c>
    </row>
    <row r="3349" spans="1:4" x14ac:dyDescent="0.3">
      <c r="A3349">
        <f>CA!A24</f>
        <v>0</v>
      </c>
      <c r="B3349">
        <f>CA!B24</f>
        <v>0</v>
      </c>
      <c r="C3349">
        <f>CA!C24</f>
        <v>0</v>
      </c>
      <c r="D3349">
        <f>CA!D24</f>
        <v>0</v>
      </c>
    </row>
    <row r="3350" spans="1:4" x14ac:dyDescent="0.3">
      <c r="A3350">
        <f>CA!A25</f>
        <v>0</v>
      </c>
      <c r="B3350">
        <f>CA!B25</f>
        <v>0</v>
      </c>
      <c r="C3350">
        <f>CA!C25</f>
        <v>0</v>
      </c>
      <c r="D3350">
        <f>CA!D25</f>
        <v>0</v>
      </c>
    </row>
    <row r="3351" spans="1:4" x14ac:dyDescent="0.3">
      <c r="A3351">
        <f>CA!A26</f>
        <v>0</v>
      </c>
      <c r="B3351">
        <f>CA!B26</f>
        <v>0</v>
      </c>
      <c r="C3351">
        <f>CA!C26</f>
        <v>0</v>
      </c>
      <c r="D3351">
        <f>CA!D26</f>
        <v>0</v>
      </c>
    </row>
    <row r="3352" spans="1:4" x14ac:dyDescent="0.3">
      <c r="A3352">
        <f>CA!A27</f>
        <v>0</v>
      </c>
      <c r="B3352">
        <f>CA!B27</f>
        <v>0</v>
      </c>
      <c r="C3352">
        <f>CA!C27</f>
        <v>0</v>
      </c>
      <c r="D3352">
        <f>CA!D27</f>
        <v>0</v>
      </c>
    </row>
    <row r="3353" spans="1:4" x14ac:dyDescent="0.3">
      <c r="A3353">
        <f>CA!A28</f>
        <v>0</v>
      </c>
      <c r="B3353">
        <f>CA!B28</f>
        <v>0</v>
      </c>
      <c r="C3353">
        <f>CA!C28</f>
        <v>0</v>
      </c>
      <c r="D3353">
        <f>CA!D28</f>
        <v>0</v>
      </c>
    </row>
    <row r="3354" spans="1:4" x14ac:dyDescent="0.3">
      <c r="A3354">
        <f>CA!A29</f>
        <v>0</v>
      </c>
      <c r="B3354">
        <f>CA!B29</f>
        <v>0</v>
      </c>
      <c r="C3354">
        <f>CA!C29</f>
        <v>0</v>
      </c>
      <c r="D3354">
        <f>CA!D29</f>
        <v>0</v>
      </c>
    </row>
    <row r="3355" spans="1:4" x14ac:dyDescent="0.3">
      <c r="A3355">
        <f>CA!A30</f>
        <v>0</v>
      </c>
      <c r="B3355">
        <f>CA!B30</f>
        <v>0</v>
      </c>
      <c r="C3355">
        <f>CA!C30</f>
        <v>0</v>
      </c>
      <c r="D3355">
        <f>CA!D30</f>
        <v>0</v>
      </c>
    </row>
    <row r="3356" spans="1:4" x14ac:dyDescent="0.3">
      <c r="A3356">
        <f>CA!A31</f>
        <v>0</v>
      </c>
      <c r="B3356">
        <f>CA!B31</f>
        <v>0</v>
      </c>
      <c r="C3356">
        <f>CA!C31</f>
        <v>0</v>
      </c>
      <c r="D3356">
        <f>CA!D31</f>
        <v>0</v>
      </c>
    </row>
    <row r="3357" spans="1:4" x14ac:dyDescent="0.3">
      <c r="A3357">
        <f>CA!A32</f>
        <v>0</v>
      </c>
      <c r="B3357">
        <f>CA!B32</f>
        <v>0</v>
      </c>
      <c r="C3357">
        <f>CA!C32</f>
        <v>0</v>
      </c>
      <c r="D3357">
        <f>CA!D32</f>
        <v>0</v>
      </c>
    </row>
    <row r="3358" spans="1:4" x14ac:dyDescent="0.3">
      <c r="A3358">
        <f>CA!A33</f>
        <v>0</v>
      </c>
      <c r="B3358">
        <f>CA!B33</f>
        <v>0</v>
      </c>
      <c r="C3358">
        <f>CA!C33</f>
        <v>0</v>
      </c>
      <c r="D3358">
        <f>CA!D33</f>
        <v>0</v>
      </c>
    </row>
    <row r="3359" spans="1:4" x14ac:dyDescent="0.3">
      <c r="A3359">
        <f>CA!A34</f>
        <v>0</v>
      </c>
      <c r="B3359">
        <f>CA!B34</f>
        <v>0</v>
      </c>
      <c r="C3359">
        <f>CA!C34</f>
        <v>0</v>
      </c>
      <c r="D3359">
        <f>CA!D34</f>
        <v>0</v>
      </c>
    </row>
    <row r="3360" spans="1:4" x14ac:dyDescent="0.3">
      <c r="A3360">
        <f>CA!A35</f>
        <v>0</v>
      </c>
      <c r="B3360">
        <f>CA!B35</f>
        <v>0</v>
      </c>
      <c r="C3360">
        <f>CA!C35</f>
        <v>0</v>
      </c>
      <c r="D3360">
        <f>CA!D35</f>
        <v>0</v>
      </c>
    </row>
    <row r="3361" spans="1:4" x14ac:dyDescent="0.3">
      <c r="A3361">
        <f>CA!A36</f>
        <v>0</v>
      </c>
      <c r="B3361">
        <f>CA!B36</f>
        <v>0</v>
      </c>
      <c r="C3361">
        <f>CA!C36</f>
        <v>0</v>
      </c>
      <c r="D3361">
        <f>CA!D36</f>
        <v>0</v>
      </c>
    </row>
    <row r="3362" spans="1:4" x14ac:dyDescent="0.3">
      <c r="A3362">
        <f>CA!A37</f>
        <v>0</v>
      </c>
      <c r="B3362">
        <f>CA!B37</f>
        <v>0</v>
      </c>
      <c r="C3362">
        <f>CA!C37</f>
        <v>0</v>
      </c>
      <c r="D3362">
        <f>CA!D37</f>
        <v>0</v>
      </c>
    </row>
    <row r="3363" spans="1:4" x14ac:dyDescent="0.3">
      <c r="A3363">
        <f>CA!A38</f>
        <v>0</v>
      </c>
      <c r="B3363">
        <f>CA!B38</f>
        <v>0</v>
      </c>
      <c r="C3363">
        <f>CA!C38</f>
        <v>0</v>
      </c>
      <c r="D3363">
        <f>CA!D38</f>
        <v>0</v>
      </c>
    </row>
    <row r="3364" spans="1:4" x14ac:dyDescent="0.3">
      <c r="A3364">
        <f>CA!A39</f>
        <v>0</v>
      </c>
      <c r="B3364">
        <f>CA!B39</f>
        <v>0</v>
      </c>
      <c r="C3364">
        <f>CA!C39</f>
        <v>0</v>
      </c>
      <c r="D3364">
        <f>CA!D39</f>
        <v>0</v>
      </c>
    </row>
    <row r="3365" spans="1:4" x14ac:dyDescent="0.3">
      <c r="A3365">
        <f>CA!A40</f>
        <v>0</v>
      </c>
      <c r="B3365">
        <f>CA!B40</f>
        <v>0</v>
      </c>
      <c r="C3365">
        <f>CA!C40</f>
        <v>0</v>
      </c>
      <c r="D3365">
        <f>CA!D40</f>
        <v>0</v>
      </c>
    </row>
    <row r="3366" spans="1:4" x14ac:dyDescent="0.3">
      <c r="A3366">
        <f>CA!A41</f>
        <v>0</v>
      </c>
      <c r="B3366">
        <f>CA!B41</f>
        <v>0</v>
      </c>
      <c r="C3366">
        <f>CA!C41</f>
        <v>0</v>
      </c>
      <c r="D3366">
        <f>CA!D41</f>
        <v>0</v>
      </c>
    </row>
    <row r="3367" spans="1:4" x14ac:dyDescent="0.3">
      <c r="A3367">
        <f>CA!A42</f>
        <v>0</v>
      </c>
      <c r="B3367">
        <f>CA!B42</f>
        <v>0</v>
      </c>
      <c r="C3367">
        <f>CA!C42</f>
        <v>0</v>
      </c>
      <c r="D3367">
        <f>CA!D42</f>
        <v>0</v>
      </c>
    </row>
    <row r="3368" spans="1:4" x14ac:dyDescent="0.3">
      <c r="A3368">
        <f>CA!A43</f>
        <v>0</v>
      </c>
      <c r="B3368">
        <f>CA!B43</f>
        <v>0</v>
      </c>
      <c r="C3368">
        <f>CA!C43</f>
        <v>0</v>
      </c>
      <c r="D3368">
        <f>CA!D43</f>
        <v>0</v>
      </c>
    </row>
    <row r="3369" spans="1:4" x14ac:dyDescent="0.3">
      <c r="A3369">
        <f>CA!A44</f>
        <v>0</v>
      </c>
      <c r="B3369">
        <f>CA!B44</f>
        <v>0</v>
      </c>
      <c r="C3369">
        <f>CA!C44</f>
        <v>0</v>
      </c>
      <c r="D3369">
        <f>CA!D44</f>
        <v>0</v>
      </c>
    </row>
    <row r="3370" spans="1:4" x14ac:dyDescent="0.3">
      <c r="A3370">
        <f>CA!A45</f>
        <v>0</v>
      </c>
      <c r="B3370">
        <f>CA!B45</f>
        <v>0</v>
      </c>
      <c r="C3370">
        <f>CA!C45</f>
        <v>0</v>
      </c>
      <c r="D3370">
        <f>CA!D45</f>
        <v>0</v>
      </c>
    </row>
    <row r="3371" spans="1:4" x14ac:dyDescent="0.3">
      <c r="A3371">
        <f>CA!A46</f>
        <v>0</v>
      </c>
      <c r="B3371">
        <f>CA!B46</f>
        <v>0</v>
      </c>
      <c r="C3371">
        <f>CA!C46</f>
        <v>0</v>
      </c>
      <c r="D3371">
        <f>CA!D46</f>
        <v>0</v>
      </c>
    </row>
    <row r="3372" spans="1:4" x14ac:dyDescent="0.3">
      <c r="A3372">
        <f>CA!A47</f>
        <v>0</v>
      </c>
      <c r="B3372">
        <f>CA!B47</f>
        <v>0</v>
      </c>
      <c r="C3372">
        <f>CA!C47</f>
        <v>0</v>
      </c>
      <c r="D3372">
        <f>CA!D47</f>
        <v>0</v>
      </c>
    </row>
    <row r="3373" spans="1:4" x14ac:dyDescent="0.3">
      <c r="A3373">
        <f>CA!A48</f>
        <v>0</v>
      </c>
      <c r="B3373">
        <f>CA!B48</f>
        <v>0</v>
      </c>
      <c r="C3373">
        <f>CA!C48</f>
        <v>0</v>
      </c>
      <c r="D3373">
        <f>CA!D48</f>
        <v>0</v>
      </c>
    </row>
    <row r="3374" spans="1:4" x14ac:dyDescent="0.3">
      <c r="A3374">
        <f>CA!A49</f>
        <v>0</v>
      </c>
      <c r="B3374">
        <f>CA!B49</f>
        <v>0</v>
      </c>
      <c r="C3374">
        <f>CA!C49</f>
        <v>0</v>
      </c>
      <c r="D3374">
        <f>CA!D49</f>
        <v>0</v>
      </c>
    </row>
    <row r="3375" spans="1:4" x14ac:dyDescent="0.3">
      <c r="A3375">
        <f>CA!A50</f>
        <v>0</v>
      </c>
      <c r="B3375">
        <f>CA!B50</f>
        <v>0</v>
      </c>
      <c r="C3375">
        <f>CA!C50</f>
        <v>0</v>
      </c>
      <c r="D3375">
        <f>CA!D50</f>
        <v>0</v>
      </c>
    </row>
    <row r="3376" spans="1:4" x14ac:dyDescent="0.3">
      <c r="A3376">
        <f>CA!A51</f>
        <v>0</v>
      </c>
      <c r="B3376">
        <f>CA!B51</f>
        <v>0</v>
      </c>
      <c r="C3376">
        <f>CA!C51</f>
        <v>0</v>
      </c>
      <c r="D3376">
        <f>CA!D51</f>
        <v>0</v>
      </c>
    </row>
    <row r="3377" spans="1:4" x14ac:dyDescent="0.3">
      <c r="A3377">
        <f>CA!A52</f>
        <v>0</v>
      </c>
      <c r="B3377">
        <f>CA!B52</f>
        <v>0</v>
      </c>
      <c r="C3377">
        <f>CA!C52</f>
        <v>0</v>
      </c>
      <c r="D3377">
        <f>CA!D52</f>
        <v>0</v>
      </c>
    </row>
    <row r="3378" spans="1:4" x14ac:dyDescent="0.3">
      <c r="A3378">
        <f>CA!A53</f>
        <v>0</v>
      </c>
      <c r="B3378">
        <f>CA!B53</f>
        <v>0</v>
      </c>
      <c r="C3378">
        <f>CA!C53</f>
        <v>0</v>
      </c>
      <c r="D3378">
        <f>CA!D53</f>
        <v>0</v>
      </c>
    </row>
    <row r="3379" spans="1:4" x14ac:dyDescent="0.3">
      <c r="A3379">
        <f>CA!A54</f>
        <v>0</v>
      </c>
      <c r="B3379">
        <f>CA!B54</f>
        <v>0</v>
      </c>
      <c r="C3379">
        <f>CA!C54</f>
        <v>0</v>
      </c>
      <c r="D3379">
        <f>CA!D54</f>
        <v>0</v>
      </c>
    </row>
    <row r="3380" spans="1:4" x14ac:dyDescent="0.3">
      <c r="A3380">
        <f>CA!A55</f>
        <v>0</v>
      </c>
      <c r="B3380">
        <f>CA!B55</f>
        <v>0</v>
      </c>
      <c r="C3380">
        <f>CA!C55</f>
        <v>0</v>
      </c>
      <c r="D3380">
        <f>CA!D55</f>
        <v>0</v>
      </c>
    </row>
    <row r="3381" spans="1:4" x14ac:dyDescent="0.3">
      <c r="A3381">
        <f>CA!A56</f>
        <v>0</v>
      </c>
      <c r="B3381">
        <f>CA!B56</f>
        <v>0</v>
      </c>
      <c r="C3381">
        <f>CA!C56</f>
        <v>0</v>
      </c>
      <c r="D3381">
        <f>CA!D56</f>
        <v>0</v>
      </c>
    </row>
    <row r="3382" spans="1:4" x14ac:dyDescent="0.3">
      <c r="A3382">
        <f>CA!A57</f>
        <v>0</v>
      </c>
      <c r="B3382">
        <f>CA!B57</f>
        <v>0</v>
      </c>
      <c r="C3382">
        <f>CA!C57</f>
        <v>0</v>
      </c>
      <c r="D3382">
        <f>CA!D57</f>
        <v>0</v>
      </c>
    </row>
    <row r="3383" spans="1:4" x14ac:dyDescent="0.3">
      <c r="A3383">
        <f>CA!A58</f>
        <v>0</v>
      </c>
      <c r="B3383">
        <f>CA!B58</f>
        <v>0</v>
      </c>
      <c r="C3383">
        <f>CA!C58</f>
        <v>0</v>
      </c>
      <c r="D3383">
        <f>CA!D58</f>
        <v>0</v>
      </c>
    </row>
    <row r="3384" spans="1:4" x14ac:dyDescent="0.3">
      <c r="A3384">
        <f>CA!A59</f>
        <v>0</v>
      </c>
      <c r="B3384">
        <f>CA!B59</f>
        <v>0</v>
      </c>
      <c r="C3384">
        <f>CA!C59</f>
        <v>0</v>
      </c>
      <c r="D3384">
        <f>CA!D59</f>
        <v>0</v>
      </c>
    </row>
    <row r="3385" spans="1:4" x14ac:dyDescent="0.3">
      <c r="A3385">
        <f>CA!A60</f>
        <v>0</v>
      </c>
      <c r="B3385">
        <f>CA!B60</f>
        <v>0</v>
      </c>
      <c r="C3385">
        <f>CA!C60</f>
        <v>0</v>
      </c>
      <c r="D3385">
        <f>CA!D60</f>
        <v>0</v>
      </c>
    </row>
    <row r="3386" spans="1:4" x14ac:dyDescent="0.3">
      <c r="A3386">
        <f>CA!A61</f>
        <v>0</v>
      </c>
      <c r="B3386">
        <f>CA!B61</f>
        <v>0</v>
      </c>
      <c r="C3386">
        <f>CA!C61</f>
        <v>0</v>
      </c>
      <c r="D3386">
        <f>CA!D61</f>
        <v>0</v>
      </c>
    </row>
    <row r="3387" spans="1:4" x14ac:dyDescent="0.3">
      <c r="A3387">
        <f>CA!A62</f>
        <v>0</v>
      </c>
      <c r="B3387">
        <f>CA!B62</f>
        <v>0</v>
      </c>
      <c r="C3387">
        <f>CA!C62</f>
        <v>0</v>
      </c>
      <c r="D3387">
        <f>CA!D62</f>
        <v>0</v>
      </c>
    </row>
    <row r="3388" spans="1:4" x14ac:dyDescent="0.3">
      <c r="A3388">
        <f>CA!A63</f>
        <v>0</v>
      </c>
      <c r="B3388">
        <f>CA!B63</f>
        <v>0</v>
      </c>
      <c r="C3388">
        <f>CA!C63</f>
        <v>0</v>
      </c>
      <c r="D3388">
        <f>CA!D63</f>
        <v>0</v>
      </c>
    </row>
    <row r="3389" spans="1:4" x14ac:dyDescent="0.3">
      <c r="A3389">
        <f>CA!A64</f>
        <v>0</v>
      </c>
      <c r="B3389">
        <f>CA!B64</f>
        <v>0</v>
      </c>
      <c r="C3389">
        <f>CA!C64</f>
        <v>0</v>
      </c>
      <c r="D3389">
        <f>CA!D64</f>
        <v>0</v>
      </c>
    </row>
    <row r="3390" spans="1:4" x14ac:dyDescent="0.3">
      <c r="A3390">
        <f>CA!A65</f>
        <v>0</v>
      </c>
      <c r="B3390">
        <f>CA!B65</f>
        <v>0</v>
      </c>
      <c r="C3390">
        <f>CA!C65</f>
        <v>0</v>
      </c>
      <c r="D3390">
        <f>CA!D65</f>
        <v>0</v>
      </c>
    </row>
    <row r="3391" spans="1:4" x14ac:dyDescent="0.3">
      <c r="A3391">
        <f>CA!A66</f>
        <v>0</v>
      </c>
      <c r="B3391">
        <f>CA!B66</f>
        <v>0</v>
      </c>
      <c r="C3391">
        <f>CA!C66</f>
        <v>0</v>
      </c>
      <c r="D3391">
        <f>CA!D66</f>
        <v>0</v>
      </c>
    </row>
    <row r="3392" spans="1:4" x14ac:dyDescent="0.3">
      <c r="A3392">
        <f>CA!A67</f>
        <v>0</v>
      </c>
      <c r="B3392">
        <f>CA!B67</f>
        <v>0</v>
      </c>
      <c r="C3392">
        <f>CA!C67</f>
        <v>0</v>
      </c>
      <c r="D3392">
        <f>CA!D67</f>
        <v>0</v>
      </c>
    </row>
    <row r="3393" spans="1:4" x14ac:dyDescent="0.3">
      <c r="A3393">
        <f>CA!A68</f>
        <v>0</v>
      </c>
      <c r="B3393">
        <f>CA!B68</f>
        <v>0</v>
      </c>
      <c r="C3393">
        <f>CA!C68</f>
        <v>0</v>
      </c>
      <c r="D3393">
        <f>CA!D68</f>
        <v>0</v>
      </c>
    </row>
    <row r="3394" spans="1:4" x14ac:dyDescent="0.3">
      <c r="A3394">
        <f>CA!A69</f>
        <v>0</v>
      </c>
      <c r="B3394">
        <f>CA!B69</f>
        <v>0</v>
      </c>
      <c r="C3394">
        <f>CA!C69</f>
        <v>0</v>
      </c>
      <c r="D3394">
        <f>CA!D69</f>
        <v>0</v>
      </c>
    </row>
    <row r="3395" spans="1:4" x14ac:dyDescent="0.3">
      <c r="A3395">
        <f>CA!A70</f>
        <v>0</v>
      </c>
      <c r="B3395">
        <f>CA!B70</f>
        <v>0</v>
      </c>
      <c r="C3395">
        <f>CA!C70</f>
        <v>0</v>
      </c>
      <c r="D3395">
        <f>CA!D70</f>
        <v>0</v>
      </c>
    </row>
    <row r="3396" spans="1:4" x14ac:dyDescent="0.3">
      <c r="A3396">
        <f>CA!A71</f>
        <v>0</v>
      </c>
      <c r="B3396">
        <f>CA!B71</f>
        <v>0</v>
      </c>
      <c r="C3396">
        <f>CA!C71</f>
        <v>0</v>
      </c>
      <c r="D3396">
        <f>CA!D71</f>
        <v>0</v>
      </c>
    </row>
    <row r="3397" spans="1:4" x14ac:dyDescent="0.3">
      <c r="A3397">
        <f>CA!A72</f>
        <v>0</v>
      </c>
      <c r="B3397">
        <f>CA!B72</f>
        <v>0</v>
      </c>
      <c r="C3397">
        <f>CA!C72</f>
        <v>0</v>
      </c>
      <c r="D3397">
        <f>CA!D72</f>
        <v>0</v>
      </c>
    </row>
    <row r="3398" spans="1:4" x14ac:dyDescent="0.3">
      <c r="A3398">
        <f>CA!A73</f>
        <v>0</v>
      </c>
      <c r="B3398">
        <f>CA!B73</f>
        <v>0</v>
      </c>
      <c r="C3398">
        <f>CA!C73</f>
        <v>0</v>
      </c>
      <c r="D3398">
        <f>CA!D73</f>
        <v>0</v>
      </c>
    </row>
    <row r="3399" spans="1:4" x14ac:dyDescent="0.3">
      <c r="A3399">
        <f>CA!A74</f>
        <v>0</v>
      </c>
      <c r="B3399">
        <f>CA!B74</f>
        <v>0</v>
      </c>
      <c r="C3399">
        <f>CA!C74</f>
        <v>0</v>
      </c>
      <c r="D3399">
        <f>CA!D74</f>
        <v>0</v>
      </c>
    </row>
    <row r="3400" spans="1:4" x14ac:dyDescent="0.3">
      <c r="A3400">
        <f>CA!A75</f>
        <v>0</v>
      </c>
      <c r="B3400">
        <f>CA!B75</f>
        <v>0</v>
      </c>
      <c r="C3400">
        <f>CA!C75</f>
        <v>0</v>
      </c>
      <c r="D3400">
        <f>CA!D75</f>
        <v>0</v>
      </c>
    </row>
    <row r="3401" spans="1:4" x14ac:dyDescent="0.3">
      <c r="A3401">
        <f>CA!A76</f>
        <v>0</v>
      </c>
      <c r="B3401">
        <f>CA!B76</f>
        <v>0</v>
      </c>
      <c r="C3401">
        <f>CA!C76</f>
        <v>0</v>
      </c>
      <c r="D3401">
        <f>CA!D76</f>
        <v>0</v>
      </c>
    </row>
    <row r="3402" spans="1:4" x14ac:dyDescent="0.3">
      <c r="A3402">
        <f>CA!A77</f>
        <v>0</v>
      </c>
      <c r="B3402">
        <f>CA!B77</f>
        <v>0</v>
      </c>
      <c r="C3402">
        <f>CA!C77</f>
        <v>0</v>
      </c>
      <c r="D3402">
        <f>CA!D77</f>
        <v>0</v>
      </c>
    </row>
    <row r="3403" spans="1:4" x14ac:dyDescent="0.3">
      <c r="A3403">
        <f>CA!A78</f>
        <v>0</v>
      </c>
      <c r="B3403">
        <f>CA!B78</f>
        <v>0</v>
      </c>
      <c r="C3403">
        <f>CA!C78</f>
        <v>0</v>
      </c>
      <c r="D3403">
        <f>CA!D78</f>
        <v>0</v>
      </c>
    </row>
    <row r="3404" spans="1:4" x14ac:dyDescent="0.3">
      <c r="A3404">
        <f>CA!A79</f>
        <v>0</v>
      </c>
      <c r="B3404">
        <f>CA!B79</f>
        <v>0</v>
      </c>
      <c r="C3404">
        <f>CA!C79</f>
        <v>0</v>
      </c>
      <c r="D3404">
        <f>CA!D79</f>
        <v>0</v>
      </c>
    </row>
    <row r="3405" spans="1:4" x14ac:dyDescent="0.3">
      <c r="A3405">
        <f>CA!A80</f>
        <v>0</v>
      </c>
      <c r="B3405">
        <f>CA!B80</f>
        <v>0</v>
      </c>
      <c r="C3405">
        <f>CA!C80</f>
        <v>0</v>
      </c>
      <c r="D3405">
        <f>CA!D80</f>
        <v>0</v>
      </c>
    </row>
    <row r="3406" spans="1:4" x14ac:dyDescent="0.3">
      <c r="C3406" t="str">
        <f>CA!C81</f>
        <v>Suma</v>
      </c>
      <c r="D3406">
        <f>CA!D81</f>
        <v>0</v>
      </c>
    </row>
  </sheetData>
  <sheetProtection algorithmName="SHA-512" hashValue="HaZmn4/BpxhLIedzZ0GF282BN1B1ySQJs9HWRVbmH8/39aRH9NNuS1VNYkQ0IyBOhgsOrV39nAlMakUW/BbdWw==" saltValue="cs5dXeImaNgqhDIziQ4CAg=="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AN279"/>
  <sheetViews>
    <sheetView showGridLines="0" zoomScaleNormal="100" workbookViewId="0">
      <selection activeCell="B16" sqref="B16:D16"/>
    </sheetView>
  </sheetViews>
  <sheetFormatPr baseColWidth="10" defaultColWidth="0" defaultRowHeight="0" customHeight="1" zeroHeight="1" x14ac:dyDescent="0.3"/>
  <cols>
    <col min="1" max="40" width="2.77734375" style="153" customWidth="1"/>
    <col min="41" max="16384" width="2.44140625" style="153" hidden="1"/>
  </cols>
  <sheetData>
    <row r="1" spans="2:39" ht="15" customHeight="1" x14ac:dyDescent="0.3">
      <c r="AE1" s="154"/>
      <c r="AF1" s="154"/>
      <c r="AG1" s="154"/>
      <c r="AH1" s="154"/>
    </row>
    <row r="2" spans="2:39" ht="15" customHeight="1" x14ac:dyDescent="0.3">
      <c r="K2" s="454" t="s">
        <v>732</v>
      </c>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row>
    <row r="3" spans="2:39" ht="15" customHeight="1" x14ac:dyDescent="0.3">
      <c r="K3" s="455" t="s">
        <v>733</v>
      </c>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row>
    <row r="4" spans="2:39" ht="15" customHeight="1" x14ac:dyDescent="0.3"/>
    <row r="5" spans="2:39" ht="15" customHeight="1" x14ac:dyDescent="0.3">
      <c r="B5" s="412" t="s">
        <v>1132</v>
      </c>
      <c r="C5" s="413"/>
      <c r="D5" s="413"/>
      <c r="E5" s="456"/>
      <c r="F5" s="412" t="s">
        <v>4</v>
      </c>
      <c r="G5" s="413"/>
      <c r="H5" s="413"/>
      <c r="I5" s="413"/>
      <c r="J5" s="413"/>
      <c r="K5" s="413"/>
      <c r="L5" s="413"/>
      <c r="M5" s="413"/>
      <c r="N5" s="413"/>
      <c r="O5" s="413"/>
      <c r="P5" s="413"/>
      <c r="Q5" s="413"/>
      <c r="R5" s="413"/>
      <c r="S5" s="413"/>
      <c r="T5" s="413"/>
      <c r="U5" s="413"/>
      <c r="V5" s="413"/>
      <c r="W5" s="413"/>
      <c r="X5" s="413"/>
      <c r="Y5" s="413"/>
      <c r="Z5" s="413"/>
      <c r="AA5" s="413"/>
      <c r="AB5" s="413"/>
      <c r="AC5" s="413"/>
      <c r="AD5" s="413"/>
      <c r="AE5" s="413"/>
      <c r="AF5" s="413"/>
      <c r="AG5" s="413"/>
      <c r="AH5" s="413" t="str">
        <f>Inconsistencias!Z5</f>
        <v>Versión 2025.01</v>
      </c>
      <c r="AI5" s="413"/>
      <c r="AJ5" s="413"/>
      <c r="AK5" s="413"/>
      <c r="AL5" s="413"/>
      <c r="AM5" s="456"/>
    </row>
    <row r="6" spans="2:39" ht="15" customHeight="1" x14ac:dyDescent="0.3">
      <c r="B6" s="472">
        <f>INDEX(EF!$M$2:$M$1001,MATCH($F$6,EF!$C$2:$C$1001,0))</f>
        <v>704901</v>
      </c>
      <c r="C6" s="473"/>
      <c r="D6" s="473"/>
      <c r="E6" s="474"/>
      <c r="F6" s="478" t="str">
        <f>Inconsistencias!B6</f>
        <v>Sistema para el Desarrollo Integral de la Familia del municipio de Jilotlán de los Dolores</v>
      </c>
      <c r="G6" s="479"/>
      <c r="H6" s="479"/>
      <c r="I6" s="479"/>
      <c r="J6" s="479"/>
      <c r="K6" s="479"/>
      <c r="L6" s="479"/>
      <c r="M6" s="479"/>
      <c r="N6" s="479"/>
      <c r="O6" s="479"/>
      <c r="P6" s="479"/>
      <c r="Q6" s="479"/>
      <c r="R6" s="479"/>
      <c r="S6" s="479"/>
      <c r="T6" s="479"/>
      <c r="U6" s="479"/>
      <c r="V6" s="479"/>
      <c r="W6" s="479"/>
      <c r="X6" s="479"/>
      <c r="Y6" s="479"/>
      <c r="Z6" s="479"/>
      <c r="AA6" s="479"/>
      <c r="AB6" s="479"/>
      <c r="AC6" s="479"/>
      <c r="AD6" s="479"/>
      <c r="AE6" s="479"/>
      <c r="AF6" s="479"/>
      <c r="AG6" s="479"/>
      <c r="AH6" s="479"/>
      <c r="AI6" s="479"/>
      <c r="AJ6" s="479"/>
      <c r="AK6" s="479"/>
      <c r="AL6" s="479"/>
      <c r="AM6" s="480"/>
    </row>
    <row r="7" spans="2:39" ht="15" customHeight="1" x14ac:dyDescent="0.3">
      <c r="B7" s="475"/>
      <c r="C7" s="476"/>
      <c r="D7" s="476"/>
      <c r="E7" s="477"/>
      <c r="F7" s="481"/>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3"/>
    </row>
    <row r="8" spans="2:39" ht="15" customHeight="1" x14ac:dyDescent="0.3">
      <c r="B8" s="467" t="s">
        <v>1133</v>
      </c>
      <c r="C8" s="468"/>
      <c r="D8" s="468"/>
      <c r="E8" s="468"/>
      <c r="F8" s="468"/>
      <c r="G8" s="468"/>
      <c r="H8" s="468"/>
      <c r="I8" s="471" t="s">
        <v>1134</v>
      </c>
      <c r="J8" s="471"/>
      <c r="K8" s="471"/>
      <c r="L8" s="471" t="s">
        <v>1135</v>
      </c>
      <c r="M8" s="471"/>
      <c r="N8" s="471"/>
      <c r="O8" s="471"/>
      <c r="P8" s="471"/>
      <c r="Q8" s="471"/>
      <c r="R8" s="471" t="s">
        <v>1139</v>
      </c>
      <c r="S8" s="471"/>
      <c r="T8" s="471"/>
      <c r="U8" s="471"/>
      <c r="V8" s="471"/>
      <c r="W8" s="471"/>
      <c r="X8" s="471" t="s">
        <v>1138</v>
      </c>
      <c r="Y8" s="471"/>
      <c r="Z8" s="471"/>
      <c r="AA8" s="471"/>
      <c r="AB8" s="471"/>
      <c r="AC8" s="471"/>
      <c r="AD8" s="471"/>
      <c r="AE8" s="471"/>
      <c r="AF8" s="471"/>
      <c r="AG8" s="471"/>
      <c r="AH8" s="471"/>
      <c r="AI8" s="471"/>
      <c r="AJ8" s="471"/>
      <c r="AK8" s="471"/>
      <c r="AL8" s="471"/>
      <c r="AM8" s="499"/>
    </row>
    <row r="9" spans="2:39" s="155" customFormat="1" ht="15" customHeight="1" x14ac:dyDescent="0.3">
      <c r="B9" s="469" t="str">
        <f>INDEX(EF!$D$2:$D$1001,MATCH($F$6,EF!$C$2:$C$1001,0))</f>
        <v>Municipal</v>
      </c>
      <c r="C9" s="470"/>
      <c r="D9" s="470"/>
      <c r="E9" s="470"/>
      <c r="F9" s="470"/>
      <c r="G9" s="470"/>
      <c r="H9" s="470"/>
      <c r="I9" s="498" t="str">
        <f>INDEX(EF!$E$2:$E$1001,MATCH($F$6,EF!$C$2:$C$1001,0))</f>
        <v>Sí</v>
      </c>
      <c r="J9" s="498"/>
      <c r="K9" s="498"/>
      <c r="L9" s="498" t="str">
        <f>INDEX(EF!$G$2:$G$1001,MATCH($F$6,EF!$C$2:$C$1001,0))</f>
        <v>Asistencia social</v>
      </c>
      <c r="M9" s="498"/>
      <c r="N9" s="498"/>
      <c r="O9" s="498"/>
      <c r="P9" s="498"/>
      <c r="Q9" s="498"/>
      <c r="R9" s="498" t="str">
        <f>INDEX(EF!$H$2:$H$1001,MATCH($F$6,EF!$C$2:$C$1001,0))</f>
        <v>Ejecutivo</v>
      </c>
      <c r="S9" s="498"/>
      <c r="T9" s="498"/>
      <c r="U9" s="498"/>
      <c r="V9" s="498"/>
      <c r="W9" s="498"/>
      <c r="X9" s="500" t="str">
        <f>INDEX(EF!$I$2:$I$1001,MATCH($F$6,EF!$C$2:$C$1001,0))</f>
        <v>OPD</v>
      </c>
      <c r="Y9" s="501"/>
      <c r="Z9" s="501"/>
      <c r="AA9" s="501"/>
      <c r="AB9" s="501"/>
      <c r="AC9" s="501"/>
      <c r="AD9" s="501"/>
      <c r="AE9" s="501"/>
      <c r="AF9" s="501"/>
      <c r="AG9" s="501"/>
      <c r="AH9" s="501"/>
      <c r="AI9" s="501"/>
      <c r="AJ9" s="501"/>
      <c r="AK9" s="501"/>
      <c r="AL9" s="501"/>
      <c r="AM9" s="501"/>
    </row>
    <row r="10" spans="2:39" ht="15" customHeight="1" x14ac:dyDescent="0.3">
      <c r="B10" s="467" t="s">
        <v>1212</v>
      </c>
      <c r="C10" s="468"/>
      <c r="D10" s="468"/>
      <c r="E10" s="468"/>
      <c r="F10" s="468"/>
      <c r="G10" s="468"/>
      <c r="H10" s="468"/>
      <c r="I10" s="468" t="s">
        <v>1215</v>
      </c>
      <c r="J10" s="468"/>
      <c r="K10" s="468"/>
      <c r="L10" s="468"/>
      <c r="M10" s="468"/>
      <c r="N10" s="468"/>
      <c r="O10" s="468"/>
      <c r="P10" s="509" t="s">
        <v>1141</v>
      </c>
      <c r="Q10" s="509"/>
      <c r="R10" s="509"/>
      <c r="S10" s="509"/>
      <c r="T10" s="509"/>
      <c r="U10" s="509"/>
      <c r="V10" s="509"/>
      <c r="W10" s="509"/>
      <c r="X10" s="509"/>
      <c r="Y10" s="509"/>
      <c r="Z10" s="509"/>
      <c r="AA10" s="509"/>
      <c r="AB10" s="471" t="s">
        <v>1136</v>
      </c>
      <c r="AC10" s="471"/>
      <c r="AD10" s="471"/>
      <c r="AE10" s="471"/>
      <c r="AF10" s="471"/>
      <c r="AG10" s="471"/>
      <c r="AH10" s="471" t="s">
        <v>1137</v>
      </c>
      <c r="AI10" s="471"/>
      <c r="AJ10" s="471"/>
      <c r="AK10" s="471"/>
      <c r="AL10" s="471"/>
      <c r="AM10" s="499"/>
    </row>
    <row r="11" spans="2:39" s="155" customFormat="1" ht="15" customHeight="1" x14ac:dyDescent="0.3">
      <c r="B11" s="505">
        <f>INDEX(EF!$R$2:$R$1001,MATCH($F$6,EF!$C$2:$C$1001,0))</f>
        <v>9917</v>
      </c>
      <c r="C11" s="506"/>
      <c r="D11" s="506"/>
      <c r="E11" s="506"/>
      <c r="F11" s="506"/>
      <c r="G11" s="506"/>
      <c r="H11" s="506"/>
      <c r="I11" s="506">
        <f>INDEX(EF!$S$2:$S$1001,MATCH($F$6,EF!$C$2:$C$1001,0))</f>
        <v>9425</v>
      </c>
      <c r="J11" s="506"/>
      <c r="K11" s="506"/>
      <c r="L11" s="506"/>
      <c r="M11" s="506"/>
      <c r="N11" s="506"/>
      <c r="O11" s="506"/>
      <c r="P11" s="498" t="str">
        <f>INDEX(EF!$Q$2:$Q$1001,MATCH($F$6,EF!$C$2:$C$1001,0))</f>
        <v>Sur</v>
      </c>
      <c r="Q11" s="498"/>
      <c r="R11" s="498"/>
      <c r="S11" s="498"/>
      <c r="T11" s="498"/>
      <c r="U11" s="498"/>
      <c r="V11" s="498"/>
      <c r="W11" s="498"/>
      <c r="X11" s="498"/>
      <c r="Y11" s="498"/>
      <c r="Z11" s="498"/>
      <c r="AA11" s="498"/>
      <c r="AB11" s="507">
        <f>INDEX(EF!$J$2:$J$1001,MATCH($F$6,EF!$C$2:$C$1001,0))</f>
        <v>1986</v>
      </c>
      <c r="AC11" s="507"/>
      <c r="AD11" s="507"/>
      <c r="AE11" s="507"/>
      <c r="AF11" s="507"/>
      <c r="AG11" s="507"/>
      <c r="AH11" s="507" t="str">
        <f>INDEX(EF!$K$2:$K$1001,MATCH($F$6,EF!$C$2:$C$1001,0))</f>
        <v>NA</v>
      </c>
      <c r="AI11" s="507"/>
      <c r="AJ11" s="507"/>
      <c r="AK11" s="507"/>
      <c r="AL11" s="507"/>
      <c r="AM11" s="508"/>
    </row>
    <row r="12" spans="2:39" ht="15" customHeight="1" x14ac:dyDescent="0.3"/>
    <row r="13" spans="2:39" ht="15" customHeight="1" x14ac:dyDescent="0.3">
      <c r="B13" s="485" t="s">
        <v>5</v>
      </c>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row>
    <row r="14" spans="2:39" ht="15" customHeight="1" x14ac:dyDescent="0.3">
      <c r="B14" s="466" t="s">
        <v>10</v>
      </c>
      <c r="C14" s="464"/>
      <c r="D14" s="464"/>
      <c r="E14" s="464"/>
      <c r="F14" s="464"/>
      <c r="G14" s="464"/>
      <c r="H14" s="464"/>
      <c r="I14" s="464"/>
      <c r="J14" s="464"/>
      <c r="K14" s="465"/>
      <c r="L14" s="466" t="s">
        <v>2</v>
      </c>
      <c r="M14" s="464"/>
      <c r="N14" s="464"/>
      <c r="O14" s="464"/>
      <c r="P14" s="464"/>
      <c r="Q14" s="464"/>
      <c r="R14" s="464"/>
      <c r="S14" s="464"/>
      <c r="T14" s="464"/>
      <c r="U14" s="464"/>
      <c r="V14" s="464"/>
      <c r="W14" s="464"/>
      <c r="X14" s="464"/>
      <c r="Y14" s="464"/>
      <c r="Z14" s="464"/>
      <c r="AA14" s="464" t="s">
        <v>11</v>
      </c>
      <c r="AB14" s="464"/>
      <c r="AC14" s="464"/>
      <c r="AD14" s="464"/>
      <c r="AE14" s="464"/>
      <c r="AF14" s="464"/>
      <c r="AG14" s="464"/>
      <c r="AH14" s="464"/>
      <c r="AI14" s="464"/>
      <c r="AJ14" s="464"/>
      <c r="AK14" s="464"/>
      <c r="AL14" s="464"/>
      <c r="AM14" s="465"/>
    </row>
    <row r="15" spans="2:39" ht="15" customHeight="1" x14ac:dyDescent="0.3">
      <c r="B15" s="457" t="s">
        <v>1</v>
      </c>
      <c r="C15" s="457"/>
      <c r="D15" s="457"/>
      <c r="E15" s="458" t="s">
        <v>6</v>
      </c>
      <c r="F15" s="459"/>
      <c r="G15" s="459"/>
      <c r="H15" s="459"/>
      <c r="I15" s="459"/>
      <c r="J15" s="459"/>
      <c r="K15" s="460"/>
      <c r="L15" s="458" t="s">
        <v>7</v>
      </c>
      <c r="M15" s="459"/>
      <c r="N15" s="459"/>
      <c r="O15" s="459"/>
      <c r="P15" s="459"/>
      <c r="Q15" s="459"/>
      <c r="R15" s="459"/>
      <c r="S15" s="459"/>
      <c r="T15" s="459"/>
      <c r="U15" s="460"/>
      <c r="V15" s="458" t="s">
        <v>8</v>
      </c>
      <c r="W15" s="459"/>
      <c r="X15" s="459"/>
      <c r="Y15" s="459"/>
      <c r="Z15" s="460"/>
      <c r="AA15" s="458" t="s">
        <v>981</v>
      </c>
      <c r="AB15" s="459"/>
      <c r="AC15" s="459"/>
      <c r="AD15" s="459"/>
      <c r="AE15" s="459"/>
      <c r="AF15" s="460"/>
      <c r="AG15" s="458" t="s">
        <v>980</v>
      </c>
      <c r="AH15" s="459"/>
      <c r="AI15" s="459"/>
      <c r="AJ15" s="459"/>
      <c r="AK15" s="459"/>
      <c r="AL15" s="459"/>
      <c r="AM15" s="460"/>
    </row>
    <row r="16" spans="2:39" ht="15" customHeight="1" x14ac:dyDescent="0.3">
      <c r="B16" s="488"/>
      <c r="C16" s="489"/>
      <c r="D16" s="489"/>
      <c r="E16" s="463"/>
      <c r="F16" s="463"/>
      <c r="G16" s="463"/>
      <c r="H16" s="463"/>
      <c r="I16" s="463"/>
      <c r="J16" s="463"/>
      <c r="K16" s="463"/>
      <c r="L16" s="461"/>
      <c r="M16" s="461"/>
      <c r="N16" s="461"/>
      <c r="O16" s="461"/>
      <c r="P16" s="461"/>
      <c r="Q16" s="461"/>
      <c r="R16" s="461"/>
      <c r="S16" s="461"/>
      <c r="T16" s="461"/>
      <c r="U16" s="461"/>
      <c r="V16" s="463"/>
      <c r="W16" s="463"/>
      <c r="X16" s="463"/>
      <c r="Y16" s="463"/>
      <c r="Z16" s="463"/>
      <c r="AA16" s="461"/>
      <c r="AB16" s="461"/>
      <c r="AC16" s="461"/>
      <c r="AD16" s="461"/>
      <c r="AE16" s="461"/>
      <c r="AF16" s="461"/>
      <c r="AG16" s="461"/>
      <c r="AH16" s="461"/>
      <c r="AI16" s="461"/>
      <c r="AJ16" s="461"/>
      <c r="AK16" s="461"/>
      <c r="AL16" s="461"/>
      <c r="AM16" s="462"/>
    </row>
    <row r="17" spans="2:39" ht="15" customHeight="1" x14ac:dyDescent="0.3">
      <c r="B17" s="458" t="s">
        <v>18</v>
      </c>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60"/>
      <c r="AA17" s="459" t="s">
        <v>3</v>
      </c>
      <c r="AB17" s="459"/>
      <c r="AC17" s="459"/>
      <c r="AD17" s="459"/>
      <c r="AE17" s="459"/>
      <c r="AF17" s="459"/>
      <c r="AG17" s="459"/>
      <c r="AH17" s="459"/>
      <c r="AI17" s="459"/>
      <c r="AJ17" s="459"/>
      <c r="AK17" s="459"/>
      <c r="AL17" s="459"/>
      <c r="AM17" s="460"/>
    </row>
    <row r="18" spans="2:39" ht="15" customHeight="1" x14ac:dyDescent="0.3">
      <c r="B18" s="486"/>
      <c r="C18" s="487"/>
      <c r="D18" s="487"/>
      <c r="E18" s="487"/>
      <c r="F18" s="487"/>
      <c r="G18" s="487"/>
      <c r="H18" s="487"/>
      <c r="I18" s="487"/>
      <c r="J18" s="487"/>
      <c r="K18" s="487"/>
      <c r="L18" s="487"/>
      <c r="M18" s="487"/>
      <c r="N18" s="487"/>
      <c r="O18" s="487"/>
      <c r="P18" s="487"/>
      <c r="Q18" s="487"/>
      <c r="R18" s="487"/>
      <c r="S18" s="487"/>
      <c r="T18" s="487"/>
      <c r="U18" s="487"/>
      <c r="V18" s="487"/>
      <c r="W18" s="487"/>
      <c r="X18" s="487"/>
      <c r="Y18" s="487"/>
      <c r="Z18" s="487"/>
      <c r="AA18" s="461"/>
      <c r="AB18" s="461"/>
      <c r="AC18" s="461"/>
      <c r="AD18" s="461"/>
      <c r="AE18" s="461"/>
      <c r="AF18" s="461"/>
      <c r="AG18" s="461"/>
      <c r="AH18" s="461"/>
      <c r="AI18" s="461"/>
      <c r="AJ18" s="461"/>
      <c r="AK18" s="461"/>
      <c r="AL18" s="461"/>
      <c r="AM18" s="462"/>
    </row>
    <row r="19" spans="2:39" ht="15" customHeight="1" x14ac:dyDescent="0.3">
      <c r="B19" s="412" t="s">
        <v>17</v>
      </c>
      <c r="C19" s="413"/>
      <c r="D19" s="413"/>
      <c r="E19" s="413"/>
      <c r="F19" s="413"/>
      <c r="G19" s="413"/>
      <c r="H19" s="413"/>
      <c r="I19" s="413"/>
      <c r="J19" s="413"/>
      <c r="K19" s="413"/>
      <c r="L19" s="413"/>
      <c r="M19" s="413"/>
      <c r="N19" s="413"/>
      <c r="O19" s="413"/>
      <c r="P19" s="413"/>
      <c r="Q19" s="413"/>
      <c r="R19" s="413"/>
      <c r="S19" s="413"/>
      <c r="T19" s="413"/>
      <c r="U19" s="413"/>
      <c r="V19" s="413"/>
      <c r="W19" s="413"/>
      <c r="X19" s="413"/>
      <c r="Y19" s="413"/>
      <c r="Z19" s="413"/>
      <c r="AA19" s="413"/>
      <c r="AB19" s="413"/>
      <c r="AC19" s="413"/>
      <c r="AD19" s="413"/>
      <c r="AE19" s="413"/>
      <c r="AF19" s="413"/>
      <c r="AG19" s="413"/>
      <c r="AH19" s="413"/>
      <c r="AI19" s="456"/>
      <c r="AJ19" s="412" t="s">
        <v>0</v>
      </c>
      <c r="AK19" s="413"/>
      <c r="AL19" s="413"/>
      <c r="AM19" s="413"/>
    </row>
    <row r="20" spans="2:39" ht="15" customHeight="1" x14ac:dyDescent="0.3">
      <c r="B20" s="478" t="str">
        <f>INDEX(B!G2:G75,MATCH($E$20,B!H2:H75,0))</f>
        <v>PAI</v>
      </c>
      <c r="C20" s="479"/>
      <c r="D20" s="479"/>
      <c r="E20" s="502" t="s">
        <v>1176</v>
      </c>
      <c r="F20" s="503"/>
      <c r="G20" s="503"/>
      <c r="H20" s="503"/>
      <c r="I20" s="503"/>
      <c r="J20" s="503"/>
      <c r="K20" s="503"/>
      <c r="L20" s="503"/>
      <c r="M20" s="503"/>
      <c r="N20" s="503"/>
      <c r="O20" s="503"/>
      <c r="P20" s="503"/>
      <c r="Q20" s="503"/>
      <c r="R20" s="503"/>
      <c r="S20" s="503"/>
      <c r="T20" s="503"/>
      <c r="U20" s="503"/>
      <c r="V20" s="503"/>
      <c r="W20" s="503"/>
      <c r="X20" s="503"/>
      <c r="Y20" s="503"/>
      <c r="Z20" s="503"/>
      <c r="AA20" s="503"/>
      <c r="AB20" s="503"/>
      <c r="AC20" s="503"/>
      <c r="AD20" s="503"/>
      <c r="AE20" s="503"/>
      <c r="AF20" s="503"/>
      <c r="AG20" s="503"/>
      <c r="AH20" s="503"/>
      <c r="AI20" s="504"/>
      <c r="AJ20" s="479">
        <f>Inconsistencias!U2</f>
        <v>2025</v>
      </c>
      <c r="AK20" s="479"/>
      <c r="AL20" s="479"/>
      <c r="AM20" s="480"/>
    </row>
    <row r="21" spans="2:39" ht="15" customHeight="1" x14ac:dyDescent="0.3">
      <c r="B21" s="481"/>
      <c r="C21" s="482"/>
      <c r="D21" s="482"/>
      <c r="E21" s="502"/>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4"/>
      <c r="AJ21" s="482"/>
      <c r="AK21" s="482"/>
      <c r="AL21" s="482"/>
      <c r="AM21" s="483"/>
    </row>
    <row r="22" spans="2:39" ht="15" customHeight="1" x14ac:dyDescent="0.3">
      <c r="B22" s="412" t="s">
        <v>506</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413"/>
      <c r="AC22" s="413"/>
      <c r="AD22" s="413"/>
      <c r="AE22" s="413"/>
      <c r="AF22" s="413"/>
      <c r="AG22" s="413"/>
      <c r="AH22" s="413"/>
      <c r="AI22" s="413"/>
      <c r="AJ22" s="413"/>
      <c r="AK22" s="413"/>
      <c r="AL22" s="413"/>
      <c r="AM22" s="413"/>
    </row>
    <row r="23" spans="2:39" ht="15" customHeight="1" x14ac:dyDescent="0.3">
      <c r="B23" s="495" t="s">
        <v>499</v>
      </c>
      <c r="C23" s="495"/>
      <c r="D23" s="495"/>
      <c r="E23" s="495"/>
      <c r="F23" s="495"/>
      <c r="G23" s="495"/>
      <c r="H23" s="495"/>
      <c r="I23" s="495"/>
      <c r="J23" s="495"/>
      <c r="K23" s="495"/>
      <c r="L23" s="495"/>
      <c r="M23" s="495"/>
      <c r="N23" s="495"/>
      <c r="O23" s="495"/>
      <c r="P23" s="495"/>
      <c r="Q23" s="495"/>
      <c r="R23" s="495"/>
      <c r="S23" s="495"/>
      <c r="T23" s="495"/>
      <c r="U23" s="495"/>
      <c r="V23" s="495"/>
      <c r="W23" s="495"/>
      <c r="X23" s="495" t="s">
        <v>1209</v>
      </c>
      <c r="Y23" s="495"/>
      <c r="Z23" s="495"/>
      <c r="AA23" s="495"/>
      <c r="AB23" s="495"/>
      <c r="AC23" s="495"/>
      <c r="AD23" s="495"/>
      <c r="AE23" s="495"/>
      <c r="AF23" s="495"/>
      <c r="AG23" s="495"/>
      <c r="AH23" s="495"/>
      <c r="AI23" s="495"/>
      <c r="AJ23" s="495"/>
      <c r="AK23" s="495"/>
      <c r="AL23" s="495"/>
      <c r="AM23" s="495"/>
    </row>
    <row r="24" spans="2:39" ht="15" customHeight="1" x14ac:dyDescent="0.3">
      <c r="B24" s="457" t="s">
        <v>1216</v>
      </c>
      <c r="C24" s="457"/>
      <c r="D24" s="457"/>
      <c r="E24" s="457"/>
      <c r="F24" s="457"/>
      <c r="G24" s="457"/>
      <c r="H24" s="457"/>
      <c r="I24" s="457" t="s">
        <v>507</v>
      </c>
      <c r="J24" s="457"/>
      <c r="K24" s="457"/>
      <c r="L24" s="457"/>
      <c r="M24" s="457"/>
      <c r="N24" s="457"/>
      <c r="O24" s="457" t="s">
        <v>1945</v>
      </c>
      <c r="P24" s="457"/>
      <c r="Q24" s="457"/>
      <c r="R24" s="457"/>
      <c r="S24" s="457"/>
      <c r="T24" s="457"/>
      <c r="U24" s="457"/>
      <c r="V24" s="457"/>
      <c r="W24" s="457"/>
      <c r="X24" s="517" t="s">
        <v>1174</v>
      </c>
      <c r="Y24" s="517"/>
      <c r="Z24" s="517"/>
      <c r="AA24" s="517"/>
      <c r="AB24" s="517"/>
      <c r="AC24" s="517"/>
      <c r="AD24" s="517"/>
      <c r="AE24" s="517"/>
      <c r="AF24" s="517" t="s">
        <v>1175</v>
      </c>
      <c r="AG24" s="517"/>
      <c r="AH24" s="517"/>
      <c r="AI24" s="517"/>
      <c r="AJ24" s="517"/>
      <c r="AK24" s="517"/>
      <c r="AL24" s="517"/>
      <c r="AM24" s="517"/>
    </row>
    <row r="25" spans="2:39" ht="15" customHeight="1" x14ac:dyDescent="0.3">
      <c r="B25" s="520"/>
      <c r="C25" s="520"/>
      <c r="D25" s="520"/>
      <c r="E25" s="520"/>
      <c r="F25" s="520"/>
      <c r="G25" s="520"/>
      <c r="H25" s="520"/>
      <c r="I25" s="519"/>
      <c r="J25" s="519"/>
      <c r="K25" s="519"/>
      <c r="L25" s="519"/>
      <c r="M25" s="519"/>
      <c r="N25" s="519"/>
      <c r="O25" s="520"/>
      <c r="P25" s="520"/>
      <c r="Q25" s="520"/>
      <c r="R25" s="520"/>
      <c r="S25" s="520"/>
      <c r="T25" s="520"/>
      <c r="U25" s="520"/>
      <c r="V25" s="520"/>
      <c r="W25" s="520"/>
      <c r="X25" s="518"/>
      <c r="Y25" s="518"/>
      <c r="Z25" s="518"/>
      <c r="AA25" s="518"/>
      <c r="AB25" s="518"/>
      <c r="AC25" s="518"/>
      <c r="AD25" s="518"/>
      <c r="AE25" s="518"/>
      <c r="AF25" s="518"/>
      <c r="AG25" s="518"/>
      <c r="AH25" s="518"/>
      <c r="AI25" s="518"/>
      <c r="AJ25" s="518"/>
      <c r="AK25" s="518"/>
      <c r="AL25" s="518"/>
      <c r="AM25" s="518"/>
    </row>
    <row r="26" spans="2:39" ht="15" customHeight="1" x14ac:dyDescent="0.3"/>
    <row r="27" spans="2:39" ht="15" customHeight="1" x14ac:dyDescent="0.3">
      <c r="B27" s="485" t="s">
        <v>9</v>
      </c>
      <c r="C27" s="485"/>
      <c r="D27" s="485"/>
      <c r="E27" s="485"/>
      <c r="F27" s="485"/>
      <c r="G27" s="485"/>
      <c r="H27" s="485"/>
      <c r="I27" s="485"/>
      <c r="J27" s="485"/>
      <c r="K27" s="485"/>
      <c r="L27" s="485"/>
      <c r="M27" s="485"/>
      <c r="N27" s="485"/>
      <c r="O27" s="485"/>
      <c r="P27" s="485"/>
      <c r="Q27" s="485"/>
      <c r="R27" s="485"/>
      <c r="S27" s="485"/>
      <c r="T27" s="485"/>
      <c r="U27" s="485"/>
      <c r="V27" s="485"/>
      <c r="W27" s="485"/>
      <c r="X27" s="485"/>
      <c r="Y27" s="485"/>
      <c r="Z27" s="485"/>
      <c r="AA27" s="485"/>
      <c r="AB27" s="485"/>
      <c r="AC27" s="485"/>
      <c r="AD27" s="485"/>
      <c r="AE27" s="485"/>
      <c r="AF27" s="521"/>
      <c r="AG27" s="521"/>
      <c r="AH27" s="521"/>
      <c r="AI27" s="521"/>
      <c r="AJ27" s="521"/>
      <c r="AK27" s="521"/>
      <c r="AL27" s="521"/>
      <c r="AM27" s="521"/>
    </row>
    <row r="28" spans="2:39" ht="15" customHeight="1" x14ac:dyDescent="0.3">
      <c r="B28" s="466" t="s">
        <v>1756</v>
      </c>
      <c r="C28" s="464"/>
      <c r="D28" s="464"/>
      <c r="E28" s="464"/>
      <c r="F28" s="464"/>
      <c r="G28" s="464"/>
      <c r="H28" s="464"/>
      <c r="I28" s="464"/>
      <c r="J28" s="464"/>
      <c r="K28" s="464"/>
      <c r="L28" s="464"/>
      <c r="M28" s="464"/>
      <c r="N28" s="464"/>
      <c r="O28" s="464"/>
      <c r="P28" s="464"/>
      <c r="Q28" s="464"/>
      <c r="R28" s="464"/>
      <c r="S28" s="464"/>
      <c r="T28" s="464"/>
      <c r="U28" s="464"/>
      <c r="V28" s="464"/>
      <c r="W28" s="464"/>
      <c r="X28" s="464"/>
      <c r="Y28" s="464"/>
      <c r="Z28" s="464"/>
      <c r="AA28" s="464"/>
      <c r="AB28" s="464"/>
      <c r="AC28" s="464"/>
      <c r="AD28" s="464"/>
      <c r="AE28" s="464"/>
      <c r="AF28" s="464"/>
      <c r="AG28" s="464"/>
      <c r="AH28" s="464"/>
      <c r="AI28" s="464"/>
      <c r="AJ28" s="464"/>
      <c r="AK28" s="464"/>
      <c r="AL28" s="464"/>
      <c r="AM28" s="465"/>
    </row>
    <row r="29" spans="2:39" ht="15" customHeight="1" x14ac:dyDescent="0.3">
      <c r="B29" s="262" t="str">
        <f>Inconsistencias!B10</f>
        <v/>
      </c>
      <c r="C29" s="273" t="s">
        <v>1726</v>
      </c>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5"/>
    </row>
    <row r="30" spans="2:39" ht="15" customHeight="1" x14ac:dyDescent="0.3">
      <c r="B30" s="262" t="str">
        <f>Inconsistencias!B11</f>
        <v>X</v>
      </c>
      <c r="C30" s="273" t="s">
        <v>734</v>
      </c>
      <c r="D30" s="274"/>
      <c r="E30" s="274"/>
      <c r="F30" s="274"/>
      <c r="G30" s="273"/>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5"/>
    </row>
    <row r="31" spans="2:39" ht="15" customHeight="1" x14ac:dyDescent="0.3">
      <c r="B31" s="262" t="str">
        <f>Inconsistencias!B12</f>
        <v>X</v>
      </c>
      <c r="C31" s="273" t="s">
        <v>735</v>
      </c>
      <c r="D31" s="274"/>
      <c r="E31" s="274"/>
      <c r="F31" s="274"/>
      <c r="G31" s="273"/>
      <c r="H31" s="274"/>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c r="AL31" s="274"/>
      <c r="AM31" s="275"/>
    </row>
    <row r="32" spans="2:39" ht="15" customHeight="1" x14ac:dyDescent="0.3">
      <c r="B32" s="262" t="str">
        <f>Inconsistencias!B13</f>
        <v>X</v>
      </c>
      <c r="C32" s="273" t="s">
        <v>736</v>
      </c>
      <c r="D32" s="274"/>
      <c r="E32" s="274"/>
      <c r="F32" s="274"/>
      <c r="G32" s="274"/>
      <c r="H32" s="274"/>
      <c r="I32" s="274"/>
      <c r="J32" s="274"/>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4"/>
      <c r="AH32" s="274"/>
      <c r="AI32" s="274"/>
      <c r="AJ32" s="274"/>
      <c r="AK32" s="274"/>
      <c r="AL32" s="274"/>
      <c r="AM32" s="275"/>
    </row>
    <row r="33" spans="2:39" ht="15" customHeight="1" x14ac:dyDescent="0.3">
      <c r="B33" s="262" t="str">
        <f>Inconsistencias!B14</f>
        <v>X</v>
      </c>
      <c r="C33" s="273" t="s">
        <v>737</v>
      </c>
      <c r="D33" s="274"/>
      <c r="E33" s="274"/>
      <c r="F33" s="274"/>
      <c r="G33" s="274"/>
      <c r="H33" s="274"/>
      <c r="I33" s="274"/>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5"/>
    </row>
    <row r="34" spans="2:39" ht="15" customHeight="1" x14ac:dyDescent="0.3">
      <c r="B34" s="262" t="str">
        <f>Inconsistencias!P10</f>
        <v>X</v>
      </c>
      <c r="C34" s="273" t="s">
        <v>738</v>
      </c>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5"/>
    </row>
    <row r="35" spans="2:39" ht="15" customHeight="1" x14ac:dyDescent="0.3">
      <c r="B35" s="262" t="str">
        <f>Inconsistencias!P11</f>
        <v/>
      </c>
      <c r="C35" s="273" t="s">
        <v>739</v>
      </c>
      <c r="D35" s="274"/>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c r="AH35" s="274"/>
      <c r="AI35" s="274"/>
      <c r="AJ35" s="274"/>
      <c r="AK35" s="274"/>
      <c r="AL35" s="274"/>
      <c r="AM35" s="275"/>
    </row>
    <row r="36" spans="2:39" ht="15" customHeight="1" x14ac:dyDescent="0.3">
      <c r="B36" s="262" t="str">
        <f>Inconsistencias!P12</f>
        <v/>
      </c>
      <c r="C36" s="273" t="s">
        <v>740</v>
      </c>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5"/>
    </row>
    <row r="37" spans="2:39" ht="15" customHeight="1" x14ac:dyDescent="0.3">
      <c r="B37" s="262" t="str">
        <f>Inconsistencias!P13</f>
        <v>X</v>
      </c>
      <c r="C37" s="273" t="s">
        <v>13</v>
      </c>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5"/>
    </row>
    <row r="38" spans="2:39" ht="15" customHeight="1" x14ac:dyDescent="0.3">
      <c r="B38" s="262" t="str">
        <f>Inconsistencias!P14</f>
        <v>X</v>
      </c>
      <c r="C38" s="273" t="s">
        <v>12</v>
      </c>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5"/>
    </row>
    <row r="39" spans="2:39" ht="15" customHeight="1" x14ac:dyDescent="0.3">
      <c r="B39" s="466" t="s">
        <v>1757</v>
      </c>
      <c r="C39" s="464"/>
      <c r="D39" s="464"/>
      <c r="E39" s="464"/>
      <c r="F39" s="464"/>
      <c r="G39" s="464"/>
      <c r="H39" s="464"/>
      <c r="I39" s="464"/>
      <c r="J39" s="464"/>
      <c r="K39" s="464"/>
      <c r="L39" s="464"/>
      <c r="M39" s="464"/>
      <c r="N39" s="464"/>
      <c r="O39" s="464"/>
      <c r="P39" s="464"/>
      <c r="Q39" s="464"/>
      <c r="R39" s="464"/>
      <c r="S39" s="464"/>
      <c r="T39" s="464"/>
      <c r="U39" s="464"/>
      <c r="V39" s="464"/>
      <c r="W39" s="464"/>
      <c r="X39" s="464"/>
      <c r="Y39" s="464"/>
      <c r="Z39" s="464"/>
      <c r="AA39" s="464"/>
      <c r="AB39" s="464"/>
      <c r="AC39" s="464"/>
      <c r="AD39" s="464"/>
      <c r="AE39" s="464"/>
      <c r="AF39" s="464"/>
      <c r="AG39" s="464"/>
      <c r="AH39" s="464"/>
      <c r="AI39" s="464"/>
      <c r="AJ39" s="464"/>
      <c r="AK39" s="464"/>
      <c r="AL39" s="464"/>
      <c r="AM39" s="465"/>
    </row>
    <row r="40" spans="2:39" ht="15" customHeight="1" x14ac:dyDescent="0.3">
      <c r="B40" s="276" t="str">
        <f>IF(C40="• No adjunta la información del presupuesto en formato electrónico.",1,"")</f>
        <v/>
      </c>
      <c r="C40" s="490" t="str">
        <f>IF(C41="• No se envía el acta de aprobación al presupuesto.","",IF(AG16&gt;0,"","• No adjunta la información del presupuesto en formato electrónico."))</f>
        <v/>
      </c>
      <c r="D40" s="490"/>
      <c r="E40" s="490"/>
      <c r="F40" s="490"/>
      <c r="G40" s="490"/>
      <c r="H40" s="490"/>
      <c r="I40" s="490"/>
      <c r="J40" s="490"/>
      <c r="K40" s="490"/>
      <c r="L40" s="490"/>
      <c r="M40" s="490"/>
      <c r="N40" s="490"/>
      <c r="O40" s="490"/>
      <c r="P40" s="490"/>
      <c r="Q40" s="490"/>
      <c r="R40" s="490"/>
      <c r="S40" s="490"/>
      <c r="T40" s="490"/>
      <c r="U40" s="490"/>
      <c r="V40" s="490"/>
      <c r="W40" s="490"/>
      <c r="X40" s="490"/>
      <c r="Y40" s="490"/>
      <c r="Z40" s="490"/>
      <c r="AA40" s="490"/>
      <c r="AB40" s="490"/>
      <c r="AC40" s="490"/>
      <c r="AD40" s="490"/>
      <c r="AE40" s="490"/>
      <c r="AF40" s="490"/>
      <c r="AG40" s="490"/>
      <c r="AH40" s="490"/>
      <c r="AI40" s="490"/>
      <c r="AJ40" s="490"/>
      <c r="AK40" s="490"/>
      <c r="AL40" s="490"/>
      <c r="AM40" s="491"/>
    </row>
    <row r="41" spans="2:39" ht="15" customHeight="1" x14ac:dyDescent="0.3">
      <c r="B41" s="276">
        <f>IF(C41="• No se envía el acta de aprobación al presupuesto.",1,"")</f>
        <v>1</v>
      </c>
      <c r="C41" s="490" t="str">
        <f>IF(B25="","• No se envía el acta de aprobación al presupuesto.","")</f>
        <v>• No se envía el acta de aprobación al presupuesto.</v>
      </c>
      <c r="D41" s="490"/>
      <c r="E41" s="490"/>
      <c r="F41" s="490"/>
      <c r="G41" s="490"/>
      <c r="H41" s="490"/>
      <c r="I41" s="490"/>
      <c r="J41" s="490"/>
      <c r="K41" s="490"/>
      <c r="L41" s="490"/>
      <c r="M41" s="490"/>
      <c r="N41" s="490"/>
      <c r="O41" s="490"/>
      <c r="P41" s="490"/>
      <c r="Q41" s="490"/>
      <c r="R41" s="490"/>
      <c r="S41" s="490"/>
      <c r="T41" s="490"/>
      <c r="U41" s="490"/>
      <c r="V41" s="490"/>
      <c r="W41" s="490"/>
      <c r="X41" s="490"/>
      <c r="Y41" s="490"/>
      <c r="Z41" s="490"/>
      <c r="AA41" s="490"/>
      <c r="AB41" s="490"/>
      <c r="AC41" s="490"/>
      <c r="AD41" s="490"/>
      <c r="AE41" s="490"/>
      <c r="AF41" s="490"/>
      <c r="AG41" s="490"/>
      <c r="AH41" s="490"/>
      <c r="AI41" s="490"/>
      <c r="AJ41" s="490"/>
      <c r="AK41" s="490"/>
      <c r="AL41" s="490"/>
      <c r="AM41" s="491"/>
    </row>
    <row r="42" spans="2:39" ht="15" customHeight="1" x14ac:dyDescent="0.3">
      <c r="B42" s="276" t="str">
        <f>IF(C42="• El presupuesto se aprobó posterior al 30 de diciembre de "&amp;AJ20-1&amp;", incumpliendo lo establecido en el art. 218 de la LHM.",1,"")</f>
        <v/>
      </c>
      <c r="C42" s="490" t="str">
        <f>IF(I25&gt;45290,"• El presupuesto se aprobó posterior al 30 de diciembre de "&amp;AJ20-1&amp;", incumpliendo lo establecido en el art. 218 de la LHM.","")</f>
        <v/>
      </c>
      <c r="D42" s="490"/>
      <c r="E42" s="490"/>
      <c r="F42" s="490"/>
      <c r="G42" s="490"/>
      <c r="H42" s="490"/>
      <c r="I42" s="490"/>
      <c r="J42" s="490"/>
      <c r="K42" s="490"/>
      <c r="L42" s="490"/>
      <c r="M42" s="490"/>
      <c r="N42" s="490"/>
      <c r="O42" s="490"/>
      <c r="P42" s="490"/>
      <c r="Q42" s="490"/>
      <c r="R42" s="490"/>
      <c r="S42" s="490"/>
      <c r="T42" s="490"/>
      <c r="U42" s="490"/>
      <c r="V42" s="490"/>
      <c r="W42" s="490"/>
      <c r="X42" s="490"/>
      <c r="Y42" s="490"/>
      <c r="Z42" s="490"/>
      <c r="AA42" s="490"/>
      <c r="AB42" s="490"/>
      <c r="AC42" s="490"/>
      <c r="AD42" s="490"/>
      <c r="AE42" s="490"/>
      <c r="AF42" s="490"/>
      <c r="AG42" s="490"/>
      <c r="AH42" s="490"/>
      <c r="AI42" s="490"/>
      <c r="AJ42" s="490"/>
      <c r="AK42" s="490"/>
      <c r="AL42" s="490"/>
      <c r="AM42" s="491"/>
    </row>
    <row r="43" spans="2:39" ht="15" customHeight="1" x14ac:dyDescent="0.3">
      <c r="B43" s="276" t="str">
        <f>IF(C43="• En el acta unicamente hace referencia a la aprobación del presupuesto sin indicar por cuanto se aprobo.",1,"")</f>
        <v/>
      </c>
      <c r="C43" s="490" t="str">
        <f>IF(C41="• No se envía el acta de aprobación al presupuesto.","",IF(AF25&gt;0,IF(X25="","• En el acta únicamente hace referencia a la aprobación del presupuesto sin indicar por cuanto se aprobó.","")))</f>
        <v/>
      </c>
      <c r="D43" s="490"/>
      <c r="E43" s="490"/>
      <c r="F43" s="490"/>
      <c r="G43" s="490"/>
      <c r="H43" s="490"/>
      <c r="I43" s="490"/>
      <c r="J43" s="490"/>
      <c r="K43" s="490"/>
      <c r="L43" s="490"/>
      <c r="M43" s="490"/>
      <c r="N43" s="490"/>
      <c r="O43" s="490"/>
      <c r="P43" s="490"/>
      <c r="Q43" s="490"/>
      <c r="R43" s="490"/>
      <c r="S43" s="490"/>
      <c r="T43" s="490"/>
      <c r="U43" s="490"/>
      <c r="V43" s="490"/>
      <c r="W43" s="490"/>
      <c r="X43" s="490"/>
      <c r="Y43" s="490"/>
      <c r="Z43" s="490"/>
      <c r="AA43" s="490"/>
      <c r="AB43" s="490"/>
      <c r="AC43" s="490"/>
      <c r="AD43" s="490"/>
      <c r="AE43" s="490"/>
      <c r="AF43" s="490"/>
      <c r="AG43" s="490"/>
      <c r="AH43" s="490"/>
      <c r="AI43" s="490"/>
      <c r="AJ43" s="490"/>
      <c r="AK43" s="490"/>
      <c r="AL43" s="490"/>
      <c r="AM43" s="491"/>
    </row>
    <row r="44" spans="2:39" ht="15" customHeight="1" x14ac:dyDescent="0.3">
      <c r="B44" s="276" t="str">
        <f>IF(C44="• Existe diferencia entre lo establecido en el acta de aprobación y la información remitida en los formatos del presupuesto.",1,"")</f>
        <v/>
      </c>
      <c r="C44" s="490" t="str">
        <f>IF(C41="• No se envía el acta de aprobación al presupuesto.","",IF(X25="","",IF(X25=AF25,"","• Existe diferencia entre lo establecido en el acta de aprobación y la información remitida en los formatos del presupuesto.")))</f>
        <v/>
      </c>
      <c r="D44" s="490"/>
      <c r="E44" s="490"/>
      <c r="F44" s="490"/>
      <c r="G44" s="490"/>
      <c r="H44" s="490"/>
      <c r="I44" s="490"/>
      <c r="J44" s="490"/>
      <c r="K44" s="490"/>
      <c r="L44" s="490"/>
      <c r="M44" s="490"/>
      <c r="N44" s="490"/>
      <c r="O44" s="490"/>
      <c r="P44" s="490"/>
      <c r="Q44" s="490"/>
      <c r="R44" s="490"/>
      <c r="S44" s="490"/>
      <c r="T44" s="490"/>
      <c r="U44" s="490"/>
      <c r="V44" s="490"/>
      <c r="W44" s="490"/>
      <c r="X44" s="490"/>
      <c r="Y44" s="490"/>
      <c r="Z44" s="490"/>
      <c r="AA44" s="490"/>
      <c r="AB44" s="490"/>
      <c r="AC44" s="490"/>
      <c r="AD44" s="490"/>
      <c r="AE44" s="490"/>
      <c r="AF44" s="490"/>
      <c r="AG44" s="490"/>
      <c r="AH44" s="490"/>
      <c r="AI44" s="490"/>
      <c r="AJ44" s="490"/>
      <c r="AK44" s="490"/>
      <c r="AL44" s="490"/>
      <c r="AM44" s="491"/>
    </row>
    <row r="45" spans="2:39" ht="50.25" customHeight="1" x14ac:dyDescent="0.3">
      <c r="B45" s="276" t="str">
        <f>IF(C45="","",1)</f>
        <v/>
      </c>
      <c r="C45" s="492" t="str">
        <f>IF(C41="• No se envía el acta de aprobación al presupuesto.","",IF(SUM(Inconsistencias!C20:C29)&gt;0,"• No se elaboró el o los formato(s) de: ","")&amp;Inconsistencias!B20&amp;Inconsistencias!B21&amp;Inconsistencias!B22&amp;Inconsistencias!B23&amp;Inconsistencias!B24&amp;Inconsistencias!B25&amp;Inconsistencias!B26&amp;Inconsistencias!B27&amp;Inconsistencias!B28&amp;Inconsistencias!B29)</f>
        <v/>
      </c>
      <c r="D45" s="492"/>
      <c r="E45" s="492"/>
      <c r="F45" s="492"/>
      <c r="G45" s="492"/>
      <c r="H45" s="492"/>
      <c r="I45" s="492"/>
      <c r="J45" s="492"/>
      <c r="K45" s="492"/>
      <c r="L45" s="492"/>
      <c r="M45" s="492"/>
      <c r="N45" s="492"/>
      <c r="O45" s="492"/>
      <c r="P45" s="492"/>
      <c r="Q45" s="492"/>
      <c r="R45" s="492"/>
      <c r="S45" s="492"/>
      <c r="T45" s="492"/>
      <c r="U45" s="492"/>
      <c r="V45" s="492"/>
      <c r="W45" s="492"/>
      <c r="X45" s="492"/>
      <c r="Y45" s="492"/>
      <c r="Z45" s="492"/>
      <c r="AA45" s="492"/>
      <c r="AB45" s="492"/>
      <c r="AC45" s="492"/>
      <c r="AD45" s="492"/>
      <c r="AE45" s="492"/>
      <c r="AF45" s="492"/>
      <c r="AG45" s="492"/>
      <c r="AH45" s="492"/>
      <c r="AI45" s="492"/>
      <c r="AJ45" s="492"/>
      <c r="AK45" s="492"/>
      <c r="AL45" s="492"/>
      <c r="AM45" s="493"/>
    </row>
    <row r="46" spans="2:39" ht="15" customHeight="1" x14ac:dyDescent="0.3">
      <c r="B46" s="276">
        <f>IF(C46="• El total de la estimación de ingresos es diferente al total del presupuesto de egresos.",1,"")</f>
        <v>1</v>
      </c>
      <c r="C46" s="496" t="str">
        <f>Inconsistencias!B31</f>
        <v>• El total de la estimación de ingresos es diferente al total del presupuesto de egresos.</v>
      </c>
      <c r="D46" s="496"/>
      <c r="E46" s="496"/>
      <c r="F46" s="496"/>
      <c r="G46" s="496"/>
      <c r="H46" s="496"/>
      <c r="I46" s="496"/>
      <c r="J46" s="496"/>
      <c r="K46" s="496"/>
      <c r="L46" s="496"/>
      <c r="M46" s="496"/>
      <c r="N46" s="496"/>
      <c r="O46" s="496"/>
      <c r="P46" s="496"/>
      <c r="Q46" s="496"/>
      <c r="R46" s="496"/>
      <c r="S46" s="496"/>
      <c r="T46" s="496"/>
      <c r="U46" s="496"/>
      <c r="V46" s="496"/>
      <c r="W46" s="496"/>
      <c r="X46" s="496"/>
      <c r="Y46" s="496"/>
      <c r="Z46" s="496"/>
      <c r="AA46" s="496"/>
      <c r="AB46" s="496"/>
      <c r="AC46" s="496"/>
      <c r="AD46" s="496"/>
      <c r="AE46" s="496"/>
      <c r="AF46" s="496"/>
      <c r="AG46" s="496"/>
      <c r="AH46" s="496"/>
      <c r="AI46" s="496"/>
      <c r="AJ46" s="496"/>
      <c r="AK46" s="496"/>
      <c r="AL46" s="496"/>
      <c r="AM46" s="497"/>
    </row>
    <row r="47" spans="2:39" ht="15" customHeight="1" x14ac:dyDescent="0.3">
      <c r="B47" s="276" t="str">
        <f>IF(C47="• Se observa diferencia entre la estimación de ingresos fiscales (11) y los egresos pagaderos con dicha fuente de financiamiento.",1,"")</f>
        <v/>
      </c>
      <c r="C47" s="496" t="str">
        <f>Inconsistencias!B32</f>
        <v/>
      </c>
      <c r="D47" s="496"/>
      <c r="E47" s="496"/>
      <c r="F47" s="496"/>
      <c r="G47" s="496"/>
      <c r="H47" s="496"/>
      <c r="I47" s="496"/>
      <c r="J47" s="496"/>
      <c r="K47" s="496"/>
      <c r="L47" s="496"/>
      <c r="M47" s="496"/>
      <c r="N47" s="496"/>
      <c r="O47" s="496"/>
      <c r="P47" s="496"/>
      <c r="Q47" s="496"/>
      <c r="R47" s="496"/>
      <c r="S47" s="496"/>
      <c r="T47" s="496"/>
      <c r="U47" s="496"/>
      <c r="V47" s="496"/>
      <c r="W47" s="496"/>
      <c r="X47" s="496"/>
      <c r="Y47" s="496"/>
      <c r="Z47" s="496"/>
      <c r="AA47" s="496"/>
      <c r="AB47" s="496"/>
      <c r="AC47" s="496"/>
      <c r="AD47" s="496"/>
      <c r="AE47" s="496"/>
      <c r="AF47" s="496"/>
      <c r="AG47" s="496"/>
      <c r="AH47" s="496"/>
      <c r="AI47" s="496"/>
      <c r="AJ47" s="496"/>
      <c r="AK47" s="496"/>
      <c r="AL47" s="496"/>
      <c r="AM47" s="497"/>
    </row>
    <row r="48" spans="2:39" ht="15" customHeight="1" x14ac:dyDescent="0.3">
      <c r="B48" s="276" t="str">
        <f>IF(C48="• Se observa diferencia entre la estimación de financiamiento interno (12) y los egresos pagaderos con dicha fuente de financiamiento.",1,"")</f>
        <v/>
      </c>
      <c r="C48" s="496" t="str">
        <f>Inconsistencias!B33</f>
        <v/>
      </c>
      <c r="D48" s="496"/>
      <c r="E48" s="496"/>
      <c r="F48" s="496"/>
      <c r="G48" s="496"/>
      <c r="H48" s="496"/>
      <c r="I48" s="496"/>
      <c r="J48" s="496"/>
      <c r="K48" s="496"/>
      <c r="L48" s="496"/>
      <c r="M48" s="496"/>
      <c r="N48" s="496"/>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496"/>
      <c r="AM48" s="497"/>
    </row>
    <row r="49" spans="2:39" ht="15" customHeight="1" x14ac:dyDescent="0.3">
      <c r="B49" s="276" t="str">
        <f>IF(C49="• Se observa diferencia entre la estimación de ingresos propios (14) y los egresos pagaderos con dicha fuente de financiamiento.",1,"")</f>
        <v/>
      </c>
      <c r="C49" s="496" t="str">
        <f>Inconsistencias!B34</f>
        <v/>
      </c>
      <c r="D49" s="496"/>
      <c r="E49" s="496"/>
      <c r="F49" s="496"/>
      <c r="G49" s="496"/>
      <c r="H49" s="496"/>
      <c r="I49" s="496"/>
      <c r="J49" s="496"/>
      <c r="K49" s="496"/>
      <c r="L49" s="496"/>
      <c r="M49" s="496"/>
      <c r="N49" s="496"/>
      <c r="O49" s="496"/>
      <c r="P49" s="496"/>
      <c r="Q49" s="496"/>
      <c r="R49" s="496"/>
      <c r="S49" s="496"/>
      <c r="T49" s="496"/>
      <c r="U49" s="496"/>
      <c r="V49" s="496"/>
      <c r="W49" s="496"/>
      <c r="X49" s="496"/>
      <c r="Y49" s="496"/>
      <c r="Z49" s="496"/>
      <c r="AA49" s="496"/>
      <c r="AB49" s="496"/>
      <c r="AC49" s="496"/>
      <c r="AD49" s="496"/>
      <c r="AE49" s="496"/>
      <c r="AF49" s="496"/>
      <c r="AG49" s="496"/>
      <c r="AH49" s="496"/>
      <c r="AI49" s="496"/>
      <c r="AJ49" s="496"/>
      <c r="AK49" s="496"/>
      <c r="AL49" s="496"/>
      <c r="AM49" s="497"/>
    </row>
    <row r="50" spans="2:39" ht="15" customHeight="1" x14ac:dyDescent="0.3">
      <c r="B50" s="276" t="str">
        <f>IF(C50="• Se observa diferencia entre la estimación de ingresos de recursos federales de libre disposición (15) y los egresos pagaderos con dicha fuente de financiamiento.",1,"")</f>
        <v/>
      </c>
      <c r="C50" s="496" t="str">
        <f>Inconsistencias!B35</f>
        <v/>
      </c>
      <c r="D50" s="496"/>
      <c r="E50" s="496"/>
      <c r="F50" s="496"/>
      <c r="G50" s="496"/>
      <c r="H50" s="496"/>
      <c r="I50" s="496"/>
      <c r="J50" s="496"/>
      <c r="K50" s="496"/>
      <c r="L50" s="496"/>
      <c r="M50" s="496"/>
      <c r="N50" s="496"/>
      <c r="O50" s="496"/>
      <c r="P50" s="496"/>
      <c r="Q50" s="496"/>
      <c r="R50" s="496"/>
      <c r="S50" s="496"/>
      <c r="T50" s="496"/>
      <c r="U50" s="496"/>
      <c r="V50" s="496"/>
      <c r="W50" s="496"/>
      <c r="X50" s="496"/>
      <c r="Y50" s="496"/>
      <c r="Z50" s="496"/>
      <c r="AA50" s="496"/>
      <c r="AB50" s="496"/>
      <c r="AC50" s="496"/>
      <c r="AD50" s="496"/>
      <c r="AE50" s="496"/>
      <c r="AF50" s="496"/>
      <c r="AG50" s="496"/>
      <c r="AH50" s="496"/>
      <c r="AI50" s="496"/>
      <c r="AJ50" s="496"/>
      <c r="AK50" s="496"/>
      <c r="AL50" s="496"/>
      <c r="AM50" s="497"/>
    </row>
    <row r="51" spans="2:39" ht="15" customHeight="1" x14ac:dyDescent="0.3">
      <c r="B51" s="276" t="str">
        <f>IF(C51="• Se observa diferencia entre la estimación de ingresos de recursos estatales de libre disposición (16) y los egresos pagaderos con dicha fuente de financiamiento.",1,"")</f>
        <v/>
      </c>
      <c r="C51" s="496" t="str">
        <f>Inconsistencias!B36</f>
        <v/>
      </c>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7"/>
    </row>
    <row r="52" spans="2:39" ht="15" customHeight="1" x14ac:dyDescent="0.3">
      <c r="B52" s="276">
        <f>IF(C52="• Se observa diferencia entre la estimación de ingresos de otros recursos de libre disposición (17) y los egresos pagaderos con dicha fuente de financiamiento.",1,"")</f>
        <v>1</v>
      </c>
      <c r="C52" s="496" t="str">
        <f>Inconsistencias!B37</f>
        <v>• Se observa diferencia entre la estimación de ingresos de otros recursos de libre disposición (17) y los egresos pagaderos con dicha fuente de financiamiento.</v>
      </c>
      <c r="D52" s="496"/>
      <c r="E52" s="496"/>
      <c r="F52" s="496"/>
      <c r="G52" s="496"/>
      <c r="H52" s="496"/>
      <c r="I52" s="496"/>
      <c r="J52" s="496"/>
      <c r="K52" s="496"/>
      <c r="L52" s="496"/>
      <c r="M52" s="496"/>
      <c r="N52" s="496"/>
      <c r="O52" s="496"/>
      <c r="P52" s="496"/>
      <c r="Q52" s="496"/>
      <c r="R52" s="496"/>
      <c r="S52" s="496"/>
      <c r="T52" s="496"/>
      <c r="U52" s="496"/>
      <c r="V52" s="496"/>
      <c r="W52" s="496"/>
      <c r="X52" s="496"/>
      <c r="Y52" s="496"/>
      <c r="Z52" s="496"/>
      <c r="AA52" s="496"/>
      <c r="AB52" s="496"/>
      <c r="AC52" s="496"/>
      <c r="AD52" s="496"/>
      <c r="AE52" s="496"/>
      <c r="AF52" s="496"/>
      <c r="AG52" s="496"/>
      <c r="AH52" s="496"/>
      <c r="AI52" s="496"/>
      <c r="AJ52" s="496"/>
      <c r="AK52" s="496"/>
      <c r="AL52" s="496"/>
      <c r="AM52" s="497"/>
    </row>
    <row r="53" spans="2:39" ht="15" customHeight="1" x14ac:dyDescent="0.3">
      <c r="B53" s="276" t="str">
        <f>IF(C53="• Se observa diferencia entre la estimación de ingresos de recursos federales etiquetados (25) y los egresos pagaderos con dicha fuente de financiamiento.",1,"")</f>
        <v/>
      </c>
      <c r="C53" s="496" t="str">
        <f>Inconsistencias!B38</f>
        <v/>
      </c>
      <c r="D53" s="496"/>
      <c r="E53" s="496"/>
      <c r="F53" s="496"/>
      <c r="G53" s="496"/>
      <c r="H53" s="496"/>
      <c r="I53" s="496"/>
      <c r="J53" s="496"/>
      <c r="K53" s="496"/>
      <c r="L53" s="496"/>
      <c r="M53" s="496"/>
      <c r="N53" s="496"/>
      <c r="O53" s="496"/>
      <c r="P53" s="496"/>
      <c r="Q53" s="496"/>
      <c r="R53" s="496"/>
      <c r="S53" s="496"/>
      <c r="T53" s="496"/>
      <c r="U53" s="496"/>
      <c r="V53" s="496"/>
      <c r="W53" s="496"/>
      <c r="X53" s="496"/>
      <c r="Y53" s="496"/>
      <c r="Z53" s="496"/>
      <c r="AA53" s="496"/>
      <c r="AB53" s="496"/>
      <c r="AC53" s="496"/>
      <c r="AD53" s="496"/>
      <c r="AE53" s="496"/>
      <c r="AF53" s="496"/>
      <c r="AG53" s="496"/>
      <c r="AH53" s="496"/>
      <c r="AI53" s="496"/>
      <c r="AJ53" s="496"/>
      <c r="AK53" s="496"/>
      <c r="AL53" s="496"/>
      <c r="AM53" s="497"/>
    </row>
    <row r="54" spans="2:39" ht="15" customHeight="1" x14ac:dyDescent="0.3">
      <c r="B54" s="276" t="str">
        <f>IF(C54="• Se observa diferencia entre la estimación de ingresos de recursos estatales etiquetados (26) y los egresos pagaderos con dicha fuente de financiamiento.",1,"")</f>
        <v/>
      </c>
      <c r="C54" s="496" t="str">
        <f>Inconsistencias!B39</f>
        <v/>
      </c>
      <c r="D54" s="496"/>
      <c r="E54" s="496"/>
      <c r="F54" s="496"/>
      <c r="G54" s="496"/>
      <c r="H54" s="496"/>
      <c r="I54" s="496"/>
      <c r="J54" s="496"/>
      <c r="K54" s="496"/>
      <c r="L54" s="496"/>
      <c r="M54" s="496"/>
      <c r="N54" s="496"/>
      <c r="O54" s="496"/>
      <c r="P54" s="496"/>
      <c r="Q54" s="496"/>
      <c r="R54" s="496"/>
      <c r="S54" s="496"/>
      <c r="T54" s="496"/>
      <c r="U54" s="496"/>
      <c r="V54" s="496"/>
      <c r="W54" s="496"/>
      <c r="X54" s="496"/>
      <c r="Y54" s="496"/>
      <c r="Z54" s="496"/>
      <c r="AA54" s="496"/>
      <c r="AB54" s="496"/>
      <c r="AC54" s="496"/>
      <c r="AD54" s="496"/>
      <c r="AE54" s="496"/>
      <c r="AF54" s="496"/>
      <c r="AG54" s="496"/>
      <c r="AH54" s="496"/>
      <c r="AI54" s="496"/>
      <c r="AJ54" s="496"/>
      <c r="AK54" s="496"/>
      <c r="AL54" s="496"/>
      <c r="AM54" s="497"/>
    </row>
    <row r="55" spans="2:39" ht="22.5" customHeight="1" x14ac:dyDescent="0.3">
      <c r="B55" s="276" t="str">
        <f>IF(C55="• Se observa diferencia entre la estimación de ingresos otros recursos de transferencia federal etiquetados (27) y los egresos pagaderos con dicha fuente de financiamiento.",1,"")</f>
        <v/>
      </c>
      <c r="C55" s="496" t="str">
        <f>Inconsistencias!B40</f>
        <v/>
      </c>
      <c r="D55" s="496"/>
      <c r="E55" s="496"/>
      <c r="F55" s="496"/>
      <c r="G55" s="496"/>
      <c r="H55" s="496"/>
      <c r="I55" s="496"/>
      <c r="J55" s="496"/>
      <c r="K55" s="496"/>
      <c r="L55" s="496"/>
      <c r="M55" s="496"/>
      <c r="N55" s="496"/>
      <c r="O55" s="496"/>
      <c r="P55" s="496"/>
      <c r="Q55" s="496"/>
      <c r="R55" s="496"/>
      <c r="S55" s="496"/>
      <c r="T55" s="496"/>
      <c r="U55" s="496"/>
      <c r="V55" s="496"/>
      <c r="W55" s="496"/>
      <c r="X55" s="496"/>
      <c r="Y55" s="496"/>
      <c r="Z55" s="496"/>
      <c r="AA55" s="496"/>
      <c r="AB55" s="496"/>
      <c r="AC55" s="496"/>
      <c r="AD55" s="496"/>
      <c r="AE55" s="496"/>
      <c r="AF55" s="496"/>
      <c r="AG55" s="496"/>
      <c r="AH55" s="496"/>
      <c r="AI55" s="496"/>
      <c r="AJ55" s="496"/>
      <c r="AK55" s="496"/>
      <c r="AL55" s="496"/>
      <c r="AM55" s="497"/>
    </row>
    <row r="56" spans="2:39" ht="15" customHeight="1" x14ac:dyDescent="0.3">
      <c r="B56" s="276" t="str">
        <f>IF(C56="• El total del presupuesto de egresos en su clasificación por objeto del gasto difiere con el total de los egresos por clasificación funcional del gasto.",1,"")</f>
        <v/>
      </c>
      <c r="C56" s="496" t="str">
        <f>Inconsistencias!B42</f>
        <v/>
      </c>
      <c r="D56" s="496"/>
      <c r="E56" s="496"/>
      <c r="F56" s="496"/>
      <c r="G56" s="496"/>
      <c r="H56" s="496"/>
      <c r="I56" s="496"/>
      <c r="J56" s="496"/>
      <c r="K56" s="496"/>
      <c r="L56" s="496"/>
      <c r="M56" s="496"/>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7"/>
    </row>
    <row r="57" spans="2:39" ht="15" customHeight="1" x14ac:dyDescent="0.3">
      <c r="B57" s="276" t="str">
        <f>IF(C57="• El total del presupuesto de egresos en su clasificación por objeto del gasto difiere con el total de los egresos en la clasificación administrativa.",1,"")</f>
        <v/>
      </c>
      <c r="C57" s="496" t="str">
        <f>Inconsistencias!B43</f>
        <v/>
      </c>
      <c r="D57" s="496"/>
      <c r="E57" s="496"/>
      <c r="F57" s="496"/>
      <c r="G57" s="496"/>
      <c r="H57" s="496"/>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7"/>
    </row>
    <row r="58" spans="2:39" ht="15" customHeight="1" x14ac:dyDescent="0.3">
      <c r="B58" s="276" t="str">
        <f>IF(C58="• A todo FIN debe existir un PROPÓSITO, en este caso, en el nivel de MIR se establece FIN(ES) y no se tiene el mismo número de PROPÓSITO(S).",1,"")</f>
        <v/>
      </c>
      <c r="C58" s="496" t="str">
        <f>Inconsistencias!B45</f>
        <v/>
      </c>
      <c r="D58" s="496"/>
      <c r="E58" s="496"/>
      <c r="F58" s="496"/>
      <c r="G58" s="496"/>
      <c r="H58" s="496"/>
      <c r="I58" s="496"/>
      <c r="J58" s="496"/>
      <c r="K58" s="496"/>
      <c r="L58" s="496"/>
      <c r="M58" s="496"/>
      <c r="N58" s="496"/>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7"/>
    </row>
    <row r="59" spans="2:39" ht="15" customHeight="1" x14ac:dyDescent="0.3">
      <c r="B59" s="276" t="str">
        <f>IF(C59="• A todo PROPÓSITO debe existir un FIN, en este caso, en el nivel de MIR se establece PROPÓSITO(S) y no se tiene el mismo número de FIN(ES).",1,"")</f>
        <v/>
      </c>
      <c r="C59" s="496" t="str">
        <f>Inconsistencias!B46</f>
        <v/>
      </c>
      <c r="D59" s="496"/>
      <c r="E59" s="496"/>
      <c r="F59" s="496"/>
      <c r="G59" s="496"/>
      <c r="H59" s="496"/>
      <c r="I59" s="496"/>
      <c r="J59" s="496"/>
      <c r="K59" s="496"/>
      <c r="L59" s="496"/>
      <c r="M59" s="496"/>
      <c r="N59" s="496"/>
      <c r="O59" s="496"/>
      <c r="P59" s="496"/>
      <c r="Q59" s="496"/>
      <c r="R59" s="496"/>
      <c r="S59" s="496"/>
      <c r="T59" s="496"/>
      <c r="U59" s="496"/>
      <c r="V59" s="496"/>
      <c r="W59" s="496"/>
      <c r="X59" s="496"/>
      <c r="Y59" s="496"/>
      <c r="Z59" s="496"/>
      <c r="AA59" s="496"/>
      <c r="AB59" s="496"/>
      <c r="AC59" s="496"/>
      <c r="AD59" s="496"/>
      <c r="AE59" s="496"/>
      <c r="AF59" s="496"/>
      <c r="AG59" s="496"/>
      <c r="AH59" s="496"/>
      <c r="AI59" s="496"/>
      <c r="AJ59" s="496"/>
      <c r="AK59" s="496"/>
      <c r="AL59" s="496"/>
      <c r="AM59" s="497"/>
    </row>
    <row r="60" spans="2:39" ht="15" customHeight="1" x14ac:dyDescent="0.3">
      <c r="B60" s="276" t="str">
        <f>IF(C60="• Establecido el FIN y PROPÓSITO se construyen los COMPONENTES, en este caso, en el Nivel de MIR se establece FIN(ES) y PROPÓSITO(S) y no se tiene o es menor al número de COMPONENTE(S).",1,"")</f>
        <v/>
      </c>
      <c r="C60" s="496" t="str">
        <f>Inconsistencias!B47</f>
        <v/>
      </c>
      <c r="D60" s="496"/>
      <c r="E60" s="496"/>
      <c r="F60" s="496"/>
      <c r="G60" s="496"/>
      <c r="H60" s="496"/>
      <c r="I60" s="496"/>
      <c r="J60" s="496"/>
      <c r="K60" s="496"/>
      <c r="L60" s="496"/>
      <c r="M60" s="496"/>
      <c r="N60" s="496"/>
      <c r="O60" s="496"/>
      <c r="P60" s="496"/>
      <c r="Q60" s="496"/>
      <c r="R60" s="496"/>
      <c r="S60" s="496"/>
      <c r="T60" s="496"/>
      <c r="U60" s="496"/>
      <c r="V60" s="496"/>
      <c r="W60" s="496"/>
      <c r="X60" s="496"/>
      <c r="Y60" s="496"/>
      <c r="Z60" s="496"/>
      <c r="AA60" s="496"/>
      <c r="AB60" s="496"/>
      <c r="AC60" s="496"/>
      <c r="AD60" s="496"/>
      <c r="AE60" s="496"/>
      <c r="AF60" s="496"/>
      <c r="AG60" s="496"/>
      <c r="AH60" s="496"/>
      <c r="AI60" s="496"/>
      <c r="AJ60" s="496"/>
      <c r="AK60" s="496"/>
      <c r="AL60" s="496"/>
      <c r="AM60" s="497"/>
    </row>
    <row r="61" spans="2:39" ht="15.6" customHeight="1" x14ac:dyDescent="0.3">
      <c r="B61" s="276" t="str">
        <f>IF(C61="• Determinado los COMPONENTES que contribuyen al FIN y PROPÓPOSITO se constituyen las ACTIVIDADES, en este caso, en el Nivel de MIR se establece COMPONENTE(S) y no se tiene o es menor al número de ACTIVIDADE(S).",1,"")</f>
        <v/>
      </c>
      <c r="C61" s="496" t="str">
        <f>Inconsistencias!B48</f>
        <v/>
      </c>
      <c r="D61" s="496"/>
      <c r="E61" s="496"/>
      <c r="F61" s="496"/>
      <c r="G61" s="496"/>
      <c r="H61" s="496"/>
      <c r="I61" s="496"/>
      <c r="J61" s="496"/>
      <c r="K61" s="496"/>
      <c r="L61" s="496"/>
      <c r="M61" s="496"/>
      <c r="N61" s="496"/>
      <c r="O61" s="496"/>
      <c r="P61" s="496"/>
      <c r="Q61" s="496"/>
      <c r="R61" s="496"/>
      <c r="S61" s="496"/>
      <c r="T61" s="496"/>
      <c r="U61" s="496"/>
      <c r="V61" s="496"/>
      <c r="W61" s="496"/>
      <c r="X61" s="496"/>
      <c r="Y61" s="496"/>
      <c r="Z61" s="496"/>
      <c r="AA61" s="496"/>
      <c r="AB61" s="496"/>
      <c r="AC61" s="496"/>
      <c r="AD61" s="496"/>
      <c r="AE61" s="496"/>
      <c r="AF61" s="496"/>
      <c r="AG61" s="496"/>
      <c r="AH61" s="496"/>
      <c r="AI61" s="496"/>
      <c r="AJ61" s="496"/>
      <c r="AK61" s="496"/>
      <c r="AL61" s="496"/>
      <c r="AM61" s="497"/>
    </row>
    <row r="62" spans="2:39" ht="22.35" customHeight="1" x14ac:dyDescent="0.3">
      <c r="B62" s="276" t="str">
        <f>IF(C62="• El presupuesto de egresos en su clasificación por objeto del gasto difiere con lo erogado en la MIR y/o Indicadores de gestión, en lo correspondiente al capítulo 1000.",1,"")</f>
        <v/>
      </c>
      <c r="C62" s="496" t="str">
        <f>Inconsistencias!B49</f>
        <v/>
      </c>
      <c r="D62" s="496"/>
      <c r="E62" s="496"/>
      <c r="F62" s="496"/>
      <c r="G62" s="496"/>
      <c r="H62" s="496"/>
      <c r="I62" s="496"/>
      <c r="J62" s="496"/>
      <c r="K62" s="496"/>
      <c r="L62" s="496"/>
      <c r="M62" s="496"/>
      <c r="N62" s="496"/>
      <c r="O62" s="496"/>
      <c r="P62" s="496"/>
      <c r="Q62" s="496"/>
      <c r="R62" s="496"/>
      <c r="S62" s="496"/>
      <c r="T62" s="496"/>
      <c r="U62" s="496"/>
      <c r="V62" s="496"/>
      <c r="W62" s="496"/>
      <c r="X62" s="496"/>
      <c r="Y62" s="496"/>
      <c r="Z62" s="496"/>
      <c r="AA62" s="496"/>
      <c r="AB62" s="496"/>
      <c r="AC62" s="496"/>
      <c r="AD62" s="496"/>
      <c r="AE62" s="496"/>
      <c r="AF62" s="496"/>
      <c r="AG62" s="496"/>
      <c r="AH62" s="496"/>
      <c r="AI62" s="496"/>
      <c r="AJ62" s="496"/>
      <c r="AK62" s="496"/>
      <c r="AL62" s="496"/>
      <c r="AM62" s="497"/>
    </row>
    <row r="63" spans="2:39" ht="22.35" customHeight="1" x14ac:dyDescent="0.3">
      <c r="B63" s="276" t="str">
        <f>IF(C63="• El presupuesto de egresos en su clasificación por objeto del gasto difiere con lo erogado en la MIR y/o Indicadores de gestión, en lo correspondiente al capítulo 2000.",1,"")</f>
        <v/>
      </c>
      <c r="C63" s="496" t="str">
        <f>Inconsistencias!B50</f>
        <v/>
      </c>
      <c r="D63" s="496"/>
      <c r="E63" s="496"/>
      <c r="F63" s="496"/>
      <c r="G63" s="496"/>
      <c r="H63" s="496"/>
      <c r="I63" s="496"/>
      <c r="J63" s="496"/>
      <c r="K63" s="496"/>
      <c r="L63" s="496"/>
      <c r="M63" s="496"/>
      <c r="N63" s="496"/>
      <c r="O63" s="496"/>
      <c r="P63" s="496"/>
      <c r="Q63" s="496"/>
      <c r="R63" s="496"/>
      <c r="S63" s="496"/>
      <c r="T63" s="496"/>
      <c r="U63" s="496"/>
      <c r="V63" s="496"/>
      <c r="W63" s="496"/>
      <c r="X63" s="496"/>
      <c r="Y63" s="496"/>
      <c r="Z63" s="496"/>
      <c r="AA63" s="496"/>
      <c r="AB63" s="496"/>
      <c r="AC63" s="496"/>
      <c r="AD63" s="496"/>
      <c r="AE63" s="496"/>
      <c r="AF63" s="496"/>
      <c r="AG63" s="496"/>
      <c r="AH63" s="496"/>
      <c r="AI63" s="496"/>
      <c r="AJ63" s="496"/>
      <c r="AK63" s="496"/>
      <c r="AL63" s="496"/>
      <c r="AM63" s="497"/>
    </row>
    <row r="64" spans="2:39" ht="26.25" customHeight="1" x14ac:dyDescent="0.3">
      <c r="B64" s="276" t="str">
        <f>IF(C64="• El presupuesto de egresos en su clasificación por objeto del gasto difiere con lo erogado en la MIR y/o Indicadores de gestión, en lo correspondiente al capítulo 3000.",1,"")</f>
        <v/>
      </c>
      <c r="C64" s="496" t="str">
        <f>Inconsistencias!B51</f>
        <v/>
      </c>
      <c r="D64" s="496"/>
      <c r="E64" s="496"/>
      <c r="F64" s="496"/>
      <c r="G64" s="496"/>
      <c r="H64" s="496"/>
      <c r="I64" s="496"/>
      <c r="J64" s="496"/>
      <c r="K64" s="496"/>
      <c r="L64" s="496"/>
      <c r="M64" s="496"/>
      <c r="N64" s="496"/>
      <c r="O64" s="496"/>
      <c r="P64" s="496"/>
      <c r="Q64" s="496"/>
      <c r="R64" s="496"/>
      <c r="S64" s="496"/>
      <c r="T64" s="496"/>
      <c r="U64" s="496"/>
      <c r="V64" s="496"/>
      <c r="W64" s="496"/>
      <c r="X64" s="496"/>
      <c r="Y64" s="496"/>
      <c r="Z64" s="496"/>
      <c r="AA64" s="496"/>
      <c r="AB64" s="496"/>
      <c r="AC64" s="496"/>
      <c r="AD64" s="496"/>
      <c r="AE64" s="496"/>
      <c r="AF64" s="496"/>
      <c r="AG64" s="496"/>
      <c r="AH64" s="496"/>
      <c r="AI64" s="496"/>
      <c r="AJ64" s="496"/>
      <c r="AK64" s="496"/>
      <c r="AL64" s="496"/>
      <c r="AM64" s="497"/>
    </row>
    <row r="65" spans="2:39" ht="26.25" customHeight="1" x14ac:dyDescent="0.3">
      <c r="B65" s="276" t="str">
        <f>IF(C65="• El presupuesto de egresos en su clasificación por objeto del gasto difiere con lo erogado en la MIR y/o Indicadores de gestión, en lo correspondiente al capítulo 4000.",1,"")</f>
        <v/>
      </c>
      <c r="C65" s="496" t="str">
        <f>Inconsistencias!B52</f>
        <v/>
      </c>
      <c r="D65" s="496"/>
      <c r="E65" s="496"/>
      <c r="F65" s="496"/>
      <c r="G65" s="496"/>
      <c r="H65" s="496"/>
      <c r="I65" s="496"/>
      <c r="J65" s="496"/>
      <c r="K65" s="496"/>
      <c r="L65" s="496"/>
      <c r="M65" s="496"/>
      <c r="N65" s="496"/>
      <c r="O65" s="496"/>
      <c r="P65" s="496"/>
      <c r="Q65" s="496"/>
      <c r="R65" s="496"/>
      <c r="S65" s="496"/>
      <c r="T65" s="496"/>
      <c r="U65" s="496"/>
      <c r="V65" s="496"/>
      <c r="W65" s="496"/>
      <c r="X65" s="496"/>
      <c r="Y65" s="496"/>
      <c r="Z65" s="496"/>
      <c r="AA65" s="496"/>
      <c r="AB65" s="496"/>
      <c r="AC65" s="496"/>
      <c r="AD65" s="496"/>
      <c r="AE65" s="496"/>
      <c r="AF65" s="496"/>
      <c r="AG65" s="496"/>
      <c r="AH65" s="496"/>
      <c r="AI65" s="496"/>
      <c r="AJ65" s="496"/>
      <c r="AK65" s="496"/>
      <c r="AL65" s="496"/>
      <c r="AM65" s="497"/>
    </row>
    <row r="66" spans="2:39" ht="26.25" customHeight="1" x14ac:dyDescent="0.3">
      <c r="B66" s="276" t="str">
        <f>IF(C66="• El presupuesto de egresos en su clasificación por objeto del gasto difiere con lo erogado en la MIR y/o Indicadores de gestión, en lo correspondiente al capítulo 5000.",1,"")</f>
        <v/>
      </c>
      <c r="C66" s="496" t="str">
        <f>Inconsistencias!B53</f>
        <v/>
      </c>
      <c r="D66" s="496"/>
      <c r="E66" s="496"/>
      <c r="F66" s="496"/>
      <c r="G66" s="496"/>
      <c r="H66" s="496"/>
      <c r="I66" s="496"/>
      <c r="J66" s="496"/>
      <c r="K66" s="496"/>
      <c r="L66" s="496"/>
      <c r="M66" s="496"/>
      <c r="N66" s="496"/>
      <c r="O66" s="496"/>
      <c r="P66" s="496"/>
      <c r="Q66" s="496"/>
      <c r="R66" s="496"/>
      <c r="S66" s="496"/>
      <c r="T66" s="496"/>
      <c r="U66" s="496"/>
      <c r="V66" s="496"/>
      <c r="W66" s="496"/>
      <c r="X66" s="496"/>
      <c r="Y66" s="496"/>
      <c r="Z66" s="496"/>
      <c r="AA66" s="496"/>
      <c r="AB66" s="496"/>
      <c r="AC66" s="496"/>
      <c r="AD66" s="496"/>
      <c r="AE66" s="496"/>
      <c r="AF66" s="496"/>
      <c r="AG66" s="496"/>
      <c r="AH66" s="496"/>
      <c r="AI66" s="496"/>
      <c r="AJ66" s="496"/>
      <c r="AK66" s="496"/>
      <c r="AL66" s="496"/>
      <c r="AM66" s="497"/>
    </row>
    <row r="67" spans="2:39" ht="26.25" customHeight="1" x14ac:dyDescent="0.3">
      <c r="B67" s="276" t="str">
        <f>IF(C67="• El presupuesto de egresos en su clasificación por objeto del gasto difiere con lo erogado en la MIR y/o Indicadores de gestión, en lo correspondiente al capítulo 6000.",1,"")</f>
        <v/>
      </c>
      <c r="C67" s="496" t="str">
        <f>Inconsistencias!B54</f>
        <v/>
      </c>
      <c r="D67" s="496"/>
      <c r="E67" s="496"/>
      <c r="F67" s="496"/>
      <c r="G67" s="496"/>
      <c r="H67" s="496"/>
      <c r="I67" s="496"/>
      <c r="J67" s="496"/>
      <c r="K67" s="496"/>
      <c r="L67" s="496"/>
      <c r="M67" s="496"/>
      <c r="N67" s="496"/>
      <c r="O67" s="496"/>
      <c r="P67" s="496"/>
      <c r="Q67" s="496"/>
      <c r="R67" s="496"/>
      <c r="S67" s="496"/>
      <c r="T67" s="496"/>
      <c r="U67" s="496"/>
      <c r="V67" s="496"/>
      <c r="W67" s="496"/>
      <c r="X67" s="496"/>
      <c r="Y67" s="496"/>
      <c r="Z67" s="496"/>
      <c r="AA67" s="496"/>
      <c r="AB67" s="496"/>
      <c r="AC67" s="496"/>
      <c r="AD67" s="496"/>
      <c r="AE67" s="496"/>
      <c r="AF67" s="496"/>
      <c r="AG67" s="496"/>
      <c r="AH67" s="496"/>
      <c r="AI67" s="496"/>
      <c r="AJ67" s="496"/>
      <c r="AK67" s="496"/>
      <c r="AL67" s="496"/>
      <c r="AM67" s="497"/>
    </row>
    <row r="68" spans="2:39" ht="26.25" customHeight="1" x14ac:dyDescent="0.3">
      <c r="B68" s="276" t="str">
        <f>IF(C68="• El presupuesto de egresos en su clasificación por objeto del gasto difiere con lo erogado en la MIR y/o Indicadores de gestión, en lo correspondiente al capítulo 7000.",1,"")</f>
        <v/>
      </c>
      <c r="C68" s="496" t="str">
        <f>Inconsistencias!B55</f>
        <v/>
      </c>
      <c r="D68" s="496"/>
      <c r="E68" s="496"/>
      <c r="F68" s="496"/>
      <c r="G68" s="496"/>
      <c r="H68" s="496"/>
      <c r="I68" s="496"/>
      <c r="J68" s="496"/>
      <c r="K68" s="496"/>
      <c r="L68" s="496"/>
      <c r="M68" s="496"/>
      <c r="N68" s="496"/>
      <c r="O68" s="496"/>
      <c r="P68" s="496"/>
      <c r="Q68" s="496"/>
      <c r="R68" s="496"/>
      <c r="S68" s="496"/>
      <c r="T68" s="496"/>
      <c r="U68" s="496"/>
      <c r="V68" s="496"/>
      <c r="W68" s="496"/>
      <c r="X68" s="496"/>
      <c r="Y68" s="496"/>
      <c r="Z68" s="496"/>
      <c r="AA68" s="496"/>
      <c r="AB68" s="496"/>
      <c r="AC68" s="496"/>
      <c r="AD68" s="496"/>
      <c r="AE68" s="496"/>
      <c r="AF68" s="496"/>
      <c r="AG68" s="496"/>
      <c r="AH68" s="496"/>
      <c r="AI68" s="496"/>
      <c r="AJ68" s="496"/>
      <c r="AK68" s="496"/>
      <c r="AL68" s="496"/>
      <c r="AM68" s="497"/>
    </row>
    <row r="69" spans="2:39" ht="26.25" customHeight="1" x14ac:dyDescent="0.3">
      <c r="B69" s="276" t="str">
        <f>IF(C69="• El presupuesto de egresos en su clasificación por objeto del gasto difiere con lo erogado en la MIR y/o Indicadores de gestión, en lo correspondiente al capítulo 8000.",1,"")</f>
        <v/>
      </c>
      <c r="C69" s="496" t="str">
        <f>Inconsistencias!B56</f>
        <v/>
      </c>
      <c r="D69" s="496"/>
      <c r="E69" s="496"/>
      <c r="F69" s="496"/>
      <c r="G69" s="496"/>
      <c r="H69" s="496"/>
      <c r="I69" s="496"/>
      <c r="J69" s="496"/>
      <c r="K69" s="496"/>
      <c r="L69" s="496"/>
      <c r="M69" s="496"/>
      <c r="N69" s="496"/>
      <c r="O69" s="496"/>
      <c r="P69" s="496"/>
      <c r="Q69" s="496"/>
      <c r="R69" s="496"/>
      <c r="S69" s="496"/>
      <c r="T69" s="496"/>
      <c r="U69" s="496"/>
      <c r="V69" s="496"/>
      <c r="W69" s="496"/>
      <c r="X69" s="496"/>
      <c r="Y69" s="496"/>
      <c r="Z69" s="496"/>
      <c r="AA69" s="496"/>
      <c r="AB69" s="496"/>
      <c r="AC69" s="496"/>
      <c r="AD69" s="496"/>
      <c r="AE69" s="496"/>
      <c r="AF69" s="496"/>
      <c r="AG69" s="496"/>
      <c r="AH69" s="496"/>
      <c r="AI69" s="496"/>
      <c r="AJ69" s="496"/>
      <c r="AK69" s="496"/>
      <c r="AL69" s="496"/>
      <c r="AM69" s="497"/>
    </row>
    <row r="70" spans="2:39" ht="26.25" customHeight="1" x14ac:dyDescent="0.3">
      <c r="B70" s="276" t="str">
        <f>IF(C70="• El presupuesto de egresos en su clasificación por objeto del gasto difiere con lo erogado en la MIR y/o Indicadores de gestión, en lo correspondiente al capítulo 9000.",1,"")</f>
        <v/>
      </c>
      <c r="C70" s="496" t="str">
        <f>Inconsistencias!B57</f>
        <v/>
      </c>
      <c r="D70" s="496"/>
      <c r="E70" s="496"/>
      <c r="F70" s="496"/>
      <c r="G70" s="496"/>
      <c r="H70" s="496"/>
      <c r="I70" s="496"/>
      <c r="J70" s="496"/>
      <c r="K70" s="496"/>
      <c r="L70" s="496"/>
      <c r="M70" s="496"/>
      <c r="N70" s="496"/>
      <c r="O70" s="496"/>
      <c r="P70" s="496"/>
      <c r="Q70" s="496"/>
      <c r="R70" s="496"/>
      <c r="S70" s="496"/>
      <c r="T70" s="496"/>
      <c r="U70" s="496"/>
      <c r="V70" s="496"/>
      <c r="W70" s="496"/>
      <c r="X70" s="496"/>
      <c r="Y70" s="496"/>
      <c r="Z70" s="496"/>
      <c r="AA70" s="496"/>
      <c r="AB70" s="496"/>
      <c r="AC70" s="496"/>
      <c r="AD70" s="496"/>
      <c r="AE70" s="496"/>
      <c r="AF70" s="496"/>
      <c r="AG70" s="496"/>
      <c r="AH70" s="496"/>
      <c r="AI70" s="496"/>
      <c r="AJ70" s="496"/>
      <c r="AK70" s="496"/>
      <c r="AL70" s="496"/>
      <c r="AM70" s="497"/>
    </row>
    <row r="71" spans="2:39" ht="15" customHeight="1" x14ac:dyDescent="0.3">
      <c r="B71" s="277"/>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row>
    <row r="72" spans="2:39" ht="15" customHeight="1" x14ac:dyDescent="0.3">
      <c r="B72" s="412" t="s">
        <v>1142</v>
      </c>
      <c r="C72" s="413"/>
      <c r="D72" s="413"/>
      <c r="E72" s="413"/>
      <c r="F72" s="413"/>
      <c r="G72" s="413"/>
      <c r="H72" s="413"/>
      <c r="I72" s="413"/>
      <c r="J72" s="413"/>
      <c r="K72" s="413"/>
      <c r="L72" s="413"/>
      <c r="M72" s="413"/>
      <c r="N72" s="413"/>
      <c r="O72" s="413"/>
      <c r="P72" s="413"/>
      <c r="Q72" s="413"/>
      <c r="R72" s="413"/>
      <c r="S72" s="413"/>
      <c r="T72" s="413"/>
      <c r="U72" s="413"/>
      <c r="V72" s="413"/>
      <c r="W72" s="413"/>
      <c r="X72" s="413"/>
      <c r="Y72" s="413"/>
      <c r="Z72" s="413"/>
      <c r="AA72" s="413"/>
      <c r="AB72" s="413"/>
      <c r="AC72" s="413"/>
      <c r="AD72" s="413"/>
      <c r="AE72" s="413"/>
      <c r="AF72" s="413"/>
      <c r="AG72" s="413"/>
      <c r="AH72" s="413"/>
      <c r="AI72" s="413"/>
      <c r="AJ72" s="413"/>
      <c r="AK72" s="413"/>
      <c r="AL72" s="413"/>
      <c r="AM72" s="456"/>
    </row>
    <row r="73" spans="2:39" ht="15" customHeight="1" x14ac:dyDescent="0.3">
      <c r="B73" s="522" t="s">
        <v>1730</v>
      </c>
      <c r="C73" s="523"/>
      <c r="D73" s="523"/>
      <c r="E73" s="523"/>
      <c r="F73" s="523"/>
      <c r="G73" s="524"/>
      <c r="H73" s="522" t="s">
        <v>1732</v>
      </c>
      <c r="I73" s="523"/>
      <c r="J73" s="523"/>
      <c r="K73" s="524"/>
      <c r="L73" s="522" t="s">
        <v>1734</v>
      </c>
      <c r="M73" s="523"/>
      <c r="N73" s="523"/>
      <c r="O73" s="523"/>
      <c r="P73" s="523"/>
      <c r="Q73" s="523"/>
      <c r="R73" s="523"/>
      <c r="S73" s="523"/>
      <c r="T73" s="524"/>
      <c r="U73" s="522" t="s">
        <v>1735</v>
      </c>
      <c r="V73" s="524"/>
      <c r="W73" s="522" t="s">
        <v>1736</v>
      </c>
      <c r="X73" s="523"/>
      <c r="Y73" s="523"/>
      <c r="Z73" s="523"/>
      <c r="AA73" s="524"/>
      <c r="AB73" s="522" t="s">
        <v>1737</v>
      </c>
      <c r="AC73" s="524"/>
      <c r="AD73" s="522" t="s">
        <v>1738</v>
      </c>
      <c r="AE73" s="523"/>
      <c r="AF73" s="523"/>
      <c r="AG73" s="523"/>
      <c r="AH73" s="523"/>
      <c r="AI73" s="523"/>
      <c r="AJ73" s="523"/>
      <c r="AK73" s="523"/>
      <c r="AL73" s="523"/>
      <c r="AM73" s="524"/>
    </row>
    <row r="74" spans="2:39" ht="17.399999999999999" customHeight="1" x14ac:dyDescent="0.3">
      <c r="B74" s="347" t="s">
        <v>1731</v>
      </c>
      <c r="C74" s="348"/>
      <c r="D74" s="348"/>
      <c r="E74" s="348"/>
      <c r="F74" s="348"/>
      <c r="G74" s="349"/>
      <c r="H74" s="347" t="s">
        <v>1783</v>
      </c>
      <c r="I74" s="348"/>
      <c r="J74" s="348"/>
      <c r="K74" s="349"/>
      <c r="L74" s="347" t="s">
        <v>1733</v>
      </c>
      <c r="M74" s="348"/>
      <c r="N74" s="348"/>
      <c r="O74" s="348"/>
      <c r="P74" s="348"/>
      <c r="Q74" s="348"/>
      <c r="R74" s="348"/>
      <c r="S74" s="348"/>
      <c r="T74" s="349"/>
      <c r="U74" s="356"/>
      <c r="V74" s="357"/>
      <c r="W74" s="403" t="s">
        <v>1729</v>
      </c>
      <c r="X74" s="404"/>
      <c r="Y74" s="404"/>
      <c r="Z74" s="404"/>
      <c r="AA74" s="405"/>
      <c r="AB74" s="347" t="s">
        <v>1729</v>
      </c>
      <c r="AC74" s="349"/>
      <c r="AD74" s="368"/>
      <c r="AE74" s="369"/>
      <c r="AF74" s="369"/>
      <c r="AG74" s="369"/>
      <c r="AH74" s="369"/>
      <c r="AI74" s="369"/>
      <c r="AJ74" s="369"/>
      <c r="AK74" s="369"/>
      <c r="AL74" s="369"/>
      <c r="AM74" s="370"/>
    </row>
    <row r="75" spans="2:39" ht="17.399999999999999" customHeight="1" x14ac:dyDescent="0.3">
      <c r="B75" s="350"/>
      <c r="C75" s="351"/>
      <c r="D75" s="351"/>
      <c r="E75" s="351"/>
      <c r="F75" s="351"/>
      <c r="G75" s="352"/>
      <c r="H75" s="350"/>
      <c r="I75" s="351"/>
      <c r="J75" s="351"/>
      <c r="K75" s="352"/>
      <c r="L75" s="350"/>
      <c r="M75" s="351"/>
      <c r="N75" s="351"/>
      <c r="O75" s="351"/>
      <c r="P75" s="351"/>
      <c r="Q75" s="351"/>
      <c r="R75" s="351"/>
      <c r="S75" s="351"/>
      <c r="T75" s="352"/>
      <c r="U75" s="358"/>
      <c r="V75" s="359"/>
      <c r="W75" s="406"/>
      <c r="X75" s="407"/>
      <c r="Y75" s="407"/>
      <c r="Z75" s="407"/>
      <c r="AA75" s="408"/>
      <c r="AB75" s="350"/>
      <c r="AC75" s="352"/>
      <c r="AD75" s="371"/>
      <c r="AE75" s="372"/>
      <c r="AF75" s="372"/>
      <c r="AG75" s="372"/>
      <c r="AH75" s="372"/>
      <c r="AI75" s="372"/>
      <c r="AJ75" s="372"/>
      <c r="AK75" s="372"/>
      <c r="AL75" s="372"/>
      <c r="AM75" s="373"/>
    </row>
    <row r="76" spans="2:39" ht="17.399999999999999" customHeight="1" x14ac:dyDescent="0.3">
      <c r="B76" s="353"/>
      <c r="C76" s="354"/>
      <c r="D76" s="354"/>
      <c r="E76" s="354"/>
      <c r="F76" s="354"/>
      <c r="G76" s="355"/>
      <c r="H76" s="353"/>
      <c r="I76" s="354"/>
      <c r="J76" s="354"/>
      <c r="K76" s="355"/>
      <c r="L76" s="353"/>
      <c r="M76" s="354"/>
      <c r="N76" s="354"/>
      <c r="O76" s="354"/>
      <c r="P76" s="354"/>
      <c r="Q76" s="354"/>
      <c r="R76" s="354"/>
      <c r="S76" s="354"/>
      <c r="T76" s="355"/>
      <c r="U76" s="360"/>
      <c r="V76" s="361"/>
      <c r="W76" s="409"/>
      <c r="X76" s="410"/>
      <c r="Y76" s="410"/>
      <c r="Z76" s="410"/>
      <c r="AA76" s="411"/>
      <c r="AB76" s="353"/>
      <c r="AC76" s="355"/>
      <c r="AD76" s="374"/>
      <c r="AE76" s="375"/>
      <c r="AF76" s="375"/>
      <c r="AG76" s="375"/>
      <c r="AH76" s="375"/>
      <c r="AI76" s="375"/>
      <c r="AJ76" s="375"/>
      <c r="AK76" s="375"/>
      <c r="AL76" s="375"/>
      <c r="AM76" s="376"/>
    </row>
    <row r="77" spans="2:39" ht="15" customHeight="1" x14ac:dyDescent="0.3">
      <c r="B77" s="347" t="s">
        <v>1739</v>
      </c>
      <c r="C77" s="348"/>
      <c r="D77" s="348"/>
      <c r="E77" s="348"/>
      <c r="F77" s="348"/>
      <c r="G77" s="349"/>
      <c r="H77" s="347" t="s">
        <v>1740</v>
      </c>
      <c r="I77" s="348"/>
      <c r="J77" s="348"/>
      <c r="K77" s="349"/>
      <c r="L77" s="347" t="s">
        <v>1741</v>
      </c>
      <c r="M77" s="348"/>
      <c r="N77" s="348"/>
      <c r="O77" s="348"/>
      <c r="P77" s="348"/>
      <c r="Q77" s="348"/>
      <c r="R77" s="348"/>
      <c r="S77" s="348"/>
      <c r="T77" s="349"/>
      <c r="U77" s="356"/>
      <c r="V77" s="357"/>
      <c r="W77" s="403" t="s">
        <v>1729</v>
      </c>
      <c r="X77" s="404"/>
      <c r="Y77" s="404"/>
      <c r="Z77" s="404"/>
      <c r="AA77" s="405"/>
      <c r="AB77" s="347" t="s">
        <v>1729</v>
      </c>
      <c r="AC77" s="349"/>
      <c r="AD77" s="368"/>
      <c r="AE77" s="369"/>
      <c r="AF77" s="369"/>
      <c r="AG77" s="369"/>
      <c r="AH77" s="369"/>
      <c r="AI77" s="369"/>
      <c r="AJ77" s="369"/>
      <c r="AK77" s="369"/>
      <c r="AL77" s="369"/>
      <c r="AM77" s="370"/>
    </row>
    <row r="78" spans="2:39" ht="15" customHeight="1" x14ac:dyDescent="0.3">
      <c r="B78" s="350"/>
      <c r="C78" s="351"/>
      <c r="D78" s="351"/>
      <c r="E78" s="351"/>
      <c r="F78" s="351"/>
      <c r="G78" s="352"/>
      <c r="H78" s="350"/>
      <c r="I78" s="351"/>
      <c r="J78" s="351"/>
      <c r="K78" s="352"/>
      <c r="L78" s="350"/>
      <c r="M78" s="351"/>
      <c r="N78" s="351"/>
      <c r="O78" s="351"/>
      <c r="P78" s="351"/>
      <c r="Q78" s="351"/>
      <c r="R78" s="351"/>
      <c r="S78" s="351"/>
      <c r="T78" s="352"/>
      <c r="U78" s="358"/>
      <c r="V78" s="359"/>
      <c r="W78" s="406"/>
      <c r="X78" s="407"/>
      <c r="Y78" s="407"/>
      <c r="Z78" s="407"/>
      <c r="AA78" s="408"/>
      <c r="AB78" s="350"/>
      <c r="AC78" s="352"/>
      <c r="AD78" s="371"/>
      <c r="AE78" s="372"/>
      <c r="AF78" s="372"/>
      <c r="AG78" s="372"/>
      <c r="AH78" s="372"/>
      <c r="AI78" s="372"/>
      <c r="AJ78" s="372"/>
      <c r="AK78" s="372"/>
      <c r="AL78" s="372"/>
      <c r="AM78" s="373"/>
    </row>
    <row r="79" spans="2:39" ht="15" customHeight="1" x14ac:dyDescent="0.3">
      <c r="B79" s="353"/>
      <c r="C79" s="354"/>
      <c r="D79" s="354"/>
      <c r="E79" s="354"/>
      <c r="F79" s="354"/>
      <c r="G79" s="355"/>
      <c r="H79" s="353"/>
      <c r="I79" s="354"/>
      <c r="J79" s="354"/>
      <c r="K79" s="355"/>
      <c r="L79" s="353"/>
      <c r="M79" s="354"/>
      <c r="N79" s="354"/>
      <c r="O79" s="354"/>
      <c r="P79" s="354"/>
      <c r="Q79" s="354"/>
      <c r="R79" s="354"/>
      <c r="S79" s="354"/>
      <c r="T79" s="355"/>
      <c r="U79" s="360"/>
      <c r="V79" s="361"/>
      <c r="W79" s="409"/>
      <c r="X79" s="410"/>
      <c r="Y79" s="410"/>
      <c r="Z79" s="410"/>
      <c r="AA79" s="411"/>
      <c r="AB79" s="353"/>
      <c r="AC79" s="355"/>
      <c r="AD79" s="374"/>
      <c r="AE79" s="375"/>
      <c r="AF79" s="375"/>
      <c r="AG79" s="375"/>
      <c r="AH79" s="375"/>
      <c r="AI79" s="375"/>
      <c r="AJ79" s="375"/>
      <c r="AK79" s="375"/>
      <c r="AL79" s="375"/>
      <c r="AM79" s="376"/>
    </row>
    <row r="80" spans="2:39" ht="15" customHeight="1" x14ac:dyDescent="0.3">
      <c r="B80" s="347" t="s">
        <v>1933</v>
      </c>
      <c r="C80" s="348"/>
      <c r="D80" s="348"/>
      <c r="E80" s="348"/>
      <c r="F80" s="348"/>
      <c r="G80" s="349"/>
      <c r="H80" s="347" t="s">
        <v>1932</v>
      </c>
      <c r="I80" s="348"/>
      <c r="J80" s="348"/>
      <c r="K80" s="349"/>
      <c r="L80" s="347" t="s">
        <v>1948</v>
      </c>
      <c r="M80" s="348"/>
      <c r="N80" s="348"/>
      <c r="O80" s="348"/>
      <c r="P80" s="348"/>
      <c r="Q80" s="348"/>
      <c r="R80" s="348"/>
      <c r="S80" s="348"/>
      <c r="T80" s="349"/>
      <c r="U80" s="423">
        <f>IF(W81=W83,1,2)</f>
        <v>2</v>
      </c>
      <c r="V80" s="424"/>
      <c r="W80" s="338" t="s">
        <v>1934</v>
      </c>
      <c r="X80" s="339"/>
      <c r="Y80" s="339"/>
      <c r="Z80" s="339"/>
      <c r="AA80" s="340"/>
      <c r="AB80" s="362" t="e">
        <f>(W83/W81)-1</f>
        <v>#DIV/0!</v>
      </c>
      <c r="AC80" s="363"/>
      <c r="AD80" s="368"/>
      <c r="AE80" s="369"/>
      <c r="AF80" s="369"/>
      <c r="AG80" s="369"/>
      <c r="AH80" s="369"/>
      <c r="AI80" s="369"/>
      <c r="AJ80" s="369"/>
      <c r="AK80" s="369"/>
      <c r="AL80" s="369"/>
      <c r="AM80" s="370"/>
    </row>
    <row r="81" spans="2:39" ht="15" customHeight="1" x14ac:dyDescent="0.3">
      <c r="B81" s="350"/>
      <c r="C81" s="351"/>
      <c r="D81" s="351"/>
      <c r="E81" s="351"/>
      <c r="F81" s="351"/>
      <c r="G81" s="352"/>
      <c r="H81" s="350"/>
      <c r="I81" s="351"/>
      <c r="J81" s="351"/>
      <c r="K81" s="352"/>
      <c r="L81" s="350"/>
      <c r="M81" s="351"/>
      <c r="N81" s="351"/>
      <c r="O81" s="351"/>
      <c r="P81" s="351"/>
      <c r="Q81" s="351"/>
      <c r="R81" s="351"/>
      <c r="S81" s="351"/>
      <c r="T81" s="352"/>
      <c r="U81" s="425"/>
      <c r="V81" s="426"/>
      <c r="W81" s="441"/>
      <c r="X81" s="442"/>
      <c r="Y81" s="442"/>
      <c r="Z81" s="442"/>
      <c r="AA81" s="443"/>
      <c r="AB81" s="364"/>
      <c r="AC81" s="365"/>
      <c r="AD81" s="371"/>
      <c r="AE81" s="372"/>
      <c r="AF81" s="372"/>
      <c r="AG81" s="372"/>
      <c r="AH81" s="372"/>
      <c r="AI81" s="372"/>
      <c r="AJ81" s="372"/>
      <c r="AK81" s="372"/>
      <c r="AL81" s="372"/>
      <c r="AM81" s="373"/>
    </row>
    <row r="82" spans="2:39" ht="15" customHeight="1" x14ac:dyDescent="0.3">
      <c r="B82" s="350"/>
      <c r="C82" s="351"/>
      <c r="D82" s="351"/>
      <c r="E82" s="351"/>
      <c r="F82" s="351"/>
      <c r="G82" s="352"/>
      <c r="H82" s="350"/>
      <c r="I82" s="351"/>
      <c r="J82" s="351"/>
      <c r="K82" s="352"/>
      <c r="L82" s="350"/>
      <c r="M82" s="351"/>
      <c r="N82" s="351"/>
      <c r="O82" s="351"/>
      <c r="P82" s="351"/>
      <c r="Q82" s="351"/>
      <c r="R82" s="351"/>
      <c r="S82" s="351"/>
      <c r="T82" s="352"/>
      <c r="U82" s="425"/>
      <c r="V82" s="426"/>
      <c r="W82" s="338" t="s">
        <v>1946</v>
      </c>
      <c r="X82" s="339"/>
      <c r="Y82" s="339"/>
      <c r="Z82" s="339"/>
      <c r="AA82" s="340"/>
      <c r="AB82" s="364"/>
      <c r="AC82" s="365"/>
      <c r="AD82" s="371"/>
      <c r="AE82" s="372"/>
      <c r="AF82" s="372"/>
      <c r="AG82" s="372"/>
      <c r="AH82" s="372"/>
      <c r="AI82" s="372"/>
      <c r="AJ82" s="372"/>
      <c r="AK82" s="372"/>
      <c r="AL82" s="372"/>
      <c r="AM82" s="373"/>
    </row>
    <row r="83" spans="2:39" ht="15" customHeight="1" x14ac:dyDescent="0.3">
      <c r="B83" s="353"/>
      <c r="C83" s="354"/>
      <c r="D83" s="354"/>
      <c r="E83" s="354"/>
      <c r="F83" s="354"/>
      <c r="G83" s="355"/>
      <c r="H83" s="353"/>
      <c r="I83" s="354"/>
      <c r="J83" s="354"/>
      <c r="K83" s="355"/>
      <c r="L83" s="353"/>
      <c r="M83" s="354"/>
      <c r="N83" s="354"/>
      <c r="O83" s="354"/>
      <c r="P83" s="354"/>
      <c r="Q83" s="354"/>
      <c r="R83" s="354"/>
      <c r="S83" s="354"/>
      <c r="T83" s="355"/>
      <c r="U83" s="427"/>
      <c r="V83" s="428"/>
      <c r="W83" s="344">
        <f>'CRI-RYP'!E35</f>
        <v>6000000</v>
      </c>
      <c r="X83" s="345"/>
      <c r="Y83" s="345"/>
      <c r="Z83" s="345"/>
      <c r="AA83" s="346"/>
      <c r="AB83" s="366"/>
      <c r="AC83" s="367"/>
      <c r="AD83" s="374"/>
      <c r="AE83" s="375"/>
      <c r="AF83" s="375"/>
      <c r="AG83" s="375"/>
      <c r="AH83" s="375"/>
      <c r="AI83" s="375"/>
      <c r="AJ83" s="375"/>
      <c r="AK83" s="375"/>
      <c r="AL83" s="375"/>
      <c r="AM83" s="376"/>
    </row>
    <row r="84" spans="2:39" ht="15" customHeight="1" x14ac:dyDescent="0.3">
      <c r="B84" s="347" t="s">
        <v>1742</v>
      </c>
      <c r="C84" s="348"/>
      <c r="D84" s="348"/>
      <c r="E84" s="348"/>
      <c r="F84" s="348"/>
      <c r="G84" s="349"/>
      <c r="H84" s="347" t="s">
        <v>1745</v>
      </c>
      <c r="I84" s="348"/>
      <c r="J84" s="348"/>
      <c r="K84" s="349"/>
      <c r="L84" s="347" t="s">
        <v>1746</v>
      </c>
      <c r="M84" s="348"/>
      <c r="N84" s="348"/>
      <c r="O84" s="348"/>
      <c r="P84" s="348"/>
      <c r="Q84" s="348"/>
      <c r="R84" s="348"/>
      <c r="S84" s="348"/>
      <c r="T84" s="349"/>
      <c r="U84" s="423">
        <f>IF(W85&lt;=W87,1,2)</f>
        <v>1</v>
      </c>
      <c r="V84" s="424"/>
      <c r="W84" s="338" t="s">
        <v>1753</v>
      </c>
      <c r="X84" s="339"/>
      <c r="Y84" s="339"/>
      <c r="Z84" s="339"/>
      <c r="AA84" s="340"/>
      <c r="AB84" s="362" t="e">
        <f>(W85/W87)-1</f>
        <v>#DIV/0!</v>
      </c>
      <c r="AC84" s="363"/>
      <c r="AD84" s="368"/>
      <c r="AE84" s="369"/>
      <c r="AF84" s="369"/>
      <c r="AG84" s="369"/>
      <c r="AH84" s="369"/>
      <c r="AI84" s="369"/>
      <c r="AJ84" s="369"/>
      <c r="AK84" s="369"/>
      <c r="AL84" s="369"/>
      <c r="AM84" s="370"/>
    </row>
    <row r="85" spans="2:39" ht="15" customHeight="1" x14ac:dyDescent="0.3">
      <c r="B85" s="350"/>
      <c r="C85" s="351"/>
      <c r="D85" s="351"/>
      <c r="E85" s="351"/>
      <c r="F85" s="351"/>
      <c r="G85" s="352"/>
      <c r="H85" s="350"/>
      <c r="I85" s="351"/>
      <c r="J85" s="351"/>
      <c r="K85" s="352"/>
      <c r="L85" s="350"/>
      <c r="M85" s="351"/>
      <c r="N85" s="351"/>
      <c r="O85" s="351"/>
      <c r="P85" s="351"/>
      <c r="Q85" s="351"/>
      <c r="R85" s="351"/>
      <c r="S85" s="351"/>
      <c r="T85" s="352"/>
      <c r="U85" s="425"/>
      <c r="V85" s="426"/>
      <c r="W85" s="344">
        <f>'CRI-DE'!F109-'CRI-DE'!F121+'CRI-DE'!F130</f>
        <v>0</v>
      </c>
      <c r="X85" s="345"/>
      <c r="Y85" s="345"/>
      <c r="Z85" s="345"/>
      <c r="AA85" s="346"/>
      <c r="AB85" s="364"/>
      <c r="AC85" s="365"/>
      <c r="AD85" s="371"/>
      <c r="AE85" s="372"/>
      <c r="AF85" s="372"/>
      <c r="AG85" s="372"/>
      <c r="AH85" s="372"/>
      <c r="AI85" s="372"/>
      <c r="AJ85" s="372"/>
      <c r="AK85" s="372"/>
      <c r="AL85" s="372"/>
      <c r="AM85" s="373"/>
    </row>
    <row r="86" spans="2:39" ht="15" customHeight="1" x14ac:dyDescent="0.3">
      <c r="B86" s="350"/>
      <c r="C86" s="351"/>
      <c r="D86" s="351"/>
      <c r="E86" s="351"/>
      <c r="F86" s="351"/>
      <c r="G86" s="352"/>
      <c r="H86" s="350"/>
      <c r="I86" s="351"/>
      <c r="J86" s="351"/>
      <c r="K86" s="352"/>
      <c r="L86" s="350"/>
      <c r="M86" s="351"/>
      <c r="N86" s="351"/>
      <c r="O86" s="351"/>
      <c r="P86" s="351"/>
      <c r="Q86" s="351"/>
      <c r="R86" s="351"/>
      <c r="S86" s="351"/>
      <c r="T86" s="352"/>
      <c r="U86" s="425"/>
      <c r="V86" s="426"/>
      <c r="W86" s="338" t="s">
        <v>1747</v>
      </c>
      <c r="X86" s="339"/>
      <c r="Y86" s="339"/>
      <c r="Z86" s="339"/>
      <c r="AA86" s="340"/>
      <c r="AB86" s="364"/>
      <c r="AC86" s="365"/>
      <c r="AD86" s="371"/>
      <c r="AE86" s="372"/>
      <c r="AF86" s="372"/>
      <c r="AG86" s="372"/>
      <c r="AH86" s="372"/>
      <c r="AI86" s="372"/>
      <c r="AJ86" s="372"/>
      <c r="AK86" s="372"/>
      <c r="AL86" s="372"/>
      <c r="AM86" s="373"/>
    </row>
    <row r="87" spans="2:39" ht="15" customHeight="1" x14ac:dyDescent="0.3">
      <c r="B87" s="353"/>
      <c r="C87" s="354"/>
      <c r="D87" s="354"/>
      <c r="E87" s="354"/>
      <c r="F87" s="354"/>
      <c r="G87" s="355"/>
      <c r="H87" s="353"/>
      <c r="I87" s="354"/>
      <c r="J87" s="354"/>
      <c r="K87" s="355"/>
      <c r="L87" s="353"/>
      <c r="M87" s="354"/>
      <c r="N87" s="354"/>
      <c r="O87" s="354"/>
      <c r="P87" s="354"/>
      <c r="Q87" s="354"/>
      <c r="R87" s="354"/>
      <c r="S87" s="354"/>
      <c r="T87" s="355"/>
      <c r="U87" s="427"/>
      <c r="V87" s="428"/>
      <c r="W87" s="441"/>
      <c r="X87" s="442"/>
      <c r="Y87" s="442"/>
      <c r="Z87" s="442"/>
      <c r="AA87" s="443"/>
      <c r="AB87" s="366"/>
      <c r="AC87" s="367"/>
      <c r="AD87" s="374"/>
      <c r="AE87" s="375"/>
      <c r="AF87" s="375"/>
      <c r="AG87" s="375"/>
      <c r="AH87" s="375"/>
      <c r="AI87" s="375"/>
      <c r="AJ87" s="375"/>
      <c r="AK87" s="375"/>
      <c r="AL87" s="375"/>
      <c r="AM87" s="376"/>
    </row>
    <row r="88" spans="2:39" ht="15" customHeight="1" x14ac:dyDescent="0.3">
      <c r="B88" s="347" t="s">
        <v>1743</v>
      </c>
      <c r="C88" s="348"/>
      <c r="D88" s="348"/>
      <c r="E88" s="348"/>
      <c r="F88" s="348"/>
      <c r="G88" s="349"/>
      <c r="H88" s="347" t="s">
        <v>1745</v>
      </c>
      <c r="I88" s="348"/>
      <c r="J88" s="348"/>
      <c r="K88" s="349"/>
      <c r="L88" s="347" t="s">
        <v>2165</v>
      </c>
      <c r="M88" s="348"/>
      <c r="N88" s="348"/>
      <c r="O88" s="348"/>
      <c r="P88" s="348"/>
      <c r="Q88" s="348"/>
      <c r="R88" s="348"/>
      <c r="S88" s="348"/>
      <c r="T88" s="349"/>
      <c r="U88" s="423">
        <f>IF(W89&lt;=W91,1,2)</f>
        <v>1</v>
      </c>
      <c r="V88" s="424"/>
      <c r="W88" s="338" t="s">
        <v>1753</v>
      </c>
      <c r="X88" s="339"/>
      <c r="Y88" s="339"/>
      <c r="Z88" s="339"/>
      <c r="AA88" s="340"/>
      <c r="AB88" s="362" t="e">
        <f>(W89/W91)-1</f>
        <v>#DIV/0!</v>
      </c>
      <c r="AC88" s="363"/>
      <c r="AD88" s="368"/>
      <c r="AE88" s="369"/>
      <c r="AF88" s="369"/>
      <c r="AG88" s="369"/>
      <c r="AH88" s="369"/>
      <c r="AI88" s="369"/>
      <c r="AJ88" s="369"/>
      <c r="AK88" s="369"/>
      <c r="AL88" s="369"/>
      <c r="AM88" s="370"/>
    </row>
    <row r="89" spans="2:39" ht="15" customHeight="1" x14ac:dyDescent="0.3">
      <c r="B89" s="350"/>
      <c r="C89" s="351"/>
      <c r="D89" s="351"/>
      <c r="E89" s="351"/>
      <c r="F89" s="351"/>
      <c r="G89" s="352"/>
      <c r="H89" s="350"/>
      <c r="I89" s="351"/>
      <c r="J89" s="351"/>
      <c r="K89" s="352"/>
      <c r="L89" s="350"/>
      <c r="M89" s="351"/>
      <c r="N89" s="351"/>
      <c r="O89" s="351"/>
      <c r="P89" s="351"/>
      <c r="Q89" s="351"/>
      <c r="R89" s="351"/>
      <c r="S89" s="351"/>
      <c r="T89" s="352"/>
      <c r="U89" s="425"/>
      <c r="V89" s="426"/>
      <c r="W89" s="344">
        <f>'CRI-DE'!F122</f>
        <v>0</v>
      </c>
      <c r="X89" s="345"/>
      <c r="Y89" s="345"/>
      <c r="Z89" s="345"/>
      <c r="AA89" s="346"/>
      <c r="AB89" s="364"/>
      <c r="AC89" s="365"/>
      <c r="AD89" s="371"/>
      <c r="AE89" s="372"/>
      <c r="AF89" s="372"/>
      <c r="AG89" s="372"/>
      <c r="AH89" s="372"/>
      <c r="AI89" s="372"/>
      <c r="AJ89" s="372"/>
      <c r="AK89" s="372"/>
      <c r="AL89" s="372"/>
      <c r="AM89" s="373"/>
    </row>
    <row r="90" spans="2:39" ht="15" customHeight="1" x14ac:dyDescent="0.3">
      <c r="B90" s="350"/>
      <c r="C90" s="351"/>
      <c r="D90" s="351"/>
      <c r="E90" s="351"/>
      <c r="F90" s="351"/>
      <c r="G90" s="352"/>
      <c r="H90" s="350"/>
      <c r="I90" s="351"/>
      <c r="J90" s="351"/>
      <c r="K90" s="352"/>
      <c r="L90" s="350"/>
      <c r="M90" s="351"/>
      <c r="N90" s="351"/>
      <c r="O90" s="351"/>
      <c r="P90" s="351"/>
      <c r="Q90" s="351"/>
      <c r="R90" s="351"/>
      <c r="S90" s="351"/>
      <c r="T90" s="352"/>
      <c r="U90" s="425"/>
      <c r="V90" s="426"/>
      <c r="W90" s="338" t="s">
        <v>1747</v>
      </c>
      <c r="X90" s="339"/>
      <c r="Y90" s="339"/>
      <c r="Z90" s="339"/>
      <c r="AA90" s="340"/>
      <c r="AB90" s="364"/>
      <c r="AC90" s="365"/>
      <c r="AD90" s="371"/>
      <c r="AE90" s="372"/>
      <c r="AF90" s="372"/>
      <c r="AG90" s="372"/>
      <c r="AH90" s="372"/>
      <c r="AI90" s="372"/>
      <c r="AJ90" s="372"/>
      <c r="AK90" s="372"/>
      <c r="AL90" s="372"/>
      <c r="AM90" s="373"/>
    </row>
    <row r="91" spans="2:39" ht="15" customHeight="1" x14ac:dyDescent="0.3">
      <c r="B91" s="353"/>
      <c r="C91" s="354"/>
      <c r="D91" s="354"/>
      <c r="E91" s="354"/>
      <c r="F91" s="354"/>
      <c r="G91" s="355"/>
      <c r="H91" s="353"/>
      <c r="I91" s="354"/>
      <c r="J91" s="354"/>
      <c r="K91" s="355"/>
      <c r="L91" s="353"/>
      <c r="M91" s="354"/>
      <c r="N91" s="354"/>
      <c r="O91" s="354"/>
      <c r="P91" s="354"/>
      <c r="Q91" s="354"/>
      <c r="R91" s="354"/>
      <c r="S91" s="354"/>
      <c r="T91" s="355"/>
      <c r="U91" s="427"/>
      <c r="V91" s="428"/>
      <c r="W91" s="441"/>
      <c r="X91" s="442"/>
      <c r="Y91" s="442"/>
      <c r="Z91" s="442"/>
      <c r="AA91" s="443"/>
      <c r="AB91" s="366"/>
      <c r="AC91" s="367"/>
      <c r="AD91" s="374"/>
      <c r="AE91" s="375"/>
      <c r="AF91" s="375"/>
      <c r="AG91" s="375"/>
      <c r="AH91" s="375"/>
      <c r="AI91" s="375"/>
      <c r="AJ91" s="375"/>
      <c r="AK91" s="375"/>
      <c r="AL91" s="375"/>
      <c r="AM91" s="376"/>
    </row>
    <row r="92" spans="2:39" ht="18.600000000000001" customHeight="1" x14ac:dyDescent="0.3">
      <c r="B92" s="347" t="s">
        <v>1744</v>
      </c>
      <c r="C92" s="348"/>
      <c r="D92" s="348"/>
      <c r="E92" s="348"/>
      <c r="F92" s="348"/>
      <c r="G92" s="349"/>
      <c r="H92" s="347" t="s">
        <v>2158</v>
      </c>
      <c r="I92" s="348"/>
      <c r="J92" s="348"/>
      <c r="K92" s="349"/>
      <c r="L92" s="347" t="s">
        <v>1775</v>
      </c>
      <c r="M92" s="348"/>
      <c r="N92" s="348"/>
      <c r="O92" s="348"/>
      <c r="P92" s="348"/>
      <c r="Q92" s="348"/>
      <c r="R92" s="348"/>
      <c r="S92" s="348"/>
      <c r="T92" s="349"/>
      <c r="U92" s="356"/>
      <c r="V92" s="357"/>
      <c r="W92" s="403" t="s">
        <v>1729</v>
      </c>
      <c r="X92" s="404"/>
      <c r="Y92" s="404"/>
      <c r="Z92" s="404"/>
      <c r="AA92" s="405"/>
      <c r="AB92" s="347" t="s">
        <v>1729</v>
      </c>
      <c r="AC92" s="349"/>
      <c r="AD92" s="368"/>
      <c r="AE92" s="369"/>
      <c r="AF92" s="369"/>
      <c r="AG92" s="369"/>
      <c r="AH92" s="369"/>
      <c r="AI92" s="369"/>
      <c r="AJ92" s="369"/>
      <c r="AK92" s="369"/>
      <c r="AL92" s="369"/>
      <c r="AM92" s="370"/>
    </row>
    <row r="93" spans="2:39" ht="18.600000000000001" customHeight="1" x14ac:dyDescent="0.3">
      <c r="B93" s="350"/>
      <c r="C93" s="351"/>
      <c r="D93" s="351"/>
      <c r="E93" s="351"/>
      <c r="F93" s="351"/>
      <c r="G93" s="352"/>
      <c r="H93" s="350"/>
      <c r="I93" s="351"/>
      <c r="J93" s="351"/>
      <c r="K93" s="352"/>
      <c r="L93" s="350"/>
      <c r="M93" s="351"/>
      <c r="N93" s="351"/>
      <c r="O93" s="351"/>
      <c r="P93" s="351"/>
      <c r="Q93" s="351"/>
      <c r="R93" s="351"/>
      <c r="S93" s="351"/>
      <c r="T93" s="352"/>
      <c r="U93" s="358"/>
      <c r="V93" s="359"/>
      <c r="W93" s="406"/>
      <c r="X93" s="407"/>
      <c r="Y93" s="407"/>
      <c r="Z93" s="407"/>
      <c r="AA93" s="408"/>
      <c r="AB93" s="350"/>
      <c r="AC93" s="352"/>
      <c r="AD93" s="371"/>
      <c r="AE93" s="372"/>
      <c r="AF93" s="372"/>
      <c r="AG93" s="372"/>
      <c r="AH93" s="372"/>
      <c r="AI93" s="372"/>
      <c r="AJ93" s="372"/>
      <c r="AK93" s="372"/>
      <c r="AL93" s="372"/>
      <c r="AM93" s="373"/>
    </row>
    <row r="94" spans="2:39" ht="18.600000000000001" customHeight="1" x14ac:dyDescent="0.3">
      <c r="B94" s="350"/>
      <c r="C94" s="351"/>
      <c r="D94" s="351"/>
      <c r="E94" s="351"/>
      <c r="F94" s="351"/>
      <c r="G94" s="352"/>
      <c r="H94" s="350"/>
      <c r="I94" s="351"/>
      <c r="J94" s="351"/>
      <c r="K94" s="352"/>
      <c r="L94" s="350"/>
      <c r="M94" s="351"/>
      <c r="N94" s="351"/>
      <c r="O94" s="351"/>
      <c r="P94" s="351"/>
      <c r="Q94" s="351"/>
      <c r="R94" s="351"/>
      <c r="S94" s="351"/>
      <c r="T94" s="352"/>
      <c r="U94" s="358"/>
      <c r="V94" s="359"/>
      <c r="W94" s="406"/>
      <c r="X94" s="407"/>
      <c r="Y94" s="407"/>
      <c r="Z94" s="407"/>
      <c r="AA94" s="408"/>
      <c r="AB94" s="350"/>
      <c r="AC94" s="352"/>
      <c r="AD94" s="371"/>
      <c r="AE94" s="372"/>
      <c r="AF94" s="372"/>
      <c r="AG94" s="372"/>
      <c r="AH94" s="372"/>
      <c r="AI94" s="372"/>
      <c r="AJ94" s="372"/>
      <c r="AK94" s="372"/>
      <c r="AL94" s="372"/>
      <c r="AM94" s="373"/>
    </row>
    <row r="95" spans="2:39" ht="18.600000000000001" customHeight="1" x14ac:dyDescent="0.3">
      <c r="B95" s="353"/>
      <c r="C95" s="354"/>
      <c r="D95" s="354"/>
      <c r="E95" s="354"/>
      <c r="F95" s="354"/>
      <c r="G95" s="355"/>
      <c r="H95" s="353"/>
      <c r="I95" s="354"/>
      <c r="J95" s="354"/>
      <c r="K95" s="355"/>
      <c r="L95" s="353"/>
      <c r="M95" s="354"/>
      <c r="N95" s="354"/>
      <c r="O95" s="354"/>
      <c r="P95" s="354"/>
      <c r="Q95" s="354"/>
      <c r="R95" s="354"/>
      <c r="S95" s="354"/>
      <c r="T95" s="355"/>
      <c r="U95" s="360"/>
      <c r="V95" s="361"/>
      <c r="W95" s="409"/>
      <c r="X95" s="410"/>
      <c r="Y95" s="410"/>
      <c r="Z95" s="410"/>
      <c r="AA95" s="411"/>
      <c r="AB95" s="353"/>
      <c r="AC95" s="355"/>
      <c r="AD95" s="374"/>
      <c r="AE95" s="375"/>
      <c r="AF95" s="375"/>
      <c r="AG95" s="375"/>
      <c r="AH95" s="375"/>
      <c r="AI95" s="375"/>
      <c r="AJ95" s="375"/>
      <c r="AK95" s="375"/>
      <c r="AL95" s="375"/>
      <c r="AM95" s="376"/>
    </row>
    <row r="96" spans="2:39" ht="21.6" customHeight="1" x14ac:dyDescent="0.3">
      <c r="B96" s="347" t="s">
        <v>1748</v>
      </c>
      <c r="C96" s="348"/>
      <c r="D96" s="348"/>
      <c r="E96" s="348"/>
      <c r="F96" s="348"/>
      <c r="G96" s="349"/>
      <c r="H96" s="347" t="s">
        <v>1749</v>
      </c>
      <c r="I96" s="348"/>
      <c r="J96" s="348"/>
      <c r="K96" s="349"/>
      <c r="L96" s="347" t="str">
        <f>"El porcentaje de incremento en la proyección de ingresos no debe ser mayor al:
• 3.0% para el "&amp;$AJ$20+1&amp;"
• 3.0% para el "&amp;$AJ$20+2&amp;"
• 3.0% para el "&amp;$AJ$20+3</f>
        <v>El porcentaje de incremento en la proyección de ingresos no debe ser mayor al:
• 3.0% para el 2026
• 3.0% para el 2027
• 3.0% para el 2028</v>
      </c>
      <c r="M96" s="348"/>
      <c r="N96" s="348"/>
      <c r="O96" s="348"/>
      <c r="P96" s="348"/>
      <c r="Q96" s="348"/>
      <c r="R96" s="348"/>
      <c r="S96" s="348"/>
      <c r="T96" s="349"/>
      <c r="U96" s="450">
        <f>IF(AB96&lt;3%,1,2)</f>
        <v>2</v>
      </c>
      <c r="V96" s="451"/>
      <c r="W96" s="279">
        <f>RIGHT(AJ20,2)+1</f>
        <v>26</v>
      </c>
      <c r="X96" s="344">
        <f>'CRI-RYP'!F33</f>
        <v>6300000</v>
      </c>
      <c r="Y96" s="345"/>
      <c r="Z96" s="345"/>
      <c r="AA96" s="346"/>
      <c r="AB96" s="452">
        <f>(X96/'CRI-RYP'!E33)-1</f>
        <v>5.0000000000000044E-2</v>
      </c>
      <c r="AC96" s="453"/>
      <c r="AD96" s="368"/>
      <c r="AE96" s="369"/>
      <c r="AF96" s="369"/>
      <c r="AG96" s="369"/>
      <c r="AH96" s="369"/>
      <c r="AI96" s="369"/>
      <c r="AJ96" s="369"/>
      <c r="AK96" s="369"/>
      <c r="AL96" s="369"/>
      <c r="AM96" s="370"/>
    </row>
    <row r="97" spans="2:39" ht="21.6" customHeight="1" x14ac:dyDescent="0.3">
      <c r="B97" s="350"/>
      <c r="C97" s="351"/>
      <c r="D97" s="351"/>
      <c r="E97" s="351"/>
      <c r="F97" s="351"/>
      <c r="G97" s="352"/>
      <c r="H97" s="350"/>
      <c r="I97" s="351"/>
      <c r="J97" s="351"/>
      <c r="K97" s="352"/>
      <c r="L97" s="350"/>
      <c r="M97" s="351"/>
      <c r="N97" s="351"/>
      <c r="O97" s="351"/>
      <c r="P97" s="351"/>
      <c r="Q97" s="351"/>
      <c r="R97" s="351"/>
      <c r="S97" s="351"/>
      <c r="T97" s="352"/>
      <c r="U97" s="450">
        <f>IF(AB97&lt;3%,1,2)</f>
        <v>2</v>
      </c>
      <c r="V97" s="451"/>
      <c r="W97" s="279">
        <f>W96+1</f>
        <v>27</v>
      </c>
      <c r="X97" s="344">
        <f>'CRI-RYP'!G33</f>
        <v>6615000</v>
      </c>
      <c r="Y97" s="345"/>
      <c r="Z97" s="345"/>
      <c r="AA97" s="346"/>
      <c r="AB97" s="452">
        <f>(X97/X96)-1</f>
        <v>5.0000000000000044E-2</v>
      </c>
      <c r="AC97" s="453"/>
      <c r="AD97" s="371"/>
      <c r="AE97" s="372"/>
      <c r="AF97" s="372"/>
      <c r="AG97" s="372"/>
      <c r="AH97" s="372"/>
      <c r="AI97" s="372"/>
      <c r="AJ97" s="372"/>
      <c r="AK97" s="372"/>
      <c r="AL97" s="372"/>
      <c r="AM97" s="373"/>
    </row>
    <row r="98" spans="2:39" ht="21.6" customHeight="1" x14ac:dyDescent="0.3">
      <c r="B98" s="353"/>
      <c r="C98" s="354"/>
      <c r="D98" s="354"/>
      <c r="E98" s="354"/>
      <c r="F98" s="354"/>
      <c r="G98" s="355"/>
      <c r="H98" s="353"/>
      <c r="I98" s="354"/>
      <c r="J98" s="354"/>
      <c r="K98" s="355"/>
      <c r="L98" s="353"/>
      <c r="M98" s="354"/>
      <c r="N98" s="354"/>
      <c r="O98" s="354"/>
      <c r="P98" s="354"/>
      <c r="Q98" s="354"/>
      <c r="R98" s="354"/>
      <c r="S98" s="354"/>
      <c r="T98" s="355"/>
      <c r="U98" s="450">
        <f>IF(AB98&lt;3%,1,2)</f>
        <v>2</v>
      </c>
      <c r="V98" s="451"/>
      <c r="W98" s="279">
        <f>W97+1</f>
        <v>28</v>
      </c>
      <c r="X98" s="344">
        <f>'CRI-RYP'!H33</f>
        <v>6945750</v>
      </c>
      <c r="Y98" s="345"/>
      <c r="Z98" s="345"/>
      <c r="AA98" s="346"/>
      <c r="AB98" s="452">
        <f>(X98/X97)-1</f>
        <v>5.0000000000000044E-2</v>
      </c>
      <c r="AC98" s="453"/>
      <c r="AD98" s="374"/>
      <c r="AE98" s="375"/>
      <c r="AF98" s="375"/>
      <c r="AG98" s="375"/>
      <c r="AH98" s="375"/>
      <c r="AI98" s="375"/>
      <c r="AJ98" s="375"/>
      <c r="AK98" s="375"/>
      <c r="AL98" s="375"/>
      <c r="AM98" s="376"/>
    </row>
    <row r="99" spans="2:39" ht="15" customHeight="1" x14ac:dyDescent="0.3">
      <c r="B99" s="347" t="s">
        <v>1955</v>
      </c>
      <c r="C99" s="348"/>
      <c r="D99" s="348"/>
      <c r="E99" s="348"/>
      <c r="F99" s="348"/>
      <c r="G99" s="349"/>
      <c r="H99" s="347" t="s">
        <v>1937</v>
      </c>
      <c r="I99" s="348"/>
      <c r="J99" s="348"/>
      <c r="K99" s="349"/>
      <c r="L99" s="347" t="s">
        <v>1938</v>
      </c>
      <c r="M99" s="348"/>
      <c r="N99" s="348"/>
      <c r="O99" s="348"/>
      <c r="P99" s="348"/>
      <c r="Q99" s="348"/>
      <c r="R99" s="348"/>
      <c r="S99" s="348"/>
      <c r="T99" s="349"/>
      <c r="U99" s="356"/>
      <c r="V99" s="357"/>
      <c r="W99" s="403" t="s">
        <v>1729</v>
      </c>
      <c r="X99" s="404"/>
      <c r="Y99" s="404"/>
      <c r="Z99" s="404"/>
      <c r="AA99" s="405"/>
      <c r="AB99" s="347" t="s">
        <v>1729</v>
      </c>
      <c r="AC99" s="349"/>
      <c r="AD99" s="368"/>
      <c r="AE99" s="369"/>
      <c r="AF99" s="369"/>
      <c r="AG99" s="369"/>
      <c r="AH99" s="369"/>
      <c r="AI99" s="369"/>
      <c r="AJ99" s="369"/>
      <c r="AK99" s="369"/>
      <c r="AL99" s="369"/>
      <c r="AM99" s="370"/>
    </row>
    <row r="100" spans="2:39" ht="15" customHeight="1" x14ac:dyDescent="0.3">
      <c r="B100" s="350"/>
      <c r="C100" s="351"/>
      <c r="D100" s="351"/>
      <c r="E100" s="351"/>
      <c r="F100" s="351"/>
      <c r="G100" s="352"/>
      <c r="H100" s="350"/>
      <c r="I100" s="351"/>
      <c r="J100" s="351"/>
      <c r="K100" s="352"/>
      <c r="L100" s="350"/>
      <c r="M100" s="351"/>
      <c r="N100" s="351"/>
      <c r="O100" s="351"/>
      <c r="P100" s="351"/>
      <c r="Q100" s="351"/>
      <c r="R100" s="351"/>
      <c r="S100" s="351"/>
      <c r="T100" s="352"/>
      <c r="U100" s="358"/>
      <c r="V100" s="359"/>
      <c r="W100" s="406"/>
      <c r="X100" s="407"/>
      <c r="Y100" s="407"/>
      <c r="Z100" s="407"/>
      <c r="AA100" s="408"/>
      <c r="AB100" s="350"/>
      <c r="AC100" s="352"/>
      <c r="AD100" s="371"/>
      <c r="AE100" s="372"/>
      <c r="AF100" s="372"/>
      <c r="AG100" s="372"/>
      <c r="AH100" s="372"/>
      <c r="AI100" s="372"/>
      <c r="AJ100" s="372"/>
      <c r="AK100" s="372"/>
      <c r="AL100" s="372"/>
      <c r="AM100" s="373"/>
    </row>
    <row r="101" spans="2:39" ht="15" customHeight="1" x14ac:dyDescent="0.3">
      <c r="B101" s="350"/>
      <c r="C101" s="351"/>
      <c r="D101" s="351"/>
      <c r="E101" s="351"/>
      <c r="F101" s="351"/>
      <c r="G101" s="352"/>
      <c r="H101" s="350"/>
      <c r="I101" s="351"/>
      <c r="J101" s="351"/>
      <c r="K101" s="352"/>
      <c r="L101" s="353"/>
      <c r="M101" s="354"/>
      <c r="N101" s="354"/>
      <c r="O101" s="354"/>
      <c r="P101" s="354"/>
      <c r="Q101" s="354"/>
      <c r="R101" s="354"/>
      <c r="S101" s="354"/>
      <c r="T101" s="355"/>
      <c r="U101" s="360"/>
      <c r="V101" s="361"/>
      <c r="W101" s="409"/>
      <c r="X101" s="410"/>
      <c r="Y101" s="410"/>
      <c r="Z101" s="410"/>
      <c r="AA101" s="411"/>
      <c r="AB101" s="353"/>
      <c r="AC101" s="355"/>
      <c r="AD101" s="374"/>
      <c r="AE101" s="375"/>
      <c r="AF101" s="375"/>
      <c r="AG101" s="375"/>
      <c r="AH101" s="375"/>
      <c r="AI101" s="375"/>
      <c r="AJ101" s="375"/>
      <c r="AK101" s="375"/>
      <c r="AL101" s="375"/>
      <c r="AM101" s="376"/>
    </row>
    <row r="102" spans="2:39" ht="15" customHeight="1" x14ac:dyDescent="0.3">
      <c r="B102" s="350"/>
      <c r="C102" s="351"/>
      <c r="D102" s="351"/>
      <c r="E102" s="351"/>
      <c r="F102" s="351"/>
      <c r="G102" s="352"/>
      <c r="H102" s="350"/>
      <c r="I102" s="351"/>
      <c r="J102" s="351"/>
      <c r="K102" s="352"/>
      <c r="L102" s="347" t="s">
        <v>1939</v>
      </c>
      <c r="M102" s="348"/>
      <c r="N102" s="348"/>
      <c r="O102" s="348"/>
      <c r="P102" s="348"/>
      <c r="Q102" s="348"/>
      <c r="R102" s="348"/>
      <c r="S102" s="348"/>
      <c r="T102" s="349"/>
      <c r="U102" s="356"/>
      <c r="V102" s="357"/>
      <c r="W102" s="403" t="s">
        <v>1729</v>
      </c>
      <c r="X102" s="404"/>
      <c r="Y102" s="404"/>
      <c r="Z102" s="404"/>
      <c r="AA102" s="405"/>
      <c r="AB102" s="347" t="s">
        <v>1729</v>
      </c>
      <c r="AC102" s="349"/>
      <c r="AD102" s="368"/>
      <c r="AE102" s="369"/>
      <c r="AF102" s="369"/>
      <c r="AG102" s="369"/>
      <c r="AH102" s="369"/>
      <c r="AI102" s="369"/>
      <c r="AJ102" s="369"/>
      <c r="AK102" s="369"/>
      <c r="AL102" s="369"/>
      <c r="AM102" s="370"/>
    </row>
    <row r="103" spans="2:39" ht="15" customHeight="1" x14ac:dyDescent="0.3">
      <c r="B103" s="350"/>
      <c r="C103" s="351"/>
      <c r="D103" s="351"/>
      <c r="E103" s="351"/>
      <c r="F103" s="351"/>
      <c r="G103" s="352"/>
      <c r="H103" s="350"/>
      <c r="I103" s="351"/>
      <c r="J103" s="351"/>
      <c r="K103" s="352"/>
      <c r="L103" s="350"/>
      <c r="M103" s="351"/>
      <c r="N103" s="351"/>
      <c r="O103" s="351"/>
      <c r="P103" s="351"/>
      <c r="Q103" s="351"/>
      <c r="R103" s="351"/>
      <c r="S103" s="351"/>
      <c r="T103" s="352"/>
      <c r="U103" s="358"/>
      <c r="V103" s="359"/>
      <c r="W103" s="406"/>
      <c r="X103" s="407"/>
      <c r="Y103" s="407"/>
      <c r="Z103" s="407"/>
      <c r="AA103" s="408"/>
      <c r="AB103" s="350"/>
      <c r="AC103" s="352"/>
      <c r="AD103" s="371"/>
      <c r="AE103" s="372"/>
      <c r="AF103" s="372"/>
      <c r="AG103" s="372"/>
      <c r="AH103" s="372"/>
      <c r="AI103" s="372"/>
      <c r="AJ103" s="372"/>
      <c r="AK103" s="372"/>
      <c r="AL103" s="372"/>
      <c r="AM103" s="373"/>
    </row>
    <row r="104" spans="2:39" ht="15" customHeight="1" x14ac:dyDescent="0.3">
      <c r="B104" s="353"/>
      <c r="C104" s="354"/>
      <c r="D104" s="354"/>
      <c r="E104" s="354"/>
      <c r="F104" s="354"/>
      <c r="G104" s="355"/>
      <c r="H104" s="353"/>
      <c r="I104" s="354"/>
      <c r="J104" s="354"/>
      <c r="K104" s="355"/>
      <c r="L104" s="353"/>
      <c r="M104" s="354"/>
      <c r="N104" s="354"/>
      <c r="O104" s="354"/>
      <c r="P104" s="354"/>
      <c r="Q104" s="354"/>
      <c r="R104" s="354"/>
      <c r="S104" s="354"/>
      <c r="T104" s="355"/>
      <c r="U104" s="360"/>
      <c r="V104" s="361"/>
      <c r="W104" s="409"/>
      <c r="X104" s="410"/>
      <c r="Y104" s="410"/>
      <c r="Z104" s="410"/>
      <c r="AA104" s="411"/>
      <c r="AB104" s="353"/>
      <c r="AC104" s="355"/>
      <c r="AD104" s="374"/>
      <c r="AE104" s="375"/>
      <c r="AF104" s="375"/>
      <c r="AG104" s="375"/>
      <c r="AH104" s="375"/>
      <c r="AI104" s="375"/>
      <c r="AJ104" s="375"/>
      <c r="AK104" s="375"/>
      <c r="AL104" s="375"/>
      <c r="AM104" s="376"/>
    </row>
    <row r="105" spans="2:39" ht="26.25" customHeight="1" x14ac:dyDescent="0.3">
      <c r="B105" s="347" t="s">
        <v>1750</v>
      </c>
      <c r="C105" s="348"/>
      <c r="D105" s="348"/>
      <c r="E105" s="348"/>
      <c r="F105" s="348"/>
      <c r="G105" s="349"/>
      <c r="H105" s="347" t="s">
        <v>1751</v>
      </c>
      <c r="I105" s="348"/>
      <c r="J105" s="348"/>
      <c r="K105" s="349"/>
      <c r="L105" s="347" t="s">
        <v>1776</v>
      </c>
      <c r="M105" s="348"/>
      <c r="N105" s="348"/>
      <c r="O105" s="348"/>
      <c r="P105" s="348"/>
      <c r="Q105" s="348"/>
      <c r="R105" s="348"/>
      <c r="S105" s="348"/>
      <c r="T105" s="349"/>
      <c r="U105" s="423" t="b">
        <f>IF(W106="No informa",2,IF(W106="Elevado",IF(AB105&lt;=0%,1,2),IF(W106="Observación",IF(AB105&lt;=5%,1,2),IF(W106="Sostenible",IF(AB105&lt;=15%,1,2),IF(W106="N/A","N/A")))))</f>
        <v>0</v>
      </c>
      <c r="V105" s="424"/>
      <c r="W105" s="338" t="s">
        <v>1942</v>
      </c>
      <c r="X105" s="339"/>
      <c r="Y105" s="339"/>
      <c r="Z105" s="339"/>
      <c r="AA105" s="340"/>
      <c r="AB105" s="394">
        <f>W108/W110</f>
        <v>0</v>
      </c>
      <c r="AC105" s="395"/>
      <c r="AD105" s="368"/>
      <c r="AE105" s="369"/>
      <c r="AF105" s="369"/>
      <c r="AG105" s="369"/>
      <c r="AH105" s="369"/>
      <c r="AI105" s="369"/>
      <c r="AJ105" s="369"/>
      <c r="AK105" s="369"/>
      <c r="AL105" s="369"/>
      <c r="AM105" s="370"/>
    </row>
    <row r="106" spans="2:39" ht="18.75" customHeight="1" x14ac:dyDescent="0.3">
      <c r="B106" s="350"/>
      <c r="C106" s="351"/>
      <c r="D106" s="351"/>
      <c r="E106" s="351"/>
      <c r="F106" s="351"/>
      <c r="G106" s="352"/>
      <c r="H106" s="350"/>
      <c r="I106" s="351"/>
      <c r="J106" s="351"/>
      <c r="K106" s="352"/>
      <c r="L106" s="350"/>
      <c r="M106" s="351"/>
      <c r="N106" s="351"/>
      <c r="O106" s="351"/>
      <c r="P106" s="351"/>
      <c r="Q106" s="351"/>
      <c r="R106" s="351"/>
      <c r="S106" s="351"/>
      <c r="T106" s="352"/>
      <c r="U106" s="425"/>
      <c r="V106" s="426"/>
      <c r="W106" s="341"/>
      <c r="X106" s="342"/>
      <c r="Y106" s="342"/>
      <c r="Z106" s="342"/>
      <c r="AA106" s="343"/>
      <c r="AB106" s="396"/>
      <c r="AC106" s="397"/>
      <c r="AD106" s="371"/>
      <c r="AE106" s="372"/>
      <c r="AF106" s="372"/>
      <c r="AG106" s="372"/>
      <c r="AH106" s="372"/>
      <c r="AI106" s="372"/>
      <c r="AJ106" s="372"/>
      <c r="AK106" s="372"/>
      <c r="AL106" s="372"/>
      <c r="AM106" s="373"/>
    </row>
    <row r="107" spans="2:39" ht="26.25" customHeight="1" x14ac:dyDescent="0.3">
      <c r="B107" s="350"/>
      <c r="C107" s="351"/>
      <c r="D107" s="351"/>
      <c r="E107" s="351"/>
      <c r="F107" s="351"/>
      <c r="G107" s="352"/>
      <c r="H107" s="350"/>
      <c r="I107" s="351"/>
      <c r="J107" s="351"/>
      <c r="K107" s="352"/>
      <c r="L107" s="350"/>
      <c r="M107" s="351"/>
      <c r="N107" s="351"/>
      <c r="O107" s="351"/>
      <c r="P107" s="351"/>
      <c r="Q107" s="351"/>
      <c r="R107" s="351"/>
      <c r="S107" s="351"/>
      <c r="T107" s="352"/>
      <c r="U107" s="425"/>
      <c r="V107" s="426"/>
      <c r="W107" s="338" t="s">
        <v>606</v>
      </c>
      <c r="X107" s="339"/>
      <c r="Y107" s="339"/>
      <c r="Z107" s="339"/>
      <c r="AA107" s="340"/>
      <c r="AB107" s="396"/>
      <c r="AC107" s="397"/>
      <c r="AD107" s="371"/>
      <c r="AE107" s="372"/>
      <c r="AF107" s="372"/>
      <c r="AG107" s="372"/>
      <c r="AH107" s="372"/>
      <c r="AI107" s="372"/>
      <c r="AJ107" s="372"/>
      <c r="AK107" s="372"/>
      <c r="AL107" s="372"/>
      <c r="AM107" s="373"/>
    </row>
    <row r="108" spans="2:39" ht="18.75" customHeight="1" x14ac:dyDescent="0.3">
      <c r="B108" s="350"/>
      <c r="C108" s="351"/>
      <c r="D108" s="351"/>
      <c r="E108" s="351"/>
      <c r="F108" s="351"/>
      <c r="G108" s="352"/>
      <c r="H108" s="350"/>
      <c r="I108" s="351"/>
      <c r="J108" s="351"/>
      <c r="K108" s="352"/>
      <c r="L108" s="350"/>
      <c r="M108" s="351"/>
      <c r="N108" s="351"/>
      <c r="O108" s="351"/>
      <c r="P108" s="351"/>
      <c r="Q108" s="351"/>
      <c r="R108" s="351"/>
      <c r="S108" s="351"/>
      <c r="T108" s="352"/>
      <c r="U108" s="425"/>
      <c r="V108" s="426"/>
      <c r="W108" s="344">
        <f>'CRI-DE'!F154</f>
        <v>0</v>
      </c>
      <c r="X108" s="345"/>
      <c r="Y108" s="345"/>
      <c r="Z108" s="345"/>
      <c r="AA108" s="346"/>
      <c r="AB108" s="396"/>
      <c r="AC108" s="397"/>
      <c r="AD108" s="371"/>
      <c r="AE108" s="372"/>
      <c r="AF108" s="372"/>
      <c r="AG108" s="372"/>
      <c r="AH108" s="372"/>
      <c r="AI108" s="372"/>
      <c r="AJ108" s="372"/>
      <c r="AK108" s="372"/>
      <c r="AL108" s="372"/>
      <c r="AM108" s="373"/>
    </row>
    <row r="109" spans="2:39" ht="26.25" customHeight="1" x14ac:dyDescent="0.3">
      <c r="B109" s="350"/>
      <c r="C109" s="351"/>
      <c r="D109" s="351"/>
      <c r="E109" s="351"/>
      <c r="F109" s="351"/>
      <c r="G109" s="352"/>
      <c r="H109" s="350"/>
      <c r="I109" s="351"/>
      <c r="J109" s="351"/>
      <c r="K109" s="352"/>
      <c r="L109" s="350"/>
      <c r="M109" s="351"/>
      <c r="N109" s="351"/>
      <c r="O109" s="351"/>
      <c r="P109" s="351"/>
      <c r="Q109" s="351"/>
      <c r="R109" s="351"/>
      <c r="S109" s="351"/>
      <c r="T109" s="352"/>
      <c r="U109" s="425"/>
      <c r="V109" s="426"/>
      <c r="W109" s="338" t="s">
        <v>1752</v>
      </c>
      <c r="X109" s="339"/>
      <c r="Y109" s="339"/>
      <c r="Z109" s="339"/>
      <c r="AA109" s="340"/>
      <c r="AB109" s="396"/>
      <c r="AC109" s="397"/>
      <c r="AD109" s="371"/>
      <c r="AE109" s="372"/>
      <c r="AF109" s="372"/>
      <c r="AG109" s="372"/>
      <c r="AH109" s="372"/>
      <c r="AI109" s="372"/>
      <c r="AJ109" s="372"/>
      <c r="AK109" s="372"/>
      <c r="AL109" s="372"/>
      <c r="AM109" s="373"/>
    </row>
    <row r="110" spans="2:39" ht="18.75" customHeight="1" x14ac:dyDescent="0.3">
      <c r="B110" s="353"/>
      <c r="C110" s="354"/>
      <c r="D110" s="354"/>
      <c r="E110" s="354"/>
      <c r="F110" s="354"/>
      <c r="G110" s="355"/>
      <c r="H110" s="353"/>
      <c r="I110" s="354"/>
      <c r="J110" s="354"/>
      <c r="K110" s="355"/>
      <c r="L110" s="353"/>
      <c r="M110" s="354"/>
      <c r="N110" s="354"/>
      <c r="O110" s="354"/>
      <c r="P110" s="354"/>
      <c r="Q110" s="354"/>
      <c r="R110" s="354"/>
      <c r="S110" s="354"/>
      <c r="T110" s="355"/>
      <c r="U110" s="427"/>
      <c r="V110" s="428"/>
      <c r="W110" s="344">
        <f>'CRI-DE'!D156</f>
        <v>6000000</v>
      </c>
      <c r="X110" s="345"/>
      <c r="Y110" s="345"/>
      <c r="Z110" s="345"/>
      <c r="AA110" s="346"/>
      <c r="AB110" s="398"/>
      <c r="AC110" s="399"/>
      <c r="AD110" s="374"/>
      <c r="AE110" s="375"/>
      <c r="AF110" s="375"/>
      <c r="AG110" s="375"/>
      <c r="AH110" s="375"/>
      <c r="AI110" s="375"/>
      <c r="AJ110" s="375"/>
      <c r="AK110" s="375"/>
      <c r="AL110" s="375"/>
      <c r="AM110" s="376"/>
    </row>
    <row r="111" spans="2:39" ht="22.5" customHeight="1" x14ac:dyDescent="0.3">
      <c r="B111" s="347" t="s">
        <v>1949</v>
      </c>
      <c r="C111" s="348"/>
      <c r="D111" s="348"/>
      <c r="E111" s="348"/>
      <c r="F111" s="348"/>
      <c r="G111" s="349"/>
      <c r="H111" s="347" t="s">
        <v>1943</v>
      </c>
      <c r="I111" s="348"/>
      <c r="J111" s="348"/>
      <c r="K111" s="349"/>
      <c r="L111" s="347" t="s">
        <v>1950</v>
      </c>
      <c r="M111" s="348"/>
      <c r="N111" s="348"/>
      <c r="O111" s="348"/>
      <c r="P111" s="348"/>
      <c r="Q111" s="348"/>
      <c r="R111" s="348"/>
      <c r="S111" s="348"/>
      <c r="T111" s="349"/>
      <c r="U111" s="356"/>
      <c r="V111" s="357"/>
      <c r="W111" s="338" t="s">
        <v>606</v>
      </c>
      <c r="X111" s="339"/>
      <c r="Y111" s="339"/>
      <c r="Z111" s="339"/>
      <c r="AA111" s="340"/>
      <c r="AB111" s="362" t="e">
        <f>W114/W112</f>
        <v>#DIV/0!</v>
      </c>
      <c r="AC111" s="363"/>
      <c r="AD111" s="368"/>
      <c r="AE111" s="369"/>
      <c r="AF111" s="369"/>
      <c r="AG111" s="369"/>
      <c r="AH111" s="369"/>
      <c r="AI111" s="369"/>
      <c r="AJ111" s="369"/>
      <c r="AK111" s="369"/>
      <c r="AL111" s="369"/>
      <c r="AM111" s="370"/>
    </row>
    <row r="112" spans="2:39" ht="18.75" customHeight="1" x14ac:dyDescent="0.3">
      <c r="B112" s="350"/>
      <c r="C112" s="351"/>
      <c r="D112" s="351"/>
      <c r="E112" s="351"/>
      <c r="F112" s="351"/>
      <c r="G112" s="352"/>
      <c r="H112" s="350"/>
      <c r="I112" s="351"/>
      <c r="J112" s="351"/>
      <c r="K112" s="352"/>
      <c r="L112" s="350"/>
      <c r="M112" s="351"/>
      <c r="N112" s="351"/>
      <c r="O112" s="351"/>
      <c r="P112" s="351"/>
      <c r="Q112" s="351"/>
      <c r="R112" s="351"/>
      <c r="S112" s="351"/>
      <c r="T112" s="352"/>
      <c r="U112" s="358"/>
      <c r="V112" s="359"/>
      <c r="W112" s="344">
        <f>W108</f>
        <v>0</v>
      </c>
      <c r="X112" s="345"/>
      <c r="Y112" s="345"/>
      <c r="Z112" s="345"/>
      <c r="AA112" s="346"/>
      <c r="AB112" s="364"/>
      <c r="AC112" s="365"/>
      <c r="AD112" s="371"/>
      <c r="AE112" s="372"/>
      <c r="AF112" s="372"/>
      <c r="AG112" s="372"/>
      <c r="AH112" s="372"/>
      <c r="AI112" s="372"/>
      <c r="AJ112" s="372"/>
      <c r="AK112" s="372"/>
      <c r="AL112" s="372"/>
      <c r="AM112" s="373"/>
    </row>
    <row r="113" spans="2:39" ht="22.5" customHeight="1" x14ac:dyDescent="0.3">
      <c r="B113" s="350"/>
      <c r="C113" s="351"/>
      <c r="D113" s="351"/>
      <c r="E113" s="351"/>
      <c r="F113" s="351"/>
      <c r="G113" s="352"/>
      <c r="H113" s="350"/>
      <c r="I113" s="351"/>
      <c r="J113" s="351"/>
      <c r="K113" s="352"/>
      <c r="L113" s="350"/>
      <c r="M113" s="351"/>
      <c r="N113" s="351"/>
      <c r="O113" s="351"/>
      <c r="P113" s="351"/>
      <c r="Q113" s="351"/>
      <c r="R113" s="351"/>
      <c r="S113" s="351"/>
      <c r="T113" s="352"/>
      <c r="U113" s="358"/>
      <c r="V113" s="359"/>
      <c r="W113" s="338" t="s">
        <v>1944</v>
      </c>
      <c r="X113" s="339"/>
      <c r="Y113" s="339"/>
      <c r="Z113" s="339"/>
      <c r="AA113" s="340"/>
      <c r="AB113" s="364"/>
      <c r="AC113" s="365"/>
      <c r="AD113" s="371"/>
      <c r="AE113" s="372"/>
      <c r="AF113" s="372"/>
      <c r="AG113" s="372"/>
      <c r="AH113" s="372"/>
      <c r="AI113" s="372"/>
      <c r="AJ113" s="372"/>
      <c r="AK113" s="372"/>
      <c r="AL113" s="372"/>
      <c r="AM113" s="373"/>
    </row>
    <row r="114" spans="2:39" ht="18.75" customHeight="1" x14ac:dyDescent="0.3">
      <c r="B114" s="353"/>
      <c r="C114" s="354"/>
      <c r="D114" s="354"/>
      <c r="E114" s="354"/>
      <c r="F114" s="354"/>
      <c r="G114" s="355"/>
      <c r="H114" s="353"/>
      <c r="I114" s="354"/>
      <c r="J114" s="354"/>
      <c r="K114" s="355"/>
      <c r="L114" s="353"/>
      <c r="M114" s="354"/>
      <c r="N114" s="354"/>
      <c r="O114" s="354"/>
      <c r="P114" s="354"/>
      <c r="Q114" s="354"/>
      <c r="R114" s="354"/>
      <c r="S114" s="354"/>
      <c r="T114" s="355"/>
      <c r="U114" s="360"/>
      <c r="V114" s="361"/>
      <c r="W114" s="341"/>
      <c r="X114" s="342"/>
      <c r="Y114" s="342"/>
      <c r="Z114" s="342"/>
      <c r="AA114" s="343"/>
      <c r="AB114" s="366"/>
      <c r="AC114" s="367"/>
      <c r="AD114" s="374"/>
      <c r="AE114" s="375"/>
      <c r="AF114" s="375"/>
      <c r="AG114" s="375"/>
      <c r="AH114" s="375"/>
      <c r="AI114" s="375"/>
      <c r="AJ114" s="375"/>
      <c r="AK114" s="375"/>
      <c r="AL114" s="375"/>
      <c r="AM114" s="376"/>
    </row>
    <row r="115" spans="2:39" ht="18" customHeight="1" x14ac:dyDescent="0.3">
      <c r="B115" s="347" t="s">
        <v>1758</v>
      </c>
      <c r="C115" s="348"/>
      <c r="D115" s="348"/>
      <c r="E115" s="348"/>
      <c r="F115" s="348"/>
      <c r="G115" s="349"/>
      <c r="H115" s="347" t="s">
        <v>2158</v>
      </c>
      <c r="I115" s="348"/>
      <c r="J115" s="348"/>
      <c r="K115" s="349"/>
      <c r="L115" s="347" t="s">
        <v>2214</v>
      </c>
      <c r="M115" s="348"/>
      <c r="N115" s="348"/>
      <c r="O115" s="348"/>
      <c r="P115" s="348"/>
      <c r="Q115" s="348"/>
      <c r="R115" s="348"/>
      <c r="S115" s="348"/>
      <c r="T115" s="349"/>
      <c r="U115" s="356"/>
      <c r="V115" s="357"/>
      <c r="W115" s="403" t="s">
        <v>1729</v>
      </c>
      <c r="X115" s="404"/>
      <c r="Y115" s="404"/>
      <c r="Z115" s="404"/>
      <c r="AA115" s="405"/>
      <c r="AB115" s="347" t="s">
        <v>1729</v>
      </c>
      <c r="AC115" s="349"/>
      <c r="AD115" s="368"/>
      <c r="AE115" s="369"/>
      <c r="AF115" s="369"/>
      <c r="AG115" s="369"/>
      <c r="AH115" s="369"/>
      <c r="AI115" s="369"/>
      <c r="AJ115" s="369"/>
      <c r="AK115" s="369"/>
      <c r="AL115" s="369"/>
      <c r="AM115" s="370"/>
    </row>
    <row r="116" spans="2:39" ht="18" customHeight="1" x14ac:dyDescent="0.3">
      <c r="B116" s="350"/>
      <c r="C116" s="351"/>
      <c r="D116" s="351"/>
      <c r="E116" s="351"/>
      <c r="F116" s="351"/>
      <c r="G116" s="352"/>
      <c r="H116" s="350"/>
      <c r="I116" s="351"/>
      <c r="J116" s="351"/>
      <c r="K116" s="352"/>
      <c r="L116" s="350"/>
      <c r="M116" s="351"/>
      <c r="N116" s="351"/>
      <c r="O116" s="351"/>
      <c r="P116" s="351"/>
      <c r="Q116" s="351"/>
      <c r="R116" s="351"/>
      <c r="S116" s="351"/>
      <c r="T116" s="352"/>
      <c r="U116" s="358"/>
      <c r="V116" s="359"/>
      <c r="W116" s="406"/>
      <c r="X116" s="407"/>
      <c r="Y116" s="407"/>
      <c r="Z116" s="407"/>
      <c r="AA116" s="408"/>
      <c r="AB116" s="350"/>
      <c r="AC116" s="352"/>
      <c r="AD116" s="371"/>
      <c r="AE116" s="372"/>
      <c r="AF116" s="372"/>
      <c r="AG116" s="372"/>
      <c r="AH116" s="372"/>
      <c r="AI116" s="372"/>
      <c r="AJ116" s="372"/>
      <c r="AK116" s="372"/>
      <c r="AL116" s="372"/>
      <c r="AM116" s="373"/>
    </row>
    <row r="117" spans="2:39" ht="18" customHeight="1" x14ac:dyDescent="0.3">
      <c r="B117" s="350"/>
      <c r="C117" s="351"/>
      <c r="D117" s="351"/>
      <c r="E117" s="351"/>
      <c r="F117" s="351"/>
      <c r="G117" s="352"/>
      <c r="H117" s="350"/>
      <c r="I117" s="351"/>
      <c r="J117" s="351"/>
      <c r="K117" s="352"/>
      <c r="L117" s="350"/>
      <c r="M117" s="351"/>
      <c r="N117" s="351"/>
      <c r="O117" s="351"/>
      <c r="P117" s="351"/>
      <c r="Q117" s="351"/>
      <c r="R117" s="351"/>
      <c r="S117" s="351"/>
      <c r="T117" s="352"/>
      <c r="U117" s="358"/>
      <c r="V117" s="359"/>
      <c r="W117" s="406"/>
      <c r="X117" s="407"/>
      <c r="Y117" s="407"/>
      <c r="Z117" s="407"/>
      <c r="AA117" s="408"/>
      <c r="AB117" s="350"/>
      <c r="AC117" s="352"/>
      <c r="AD117" s="371"/>
      <c r="AE117" s="372"/>
      <c r="AF117" s="372"/>
      <c r="AG117" s="372"/>
      <c r="AH117" s="372"/>
      <c r="AI117" s="372"/>
      <c r="AJ117" s="372"/>
      <c r="AK117" s="372"/>
      <c r="AL117" s="372"/>
      <c r="AM117" s="373"/>
    </row>
    <row r="118" spans="2:39" ht="18" customHeight="1" x14ac:dyDescent="0.3">
      <c r="B118" s="353"/>
      <c r="C118" s="354"/>
      <c r="D118" s="354"/>
      <c r="E118" s="354"/>
      <c r="F118" s="354"/>
      <c r="G118" s="355"/>
      <c r="H118" s="353"/>
      <c r="I118" s="354"/>
      <c r="J118" s="354"/>
      <c r="K118" s="355"/>
      <c r="L118" s="353"/>
      <c r="M118" s="354"/>
      <c r="N118" s="354"/>
      <c r="O118" s="354"/>
      <c r="P118" s="354"/>
      <c r="Q118" s="354"/>
      <c r="R118" s="354"/>
      <c r="S118" s="354"/>
      <c r="T118" s="355"/>
      <c r="U118" s="360"/>
      <c r="V118" s="361"/>
      <c r="W118" s="409"/>
      <c r="X118" s="410"/>
      <c r="Y118" s="410"/>
      <c r="Z118" s="410"/>
      <c r="AA118" s="411"/>
      <c r="AB118" s="353"/>
      <c r="AC118" s="355"/>
      <c r="AD118" s="374"/>
      <c r="AE118" s="375"/>
      <c r="AF118" s="375"/>
      <c r="AG118" s="375"/>
      <c r="AH118" s="375"/>
      <c r="AI118" s="375"/>
      <c r="AJ118" s="375"/>
      <c r="AK118" s="375"/>
      <c r="AL118" s="375"/>
      <c r="AM118" s="376"/>
    </row>
    <row r="119" spans="2:39" ht="22.5" customHeight="1" x14ac:dyDescent="0.3">
      <c r="B119" s="347" t="s">
        <v>1748</v>
      </c>
      <c r="C119" s="348"/>
      <c r="D119" s="348"/>
      <c r="E119" s="348"/>
      <c r="F119" s="348"/>
      <c r="G119" s="349"/>
      <c r="H119" s="347" t="s">
        <v>1749</v>
      </c>
      <c r="I119" s="348"/>
      <c r="J119" s="348"/>
      <c r="K119" s="349"/>
      <c r="L119" s="347" t="str">
        <f>"El porcentaje de incremento en la proyección de los egresos no debe ser mayor al:
• 3.0% para el "&amp;$AJ$20+1&amp;"
• 3.0% para el "&amp;$AJ$20+2&amp;"
• 3.0% para el "&amp;$AJ$20+3</f>
        <v>El porcentaje de incremento en la proyección de los egresos no debe ser mayor al:
• 3.0% para el 2026
• 3.0% para el 2027
• 3.0% para el 2028</v>
      </c>
      <c r="M119" s="348"/>
      <c r="N119" s="348"/>
      <c r="O119" s="348"/>
      <c r="P119" s="348"/>
      <c r="Q119" s="348"/>
      <c r="R119" s="348"/>
      <c r="S119" s="348"/>
      <c r="T119" s="349"/>
      <c r="U119" s="450">
        <f>IF(AB119&lt;3%,1,2)</f>
        <v>2</v>
      </c>
      <c r="V119" s="451"/>
      <c r="W119" s="279">
        <f>W96</f>
        <v>26</v>
      </c>
      <c r="X119" s="344">
        <f>'COG-RYP'!F29</f>
        <v>6300000</v>
      </c>
      <c r="Y119" s="345"/>
      <c r="Z119" s="345"/>
      <c r="AA119" s="346"/>
      <c r="AB119" s="452">
        <f>(X119/'COG-RYP'!E29)-1</f>
        <v>6.0606060606060552E-2</v>
      </c>
      <c r="AC119" s="453"/>
      <c r="AD119" s="368"/>
      <c r="AE119" s="369"/>
      <c r="AF119" s="369"/>
      <c r="AG119" s="369"/>
      <c r="AH119" s="369"/>
      <c r="AI119" s="369"/>
      <c r="AJ119" s="369"/>
      <c r="AK119" s="369"/>
      <c r="AL119" s="369"/>
      <c r="AM119" s="370"/>
    </row>
    <row r="120" spans="2:39" ht="22.5" customHeight="1" x14ac:dyDescent="0.3">
      <c r="B120" s="350"/>
      <c r="C120" s="351"/>
      <c r="D120" s="351"/>
      <c r="E120" s="351"/>
      <c r="F120" s="351"/>
      <c r="G120" s="352"/>
      <c r="H120" s="350"/>
      <c r="I120" s="351"/>
      <c r="J120" s="351"/>
      <c r="K120" s="352"/>
      <c r="L120" s="350"/>
      <c r="M120" s="351"/>
      <c r="N120" s="351"/>
      <c r="O120" s="351"/>
      <c r="P120" s="351"/>
      <c r="Q120" s="351"/>
      <c r="R120" s="351"/>
      <c r="S120" s="351"/>
      <c r="T120" s="352"/>
      <c r="U120" s="450">
        <f>IF(AB120&lt;3%,1,2)</f>
        <v>2</v>
      </c>
      <c r="V120" s="451"/>
      <c r="W120" s="279">
        <f>W97</f>
        <v>27</v>
      </c>
      <c r="X120" s="344">
        <f>'COG-RYP'!G29</f>
        <v>6615000</v>
      </c>
      <c r="Y120" s="345"/>
      <c r="Z120" s="345"/>
      <c r="AA120" s="346"/>
      <c r="AB120" s="452">
        <f>(X120/X119)-1</f>
        <v>5.0000000000000044E-2</v>
      </c>
      <c r="AC120" s="453"/>
      <c r="AD120" s="371"/>
      <c r="AE120" s="372"/>
      <c r="AF120" s="372"/>
      <c r="AG120" s="372"/>
      <c r="AH120" s="372"/>
      <c r="AI120" s="372"/>
      <c r="AJ120" s="372"/>
      <c r="AK120" s="372"/>
      <c r="AL120" s="372"/>
      <c r="AM120" s="373"/>
    </row>
    <row r="121" spans="2:39" ht="22.35" customHeight="1" x14ac:dyDescent="0.3">
      <c r="B121" s="353"/>
      <c r="C121" s="354"/>
      <c r="D121" s="354"/>
      <c r="E121" s="354"/>
      <c r="F121" s="354"/>
      <c r="G121" s="355"/>
      <c r="H121" s="353"/>
      <c r="I121" s="354"/>
      <c r="J121" s="354"/>
      <c r="K121" s="355"/>
      <c r="L121" s="353"/>
      <c r="M121" s="354"/>
      <c r="N121" s="354"/>
      <c r="O121" s="354"/>
      <c r="P121" s="354"/>
      <c r="Q121" s="354"/>
      <c r="R121" s="354"/>
      <c r="S121" s="354"/>
      <c r="T121" s="355"/>
      <c r="U121" s="450">
        <f>IF(AB121&lt;3%,1,2)</f>
        <v>2</v>
      </c>
      <c r="V121" s="451"/>
      <c r="W121" s="279">
        <f>W98</f>
        <v>28</v>
      </c>
      <c r="X121" s="344">
        <f>'COG-RYP'!H29</f>
        <v>6945750</v>
      </c>
      <c r="Y121" s="345"/>
      <c r="Z121" s="345"/>
      <c r="AA121" s="346"/>
      <c r="AB121" s="452">
        <f>(X121/X120)-1</f>
        <v>5.0000000000000044E-2</v>
      </c>
      <c r="AC121" s="453"/>
      <c r="AD121" s="374"/>
      <c r="AE121" s="375"/>
      <c r="AF121" s="375"/>
      <c r="AG121" s="375"/>
      <c r="AH121" s="375"/>
      <c r="AI121" s="375"/>
      <c r="AJ121" s="375"/>
      <c r="AK121" s="375"/>
      <c r="AL121" s="375"/>
      <c r="AM121" s="376"/>
    </row>
    <row r="122" spans="2:39" ht="15" customHeight="1" x14ac:dyDescent="0.3">
      <c r="B122" s="347" t="s">
        <v>1954</v>
      </c>
      <c r="C122" s="348"/>
      <c r="D122" s="348"/>
      <c r="E122" s="348"/>
      <c r="F122" s="348"/>
      <c r="G122" s="349"/>
      <c r="H122" s="347" t="s">
        <v>1936</v>
      </c>
      <c r="I122" s="348"/>
      <c r="J122" s="348"/>
      <c r="K122" s="349"/>
      <c r="L122" s="347" t="s">
        <v>1779</v>
      </c>
      <c r="M122" s="348"/>
      <c r="N122" s="348"/>
      <c r="O122" s="348"/>
      <c r="P122" s="348"/>
      <c r="Q122" s="348"/>
      <c r="R122" s="348"/>
      <c r="S122" s="348"/>
      <c r="T122" s="349"/>
      <c r="U122" s="356"/>
      <c r="V122" s="357"/>
      <c r="W122" s="403" t="s">
        <v>1729</v>
      </c>
      <c r="X122" s="404"/>
      <c r="Y122" s="404"/>
      <c r="Z122" s="404"/>
      <c r="AA122" s="405"/>
      <c r="AB122" s="347" t="s">
        <v>1729</v>
      </c>
      <c r="AC122" s="349"/>
      <c r="AD122" s="368"/>
      <c r="AE122" s="369"/>
      <c r="AF122" s="369"/>
      <c r="AG122" s="369"/>
      <c r="AH122" s="369"/>
      <c r="AI122" s="369"/>
      <c r="AJ122" s="369"/>
      <c r="AK122" s="369"/>
      <c r="AL122" s="369"/>
      <c r="AM122" s="370"/>
    </row>
    <row r="123" spans="2:39" ht="15" customHeight="1" x14ac:dyDescent="0.3">
      <c r="B123" s="350"/>
      <c r="C123" s="351"/>
      <c r="D123" s="351"/>
      <c r="E123" s="351"/>
      <c r="F123" s="351"/>
      <c r="G123" s="352"/>
      <c r="H123" s="350"/>
      <c r="I123" s="351"/>
      <c r="J123" s="351"/>
      <c r="K123" s="352"/>
      <c r="L123" s="350"/>
      <c r="M123" s="351"/>
      <c r="N123" s="351"/>
      <c r="O123" s="351"/>
      <c r="P123" s="351"/>
      <c r="Q123" s="351"/>
      <c r="R123" s="351"/>
      <c r="S123" s="351"/>
      <c r="T123" s="352"/>
      <c r="U123" s="358"/>
      <c r="V123" s="359"/>
      <c r="W123" s="406"/>
      <c r="X123" s="407"/>
      <c r="Y123" s="407"/>
      <c r="Z123" s="407"/>
      <c r="AA123" s="408"/>
      <c r="AB123" s="350"/>
      <c r="AC123" s="352"/>
      <c r="AD123" s="371"/>
      <c r="AE123" s="372"/>
      <c r="AF123" s="372"/>
      <c r="AG123" s="372"/>
      <c r="AH123" s="372"/>
      <c r="AI123" s="372"/>
      <c r="AJ123" s="372"/>
      <c r="AK123" s="372"/>
      <c r="AL123" s="372"/>
      <c r="AM123" s="373"/>
    </row>
    <row r="124" spans="2:39" ht="15" customHeight="1" x14ac:dyDescent="0.3">
      <c r="B124" s="350"/>
      <c r="C124" s="351"/>
      <c r="D124" s="351"/>
      <c r="E124" s="351"/>
      <c r="F124" s="351"/>
      <c r="G124" s="352"/>
      <c r="H124" s="350"/>
      <c r="I124" s="351"/>
      <c r="J124" s="351"/>
      <c r="K124" s="352"/>
      <c r="L124" s="353"/>
      <c r="M124" s="354"/>
      <c r="N124" s="354"/>
      <c r="O124" s="354"/>
      <c r="P124" s="354"/>
      <c r="Q124" s="354"/>
      <c r="R124" s="354"/>
      <c r="S124" s="354"/>
      <c r="T124" s="355"/>
      <c r="U124" s="360"/>
      <c r="V124" s="361"/>
      <c r="W124" s="409"/>
      <c r="X124" s="410"/>
      <c r="Y124" s="410"/>
      <c r="Z124" s="410"/>
      <c r="AA124" s="411"/>
      <c r="AB124" s="353"/>
      <c r="AC124" s="355"/>
      <c r="AD124" s="374"/>
      <c r="AE124" s="375"/>
      <c r="AF124" s="375"/>
      <c r="AG124" s="375"/>
      <c r="AH124" s="375"/>
      <c r="AI124" s="375"/>
      <c r="AJ124" s="375"/>
      <c r="AK124" s="375"/>
      <c r="AL124" s="375"/>
      <c r="AM124" s="376"/>
    </row>
    <row r="125" spans="2:39" ht="15" customHeight="1" x14ac:dyDescent="0.3">
      <c r="B125" s="350"/>
      <c r="C125" s="351"/>
      <c r="D125" s="351"/>
      <c r="E125" s="351"/>
      <c r="F125" s="351"/>
      <c r="G125" s="352"/>
      <c r="H125" s="350"/>
      <c r="I125" s="351"/>
      <c r="J125" s="351"/>
      <c r="K125" s="352"/>
      <c r="L125" s="347" t="s">
        <v>1780</v>
      </c>
      <c r="M125" s="348"/>
      <c r="N125" s="348"/>
      <c r="O125" s="348"/>
      <c r="P125" s="348"/>
      <c r="Q125" s="348"/>
      <c r="R125" s="348"/>
      <c r="S125" s="348"/>
      <c r="T125" s="349"/>
      <c r="U125" s="356"/>
      <c r="V125" s="357"/>
      <c r="W125" s="403" t="s">
        <v>1729</v>
      </c>
      <c r="X125" s="404"/>
      <c r="Y125" s="404"/>
      <c r="Z125" s="404"/>
      <c r="AA125" s="405"/>
      <c r="AB125" s="347" t="s">
        <v>1729</v>
      </c>
      <c r="AC125" s="349"/>
      <c r="AD125" s="368"/>
      <c r="AE125" s="369"/>
      <c r="AF125" s="369"/>
      <c r="AG125" s="369"/>
      <c r="AH125" s="369"/>
      <c r="AI125" s="369"/>
      <c r="AJ125" s="369"/>
      <c r="AK125" s="369"/>
      <c r="AL125" s="369"/>
      <c r="AM125" s="370"/>
    </row>
    <row r="126" spans="2:39" ht="15" customHeight="1" x14ac:dyDescent="0.3">
      <c r="B126" s="350"/>
      <c r="C126" s="351"/>
      <c r="D126" s="351"/>
      <c r="E126" s="351"/>
      <c r="F126" s="351"/>
      <c r="G126" s="352"/>
      <c r="H126" s="350"/>
      <c r="I126" s="351"/>
      <c r="J126" s="351"/>
      <c r="K126" s="352"/>
      <c r="L126" s="350"/>
      <c r="M126" s="351"/>
      <c r="N126" s="351"/>
      <c r="O126" s="351"/>
      <c r="P126" s="351"/>
      <c r="Q126" s="351"/>
      <c r="R126" s="351"/>
      <c r="S126" s="351"/>
      <c r="T126" s="352"/>
      <c r="U126" s="358"/>
      <c r="V126" s="359"/>
      <c r="W126" s="406"/>
      <c r="X126" s="407"/>
      <c r="Y126" s="407"/>
      <c r="Z126" s="407"/>
      <c r="AA126" s="408"/>
      <c r="AB126" s="350"/>
      <c r="AC126" s="352"/>
      <c r="AD126" s="371"/>
      <c r="AE126" s="372"/>
      <c r="AF126" s="372"/>
      <c r="AG126" s="372"/>
      <c r="AH126" s="372"/>
      <c r="AI126" s="372"/>
      <c r="AJ126" s="372"/>
      <c r="AK126" s="372"/>
      <c r="AL126" s="372"/>
      <c r="AM126" s="373"/>
    </row>
    <row r="127" spans="2:39" ht="15" customHeight="1" x14ac:dyDescent="0.3">
      <c r="B127" s="350"/>
      <c r="C127" s="351"/>
      <c r="D127" s="351"/>
      <c r="E127" s="351"/>
      <c r="F127" s="351"/>
      <c r="G127" s="352"/>
      <c r="H127" s="350"/>
      <c r="I127" s="351"/>
      <c r="J127" s="351"/>
      <c r="K127" s="352"/>
      <c r="L127" s="353"/>
      <c r="M127" s="354"/>
      <c r="N127" s="354"/>
      <c r="O127" s="354"/>
      <c r="P127" s="354"/>
      <c r="Q127" s="354"/>
      <c r="R127" s="354"/>
      <c r="S127" s="354"/>
      <c r="T127" s="355"/>
      <c r="U127" s="360"/>
      <c r="V127" s="361"/>
      <c r="W127" s="409"/>
      <c r="X127" s="410"/>
      <c r="Y127" s="410"/>
      <c r="Z127" s="410"/>
      <c r="AA127" s="411"/>
      <c r="AB127" s="353"/>
      <c r="AC127" s="355"/>
      <c r="AD127" s="374"/>
      <c r="AE127" s="375"/>
      <c r="AF127" s="375"/>
      <c r="AG127" s="375"/>
      <c r="AH127" s="375"/>
      <c r="AI127" s="375"/>
      <c r="AJ127" s="375"/>
      <c r="AK127" s="375"/>
      <c r="AL127" s="375"/>
      <c r="AM127" s="376"/>
    </row>
    <row r="128" spans="2:39" ht="15" customHeight="1" x14ac:dyDescent="0.3">
      <c r="B128" s="350"/>
      <c r="C128" s="351"/>
      <c r="D128" s="351"/>
      <c r="E128" s="351"/>
      <c r="F128" s="351"/>
      <c r="G128" s="352"/>
      <c r="H128" s="350"/>
      <c r="I128" s="351"/>
      <c r="J128" s="351"/>
      <c r="K128" s="352"/>
      <c r="L128" s="347" t="s">
        <v>1781</v>
      </c>
      <c r="M128" s="348"/>
      <c r="N128" s="348"/>
      <c r="O128" s="348"/>
      <c r="P128" s="348"/>
      <c r="Q128" s="348"/>
      <c r="R128" s="348"/>
      <c r="S128" s="348"/>
      <c r="T128" s="349"/>
      <c r="U128" s="356"/>
      <c r="V128" s="357"/>
      <c r="W128" s="403" t="s">
        <v>1729</v>
      </c>
      <c r="X128" s="404"/>
      <c r="Y128" s="404"/>
      <c r="Z128" s="404"/>
      <c r="AA128" s="405"/>
      <c r="AB128" s="347" t="s">
        <v>1729</v>
      </c>
      <c r="AC128" s="349"/>
      <c r="AD128" s="368"/>
      <c r="AE128" s="369"/>
      <c r="AF128" s="369"/>
      <c r="AG128" s="369"/>
      <c r="AH128" s="369"/>
      <c r="AI128" s="369"/>
      <c r="AJ128" s="369"/>
      <c r="AK128" s="369"/>
      <c r="AL128" s="369"/>
      <c r="AM128" s="370"/>
    </row>
    <row r="129" spans="2:39" ht="15" customHeight="1" x14ac:dyDescent="0.3">
      <c r="B129" s="350"/>
      <c r="C129" s="351"/>
      <c r="D129" s="351"/>
      <c r="E129" s="351"/>
      <c r="F129" s="351"/>
      <c r="G129" s="352"/>
      <c r="H129" s="350"/>
      <c r="I129" s="351"/>
      <c r="J129" s="351"/>
      <c r="K129" s="352"/>
      <c r="L129" s="350"/>
      <c r="M129" s="351"/>
      <c r="N129" s="351"/>
      <c r="O129" s="351"/>
      <c r="P129" s="351"/>
      <c r="Q129" s="351"/>
      <c r="R129" s="351"/>
      <c r="S129" s="351"/>
      <c r="T129" s="352"/>
      <c r="U129" s="358"/>
      <c r="V129" s="359"/>
      <c r="W129" s="406"/>
      <c r="X129" s="407"/>
      <c r="Y129" s="407"/>
      <c r="Z129" s="407"/>
      <c r="AA129" s="408"/>
      <c r="AB129" s="350"/>
      <c r="AC129" s="352"/>
      <c r="AD129" s="371"/>
      <c r="AE129" s="372"/>
      <c r="AF129" s="372"/>
      <c r="AG129" s="372"/>
      <c r="AH129" s="372"/>
      <c r="AI129" s="372"/>
      <c r="AJ129" s="372"/>
      <c r="AK129" s="372"/>
      <c r="AL129" s="372"/>
      <c r="AM129" s="373"/>
    </row>
    <row r="130" spans="2:39" ht="15" customHeight="1" x14ac:dyDescent="0.3">
      <c r="B130" s="350"/>
      <c r="C130" s="351"/>
      <c r="D130" s="351"/>
      <c r="E130" s="351"/>
      <c r="F130" s="351"/>
      <c r="G130" s="352"/>
      <c r="H130" s="350"/>
      <c r="I130" s="351"/>
      <c r="J130" s="351"/>
      <c r="K130" s="352"/>
      <c r="L130" s="353"/>
      <c r="M130" s="354"/>
      <c r="N130" s="354"/>
      <c r="O130" s="354"/>
      <c r="P130" s="354"/>
      <c r="Q130" s="354"/>
      <c r="R130" s="354"/>
      <c r="S130" s="354"/>
      <c r="T130" s="355"/>
      <c r="U130" s="360"/>
      <c r="V130" s="361"/>
      <c r="W130" s="409"/>
      <c r="X130" s="410"/>
      <c r="Y130" s="410"/>
      <c r="Z130" s="410"/>
      <c r="AA130" s="411"/>
      <c r="AB130" s="353"/>
      <c r="AC130" s="355"/>
      <c r="AD130" s="374"/>
      <c r="AE130" s="375"/>
      <c r="AF130" s="375"/>
      <c r="AG130" s="375"/>
      <c r="AH130" s="375"/>
      <c r="AI130" s="375"/>
      <c r="AJ130" s="375"/>
      <c r="AK130" s="375"/>
      <c r="AL130" s="375"/>
      <c r="AM130" s="376"/>
    </row>
    <row r="131" spans="2:39" ht="15" customHeight="1" x14ac:dyDescent="0.3">
      <c r="B131" s="350"/>
      <c r="C131" s="351"/>
      <c r="D131" s="351"/>
      <c r="E131" s="351"/>
      <c r="F131" s="351"/>
      <c r="G131" s="352"/>
      <c r="H131" s="350"/>
      <c r="I131" s="351"/>
      <c r="J131" s="351"/>
      <c r="K131" s="352"/>
      <c r="L131" s="347" t="s">
        <v>1935</v>
      </c>
      <c r="M131" s="348"/>
      <c r="N131" s="348"/>
      <c r="O131" s="348"/>
      <c r="P131" s="348"/>
      <c r="Q131" s="348"/>
      <c r="R131" s="348"/>
      <c r="S131" s="348"/>
      <c r="T131" s="349"/>
      <c r="U131" s="356"/>
      <c r="V131" s="357"/>
      <c r="W131" s="403" t="s">
        <v>1729</v>
      </c>
      <c r="X131" s="404"/>
      <c r="Y131" s="404"/>
      <c r="Z131" s="404"/>
      <c r="AA131" s="405"/>
      <c r="AB131" s="347" t="s">
        <v>1729</v>
      </c>
      <c r="AC131" s="349"/>
      <c r="AD131" s="368"/>
      <c r="AE131" s="369"/>
      <c r="AF131" s="369"/>
      <c r="AG131" s="369"/>
      <c r="AH131" s="369"/>
      <c r="AI131" s="369"/>
      <c r="AJ131" s="369"/>
      <c r="AK131" s="369"/>
      <c r="AL131" s="369"/>
      <c r="AM131" s="370"/>
    </row>
    <row r="132" spans="2:39" ht="15" customHeight="1" x14ac:dyDescent="0.3">
      <c r="B132" s="350"/>
      <c r="C132" s="351"/>
      <c r="D132" s="351"/>
      <c r="E132" s="351"/>
      <c r="F132" s="351"/>
      <c r="G132" s="352"/>
      <c r="H132" s="350"/>
      <c r="I132" s="351"/>
      <c r="J132" s="351"/>
      <c r="K132" s="352"/>
      <c r="L132" s="350"/>
      <c r="M132" s="351"/>
      <c r="N132" s="351"/>
      <c r="O132" s="351"/>
      <c r="P132" s="351"/>
      <c r="Q132" s="351"/>
      <c r="R132" s="351"/>
      <c r="S132" s="351"/>
      <c r="T132" s="352"/>
      <c r="U132" s="358"/>
      <c r="V132" s="359"/>
      <c r="W132" s="406"/>
      <c r="X132" s="407"/>
      <c r="Y132" s="407"/>
      <c r="Z132" s="407"/>
      <c r="AA132" s="408"/>
      <c r="AB132" s="350"/>
      <c r="AC132" s="352"/>
      <c r="AD132" s="371"/>
      <c r="AE132" s="372"/>
      <c r="AF132" s="372"/>
      <c r="AG132" s="372"/>
      <c r="AH132" s="372"/>
      <c r="AI132" s="372"/>
      <c r="AJ132" s="372"/>
      <c r="AK132" s="372"/>
      <c r="AL132" s="372"/>
      <c r="AM132" s="373"/>
    </row>
    <row r="133" spans="2:39" ht="15" customHeight="1" x14ac:dyDescent="0.3">
      <c r="B133" s="350"/>
      <c r="C133" s="351"/>
      <c r="D133" s="351"/>
      <c r="E133" s="351"/>
      <c r="F133" s="351"/>
      <c r="G133" s="352"/>
      <c r="H133" s="350"/>
      <c r="I133" s="351"/>
      <c r="J133" s="351"/>
      <c r="K133" s="352"/>
      <c r="L133" s="353"/>
      <c r="M133" s="354"/>
      <c r="N133" s="354"/>
      <c r="O133" s="354"/>
      <c r="P133" s="354"/>
      <c r="Q133" s="354"/>
      <c r="R133" s="354"/>
      <c r="S133" s="354"/>
      <c r="T133" s="355"/>
      <c r="U133" s="360"/>
      <c r="V133" s="361"/>
      <c r="W133" s="409"/>
      <c r="X133" s="410"/>
      <c r="Y133" s="410"/>
      <c r="Z133" s="410"/>
      <c r="AA133" s="411"/>
      <c r="AB133" s="353"/>
      <c r="AC133" s="355"/>
      <c r="AD133" s="374"/>
      <c r="AE133" s="375"/>
      <c r="AF133" s="375"/>
      <c r="AG133" s="375"/>
      <c r="AH133" s="375"/>
      <c r="AI133" s="375"/>
      <c r="AJ133" s="375"/>
      <c r="AK133" s="375"/>
      <c r="AL133" s="375"/>
      <c r="AM133" s="376"/>
    </row>
    <row r="134" spans="2:39" ht="15" customHeight="1" x14ac:dyDescent="0.3">
      <c r="B134" s="350"/>
      <c r="C134" s="351"/>
      <c r="D134" s="351"/>
      <c r="E134" s="351"/>
      <c r="F134" s="351"/>
      <c r="G134" s="352"/>
      <c r="H134" s="350"/>
      <c r="I134" s="351"/>
      <c r="J134" s="351"/>
      <c r="K134" s="352"/>
      <c r="L134" s="347" t="s">
        <v>1782</v>
      </c>
      <c r="M134" s="348"/>
      <c r="N134" s="348"/>
      <c r="O134" s="348"/>
      <c r="P134" s="348"/>
      <c r="Q134" s="348"/>
      <c r="R134" s="348"/>
      <c r="S134" s="348"/>
      <c r="T134" s="349"/>
      <c r="U134" s="356"/>
      <c r="V134" s="357"/>
      <c r="W134" s="403" t="s">
        <v>1729</v>
      </c>
      <c r="X134" s="404"/>
      <c r="Y134" s="404"/>
      <c r="Z134" s="404"/>
      <c r="AA134" s="405"/>
      <c r="AB134" s="347" t="s">
        <v>1729</v>
      </c>
      <c r="AC134" s="349"/>
      <c r="AD134" s="368"/>
      <c r="AE134" s="369"/>
      <c r="AF134" s="369"/>
      <c r="AG134" s="369"/>
      <c r="AH134" s="369"/>
      <c r="AI134" s="369"/>
      <c r="AJ134" s="369"/>
      <c r="AK134" s="369"/>
      <c r="AL134" s="369"/>
      <c r="AM134" s="370"/>
    </row>
    <row r="135" spans="2:39" ht="15" customHeight="1" x14ac:dyDescent="0.3">
      <c r="B135" s="350"/>
      <c r="C135" s="351"/>
      <c r="D135" s="351"/>
      <c r="E135" s="351"/>
      <c r="F135" s="351"/>
      <c r="G135" s="352"/>
      <c r="H135" s="350"/>
      <c r="I135" s="351"/>
      <c r="J135" s="351"/>
      <c r="K135" s="352"/>
      <c r="L135" s="350"/>
      <c r="M135" s="351"/>
      <c r="N135" s="351"/>
      <c r="O135" s="351"/>
      <c r="P135" s="351"/>
      <c r="Q135" s="351"/>
      <c r="R135" s="351"/>
      <c r="S135" s="351"/>
      <c r="T135" s="352"/>
      <c r="U135" s="358"/>
      <c r="V135" s="359"/>
      <c r="W135" s="406"/>
      <c r="X135" s="407"/>
      <c r="Y135" s="407"/>
      <c r="Z135" s="407"/>
      <c r="AA135" s="408"/>
      <c r="AB135" s="350"/>
      <c r="AC135" s="352"/>
      <c r="AD135" s="371"/>
      <c r="AE135" s="372"/>
      <c r="AF135" s="372"/>
      <c r="AG135" s="372"/>
      <c r="AH135" s="372"/>
      <c r="AI135" s="372"/>
      <c r="AJ135" s="372"/>
      <c r="AK135" s="372"/>
      <c r="AL135" s="372"/>
      <c r="AM135" s="373"/>
    </row>
    <row r="136" spans="2:39" ht="15" customHeight="1" x14ac:dyDescent="0.3">
      <c r="B136" s="353"/>
      <c r="C136" s="354"/>
      <c r="D136" s="354"/>
      <c r="E136" s="354"/>
      <c r="F136" s="354"/>
      <c r="G136" s="355"/>
      <c r="H136" s="353"/>
      <c r="I136" s="354"/>
      <c r="J136" s="354"/>
      <c r="K136" s="355"/>
      <c r="L136" s="353"/>
      <c r="M136" s="354"/>
      <c r="N136" s="354"/>
      <c r="O136" s="354"/>
      <c r="P136" s="354"/>
      <c r="Q136" s="354"/>
      <c r="R136" s="354"/>
      <c r="S136" s="354"/>
      <c r="T136" s="355"/>
      <c r="U136" s="360"/>
      <c r="V136" s="361"/>
      <c r="W136" s="409"/>
      <c r="X136" s="410"/>
      <c r="Y136" s="410"/>
      <c r="Z136" s="410"/>
      <c r="AA136" s="411"/>
      <c r="AB136" s="353"/>
      <c r="AC136" s="355"/>
      <c r="AD136" s="374"/>
      <c r="AE136" s="375"/>
      <c r="AF136" s="375"/>
      <c r="AG136" s="375"/>
      <c r="AH136" s="375"/>
      <c r="AI136" s="375"/>
      <c r="AJ136" s="375"/>
      <c r="AK136" s="375"/>
      <c r="AL136" s="375"/>
      <c r="AM136" s="376"/>
    </row>
    <row r="137" spans="2:39" ht="15" customHeight="1" x14ac:dyDescent="0.3">
      <c r="B137" s="347" t="s">
        <v>1759</v>
      </c>
      <c r="C137" s="348"/>
      <c r="D137" s="348"/>
      <c r="E137" s="348"/>
      <c r="F137" s="348"/>
      <c r="G137" s="349"/>
      <c r="H137" s="347" t="s">
        <v>1760</v>
      </c>
      <c r="I137" s="348"/>
      <c r="J137" s="348"/>
      <c r="K137" s="349"/>
      <c r="L137" s="347" t="s">
        <v>1761</v>
      </c>
      <c r="M137" s="348"/>
      <c r="N137" s="348"/>
      <c r="O137" s="348"/>
      <c r="P137" s="348"/>
      <c r="Q137" s="348"/>
      <c r="R137" s="348"/>
      <c r="S137" s="348"/>
      <c r="T137" s="349"/>
      <c r="U137" s="423">
        <f>IF(B37="X",IF(EA!B53&lt;AJ20,IF(EA!B53&gt;=AJ20-4,1,2),2),"")</f>
        <v>1</v>
      </c>
      <c r="V137" s="424"/>
      <c r="W137" s="403" t="s">
        <v>1729</v>
      </c>
      <c r="X137" s="404"/>
      <c r="Y137" s="404"/>
      <c r="Z137" s="404"/>
      <c r="AA137" s="405"/>
      <c r="AB137" s="347" t="s">
        <v>1729</v>
      </c>
      <c r="AC137" s="349"/>
      <c r="AD137" s="368"/>
      <c r="AE137" s="369"/>
      <c r="AF137" s="369"/>
      <c r="AG137" s="369"/>
      <c r="AH137" s="369"/>
      <c r="AI137" s="369"/>
      <c r="AJ137" s="369"/>
      <c r="AK137" s="369"/>
      <c r="AL137" s="369"/>
      <c r="AM137" s="370"/>
    </row>
    <row r="138" spans="2:39" ht="15" customHeight="1" x14ac:dyDescent="0.3">
      <c r="B138" s="350"/>
      <c r="C138" s="351"/>
      <c r="D138" s="351"/>
      <c r="E138" s="351"/>
      <c r="F138" s="351"/>
      <c r="G138" s="352"/>
      <c r="H138" s="350"/>
      <c r="I138" s="351"/>
      <c r="J138" s="351"/>
      <c r="K138" s="352"/>
      <c r="L138" s="350"/>
      <c r="M138" s="351"/>
      <c r="N138" s="351"/>
      <c r="O138" s="351"/>
      <c r="P138" s="351"/>
      <c r="Q138" s="351"/>
      <c r="R138" s="351"/>
      <c r="S138" s="351"/>
      <c r="T138" s="352"/>
      <c r="U138" s="425"/>
      <c r="V138" s="426"/>
      <c r="W138" s="406"/>
      <c r="X138" s="407"/>
      <c r="Y138" s="407"/>
      <c r="Z138" s="407"/>
      <c r="AA138" s="408"/>
      <c r="AB138" s="350"/>
      <c r="AC138" s="352"/>
      <c r="AD138" s="371"/>
      <c r="AE138" s="372"/>
      <c r="AF138" s="372"/>
      <c r="AG138" s="372"/>
      <c r="AH138" s="372"/>
      <c r="AI138" s="372"/>
      <c r="AJ138" s="372"/>
      <c r="AK138" s="372"/>
      <c r="AL138" s="372"/>
      <c r="AM138" s="373"/>
    </row>
    <row r="139" spans="2:39" ht="15" customHeight="1" x14ac:dyDescent="0.3">
      <c r="B139" s="353"/>
      <c r="C139" s="354"/>
      <c r="D139" s="354"/>
      <c r="E139" s="354"/>
      <c r="F139" s="354"/>
      <c r="G139" s="355"/>
      <c r="H139" s="353"/>
      <c r="I139" s="354"/>
      <c r="J139" s="354"/>
      <c r="K139" s="355"/>
      <c r="L139" s="353"/>
      <c r="M139" s="354"/>
      <c r="N139" s="354"/>
      <c r="O139" s="354"/>
      <c r="P139" s="354"/>
      <c r="Q139" s="354"/>
      <c r="R139" s="354"/>
      <c r="S139" s="354"/>
      <c r="T139" s="355"/>
      <c r="U139" s="427"/>
      <c r="V139" s="428"/>
      <c r="W139" s="409"/>
      <c r="X139" s="410"/>
      <c r="Y139" s="410"/>
      <c r="Z139" s="410"/>
      <c r="AA139" s="411"/>
      <c r="AB139" s="353"/>
      <c r="AC139" s="355"/>
      <c r="AD139" s="374"/>
      <c r="AE139" s="375"/>
      <c r="AF139" s="375"/>
      <c r="AG139" s="375"/>
      <c r="AH139" s="375"/>
      <c r="AI139" s="375"/>
      <c r="AJ139" s="375"/>
      <c r="AK139" s="375"/>
      <c r="AL139" s="375"/>
      <c r="AM139" s="376"/>
    </row>
    <row r="140" spans="2:39" ht="15" customHeight="1" x14ac:dyDescent="0.3">
      <c r="B140" s="347" t="s">
        <v>1762</v>
      </c>
      <c r="C140" s="348"/>
      <c r="D140" s="348"/>
      <c r="E140" s="348"/>
      <c r="F140" s="348"/>
      <c r="G140" s="349"/>
      <c r="H140" s="347" t="s">
        <v>1763</v>
      </c>
      <c r="I140" s="348"/>
      <c r="J140" s="348"/>
      <c r="K140" s="349"/>
      <c r="L140" s="347" t="s">
        <v>1764</v>
      </c>
      <c r="M140" s="348"/>
      <c r="N140" s="348"/>
      <c r="O140" s="348"/>
      <c r="P140" s="348"/>
      <c r="Q140" s="348"/>
      <c r="R140" s="348"/>
      <c r="S140" s="348"/>
      <c r="T140" s="349"/>
      <c r="U140" s="423">
        <f>IF(AB140&gt;=0,1,2)</f>
        <v>1</v>
      </c>
      <c r="V140" s="424"/>
      <c r="W140" s="338" t="s">
        <v>1765</v>
      </c>
      <c r="X140" s="339"/>
      <c r="Y140" s="339"/>
      <c r="Z140" s="339"/>
      <c r="AA140" s="340"/>
      <c r="AB140" s="444">
        <f>W141-W143</f>
        <v>60000</v>
      </c>
      <c r="AC140" s="445"/>
      <c r="AD140" s="368"/>
      <c r="AE140" s="369"/>
      <c r="AF140" s="369"/>
      <c r="AG140" s="369"/>
      <c r="AH140" s="369"/>
      <c r="AI140" s="369"/>
      <c r="AJ140" s="369"/>
      <c r="AK140" s="369"/>
      <c r="AL140" s="369"/>
      <c r="AM140" s="370"/>
    </row>
    <row r="141" spans="2:39" ht="15" customHeight="1" x14ac:dyDescent="0.3">
      <c r="B141" s="350"/>
      <c r="C141" s="351"/>
      <c r="D141" s="351"/>
      <c r="E141" s="351"/>
      <c r="F141" s="351"/>
      <c r="G141" s="352"/>
      <c r="H141" s="350"/>
      <c r="I141" s="351"/>
      <c r="J141" s="351"/>
      <c r="K141" s="352"/>
      <c r="L141" s="350"/>
      <c r="M141" s="351"/>
      <c r="N141" s="351"/>
      <c r="O141" s="351"/>
      <c r="P141" s="351"/>
      <c r="Q141" s="351"/>
      <c r="R141" s="351"/>
      <c r="S141" s="351"/>
      <c r="T141" s="352"/>
      <c r="U141" s="425"/>
      <c r="V141" s="426"/>
      <c r="W141" s="344">
        <f>'CRI-RYP'!E35</f>
        <v>6000000</v>
      </c>
      <c r="X141" s="345"/>
      <c r="Y141" s="345"/>
      <c r="Z141" s="345"/>
      <c r="AA141" s="346"/>
      <c r="AB141" s="446"/>
      <c r="AC141" s="447"/>
      <c r="AD141" s="371"/>
      <c r="AE141" s="372"/>
      <c r="AF141" s="372"/>
      <c r="AG141" s="372"/>
      <c r="AH141" s="372"/>
      <c r="AI141" s="372"/>
      <c r="AJ141" s="372"/>
      <c r="AK141" s="372"/>
      <c r="AL141" s="372"/>
      <c r="AM141" s="373"/>
    </row>
    <row r="142" spans="2:39" ht="15" customHeight="1" x14ac:dyDescent="0.3">
      <c r="B142" s="350"/>
      <c r="C142" s="351"/>
      <c r="D142" s="351"/>
      <c r="E142" s="351"/>
      <c r="F142" s="351"/>
      <c r="G142" s="352"/>
      <c r="H142" s="350"/>
      <c r="I142" s="351"/>
      <c r="J142" s="351"/>
      <c r="K142" s="352"/>
      <c r="L142" s="350"/>
      <c r="M142" s="351"/>
      <c r="N142" s="351"/>
      <c r="O142" s="351"/>
      <c r="P142" s="351"/>
      <c r="Q142" s="351"/>
      <c r="R142" s="351"/>
      <c r="S142" s="351"/>
      <c r="T142" s="352"/>
      <c r="U142" s="425"/>
      <c r="V142" s="426"/>
      <c r="W142" s="338" t="s">
        <v>1766</v>
      </c>
      <c r="X142" s="339"/>
      <c r="Y142" s="339"/>
      <c r="Z142" s="339"/>
      <c r="AA142" s="340"/>
      <c r="AB142" s="446"/>
      <c r="AC142" s="447"/>
      <c r="AD142" s="371"/>
      <c r="AE142" s="372"/>
      <c r="AF142" s="372"/>
      <c r="AG142" s="372"/>
      <c r="AH142" s="372"/>
      <c r="AI142" s="372"/>
      <c r="AJ142" s="372"/>
      <c r="AK142" s="372"/>
      <c r="AL142" s="372"/>
      <c r="AM142" s="373"/>
    </row>
    <row r="143" spans="2:39" ht="15" customHeight="1" x14ac:dyDescent="0.3">
      <c r="B143" s="353"/>
      <c r="C143" s="354"/>
      <c r="D143" s="354"/>
      <c r="E143" s="354"/>
      <c r="F143" s="354"/>
      <c r="G143" s="355"/>
      <c r="H143" s="353"/>
      <c r="I143" s="354"/>
      <c r="J143" s="354"/>
      <c r="K143" s="355"/>
      <c r="L143" s="353"/>
      <c r="M143" s="354"/>
      <c r="N143" s="354"/>
      <c r="O143" s="354"/>
      <c r="P143" s="354"/>
      <c r="Q143" s="354"/>
      <c r="R143" s="354"/>
      <c r="S143" s="354"/>
      <c r="T143" s="355"/>
      <c r="U143" s="427"/>
      <c r="V143" s="428"/>
      <c r="W143" s="344">
        <f>'COG-RYP'!E29-'COG-FF'!M403</f>
        <v>5940000</v>
      </c>
      <c r="X143" s="345"/>
      <c r="Y143" s="345"/>
      <c r="Z143" s="345"/>
      <c r="AA143" s="346"/>
      <c r="AB143" s="448"/>
      <c r="AC143" s="449"/>
      <c r="AD143" s="374"/>
      <c r="AE143" s="375"/>
      <c r="AF143" s="375"/>
      <c r="AG143" s="375"/>
      <c r="AH143" s="375"/>
      <c r="AI143" s="375"/>
      <c r="AJ143" s="375"/>
      <c r="AK143" s="375"/>
      <c r="AL143" s="375"/>
      <c r="AM143" s="376"/>
    </row>
    <row r="144" spans="2:39" ht="15" customHeight="1" x14ac:dyDescent="0.3">
      <c r="B144" s="347" t="s">
        <v>1767</v>
      </c>
      <c r="C144" s="348"/>
      <c r="D144" s="348"/>
      <c r="E144" s="348"/>
      <c r="F144" s="348"/>
      <c r="G144" s="349"/>
      <c r="H144" s="347" t="s">
        <v>1778</v>
      </c>
      <c r="I144" s="348"/>
      <c r="J144" s="348"/>
      <c r="K144" s="349"/>
      <c r="L144" s="347" t="s">
        <v>1777</v>
      </c>
      <c r="M144" s="348"/>
      <c r="N144" s="348"/>
      <c r="O144" s="348"/>
      <c r="P144" s="348"/>
      <c r="Q144" s="348"/>
      <c r="R144" s="348"/>
      <c r="S144" s="348"/>
      <c r="T144" s="349"/>
      <c r="U144" s="423">
        <f>IF(AB144&gt;=2.5%,2,1)</f>
        <v>1</v>
      </c>
      <c r="V144" s="424"/>
      <c r="W144" s="338" t="s">
        <v>1765</v>
      </c>
      <c r="X144" s="339"/>
      <c r="Y144" s="339"/>
      <c r="Z144" s="339"/>
      <c r="AA144" s="340"/>
      <c r="AB144" s="429">
        <f>W147/W145</f>
        <v>0</v>
      </c>
      <c r="AC144" s="430"/>
      <c r="AD144" s="368"/>
      <c r="AE144" s="369"/>
      <c r="AF144" s="369"/>
      <c r="AG144" s="369"/>
      <c r="AH144" s="369"/>
      <c r="AI144" s="369"/>
      <c r="AJ144" s="369"/>
      <c r="AK144" s="369"/>
      <c r="AL144" s="369"/>
      <c r="AM144" s="370"/>
    </row>
    <row r="145" spans="2:39" ht="15" customHeight="1" x14ac:dyDescent="0.3">
      <c r="B145" s="350"/>
      <c r="C145" s="351"/>
      <c r="D145" s="351"/>
      <c r="E145" s="351"/>
      <c r="F145" s="351"/>
      <c r="G145" s="352"/>
      <c r="H145" s="350"/>
      <c r="I145" s="351"/>
      <c r="J145" s="351"/>
      <c r="K145" s="352"/>
      <c r="L145" s="350"/>
      <c r="M145" s="351"/>
      <c r="N145" s="351"/>
      <c r="O145" s="351"/>
      <c r="P145" s="351"/>
      <c r="Q145" s="351"/>
      <c r="R145" s="351"/>
      <c r="S145" s="351"/>
      <c r="T145" s="352"/>
      <c r="U145" s="425"/>
      <c r="V145" s="426"/>
      <c r="W145" s="344">
        <f>'CRI-RYP'!E33</f>
        <v>6000000</v>
      </c>
      <c r="X145" s="345"/>
      <c r="Y145" s="345"/>
      <c r="Z145" s="345"/>
      <c r="AA145" s="346"/>
      <c r="AB145" s="431"/>
      <c r="AC145" s="432"/>
      <c r="AD145" s="371"/>
      <c r="AE145" s="372"/>
      <c r="AF145" s="372"/>
      <c r="AG145" s="372"/>
      <c r="AH145" s="372"/>
      <c r="AI145" s="372"/>
      <c r="AJ145" s="372"/>
      <c r="AK145" s="372"/>
      <c r="AL145" s="372"/>
      <c r="AM145" s="373"/>
    </row>
    <row r="146" spans="2:39" ht="15" customHeight="1" x14ac:dyDescent="0.3">
      <c r="B146" s="350"/>
      <c r="C146" s="351"/>
      <c r="D146" s="351"/>
      <c r="E146" s="351"/>
      <c r="F146" s="351"/>
      <c r="G146" s="352"/>
      <c r="H146" s="350"/>
      <c r="I146" s="351"/>
      <c r="J146" s="351"/>
      <c r="K146" s="352"/>
      <c r="L146" s="350"/>
      <c r="M146" s="351"/>
      <c r="N146" s="351"/>
      <c r="O146" s="351"/>
      <c r="P146" s="351"/>
      <c r="Q146" s="351"/>
      <c r="R146" s="351"/>
      <c r="S146" s="351"/>
      <c r="T146" s="352"/>
      <c r="U146" s="425"/>
      <c r="V146" s="426"/>
      <c r="W146" s="338" t="s">
        <v>429</v>
      </c>
      <c r="X146" s="339"/>
      <c r="Y146" s="339"/>
      <c r="Z146" s="339"/>
      <c r="AA146" s="340"/>
      <c r="AB146" s="431"/>
      <c r="AC146" s="432"/>
      <c r="AD146" s="371"/>
      <c r="AE146" s="372"/>
      <c r="AF146" s="372"/>
      <c r="AG146" s="372"/>
      <c r="AH146" s="372"/>
      <c r="AI146" s="372"/>
      <c r="AJ146" s="372"/>
      <c r="AK146" s="372"/>
      <c r="AL146" s="372"/>
      <c r="AM146" s="373"/>
    </row>
    <row r="147" spans="2:39" ht="15" customHeight="1" x14ac:dyDescent="0.3">
      <c r="B147" s="353"/>
      <c r="C147" s="354"/>
      <c r="D147" s="354"/>
      <c r="E147" s="354"/>
      <c r="F147" s="354"/>
      <c r="G147" s="355"/>
      <c r="H147" s="353"/>
      <c r="I147" s="354"/>
      <c r="J147" s="354"/>
      <c r="K147" s="355"/>
      <c r="L147" s="353"/>
      <c r="M147" s="354"/>
      <c r="N147" s="354"/>
      <c r="O147" s="354"/>
      <c r="P147" s="354"/>
      <c r="Q147" s="354"/>
      <c r="R147" s="354"/>
      <c r="S147" s="354"/>
      <c r="T147" s="355"/>
      <c r="U147" s="427"/>
      <c r="V147" s="428"/>
      <c r="W147" s="344">
        <f>'COG-M'!P3023</f>
        <v>0</v>
      </c>
      <c r="X147" s="345"/>
      <c r="Y147" s="345"/>
      <c r="Z147" s="345"/>
      <c r="AA147" s="346"/>
      <c r="AB147" s="433"/>
      <c r="AC147" s="434"/>
      <c r="AD147" s="374"/>
      <c r="AE147" s="375"/>
      <c r="AF147" s="375"/>
      <c r="AG147" s="375"/>
      <c r="AH147" s="375"/>
      <c r="AI147" s="375"/>
      <c r="AJ147" s="375"/>
      <c r="AK147" s="375"/>
      <c r="AL147" s="375"/>
      <c r="AM147" s="376"/>
    </row>
    <row r="148" spans="2:39" ht="22.5" customHeight="1" x14ac:dyDescent="0.3">
      <c r="B148" s="347" t="s">
        <v>1768</v>
      </c>
      <c r="C148" s="348"/>
      <c r="D148" s="348"/>
      <c r="E148" s="348"/>
      <c r="F148" s="348"/>
      <c r="G148" s="349"/>
      <c r="H148" s="347" t="s">
        <v>1769</v>
      </c>
      <c r="I148" s="348"/>
      <c r="J148" s="348"/>
      <c r="K148" s="349"/>
      <c r="L148" s="347" t="str">
        <f>"Monto del capítulo 1000 del presupuesto "&amp;AJ20&amp;" menos capítulo 1000 del presupuesto "&amp;AJ20-1&amp;", el resultado se divide entre el valor del capítulo 1000 del presupuesto "&amp;AJ20-1&amp;" y se multiplica por 100, el total resultante no debe rebasar el 3.00%"</f>
        <v>Monto del capítulo 1000 del presupuesto 2025 menos capítulo 1000 del presupuesto 2024, el resultado se divide entre el valor del capítulo 1000 del presupuesto 2024 y se multiplica por 100, el total resultante no debe rebasar el 3.00%</v>
      </c>
      <c r="M148" s="348"/>
      <c r="N148" s="348"/>
      <c r="O148" s="348"/>
      <c r="P148" s="348"/>
      <c r="Q148" s="348"/>
      <c r="R148" s="348"/>
      <c r="S148" s="348"/>
      <c r="T148" s="349"/>
      <c r="U148" s="423" t="e">
        <f>IF(AB148&gt;=3%,2,1)</f>
        <v>#DIV/0!</v>
      </c>
      <c r="V148" s="424"/>
      <c r="W148" s="338" t="str">
        <f>"Cap. 1000
Presup. "&amp;AJ20-1</f>
        <v>Cap. 1000
Presup. 2024</v>
      </c>
      <c r="X148" s="339"/>
      <c r="Y148" s="339"/>
      <c r="Z148" s="339"/>
      <c r="AA148" s="340"/>
      <c r="AB148" s="435" t="e">
        <f>(W151-W149)/W149</f>
        <v>#DIV/0!</v>
      </c>
      <c r="AC148" s="436"/>
      <c r="AD148" s="368"/>
      <c r="AE148" s="369"/>
      <c r="AF148" s="369"/>
      <c r="AG148" s="369"/>
      <c r="AH148" s="369"/>
      <c r="AI148" s="369"/>
      <c r="AJ148" s="369"/>
      <c r="AK148" s="369"/>
      <c r="AL148" s="369"/>
      <c r="AM148" s="370"/>
    </row>
    <row r="149" spans="2:39" ht="22.5" customHeight="1" x14ac:dyDescent="0.3">
      <c r="B149" s="350"/>
      <c r="C149" s="351"/>
      <c r="D149" s="351"/>
      <c r="E149" s="351"/>
      <c r="F149" s="351"/>
      <c r="G149" s="352"/>
      <c r="H149" s="350"/>
      <c r="I149" s="351"/>
      <c r="J149" s="351"/>
      <c r="K149" s="352"/>
      <c r="L149" s="350"/>
      <c r="M149" s="351"/>
      <c r="N149" s="351"/>
      <c r="O149" s="351"/>
      <c r="P149" s="351"/>
      <c r="Q149" s="351"/>
      <c r="R149" s="351"/>
      <c r="S149" s="351"/>
      <c r="T149" s="352"/>
      <c r="U149" s="425"/>
      <c r="V149" s="426"/>
      <c r="W149" s="441"/>
      <c r="X149" s="442"/>
      <c r="Y149" s="442"/>
      <c r="Z149" s="442"/>
      <c r="AA149" s="443"/>
      <c r="AB149" s="437"/>
      <c r="AC149" s="438"/>
      <c r="AD149" s="371"/>
      <c r="AE149" s="372"/>
      <c r="AF149" s="372"/>
      <c r="AG149" s="372"/>
      <c r="AH149" s="372"/>
      <c r="AI149" s="372"/>
      <c r="AJ149" s="372"/>
      <c r="AK149" s="372"/>
      <c r="AL149" s="372"/>
      <c r="AM149" s="373"/>
    </row>
    <row r="150" spans="2:39" ht="22.5" customHeight="1" x14ac:dyDescent="0.3">
      <c r="B150" s="350"/>
      <c r="C150" s="351"/>
      <c r="D150" s="351"/>
      <c r="E150" s="351"/>
      <c r="F150" s="351"/>
      <c r="G150" s="352"/>
      <c r="H150" s="350"/>
      <c r="I150" s="351"/>
      <c r="J150" s="351"/>
      <c r="K150" s="352"/>
      <c r="L150" s="350"/>
      <c r="M150" s="351"/>
      <c r="N150" s="351"/>
      <c r="O150" s="351"/>
      <c r="P150" s="351"/>
      <c r="Q150" s="351"/>
      <c r="R150" s="351"/>
      <c r="S150" s="351"/>
      <c r="T150" s="352"/>
      <c r="U150" s="425"/>
      <c r="V150" s="426"/>
      <c r="W150" s="338" t="str">
        <f>"Cap. 1000
Presup. "&amp;AJ20</f>
        <v>Cap. 1000
Presup. 2025</v>
      </c>
      <c r="X150" s="339"/>
      <c r="Y150" s="339"/>
      <c r="Z150" s="339"/>
      <c r="AA150" s="340"/>
      <c r="AB150" s="437"/>
      <c r="AC150" s="438"/>
      <c r="AD150" s="371"/>
      <c r="AE150" s="372"/>
      <c r="AF150" s="372"/>
      <c r="AG150" s="372"/>
      <c r="AH150" s="372"/>
      <c r="AI150" s="372"/>
      <c r="AJ150" s="372"/>
      <c r="AK150" s="372"/>
      <c r="AL150" s="372"/>
      <c r="AM150" s="373"/>
    </row>
    <row r="151" spans="2:39" ht="22.5" customHeight="1" x14ac:dyDescent="0.3">
      <c r="B151" s="353"/>
      <c r="C151" s="354"/>
      <c r="D151" s="354"/>
      <c r="E151" s="354"/>
      <c r="F151" s="354"/>
      <c r="G151" s="355"/>
      <c r="H151" s="353"/>
      <c r="I151" s="354"/>
      <c r="J151" s="354"/>
      <c r="K151" s="355"/>
      <c r="L151" s="353"/>
      <c r="M151" s="354"/>
      <c r="N151" s="354"/>
      <c r="O151" s="354"/>
      <c r="P151" s="354"/>
      <c r="Q151" s="354"/>
      <c r="R151" s="354"/>
      <c r="S151" s="354"/>
      <c r="T151" s="355"/>
      <c r="U151" s="427"/>
      <c r="V151" s="428"/>
      <c r="W151" s="344">
        <f>'COG-M'!P7</f>
        <v>2600500</v>
      </c>
      <c r="X151" s="345"/>
      <c r="Y151" s="345"/>
      <c r="Z151" s="345"/>
      <c r="AA151" s="346"/>
      <c r="AB151" s="439"/>
      <c r="AC151" s="440"/>
      <c r="AD151" s="374"/>
      <c r="AE151" s="375"/>
      <c r="AF151" s="375"/>
      <c r="AG151" s="375"/>
      <c r="AH151" s="375"/>
      <c r="AI151" s="375"/>
      <c r="AJ151" s="375"/>
      <c r="AK151" s="375"/>
      <c r="AL151" s="375"/>
      <c r="AM151" s="376"/>
    </row>
    <row r="152" spans="2:39" ht="31.5" customHeight="1" x14ac:dyDescent="0.3">
      <c r="B152" s="347" t="s">
        <v>1770</v>
      </c>
      <c r="C152" s="348"/>
      <c r="D152" s="348"/>
      <c r="E152" s="348"/>
      <c r="F152" s="348"/>
      <c r="G152" s="349"/>
      <c r="H152" s="347" t="s">
        <v>1951</v>
      </c>
      <c r="I152" s="348"/>
      <c r="J152" s="348"/>
      <c r="K152" s="349"/>
      <c r="L152" s="347" t="s">
        <v>1771</v>
      </c>
      <c r="M152" s="348"/>
      <c r="N152" s="348"/>
      <c r="O152" s="348"/>
      <c r="P152" s="348"/>
      <c r="Q152" s="348"/>
      <c r="R152" s="348"/>
      <c r="S152" s="348"/>
      <c r="T152" s="349"/>
      <c r="U152" s="356"/>
      <c r="V152" s="357"/>
      <c r="W152" s="403" t="s">
        <v>1729</v>
      </c>
      <c r="X152" s="404"/>
      <c r="Y152" s="404"/>
      <c r="Z152" s="404"/>
      <c r="AA152" s="405"/>
      <c r="AB152" s="347" t="s">
        <v>1729</v>
      </c>
      <c r="AC152" s="349"/>
      <c r="AD152" s="368"/>
      <c r="AE152" s="369"/>
      <c r="AF152" s="369"/>
      <c r="AG152" s="369"/>
      <c r="AH152" s="369"/>
      <c r="AI152" s="369"/>
      <c r="AJ152" s="369"/>
      <c r="AK152" s="369"/>
      <c r="AL152" s="369"/>
      <c r="AM152" s="370"/>
    </row>
    <row r="153" spans="2:39" ht="31.5" customHeight="1" x14ac:dyDescent="0.3">
      <c r="B153" s="350"/>
      <c r="C153" s="351"/>
      <c r="D153" s="351"/>
      <c r="E153" s="351"/>
      <c r="F153" s="351"/>
      <c r="G153" s="352"/>
      <c r="H153" s="350"/>
      <c r="I153" s="351"/>
      <c r="J153" s="351"/>
      <c r="K153" s="352"/>
      <c r="L153" s="350"/>
      <c r="M153" s="351"/>
      <c r="N153" s="351"/>
      <c r="O153" s="351"/>
      <c r="P153" s="351"/>
      <c r="Q153" s="351"/>
      <c r="R153" s="351"/>
      <c r="S153" s="351"/>
      <c r="T153" s="352"/>
      <c r="U153" s="358"/>
      <c r="V153" s="359"/>
      <c r="W153" s="406"/>
      <c r="X153" s="407"/>
      <c r="Y153" s="407"/>
      <c r="Z153" s="407"/>
      <c r="AA153" s="408"/>
      <c r="AB153" s="350"/>
      <c r="AC153" s="352"/>
      <c r="AD153" s="371"/>
      <c r="AE153" s="372"/>
      <c r="AF153" s="372"/>
      <c r="AG153" s="372"/>
      <c r="AH153" s="372"/>
      <c r="AI153" s="372"/>
      <c r="AJ153" s="372"/>
      <c r="AK153" s="372"/>
      <c r="AL153" s="372"/>
      <c r="AM153" s="373"/>
    </row>
    <row r="154" spans="2:39" ht="31.5" customHeight="1" x14ac:dyDescent="0.3">
      <c r="B154" s="353"/>
      <c r="C154" s="354"/>
      <c r="D154" s="354"/>
      <c r="E154" s="354"/>
      <c r="F154" s="354"/>
      <c r="G154" s="355"/>
      <c r="H154" s="353"/>
      <c r="I154" s="354"/>
      <c r="J154" s="354"/>
      <c r="K154" s="355"/>
      <c r="L154" s="353"/>
      <c r="M154" s="354"/>
      <c r="N154" s="354"/>
      <c r="O154" s="354"/>
      <c r="P154" s="354"/>
      <c r="Q154" s="354"/>
      <c r="R154" s="354"/>
      <c r="S154" s="354"/>
      <c r="T154" s="355"/>
      <c r="U154" s="360"/>
      <c r="V154" s="361"/>
      <c r="W154" s="409"/>
      <c r="X154" s="410"/>
      <c r="Y154" s="410"/>
      <c r="Z154" s="410"/>
      <c r="AA154" s="411"/>
      <c r="AB154" s="353"/>
      <c r="AC154" s="355"/>
      <c r="AD154" s="374"/>
      <c r="AE154" s="375"/>
      <c r="AF154" s="375"/>
      <c r="AG154" s="375"/>
      <c r="AH154" s="375"/>
      <c r="AI154" s="375"/>
      <c r="AJ154" s="375"/>
      <c r="AK154" s="375"/>
      <c r="AL154" s="375"/>
      <c r="AM154" s="376"/>
    </row>
    <row r="155" spans="2:39" ht="20.25" customHeight="1" x14ac:dyDescent="0.3">
      <c r="B155" s="347" t="s">
        <v>2159</v>
      </c>
      <c r="C155" s="348"/>
      <c r="D155" s="348"/>
      <c r="E155" s="348"/>
      <c r="F155" s="348"/>
      <c r="G155" s="349"/>
      <c r="H155" s="347" t="s">
        <v>1772</v>
      </c>
      <c r="I155" s="348"/>
      <c r="J155" s="348"/>
      <c r="K155" s="349"/>
      <c r="L155" s="347" t="s">
        <v>2160</v>
      </c>
      <c r="M155" s="348"/>
      <c r="N155" s="348"/>
      <c r="O155" s="348"/>
      <c r="P155" s="348"/>
      <c r="Q155" s="348"/>
      <c r="R155" s="348"/>
      <c r="S155" s="348"/>
      <c r="T155" s="349"/>
      <c r="U155" s="356"/>
      <c r="V155" s="357"/>
      <c r="W155" s="403" t="s">
        <v>1729</v>
      </c>
      <c r="X155" s="404"/>
      <c r="Y155" s="404"/>
      <c r="Z155" s="404"/>
      <c r="AA155" s="405"/>
      <c r="AB155" s="347" t="s">
        <v>1729</v>
      </c>
      <c r="AC155" s="349"/>
      <c r="AD155" s="368"/>
      <c r="AE155" s="369"/>
      <c r="AF155" s="369"/>
      <c r="AG155" s="369"/>
      <c r="AH155" s="369"/>
      <c r="AI155" s="369"/>
      <c r="AJ155" s="369"/>
      <c r="AK155" s="369"/>
      <c r="AL155" s="369"/>
      <c r="AM155" s="370"/>
    </row>
    <row r="156" spans="2:39" ht="20.25" customHeight="1" x14ac:dyDescent="0.3">
      <c r="B156" s="350"/>
      <c r="C156" s="351"/>
      <c r="D156" s="351"/>
      <c r="E156" s="351"/>
      <c r="F156" s="351"/>
      <c r="G156" s="352"/>
      <c r="H156" s="350"/>
      <c r="I156" s="351"/>
      <c r="J156" s="351"/>
      <c r="K156" s="352"/>
      <c r="L156" s="350"/>
      <c r="M156" s="351"/>
      <c r="N156" s="351"/>
      <c r="O156" s="351"/>
      <c r="P156" s="351"/>
      <c r="Q156" s="351"/>
      <c r="R156" s="351"/>
      <c r="S156" s="351"/>
      <c r="T156" s="352"/>
      <c r="U156" s="358"/>
      <c r="V156" s="359"/>
      <c r="W156" s="406"/>
      <c r="X156" s="407"/>
      <c r="Y156" s="407"/>
      <c r="Z156" s="407"/>
      <c r="AA156" s="408"/>
      <c r="AB156" s="350"/>
      <c r="AC156" s="352"/>
      <c r="AD156" s="371"/>
      <c r="AE156" s="372"/>
      <c r="AF156" s="372"/>
      <c r="AG156" s="372"/>
      <c r="AH156" s="372"/>
      <c r="AI156" s="372"/>
      <c r="AJ156" s="372"/>
      <c r="AK156" s="372"/>
      <c r="AL156" s="372"/>
      <c r="AM156" s="373"/>
    </row>
    <row r="157" spans="2:39" ht="20.25" customHeight="1" x14ac:dyDescent="0.3">
      <c r="B157" s="353"/>
      <c r="C157" s="354"/>
      <c r="D157" s="354"/>
      <c r="E157" s="354"/>
      <c r="F157" s="354"/>
      <c r="G157" s="355"/>
      <c r="H157" s="353"/>
      <c r="I157" s="354"/>
      <c r="J157" s="354"/>
      <c r="K157" s="355"/>
      <c r="L157" s="353"/>
      <c r="M157" s="354"/>
      <c r="N157" s="354"/>
      <c r="O157" s="354"/>
      <c r="P157" s="354"/>
      <c r="Q157" s="354"/>
      <c r="R157" s="354"/>
      <c r="S157" s="354"/>
      <c r="T157" s="355"/>
      <c r="U157" s="360"/>
      <c r="V157" s="361"/>
      <c r="W157" s="409"/>
      <c r="X157" s="410"/>
      <c r="Y157" s="410"/>
      <c r="Z157" s="410"/>
      <c r="AA157" s="411"/>
      <c r="AB157" s="353"/>
      <c r="AC157" s="355"/>
      <c r="AD157" s="374"/>
      <c r="AE157" s="375"/>
      <c r="AF157" s="375"/>
      <c r="AG157" s="375"/>
      <c r="AH157" s="375"/>
      <c r="AI157" s="375"/>
      <c r="AJ157" s="375"/>
      <c r="AK157" s="375"/>
      <c r="AL157" s="375"/>
      <c r="AM157" s="376"/>
    </row>
    <row r="158" spans="2:39" ht="26.25" customHeight="1" x14ac:dyDescent="0.3">
      <c r="B158" s="347" t="s">
        <v>1773</v>
      </c>
      <c r="C158" s="348"/>
      <c r="D158" s="348"/>
      <c r="E158" s="348"/>
      <c r="F158" s="348"/>
      <c r="G158" s="349"/>
      <c r="H158" s="347" t="s">
        <v>1784</v>
      </c>
      <c r="I158" s="348"/>
      <c r="J158" s="348"/>
      <c r="K158" s="349"/>
      <c r="L158" s="347" t="s">
        <v>1774</v>
      </c>
      <c r="M158" s="348"/>
      <c r="N158" s="348"/>
      <c r="O158" s="348"/>
      <c r="P158" s="348"/>
      <c r="Q158" s="348"/>
      <c r="R158" s="348"/>
      <c r="S158" s="348"/>
      <c r="T158" s="349"/>
      <c r="U158" s="356"/>
      <c r="V158" s="357"/>
      <c r="W158" s="414"/>
      <c r="X158" s="415"/>
      <c r="Y158" s="415"/>
      <c r="Z158" s="415"/>
      <c r="AA158" s="416"/>
      <c r="AB158" s="347" t="s">
        <v>1729</v>
      </c>
      <c r="AC158" s="349"/>
      <c r="AD158" s="368"/>
      <c r="AE158" s="369"/>
      <c r="AF158" s="369"/>
      <c r="AG158" s="369"/>
      <c r="AH158" s="369"/>
      <c r="AI158" s="369"/>
      <c r="AJ158" s="369"/>
      <c r="AK158" s="369"/>
      <c r="AL158" s="369"/>
      <c r="AM158" s="370"/>
    </row>
    <row r="159" spans="2:39" ht="26.25" customHeight="1" x14ac:dyDescent="0.3">
      <c r="B159" s="350"/>
      <c r="C159" s="351"/>
      <c r="D159" s="351"/>
      <c r="E159" s="351"/>
      <c r="F159" s="351"/>
      <c r="G159" s="352"/>
      <c r="H159" s="350"/>
      <c r="I159" s="351"/>
      <c r="J159" s="351"/>
      <c r="K159" s="352"/>
      <c r="L159" s="350"/>
      <c r="M159" s="351"/>
      <c r="N159" s="351"/>
      <c r="O159" s="351"/>
      <c r="P159" s="351"/>
      <c r="Q159" s="351"/>
      <c r="R159" s="351"/>
      <c r="S159" s="351"/>
      <c r="T159" s="352"/>
      <c r="U159" s="358"/>
      <c r="V159" s="359"/>
      <c r="W159" s="417"/>
      <c r="X159" s="418"/>
      <c r="Y159" s="418"/>
      <c r="Z159" s="418"/>
      <c r="AA159" s="419"/>
      <c r="AB159" s="350"/>
      <c r="AC159" s="352"/>
      <c r="AD159" s="371"/>
      <c r="AE159" s="372"/>
      <c r="AF159" s="372"/>
      <c r="AG159" s="372"/>
      <c r="AH159" s="372"/>
      <c r="AI159" s="372"/>
      <c r="AJ159" s="372"/>
      <c r="AK159" s="372"/>
      <c r="AL159" s="372"/>
      <c r="AM159" s="373"/>
    </row>
    <row r="160" spans="2:39" ht="27.6" customHeight="1" x14ac:dyDescent="0.3">
      <c r="B160" s="353"/>
      <c r="C160" s="354"/>
      <c r="D160" s="354"/>
      <c r="E160" s="354"/>
      <c r="F160" s="354"/>
      <c r="G160" s="355"/>
      <c r="H160" s="353"/>
      <c r="I160" s="354"/>
      <c r="J160" s="354"/>
      <c r="K160" s="355"/>
      <c r="L160" s="353"/>
      <c r="M160" s="354"/>
      <c r="N160" s="354"/>
      <c r="O160" s="354"/>
      <c r="P160" s="354"/>
      <c r="Q160" s="354"/>
      <c r="R160" s="354"/>
      <c r="S160" s="354"/>
      <c r="T160" s="355"/>
      <c r="U160" s="360"/>
      <c r="V160" s="361"/>
      <c r="W160" s="420"/>
      <c r="X160" s="421"/>
      <c r="Y160" s="421"/>
      <c r="Z160" s="421"/>
      <c r="AA160" s="422"/>
      <c r="AB160" s="353"/>
      <c r="AC160" s="355"/>
      <c r="AD160" s="374"/>
      <c r="AE160" s="375"/>
      <c r="AF160" s="375"/>
      <c r="AG160" s="375"/>
      <c r="AH160" s="375"/>
      <c r="AI160" s="375"/>
      <c r="AJ160" s="375"/>
      <c r="AK160" s="375"/>
      <c r="AL160" s="375"/>
      <c r="AM160" s="376"/>
    </row>
    <row r="161" spans="2:39" ht="15" customHeight="1" x14ac:dyDescent="0.3">
      <c r="B161" s="280"/>
      <c r="C161" s="281"/>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3"/>
    </row>
    <row r="162" spans="2:39" ht="15" customHeight="1" x14ac:dyDescent="0.3">
      <c r="B162" s="280"/>
      <c r="C162" s="281"/>
      <c r="D162" s="284" t="str">
        <f>'CRI-M'!B157</f>
        <v>Ingresos derivados de financiamiento</v>
      </c>
      <c r="E162" s="285">
        <f>'CRI-M'!P157</f>
        <v>0</v>
      </c>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3"/>
    </row>
    <row r="163" spans="2:39" ht="15" customHeight="1" x14ac:dyDescent="0.3">
      <c r="B163" s="280"/>
      <c r="C163" s="281"/>
      <c r="D163" s="284" t="str">
        <f>'CRI-M'!B141</f>
        <v xml:space="preserve">Transferencias , asignaciones, subsidios y subvenciones y pensiones y jubilaciones </v>
      </c>
      <c r="E163" s="285">
        <f>'CRI-M'!P141</f>
        <v>6000000</v>
      </c>
      <c r="F163" s="282"/>
      <c r="G163" s="282"/>
      <c r="H163" s="282"/>
      <c r="I163" s="282"/>
      <c r="J163" s="282"/>
      <c r="K163" s="282"/>
      <c r="L163" s="282"/>
      <c r="M163" s="282"/>
      <c r="N163" s="282"/>
      <c r="O163" s="282"/>
      <c r="P163" s="282"/>
      <c r="Q163" s="282"/>
      <c r="R163" s="282"/>
      <c r="S163" s="282"/>
      <c r="T163" s="282"/>
      <c r="U163" s="282"/>
      <c r="V163" s="281" t="str">
        <f>'COG-M'!B7</f>
        <v xml:space="preserve">Servicios personales </v>
      </c>
      <c r="W163" s="284">
        <f>'COG-M'!P7</f>
        <v>2600500</v>
      </c>
      <c r="X163" s="282"/>
      <c r="Y163" s="282"/>
      <c r="Z163" s="282"/>
      <c r="AA163" s="282"/>
      <c r="AB163" s="282"/>
      <c r="AC163" s="282"/>
      <c r="AD163" s="282"/>
      <c r="AE163" s="282"/>
      <c r="AF163" s="282"/>
      <c r="AG163" s="282"/>
      <c r="AH163" s="282"/>
      <c r="AI163" s="282"/>
      <c r="AJ163" s="282"/>
      <c r="AK163" s="282"/>
      <c r="AL163" s="282"/>
      <c r="AM163" s="283"/>
    </row>
    <row r="164" spans="2:39" ht="15" customHeight="1" x14ac:dyDescent="0.3">
      <c r="B164" s="280"/>
      <c r="C164" s="281"/>
      <c r="D164" s="284" t="str">
        <f>'CRI-M'!B108</f>
        <v xml:space="preserve">Participaciones, aportaciones, convenios, incentivos derivados de la colaboración fiscal y fondos distintos de las aportaciones </v>
      </c>
      <c r="E164" s="285">
        <f>'CRI-M'!P108</f>
        <v>0</v>
      </c>
      <c r="F164" s="282"/>
      <c r="G164" s="282"/>
      <c r="H164" s="282"/>
      <c r="I164" s="282"/>
      <c r="J164" s="282"/>
      <c r="K164" s="282"/>
      <c r="L164" s="282"/>
      <c r="M164" s="282"/>
      <c r="N164" s="282"/>
      <c r="O164" s="282"/>
      <c r="P164" s="282"/>
      <c r="Q164" s="282"/>
      <c r="R164" s="282"/>
      <c r="S164" s="282"/>
      <c r="T164" s="282"/>
      <c r="U164" s="282"/>
      <c r="V164" s="281" t="str">
        <f>'COG-M'!B269</f>
        <v>Materiales y suministros</v>
      </c>
      <c r="W164" s="284">
        <f>'COG-M'!P269</f>
        <v>480000</v>
      </c>
      <c r="X164" s="282"/>
      <c r="Y164" s="282"/>
      <c r="Z164" s="282"/>
      <c r="AA164" s="282"/>
      <c r="AB164" s="282"/>
      <c r="AC164" s="282"/>
      <c r="AD164" s="282"/>
      <c r="AE164" s="282"/>
      <c r="AF164" s="282"/>
      <c r="AG164" s="282"/>
      <c r="AH164" s="282"/>
      <c r="AI164" s="282"/>
      <c r="AJ164" s="282"/>
      <c r="AK164" s="282"/>
      <c r="AL164" s="282"/>
      <c r="AM164" s="283"/>
    </row>
    <row r="165" spans="2:39" ht="15" customHeight="1" x14ac:dyDescent="0.3">
      <c r="B165" s="280"/>
      <c r="C165" s="281"/>
      <c r="D165" s="284" t="str">
        <f>'CRI-M'!B94</f>
        <v xml:space="preserve">Ingresos por venta de bienes, prestación de servicios y otros ingresos </v>
      </c>
      <c r="E165" s="285">
        <f>'CRI-M'!P94</f>
        <v>0</v>
      </c>
      <c r="F165" s="282"/>
      <c r="G165" s="282"/>
      <c r="H165" s="282"/>
      <c r="I165" s="282"/>
      <c r="J165" s="282"/>
      <c r="K165" s="282"/>
      <c r="L165" s="282"/>
      <c r="M165" s="282"/>
      <c r="N165" s="282"/>
      <c r="O165" s="282"/>
      <c r="P165" s="282"/>
      <c r="Q165" s="282"/>
      <c r="R165" s="282"/>
      <c r="S165" s="282"/>
      <c r="T165" s="282"/>
      <c r="U165" s="282"/>
      <c r="V165" s="281" t="str">
        <f>'COG-M'!B748</f>
        <v>Servicios generales</v>
      </c>
      <c r="W165" s="284">
        <f>'COG-M'!P748</f>
        <v>366000</v>
      </c>
      <c r="X165" s="282"/>
      <c r="Y165" s="282"/>
      <c r="Z165" s="282"/>
      <c r="AA165" s="282"/>
      <c r="AB165" s="282"/>
      <c r="AC165" s="282"/>
      <c r="AD165" s="282"/>
      <c r="AE165" s="282"/>
      <c r="AF165" s="282"/>
      <c r="AG165" s="282"/>
      <c r="AH165" s="282"/>
      <c r="AI165" s="282"/>
      <c r="AJ165" s="282"/>
      <c r="AK165" s="282"/>
      <c r="AL165" s="282"/>
      <c r="AM165" s="283"/>
    </row>
    <row r="166" spans="2:39" ht="15" customHeight="1" x14ac:dyDescent="0.3">
      <c r="B166" s="280"/>
      <c r="C166" s="281"/>
      <c r="D166" s="284" t="str">
        <f>'CRI-M'!B78</f>
        <v>Aprovechamientos</v>
      </c>
      <c r="E166" s="285">
        <f>'CRI-M'!P78</f>
        <v>0</v>
      </c>
      <c r="F166" s="282"/>
      <c r="G166" s="282"/>
      <c r="H166" s="282"/>
      <c r="I166" s="282"/>
      <c r="J166" s="282"/>
      <c r="K166" s="282"/>
      <c r="L166" s="282"/>
      <c r="M166" s="282"/>
      <c r="N166" s="282"/>
      <c r="O166" s="282"/>
      <c r="P166" s="282"/>
      <c r="Q166" s="282"/>
      <c r="R166" s="282"/>
      <c r="S166" s="282"/>
      <c r="T166" s="282"/>
      <c r="U166" s="282"/>
      <c r="V166" s="281" t="str">
        <f>'COG-M'!B1499</f>
        <v>Transferencias,asignaciones, subsidios y otras ayudas</v>
      </c>
      <c r="W166" s="284">
        <f>'COG-M'!P1499</f>
        <v>2416500</v>
      </c>
      <c r="X166" s="282"/>
      <c r="Y166" s="282"/>
      <c r="Z166" s="282"/>
      <c r="AA166" s="282"/>
      <c r="AB166" s="282"/>
      <c r="AC166" s="282"/>
      <c r="AD166" s="282"/>
      <c r="AE166" s="282"/>
      <c r="AF166" s="282"/>
      <c r="AG166" s="282"/>
      <c r="AH166" s="282"/>
      <c r="AI166" s="282"/>
      <c r="AJ166" s="282"/>
      <c r="AK166" s="282"/>
      <c r="AL166" s="282"/>
      <c r="AM166" s="283"/>
    </row>
    <row r="167" spans="2:39" ht="15" customHeight="1" x14ac:dyDescent="0.3">
      <c r="B167" s="280"/>
      <c r="C167" s="281"/>
      <c r="D167" s="284" t="str">
        <f>'CRI-M'!B71</f>
        <v>Productos</v>
      </c>
      <c r="E167" s="285">
        <f>'CRI-M'!P71</f>
        <v>0</v>
      </c>
      <c r="F167" s="282"/>
      <c r="G167" s="282"/>
      <c r="H167" s="282"/>
      <c r="I167" s="282"/>
      <c r="J167" s="282"/>
      <c r="K167" s="282"/>
      <c r="L167" s="282"/>
      <c r="M167" s="282"/>
      <c r="N167" s="282"/>
      <c r="O167" s="282"/>
      <c r="P167" s="282"/>
      <c r="Q167" s="282"/>
      <c r="R167" s="282"/>
      <c r="S167" s="282"/>
      <c r="T167" s="282"/>
      <c r="U167" s="282"/>
      <c r="V167" s="281" t="str">
        <f>'COG-M'!B1865</f>
        <v>Bienes muebles,inmuebles e intangibles</v>
      </c>
      <c r="W167" s="284">
        <f>'COG-M'!P1865</f>
        <v>77000</v>
      </c>
      <c r="X167" s="282"/>
      <c r="Y167" s="282"/>
      <c r="Z167" s="282"/>
      <c r="AA167" s="282"/>
      <c r="AB167" s="282"/>
      <c r="AC167" s="282"/>
      <c r="AD167" s="282"/>
      <c r="AE167" s="282"/>
      <c r="AF167" s="282"/>
      <c r="AG167" s="282"/>
      <c r="AH167" s="282"/>
      <c r="AI167" s="282"/>
      <c r="AJ167" s="282"/>
      <c r="AK167" s="282"/>
      <c r="AL167" s="282"/>
      <c r="AM167" s="283"/>
    </row>
    <row r="168" spans="2:39" ht="15" customHeight="1" x14ac:dyDescent="0.3">
      <c r="B168" s="280"/>
      <c r="C168" s="281"/>
      <c r="D168" s="284" t="str">
        <f>'CRI-M'!B39</f>
        <v>Derechos</v>
      </c>
      <c r="E168" s="285">
        <f>'CRI-M'!P39</f>
        <v>0</v>
      </c>
      <c r="F168" s="282"/>
      <c r="G168" s="282"/>
      <c r="H168" s="282"/>
      <c r="I168" s="282"/>
      <c r="J168" s="282"/>
      <c r="K168" s="282"/>
      <c r="L168" s="282"/>
      <c r="M168" s="282"/>
      <c r="N168" s="282"/>
      <c r="O168" s="282"/>
      <c r="P168" s="282"/>
      <c r="Q168" s="282"/>
      <c r="R168" s="282"/>
      <c r="S168" s="282"/>
      <c r="T168" s="282"/>
      <c r="U168" s="282"/>
      <c r="V168" s="281" t="str">
        <f>'COG-M'!B2365</f>
        <v>Inversión pública</v>
      </c>
      <c r="W168" s="284">
        <f>'COG-M'!P2365</f>
        <v>0</v>
      </c>
      <c r="X168" s="282"/>
      <c r="Y168" s="282"/>
      <c r="Z168" s="282"/>
      <c r="AA168" s="282"/>
      <c r="AB168" s="282"/>
      <c r="AC168" s="282"/>
      <c r="AD168" s="282"/>
      <c r="AE168" s="282"/>
      <c r="AF168" s="282"/>
      <c r="AG168" s="282"/>
      <c r="AH168" s="282"/>
      <c r="AI168" s="282"/>
      <c r="AJ168" s="282"/>
      <c r="AK168" s="282"/>
      <c r="AL168" s="282"/>
      <c r="AM168" s="283"/>
    </row>
    <row r="169" spans="2:39" ht="15" customHeight="1" x14ac:dyDescent="0.3">
      <c r="B169" s="280"/>
      <c r="C169" s="281"/>
      <c r="D169" s="284" t="str">
        <f>'CRI-M'!B34</f>
        <v>Contribuciones de mejoras</v>
      </c>
      <c r="E169" s="285">
        <f>'CRI-M'!P34</f>
        <v>0</v>
      </c>
      <c r="F169" s="282"/>
      <c r="G169" s="282"/>
      <c r="H169" s="282"/>
      <c r="I169" s="282"/>
      <c r="J169" s="282"/>
      <c r="K169" s="282"/>
      <c r="L169" s="282"/>
      <c r="M169" s="282"/>
      <c r="N169" s="282"/>
      <c r="O169" s="282"/>
      <c r="P169" s="282"/>
      <c r="Q169" s="282"/>
      <c r="R169" s="282"/>
      <c r="S169" s="282"/>
      <c r="T169" s="282"/>
      <c r="U169" s="282"/>
      <c r="V169" s="281" t="str">
        <f>'COG-M'!B2549</f>
        <v>Inversiones financieras y otras provisiones</v>
      </c>
      <c r="W169" s="284">
        <f>'COG-M'!P2549</f>
        <v>0</v>
      </c>
      <c r="X169" s="282"/>
      <c r="Y169" s="282"/>
      <c r="Z169" s="282"/>
      <c r="AA169" s="282"/>
      <c r="AB169" s="282"/>
      <c r="AC169" s="282"/>
      <c r="AD169" s="282"/>
      <c r="AE169" s="282"/>
      <c r="AF169" s="282"/>
      <c r="AG169" s="282"/>
      <c r="AH169" s="282"/>
      <c r="AI169" s="282"/>
      <c r="AJ169" s="282"/>
      <c r="AK169" s="282"/>
      <c r="AL169" s="282"/>
      <c r="AM169" s="283"/>
    </row>
    <row r="170" spans="2:39" ht="15" customHeight="1" x14ac:dyDescent="0.3">
      <c r="B170" s="280"/>
      <c r="C170" s="281"/>
      <c r="D170" s="284" t="str">
        <f>'CRI-M'!B28</f>
        <v>Cuotas y aportaciones de seguridad social</v>
      </c>
      <c r="E170" s="285">
        <f>'CRI-M'!P28</f>
        <v>0</v>
      </c>
      <c r="F170" s="282"/>
      <c r="G170" s="282"/>
      <c r="H170" s="282"/>
      <c r="I170" s="282"/>
      <c r="J170" s="282"/>
      <c r="K170" s="282"/>
      <c r="L170" s="282"/>
      <c r="M170" s="282"/>
      <c r="N170" s="282"/>
      <c r="O170" s="282"/>
      <c r="P170" s="282"/>
      <c r="Q170" s="282"/>
      <c r="R170" s="282"/>
      <c r="S170" s="282"/>
      <c r="T170" s="282"/>
      <c r="U170" s="282"/>
      <c r="V170" s="281" t="str">
        <f>'COG-M'!B2858</f>
        <v>Participaciones y aportaciones</v>
      </c>
      <c r="W170" s="284">
        <f>'COG-M'!P2858</f>
        <v>0</v>
      </c>
      <c r="X170" s="282"/>
      <c r="Y170" s="282"/>
      <c r="Z170" s="282"/>
      <c r="AA170" s="282"/>
      <c r="AB170" s="282"/>
      <c r="AC170" s="282"/>
      <c r="AD170" s="282"/>
      <c r="AE170" s="282"/>
      <c r="AF170" s="282"/>
      <c r="AG170" s="282"/>
      <c r="AH170" s="282"/>
      <c r="AI170" s="282"/>
      <c r="AJ170" s="282"/>
      <c r="AK170" s="282"/>
      <c r="AL170" s="282"/>
      <c r="AM170" s="283"/>
    </row>
    <row r="171" spans="2:39" ht="15" customHeight="1" x14ac:dyDescent="0.3">
      <c r="B171" s="280"/>
      <c r="C171" s="281"/>
      <c r="D171" s="284" t="str">
        <f>'CRI-M'!B7</f>
        <v>Impuestos</v>
      </c>
      <c r="E171" s="285">
        <f>'CRI-M'!P7</f>
        <v>0</v>
      </c>
      <c r="F171" s="282"/>
      <c r="G171" s="282"/>
      <c r="H171" s="282"/>
      <c r="I171" s="282"/>
      <c r="J171" s="282"/>
      <c r="K171" s="282"/>
      <c r="L171" s="282"/>
      <c r="M171" s="282"/>
      <c r="N171" s="282"/>
      <c r="O171" s="282"/>
      <c r="P171" s="282"/>
      <c r="Q171" s="282"/>
      <c r="R171" s="282"/>
      <c r="S171" s="282"/>
      <c r="T171" s="282"/>
      <c r="U171" s="282"/>
      <c r="V171" s="281" t="str">
        <f>'COG-M'!B2912</f>
        <v>Deuda pública</v>
      </c>
      <c r="W171" s="284">
        <f>'COG-M'!P2912</f>
        <v>0</v>
      </c>
      <c r="X171" s="282"/>
      <c r="Y171" s="282"/>
      <c r="Z171" s="282"/>
      <c r="AA171" s="282"/>
      <c r="AB171" s="282"/>
      <c r="AC171" s="282"/>
      <c r="AD171" s="282"/>
      <c r="AE171" s="282"/>
      <c r="AF171" s="282"/>
      <c r="AG171" s="282"/>
      <c r="AH171" s="282"/>
      <c r="AI171" s="282"/>
      <c r="AJ171" s="282"/>
      <c r="AK171" s="282"/>
      <c r="AL171" s="282"/>
      <c r="AM171" s="283"/>
    </row>
    <row r="172" spans="2:39" ht="15" customHeight="1" x14ac:dyDescent="0.3">
      <c r="B172" s="280"/>
      <c r="C172" s="281"/>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3"/>
    </row>
    <row r="173" spans="2:39" ht="15" customHeight="1" x14ac:dyDescent="0.3">
      <c r="B173" s="280"/>
      <c r="C173" s="286"/>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3"/>
    </row>
    <row r="174" spans="2:39" ht="15" customHeight="1" x14ac:dyDescent="0.3">
      <c r="B174" s="287"/>
      <c r="C174" s="288"/>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3"/>
    </row>
    <row r="175" spans="2:39" ht="15" customHeight="1" x14ac:dyDescent="0.3">
      <c r="B175" s="289"/>
      <c r="C175" s="290"/>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3"/>
    </row>
    <row r="176" spans="2:39" ht="15" customHeight="1" x14ac:dyDescent="0.3">
      <c r="B176" s="291"/>
      <c r="C176" s="290"/>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3"/>
    </row>
    <row r="177" spans="2:39" ht="15" customHeight="1" x14ac:dyDescent="0.3">
      <c r="B177" s="292"/>
      <c r="C177" s="293"/>
      <c r="D177" s="294"/>
      <c r="E177" s="294"/>
      <c r="F177" s="294"/>
      <c r="G177" s="294"/>
      <c r="H177" s="294"/>
      <c r="I177" s="294"/>
      <c r="J177" s="294"/>
      <c r="K177" s="294"/>
      <c r="L177" s="294"/>
      <c r="M177" s="294"/>
      <c r="N177" s="294"/>
      <c r="O177" s="294"/>
      <c r="P177" s="294"/>
      <c r="Q177" s="294"/>
      <c r="R177" s="294"/>
      <c r="S177" s="294"/>
      <c r="T177" s="294"/>
      <c r="U177" s="294"/>
      <c r="V177" s="294"/>
      <c r="W177" s="294"/>
      <c r="X177" s="294"/>
      <c r="Y177" s="294"/>
      <c r="Z177" s="294"/>
      <c r="AA177" s="294"/>
      <c r="AB177" s="294"/>
      <c r="AC177" s="294"/>
      <c r="AD177" s="294"/>
      <c r="AE177" s="294"/>
      <c r="AF177" s="294"/>
      <c r="AG177" s="294"/>
      <c r="AH177" s="294"/>
      <c r="AI177" s="294"/>
      <c r="AJ177" s="294"/>
      <c r="AK177" s="294"/>
      <c r="AL177" s="294"/>
      <c r="AM177" s="295"/>
    </row>
    <row r="178" spans="2:39" ht="15" customHeight="1" x14ac:dyDescent="0.3">
      <c r="B178" s="485" t="s">
        <v>982</v>
      </c>
      <c r="C178" s="485"/>
      <c r="D178" s="485"/>
      <c r="E178" s="485"/>
      <c r="F178" s="485"/>
      <c r="G178" s="485"/>
      <c r="H178" s="485"/>
      <c r="I178" s="485"/>
      <c r="J178" s="485"/>
      <c r="K178" s="485"/>
      <c r="L178" s="485"/>
      <c r="M178" s="485"/>
      <c r="N178" s="485"/>
      <c r="O178" s="485"/>
      <c r="P178" s="485"/>
      <c r="Q178" s="485"/>
      <c r="R178" s="485"/>
      <c r="S178" s="485"/>
      <c r="T178" s="485"/>
      <c r="U178" s="485"/>
      <c r="V178" s="485"/>
      <c r="W178" s="485"/>
      <c r="X178" s="485"/>
      <c r="Y178" s="485"/>
      <c r="Z178" s="485"/>
      <c r="AA178" s="485"/>
      <c r="AB178" s="485"/>
      <c r="AC178" s="485"/>
      <c r="AD178" s="485"/>
      <c r="AE178" s="485"/>
      <c r="AF178" s="485"/>
      <c r="AG178" s="485"/>
      <c r="AH178" s="485"/>
      <c r="AI178" s="485"/>
      <c r="AJ178" s="485"/>
      <c r="AK178" s="485"/>
      <c r="AL178" s="485"/>
      <c r="AM178" s="485"/>
    </row>
    <row r="179" spans="2:39" ht="15" customHeight="1" x14ac:dyDescent="0.3">
      <c r="B179" s="511" t="s">
        <v>1754</v>
      </c>
      <c r="C179" s="512"/>
      <c r="D179" s="512"/>
      <c r="E179" s="512"/>
      <c r="F179" s="512"/>
      <c r="G179" s="512"/>
      <c r="H179" s="512"/>
      <c r="I179" s="512"/>
      <c r="J179" s="512"/>
      <c r="K179" s="512"/>
      <c r="L179" s="512"/>
      <c r="M179" s="512"/>
      <c r="N179" s="512"/>
      <c r="O179" s="512"/>
      <c r="P179" s="512"/>
      <c r="Q179" s="512"/>
      <c r="R179" s="512"/>
      <c r="S179" s="512"/>
      <c r="T179" s="512"/>
      <c r="U179" s="512"/>
      <c r="V179" s="512"/>
      <c r="W179" s="512"/>
      <c r="X179" s="512"/>
      <c r="Y179" s="512"/>
      <c r="Z179" s="512"/>
      <c r="AA179" s="512"/>
      <c r="AB179" s="512"/>
      <c r="AC179" s="512"/>
      <c r="AD179" s="512"/>
      <c r="AE179" s="512"/>
      <c r="AF179" s="512"/>
      <c r="AG179" s="512"/>
      <c r="AH179" s="512"/>
      <c r="AI179" s="512"/>
      <c r="AJ179" s="512"/>
      <c r="AK179" s="512"/>
      <c r="AL179" s="512"/>
      <c r="AM179" s="513"/>
    </row>
    <row r="180" spans="2:39" ht="15" customHeight="1" x14ac:dyDescent="0.3">
      <c r="B180" s="377" t="s">
        <v>1940</v>
      </c>
      <c r="C180" s="378"/>
      <c r="D180" s="378"/>
      <c r="E180" s="378"/>
      <c r="F180" s="378"/>
      <c r="G180" s="378"/>
      <c r="H180" s="378"/>
      <c r="I180" s="378"/>
      <c r="J180" s="378"/>
      <c r="K180" s="378"/>
      <c r="L180" s="378"/>
      <c r="M180" s="378"/>
      <c r="N180" s="378"/>
      <c r="O180" s="379"/>
      <c r="P180" s="296" t="str">
        <f>IF($F$6=0,"",IF(RIGHT($B$6,2)="00",IF('CRI-DE'!$F$9&gt;0,"SI","NO"),"N/A"))</f>
        <v>N/A</v>
      </c>
      <c r="Q180" s="392">
        <v>1101</v>
      </c>
      <c r="R180" s="393"/>
      <c r="S180" s="296" t="str">
        <f>IF($F$6=0,"",IF(RIGHT($B$6,2)="00",IF('CRI-DE'!$F$11&gt;0,"SI","NO"),"N/A"))</f>
        <v>N/A</v>
      </c>
      <c r="T180" s="392">
        <v>1201</v>
      </c>
      <c r="U180" s="393"/>
      <c r="V180" s="296" t="str">
        <f>IF($F$6=0,"",IF(RIGHT($B$6,2)="00",IF('CRI-DE'!$F$12&gt;0,"SI","NO"),"N/A"))</f>
        <v>N/A</v>
      </c>
      <c r="W180" s="392">
        <v>1202</v>
      </c>
      <c r="X180" s="393"/>
      <c r="Y180" s="296" t="str">
        <f>IF($F$6=0,"",IF(RIGHT($B$6,2)="00",IF('CRI-DE'!$F$13&gt;0,"SI","NO"),"N/A"))</f>
        <v>N/A</v>
      </c>
      <c r="Z180" s="392">
        <v>1203</v>
      </c>
      <c r="AA180" s="393"/>
      <c r="AB180" s="296" t="str">
        <f>IF($F$6=0,"",IF(RIGHT($B$6,2)="00",IF('CRI-DE'!$F$19&gt;0,"SI","NO"),"N/A"))</f>
        <v>N/A</v>
      </c>
      <c r="AC180" s="392">
        <v>1701</v>
      </c>
      <c r="AD180" s="393"/>
      <c r="AE180" s="296" t="str">
        <f>IF($F$6=0,"",IF(RIGHT($B$6,2)="00",IF('CRI-DE'!$F$20&gt;0,"SI","NO"),"N/A"))</f>
        <v>N/A</v>
      </c>
      <c r="AF180" s="392">
        <v>1702</v>
      </c>
      <c r="AG180" s="393"/>
      <c r="AH180" s="296" t="str">
        <f>IF($F$6=0,"",IF(RIGHT($B$6,2)="00",IF('CRI-DE'!$F$36&gt;0,"SI","NO"),"N/A"))</f>
        <v>N/A</v>
      </c>
      <c r="AI180" s="392">
        <v>3101</v>
      </c>
      <c r="AJ180" s="393"/>
      <c r="AK180" s="296" t="str">
        <f>IF($F$6=0,"",IF(RIGHT($B$6,2)="00",IF('CRI-DE'!$F$41&gt;0,"SI","NO"),"N/A"))</f>
        <v>N/A</v>
      </c>
      <c r="AL180" s="392">
        <v>4301</v>
      </c>
      <c r="AM180" s="393"/>
    </row>
    <row r="181" spans="2:39" ht="15" customHeight="1" x14ac:dyDescent="0.3">
      <c r="B181" s="380"/>
      <c r="C181" s="381"/>
      <c r="D181" s="381"/>
      <c r="E181" s="381"/>
      <c r="F181" s="381"/>
      <c r="G181" s="381"/>
      <c r="H181" s="381"/>
      <c r="I181" s="381"/>
      <c r="J181" s="381"/>
      <c r="K181" s="381"/>
      <c r="L181" s="381"/>
      <c r="M181" s="381"/>
      <c r="N181" s="381"/>
      <c r="O181" s="382"/>
      <c r="P181" s="296" t="str">
        <f>IF($F$6=0,"",IF(RIGHT($B$6,2)="00",IF('CRI-DE'!$F$48&gt;0,"SI","NO"),"N/A"))</f>
        <v>N/A</v>
      </c>
      <c r="Q181" s="392">
        <v>4302</v>
      </c>
      <c r="R181" s="393"/>
      <c r="S181" s="296" t="str">
        <f>IF($F$6=0,"",IF(RIGHT($B$6,2)="00",IF('CRI-DE'!$F$49&gt;0,"SI","NO"),"N/A"))</f>
        <v>N/A</v>
      </c>
      <c r="T181" s="392">
        <v>4303</v>
      </c>
      <c r="U181" s="393"/>
      <c r="V181" s="296" t="str">
        <f>IF($F$6=0,"",IF(RIGHT($B$6,2)="00",IF('CRI-DE'!$F$54&gt;0,"SI","NO"),"N/A"))</f>
        <v>N/A</v>
      </c>
      <c r="W181" s="392">
        <v>4308</v>
      </c>
      <c r="X181" s="393"/>
      <c r="Y181" s="296" t="str">
        <f>IF($F$6=0,"",IF(RIGHT($B$6,2)="00",IF('CRI-DE'!$F$56&gt;0,"SI","NO"),"N/A"))</f>
        <v>N/A</v>
      </c>
      <c r="Z181" s="392">
        <v>4310</v>
      </c>
      <c r="AA181" s="393"/>
      <c r="AB181" s="296" t="str">
        <f>IF($F$6=0,"",IF(RIGHT($B$6,2)="00",IF('CRI-DE'!$F$109&gt;0,"SI","NO"),"N/A"))</f>
        <v>N/A</v>
      </c>
      <c r="AC181" s="392">
        <v>8100</v>
      </c>
      <c r="AD181" s="393"/>
      <c r="AE181" s="296" t="str">
        <f>IF($F$6=0,"",IF(RIGHT($B$6,2)="00",IF('CRI-DE'!$F$121&gt;0,"SI","NO"),"N/A"))</f>
        <v>N/A</v>
      </c>
      <c r="AF181" s="392">
        <v>8112</v>
      </c>
      <c r="AG181" s="393"/>
      <c r="AH181" s="296" t="str">
        <f>IF($F$6=0,"",IF(RIGHT($B$6,2)="00",IF('CRI-DE'!$F$123&gt;0,"SI","NO"),"N/A"))</f>
        <v>N/A</v>
      </c>
      <c r="AI181" s="392">
        <v>8201</v>
      </c>
      <c r="AJ181" s="393"/>
      <c r="AK181" s="296" t="str">
        <f>IF($F$6=0,"",IF(RIGHT($B$6,2)="00",IF('CRI-DE'!$F$124&gt;0,"SI","NO"),"N/A"))</f>
        <v>N/A</v>
      </c>
      <c r="AL181" s="392">
        <v>8202</v>
      </c>
      <c r="AM181" s="393"/>
    </row>
    <row r="182" spans="2:39" ht="15" customHeight="1" x14ac:dyDescent="0.3">
      <c r="B182" s="383" t="s">
        <v>1952</v>
      </c>
      <c r="C182" s="384"/>
      <c r="D182" s="384"/>
      <c r="E182" s="384"/>
      <c r="F182" s="384"/>
      <c r="G182" s="384"/>
      <c r="H182" s="384"/>
      <c r="I182" s="384"/>
      <c r="J182" s="384"/>
      <c r="K182" s="384"/>
      <c r="L182" s="384"/>
      <c r="M182" s="384"/>
      <c r="N182" s="384"/>
      <c r="O182" s="384"/>
      <c r="P182" s="384"/>
      <c r="Q182" s="384"/>
      <c r="R182" s="384"/>
      <c r="S182" s="384"/>
      <c r="T182" s="384"/>
      <c r="U182" s="384"/>
      <c r="V182" s="384"/>
      <c r="W182" s="384"/>
      <c r="X182" s="384"/>
      <c r="Y182" s="384"/>
      <c r="Z182" s="384"/>
      <c r="AA182" s="385"/>
      <c r="AB182" s="296" t="str">
        <f>IF($F$6=0,"",IF(RIGHT($B$6,2)="00",IF(SUM('COG-M'!$P$9:$P$18)&gt;0,"SI","NO"),"N/A"))</f>
        <v>N/A</v>
      </c>
      <c r="AC182" s="392">
        <v>111</v>
      </c>
      <c r="AD182" s="393"/>
      <c r="AE182" s="296" t="str">
        <f>IF($F$6=0,"",IF(SUM('COG-M'!$P$20:$P$29)&gt;0,"SI","NO"))</f>
        <v>SI</v>
      </c>
      <c r="AF182" s="392">
        <v>113</v>
      </c>
      <c r="AG182" s="393"/>
      <c r="AH182" s="296" t="str">
        <f>IF($F$6=0,"",IF(SUM('COG-M'!$P$83:$P$92)&gt;0,"SI","NO"))</f>
        <v>SI</v>
      </c>
      <c r="AI182" s="392">
        <v>132</v>
      </c>
      <c r="AJ182" s="393"/>
      <c r="AK182" s="296" t="str">
        <f>IF($F$6=0,"",IF(SUM('COG-M'!$P$136:$P$145)&gt;0,"SI","NO"))</f>
        <v>NO</v>
      </c>
      <c r="AL182" s="392">
        <v>141</v>
      </c>
      <c r="AM182" s="393"/>
    </row>
    <row r="183" spans="2:39" ht="15" customHeight="1" x14ac:dyDescent="0.3">
      <c r="B183" s="377" t="s">
        <v>1941</v>
      </c>
      <c r="C183" s="378"/>
      <c r="D183" s="378"/>
      <c r="E183" s="378"/>
      <c r="F183" s="378"/>
      <c r="G183" s="378"/>
      <c r="H183" s="378"/>
      <c r="I183" s="378"/>
      <c r="J183" s="378"/>
      <c r="K183" s="378"/>
      <c r="L183" s="378"/>
      <c r="M183" s="378"/>
      <c r="N183" s="378"/>
      <c r="O183" s="378"/>
      <c r="P183" s="378"/>
      <c r="Q183" s="378"/>
      <c r="R183" s="378"/>
      <c r="S183" s="378"/>
      <c r="T183" s="378"/>
      <c r="U183" s="379"/>
      <c r="V183" s="347" t="s">
        <v>2215</v>
      </c>
      <c r="W183" s="348"/>
      <c r="X183" s="348"/>
      <c r="Y183" s="348"/>
      <c r="Z183" s="348"/>
      <c r="AA183" s="348"/>
      <c r="AB183" s="347" t="s">
        <v>2216</v>
      </c>
      <c r="AC183" s="348"/>
      <c r="AD183" s="348"/>
      <c r="AE183" s="348"/>
      <c r="AF183" s="348"/>
      <c r="AG183" s="348"/>
      <c r="AH183" s="347" t="s">
        <v>1725</v>
      </c>
      <c r="AI183" s="348"/>
      <c r="AJ183" s="348"/>
      <c r="AK183" s="348"/>
      <c r="AL183" s="348"/>
      <c r="AM183" s="349"/>
    </row>
    <row r="184" spans="2:39" ht="15" customHeight="1" x14ac:dyDescent="0.3">
      <c r="B184" s="380"/>
      <c r="C184" s="381"/>
      <c r="D184" s="381"/>
      <c r="E184" s="381"/>
      <c r="F184" s="381"/>
      <c r="G184" s="381"/>
      <c r="H184" s="381"/>
      <c r="I184" s="381"/>
      <c r="J184" s="381"/>
      <c r="K184" s="381"/>
      <c r="L184" s="381"/>
      <c r="M184" s="381"/>
      <c r="N184" s="381"/>
      <c r="O184" s="381"/>
      <c r="P184" s="381"/>
      <c r="Q184" s="381"/>
      <c r="R184" s="381"/>
      <c r="S184" s="381"/>
      <c r="T184" s="381"/>
      <c r="U184" s="382"/>
      <c r="V184" s="525"/>
      <c r="W184" s="526"/>
      <c r="X184" s="526"/>
      <c r="Y184" s="526"/>
      <c r="Z184" s="526"/>
      <c r="AA184" s="527"/>
      <c r="AB184" s="386">
        <f>'COG-RYP'!E29-FU!V184</f>
        <v>5940000</v>
      </c>
      <c r="AC184" s="387"/>
      <c r="AD184" s="387"/>
      <c r="AE184" s="387"/>
      <c r="AF184" s="387"/>
      <c r="AG184" s="388"/>
      <c r="AH184" s="389" t="e">
        <f>('COG-RYP'!E29/V184)-1</f>
        <v>#DIV/0!</v>
      </c>
      <c r="AI184" s="390"/>
      <c r="AJ184" s="390"/>
      <c r="AK184" s="390"/>
      <c r="AL184" s="390"/>
      <c r="AM184" s="391"/>
    </row>
    <row r="185" spans="2:39" ht="15" customHeight="1" x14ac:dyDescent="0.3">
      <c r="B185" s="377" t="s">
        <v>1947</v>
      </c>
      <c r="C185" s="378"/>
      <c r="D185" s="378"/>
      <c r="E185" s="378"/>
      <c r="F185" s="378"/>
      <c r="G185" s="378"/>
      <c r="H185" s="378"/>
      <c r="I185" s="378"/>
      <c r="J185" s="378"/>
      <c r="K185" s="378"/>
      <c r="L185" s="378"/>
      <c r="M185" s="378"/>
      <c r="N185" s="378"/>
      <c r="O185" s="378"/>
      <c r="P185" s="378"/>
      <c r="Q185" s="378"/>
      <c r="R185" s="378"/>
      <c r="S185" s="378"/>
      <c r="T185" s="378"/>
      <c r="U185" s="378"/>
      <c r="V185" s="378"/>
      <c r="W185" s="378"/>
      <c r="X185" s="378"/>
      <c r="Y185" s="378"/>
      <c r="Z185" s="378"/>
      <c r="AA185" s="379"/>
      <c r="AB185" s="347" t="s">
        <v>1953</v>
      </c>
      <c r="AC185" s="348"/>
      <c r="AD185" s="348"/>
      <c r="AE185" s="348"/>
      <c r="AF185" s="348"/>
      <c r="AG185" s="348"/>
      <c r="AH185" s="348"/>
      <c r="AI185" s="348"/>
      <c r="AJ185" s="348"/>
      <c r="AK185" s="348"/>
      <c r="AL185" s="348"/>
      <c r="AM185" s="349"/>
    </row>
    <row r="186" spans="2:39" ht="15" customHeight="1" x14ac:dyDescent="0.3">
      <c r="B186" s="380"/>
      <c r="C186" s="381"/>
      <c r="D186" s="381"/>
      <c r="E186" s="381"/>
      <c r="F186" s="381"/>
      <c r="G186" s="381"/>
      <c r="H186" s="381"/>
      <c r="I186" s="381"/>
      <c r="J186" s="381"/>
      <c r="K186" s="381"/>
      <c r="L186" s="381"/>
      <c r="M186" s="381"/>
      <c r="N186" s="381"/>
      <c r="O186" s="381"/>
      <c r="P186" s="381"/>
      <c r="Q186" s="381"/>
      <c r="R186" s="381"/>
      <c r="S186" s="381"/>
      <c r="T186" s="381"/>
      <c r="U186" s="381"/>
      <c r="V186" s="381"/>
      <c r="W186" s="381"/>
      <c r="X186" s="381"/>
      <c r="Y186" s="381"/>
      <c r="Z186" s="381"/>
      <c r="AA186" s="382"/>
      <c r="AB186" s="400">
        <f>'COG-RYP'!E29/I11</f>
        <v>630.23872679045098</v>
      </c>
      <c r="AC186" s="401"/>
      <c r="AD186" s="401"/>
      <c r="AE186" s="401"/>
      <c r="AF186" s="401"/>
      <c r="AG186" s="401"/>
      <c r="AH186" s="401"/>
      <c r="AI186" s="401"/>
      <c r="AJ186" s="401"/>
      <c r="AK186" s="401"/>
      <c r="AL186" s="401"/>
      <c r="AM186" s="402"/>
    </row>
    <row r="187" spans="2:39" ht="15" customHeight="1" x14ac:dyDescent="0.3">
      <c r="B187" s="332"/>
      <c r="C187" s="333"/>
      <c r="D187" s="333"/>
      <c r="E187" s="333"/>
      <c r="F187" s="333"/>
      <c r="G187" s="333"/>
      <c r="H187" s="333"/>
      <c r="I187" s="333"/>
      <c r="J187" s="333"/>
      <c r="K187" s="333"/>
      <c r="L187" s="333"/>
      <c r="M187" s="333"/>
      <c r="N187" s="333"/>
      <c r="O187" s="333"/>
      <c r="P187" s="333"/>
      <c r="Q187" s="333"/>
      <c r="R187" s="333"/>
      <c r="S187" s="333"/>
      <c r="T187" s="333"/>
      <c r="U187" s="333"/>
      <c r="V187" s="333"/>
      <c r="W187" s="333"/>
      <c r="X187" s="333"/>
      <c r="Y187" s="333"/>
      <c r="Z187" s="333"/>
      <c r="AA187" s="333"/>
      <c r="AB187" s="333"/>
      <c r="AC187" s="333"/>
      <c r="AD187" s="333"/>
      <c r="AE187" s="333"/>
      <c r="AF187" s="333"/>
      <c r="AG187" s="333"/>
      <c r="AH187" s="333"/>
      <c r="AI187" s="333"/>
      <c r="AJ187" s="333"/>
      <c r="AK187" s="333"/>
      <c r="AL187" s="333"/>
      <c r="AM187" s="334"/>
    </row>
    <row r="188" spans="2:39" ht="15" customHeight="1" x14ac:dyDescent="0.3">
      <c r="B188" s="335"/>
      <c r="C188" s="336"/>
      <c r="D188" s="336"/>
      <c r="E188" s="336"/>
      <c r="F188" s="336"/>
      <c r="G188" s="336"/>
      <c r="H188" s="336"/>
      <c r="I188" s="336"/>
      <c r="J188" s="336"/>
      <c r="K188" s="336"/>
      <c r="L188" s="336"/>
      <c r="M188" s="336"/>
      <c r="N188" s="336"/>
      <c r="O188" s="336"/>
      <c r="P188" s="336"/>
      <c r="Q188" s="336"/>
      <c r="R188" s="336"/>
      <c r="S188" s="336"/>
      <c r="T188" s="336"/>
      <c r="U188" s="336"/>
      <c r="V188" s="336"/>
      <c r="W188" s="336"/>
      <c r="X188" s="336"/>
      <c r="Y188" s="336"/>
      <c r="Z188" s="336"/>
      <c r="AA188" s="336"/>
      <c r="AB188" s="336"/>
      <c r="AC188" s="336"/>
      <c r="AD188" s="336"/>
      <c r="AE188" s="336"/>
      <c r="AF188" s="336"/>
      <c r="AG188" s="336"/>
      <c r="AH188" s="336"/>
      <c r="AI188" s="336"/>
      <c r="AJ188" s="336"/>
      <c r="AK188" s="336"/>
      <c r="AL188" s="336"/>
      <c r="AM188" s="337"/>
    </row>
    <row r="189" spans="2:39" ht="15" customHeight="1" x14ac:dyDescent="0.3">
      <c r="B189" s="332"/>
      <c r="C189" s="333"/>
      <c r="D189" s="333"/>
      <c r="E189" s="333"/>
      <c r="F189" s="333"/>
      <c r="G189" s="333"/>
      <c r="H189" s="333"/>
      <c r="I189" s="333"/>
      <c r="J189" s="333"/>
      <c r="K189" s="333"/>
      <c r="L189" s="333"/>
      <c r="M189" s="333"/>
      <c r="N189" s="333"/>
      <c r="O189" s="333"/>
      <c r="P189" s="333"/>
      <c r="Q189" s="333"/>
      <c r="R189" s="333"/>
      <c r="S189" s="333"/>
      <c r="T189" s="333"/>
      <c r="U189" s="333"/>
      <c r="V189" s="333"/>
      <c r="W189" s="333"/>
      <c r="X189" s="333"/>
      <c r="Y189" s="333"/>
      <c r="Z189" s="333"/>
      <c r="AA189" s="333"/>
      <c r="AB189" s="333"/>
      <c r="AC189" s="333"/>
      <c r="AD189" s="333"/>
      <c r="AE189" s="333"/>
      <c r="AF189" s="333"/>
      <c r="AG189" s="333"/>
      <c r="AH189" s="333"/>
      <c r="AI189" s="333"/>
      <c r="AJ189" s="333"/>
      <c r="AK189" s="333"/>
      <c r="AL189" s="333"/>
      <c r="AM189" s="334"/>
    </row>
    <row r="190" spans="2:39" ht="15" customHeight="1" x14ac:dyDescent="0.3">
      <c r="B190" s="335"/>
      <c r="C190" s="336"/>
      <c r="D190" s="336"/>
      <c r="E190" s="336"/>
      <c r="F190" s="336"/>
      <c r="G190" s="336"/>
      <c r="H190" s="336"/>
      <c r="I190" s="336"/>
      <c r="J190" s="336"/>
      <c r="K190" s="336"/>
      <c r="L190" s="336"/>
      <c r="M190" s="336"/>
      <c r="N190" s="336"/>
      <c r="O190" s="336"/>
      <c r="P190" s="336"/>
      <c r="Q190" s="336"/>
      <c r="R190" s="336"/>
      <c r="S190" s="336"/>
      <c r="T190" s="336"/>
      <c r="U190" s="336"/>
      <c r="V190" s="336"/>
      <c r="W190" s="336"/>
      <c r="X190" s="336"/>
      <c r="Y190" s="336"/>
      <c r="Z190" s="336"/>
      <c r="AA190" s="336"/>
      <c r="AB190" s="336"/>
      <c r="AC190" s="336"/>
      <c r="AD190" s="336"/>
      <c r="AE190" s="336"/>
      <c r="AF190" s="336"/>
      <c r="AG190" s="336"/>
      <c r="AH190" s="336"/>
      <c r="AI190" s="336"/>
      <c r="AJ190" s="336"/>
      <c r="AK190" s="336"/>
      <c r="AL190" s="336"/>
      <c r="AM190" s="337"/>
    </row>
    <row r="191" spans="2:39" ht="15" customHeight="1" x14ac:dyDescent="0.3">
      <c r="B191" s="332"/>
      <c r="C191" s="333"/>
      <c r="D191" s="333"/>
      <c r="E191" s="333"/>
      <c r="F191" s="333"/>
      <c r="G191" s="333"/>
      <c r="H191" s="333"/>
      <c r="I191" s="333"/>
      <c r="J191" s="333"/>
      <c r="K191" s="333"/>
      <c r="L191" s="333"/>
      <c r="M191" s="333"/>
      <c r="N191" s="333"/>
      <c r="O191" s="333"/>
      <c r="P191" s="333"/>
      <c r="Q191" s="333"/>
      <c r="R191" s="333"/>
      <c r="S191" s="333"/>
      <c r="T191" s="333"/>
      <c r="U191" s="333"/>
      <c r="V191" s="333"/>
      <c r="W191" s="333"/>
      <c r="X191" s="333"/>
      <c r="Y191" s="333"/>
      <c r="Z191" s="333"/>
      <c r="AA191" s="333"/>
      <c r="AB191" s="333"/>
      <c r="AC191" s="333"/>
      <c r="AD191" s="333"/>
      <c r="AE191" s="333"/>
      <c r="AF191" s="333"/>
      <c r="AG191" s="333"/>
      <c r="AH191" s="333"/>
      <c r="AI191" s="333"/>
      <c r="AJ191" s="333"/>
      <c r="AK191" s="333"/>
      <c r="AL191" s="333"/>
      <c r="AM191" s="334"/>
    </row>
    <row r="192" spans="2:39" ht="15" customHeight="1" x14ac:dyDescent="0.3">
      <c r="B192" s="335"/>
      <c r="C192" s="336"/>
      <c r="D192" s="336"/>
      <c r="E192" s="336"/>
      <c r="F192" s="336"/>
      <c r="G192" s="336"/>
      <c r="H192" s="336"/>
      <c r="I192" s="336"/>
      <c r="J192" s="336"/>
      <c r="K192" s="336"/>
      <c r="L192" s="336"/>
      <c r="M192" s="336"/>
      <c r="N192" s="336"/>
      <c r="O192" s="336"/>
      <c r="P192" s="336"/>
      <c r="Q192" s="336"/>
      <c r="R192" s="336"/>
      <c r="S192" s="336"/>
      <c r="T192" s="336"/>
      <c r="U192" s="336"/>
      <c r="V192" s="336"/>
      <c r="W192" s="336"/>
      <c r="X192" s="336"/>
      <c r="Y192" s="336"/>
      <c r="Z192" s="336"/>
      <c r="AA192" s="336"/>
      <c r="AB192" s="336"/>
      <c r="AC192" s="336"/>
      <c r="AD192" s="336"/>
      <c r="AE192" s="336"/>
      <c r="AF192" s="336"/>
      <c r="AG192" s="336"/>
      <c r="AH192" s="336"/>
      <c r="AI192" s="336"/>
      <c r="AJ192" s="336"/>
      <c r="AK192" s="336"/>
      <c r="AL192" s="336"/>
      <c r="AM192" s="337"/>
    </row>
    <row r="193" spans="2:39" ht="15" customHeight="1" x14ac:dyDescent="0.3">
      <c r="B193" s="332"/>
      <c r="C193" s="333"/>
      <c r="D193" s="333"/>
      <c r="E193" s="333"/>
      <c r="F193" s="333"/>
      <c r="G193" s="333"/>
      <c r="H193" s="333"/>
      <c r="I193" s="333"/>
      <c r="J193" s="333"/>
      <c r="K193" s="333"/>
      <c r="L193" s="333"/>
      <c r="M193" s="333"/>
      <c r="N193" s="333"/>
      <c r="O193" s="333"/>
      <c r="P193" s="333"/>
      <c r="Q193" s="333"/>
      <c r="R193" s="333"/>
      <c r="S193" s="333"/>
      <c r="T193" s="333"/>
      <c r="U193" s="333"/>
      <c r="V193" s="333"/>
      <c r="W193" s="333"/>
      <c r="X193" s="333"/>
      <c r="Y193" s="333"/>
      <c r="Z193" s="333"/>
      <c r="AA193" s="333"/>
      <c r="AB193" s="333"/>
      <c r="AC193" s="333"/>
      <c r="AD193" s="333"/>
      <c r="AE193" s="333"/>
      <c r="AF193" s="333"/>
      <c r="AG193" s="333"/>
      <c r="AH193" s="333"/>
      <c r="AI193" s="333"/>
      <c r="AJ193" s="333"/>
      <c r="AK193" s="333"/>
      <c r="AL193" s="333"/>
      <c r="AM193" s="334"/>
    </row>
    <row r="194" spans="2:39" ht="15" customHeight="1" x14ac:dyDescent="0.3">
      <c r="B194" s="514"/>
      <c r="C194" s="515"/>
      <c r="D194" s="515"/>
      <c r="E194" s="515"/>
      <c r="F194" s="515"/>
      <c r="G194" s="515"/>
      <c r="H194" s="515"/>
      <c r="I194" s="515"/>
      <c r="J194" s="515"/>
      <c r="K194" s="515"/>
      <c r="L194" s="515"/>
      <c r="M194" s="515"/>
      <c r="N194" s="515"/>
      <c r="O194" s="515"/>
      <c r="P194" s="515"/>
      <c r="Q194" s="515"/>
      <c r="R194" s="515"/>
      <c r="S194" s="515"/>
      <c r="T194" s="515"/>
      <c r="U194" s="515"/>
      <c r="V194" s="515"/>
      <c r="W194" s="515"/>
      <c r="X194" s="515"/>
      <c r="Y194" s="515"/>
      <c r="Z194" s="515"/>
      <c r="AA194" s="515"/>
      <c r="AB194" s="515"/>
      <c r="AC194" s="515"/>
      <c r="AD194" s="515"/>
      <c r="AE194" s="515"/>
      <c r="AF194" s="515"/>
      <c r="AG194" s="515"/>
      <c r="AH194" s="515"/>
      <c r="AI194" s="515"/>
      <c r="AJ194" s="515"/>
      <c r="AK194" s="515"/>
      <c r="AL194" s="515"/>
      <c r="AM194" s="516"/>
    </row>
    <row r="195" spans="2:39" ht="15" customHeight="1" x14ac:dyDescent="0.3"/>
    <row r="196" spans="2:39" ht="15" customHeight="1" x14ac:dyDescent="0.3">
      <c r="B196" s="297"/>
      <c r="R196" s="298" t="s">
        <v>16</v>
      </c>
      <c r="S196" s="510"/>
      <c r="T196" s="510"/>
      <c r="U196" s="510"/>
      <c r="V196" s="510"/>
      <c r="W196" s="510"/>
      <c r="X196" s="510"/>
      <c r="Y196" s="510"/>
      <c r="Z196" s="510"/>
      <c r="AA196" s="510"/>
      <c r="AB196" s="510"/>
      <c r="AC196" s="510"/>
      <c r="AD196" s="510"/>
      <c r="AE196" s="510"/>
      <c r="AF196" s="510"/>
      <c r="AG196" s="510"/>
      <c r="AH196" s="510"/>
      <c r="AI196" s="510"/>
      <c r="AJ196" s="510"/>
      <c r="AK196" s="510"/>
    </row>
    <row r="197" spans="2:39" ht="15" customHeight="1" x14ac:dyDescent="0.3"/>
    <row r="198" spans="2:39" ht="15" customHeight="1" thickBot="1" x14ac:dyDescent="0.35">
      <c r="B198" s="494"/>
      <c r="C198" s="494"/>
      <c r="D198" s="494"/>
      <c r="E198" s="494"/>
      <c r="F198" s="494"/>
      <c r="G198" s="494"/>
      <c r="H198" s="494"/>
      <c r="I198" s="494"/>
      <c r="J198" s="494"/>
      <c r="K198" s="494"/>
      <c r="L198" s="494"/>
      <c r="M198" s="494"/>
      <c r="N198" s="494"/>
      <c r="O198" s="494"/>
      <c r="Z198" s="494"/>
      <c r="AA198" s="494"/>
      <c r="AB198" s="494"/>
      <c r="AC198" s="494"/>
      <c r="AD198" s="494"/>
      <c r="AE198" s="494"/>
      <c r="AF198" s="494"/>
      <c r="AG198" s="494"/>
      <c r="AH198" s="494"/>
      <c r="AI198" s="494"/>
      <c r="AJ198" s="494"/>
      <c r="AK198" s="494"/>
      <c r="AL198" s="494"/>
      <c r="AM198" s="494"/>
    </row>
    <row r="199" spans="2:39" ht="15" customHeight="1" x14ac:dyDescent="0.3">
      <c r="B199" s="484" t="s">
        <v>15</v>
      </c>
      <c r="C199" s="484"/>
      <c r="D199" s="484"/>
      <c r="E199" s="484"/>
      <c r="F199" s="484"/>
      <c r="G199" s="484"/>
      <c r="H199" s="484"/>
      <c r="I199" s="484"/>
      <c r="J199" s="484"/>
      <c r="K199" s="484"/>
      <c r="L199" s="484"/>
      <c r="M199" s="484"/>
      <c r="N199" s="484"/>
      <c r="O199" s="484"/>
      <c r="Z199" s="484" t="s">
        <v>1755</v>
      </c>
      <c r="AA199" s="484"/>
      <c r="AB199" s="484"/>
      <c r="AC199" s="484"/>
      <c r="AD199" s="484"/>
      <c r="AE199" s="484"/>
      <c r="AF199" s="484"/>
      <c r="AG199" s="484"/>
      <c r="AH199" s="484"/>
      <c r="AI199" s="484"/>
      <c r="AJ199" s="484"/>
      <c r="AK199" s="484"/>
      <c r="AL199" s="484"/>
      <c r="AM199" s="484"/>
    </row>
    <row r="200" spans="2:39" ht="15" customHeight="1" x14ac:dyDescent="0.3">
      <c r="B200" s="484"/>
      <c r="C200" s="484"/>
      <c r="D200" s="484"/>
      <c r="E200" s="484"/>
      <c r="F200" s="484"/>
      <c r="G200" s="484"/>
      <c r="H200" s="484"/>
      <c r="I200" s="484"/>
      <c r="J200" s="484"/>
      <c r="K200" s="484"/>
      <c r="L200" s="484"/>
      <c r="M200" s="484"/>
      <c r="N200" s="484"/>
      <c r="O200" s="484"/>
      <c r="Z200" s="484" t="s">
        <v>1144</v>
      </c>
      <c r="AA200" s="484"/>
      <c r="AB200" s="484"/>
      <c r="AC200" s="484"/>
      <c r="AD200" s="484"/>
      <c r="AE200" s="484"/>
      <c r="AF200" s="484"/>
      <c r="AG200" s="484"/>
      <c r="AH200" s="484"/>
      <c r="AI200" s="484"/>
      <c r="AJ200" s="484"/>
      <c r="AK200" s="484"/>
      <c r="AL200" s="484"/>
      <c r="AM200" s="484"/>
    </row>
    <row r="201" spans="2:39" ht="15" customHeight="1" x14ac:dyDescent="0.3">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c r="AC201" s="156"/>
      <c r="AD201" s="156"/>
      <c r="AE201" s="156"/>
      <c r="AF201" s="156"/>
      <c r="AG201" s="156"/>
      <c r="AH201" s="156"/>
      <c r="AI201" s="156"/>
      <c r="AJ201" s="156"/>
      <c r="AK201" s="156"/>
      <c r="AL201" s="156"/>
      <c r="AM201" s="156"/>
    </row>
    <row r="202" spans="2:39" ht="15" customHeight="1" x14ac:dyDescent="0.3"/>
    <row r="203" spans="2:39" s="156" customFormat="1" ht="15" customHeight="1" x14ac:dyDescent="0.3">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row>
    <row r="204" spans="2:39" ht="15" customHeight="1" x14ac:dyDescent="0.3"/>
    <row r="205" spans="2:39" ht="15" customHeight="1" x14ac:dyDescent="0.3"/>
    <row r="206" spans="2:39" ht="15" hidden="1" customHeight="1" x14ac:dyDescent="0.3"/>
    <row r="207" spans="2:39" ht="15" hidden="1" customHeight="1" x14ac:dyDescent="0.3"/>
    <row r="208" spans="2:39" ht="15" hidden="1" customHeight="1" x14ac:dyDescent="0.3"/>
    <row r="209" ht="15" hidden="1" customHeight="1" x14ac:dyDescent="0.3"/>
    <row r="210" ht="15" hidden="1" customHeight="1" x14ac:dyDescent="0.3"/>
    <row r="211" ht="15" hidden="1" customHeight="1" x14ac:dyDescent="0.3"/>
    <row r="212" ht="15" hidden="1" customHeight="1" x14ac:dyDescent="0.3"/>
    <row r="213" ht="15" hidden="1" customHeight="1" x14ac:dyDescent="0.3"/>
    <row r="214" ht="15" hidden="1" customHeight="1" x14ac:dyDescent="0.3"/>
    <row r="215" ht="15" hidden="1" customHeight="1" x14ac:dyDescent="0.3"/>
    <row r="216" ht="15" hidden="1" customHeight="1" x14ac:dyDescent="0.3"/>
    <row r="217" ht="15" hidden="1" customHeight="1" x14ac:dyDescent="0.3"/>
    <row r="218" ht="15" hidden="1" customHeight="1" x14ac:dyDescent="0.3"/>
    <row r="219" ht="15" hidden="1" customHeight="1" x14ac:dyDescent="0.3"/>
    <row r="220" ht="15" hidden="1" customHeight="1" x14ac:dyDescent="0.3"/>
    <row r="221" ht="15" hidden="1" customHeight="1" x14ac:dyDescent="0.3"/>
    <row r="222" ht="15" hidden="1" customHeight="1" x14ac:dyDescent="0.3"/>
    <row r="223" ht="15" hidden="1" customHeight="1" x14ac:dyDescent="0.3"/>
    <row r="224" ht="15" hidden="1" customHeight="1" x14ac:dyDescent="0.3"/>
    <row r="225" ht="15" hidden="1" customHeight="1" x14ac:dyDescent="0.3"/>
    <row r="226" ht="15" hidden="1" customHeight="1" x14ac:dyDescent="0.3"/>
    <row r="227" ht="15" hidden="1" customHeight="1" x14ac:dyDescent="0.3"/>
    <row r="228" ht="15" hidden="1" customHeight="1" x14ac:dyDescent="0.3"/>
    <row r="229" ht="15" hidden="1" customHeight="1" x14ac:dyDescent="0.3"/>
    <row r="230" ht="15" hidden="1" customHeight="1" x14ac:dyDescent="0.3"/>
    <row r="231" ht="15" hidden="1" customHeight="1" x14ac:dyDescent="0.3"/>
    <row r="232" ht="15" hidden="1" customHeight="1" x14ac:dyDescent="0.3"/>
    <row r="233" ht="15" hidden="1" customHeight="1" x14ac:dyDescent="0.3"/>
    <row r="234" ht="15" hidden="1" customHeight="1" x14ac:dyDescent="0.3"/>
    <row r="235" ht="15" hidden="1" customHeight="1" x14ac:dyDescent="0.3"/>
    <row r="236" ht="15" hidden="1" customHeight="1" x14ac:dyDescent="0.3"/>
    <row r="237" ht="15" hidden="1" customHeight="1" x14ac:dyDescent="0.3"/>
    <row r="238" ht="15" hidden="1" customHeight="1" x14ac:dyDescent="0.3"/>
    <row r="239" ht="15" hidden="1" customHeight="1" x14ac:dyDescent="0.3"/>
    <row r="240" ht="15" hidden="1" customHeight="1" x14ac:dyDescent="0.3"/>
    <row r="241" ht="15" hidden="1" customHeight="1" x14ac:dyDescent="0.3"/>
    <row r="242" ht="15" hidden="1" customHeight="1" x14ac:dyDescent="0.3"/>
    <row r="243" ht="15" hidden="1" customHeight="1" x14ac:dyDescent="0.3"/>
    <row r="244" ht="15" hidden="1" customHeight="1" x14ac:dyDescent="0.3"/>
    <row r="245" ht="15" hidden="1" customHeight="1" x14ac:dyDescent="0.3"/>
    <row r="246" ht="15" hidden="1" customHeight="1" x14ac:dyDescent="0.3"/>
    <row r="247" ht="15" hidden="1" customHeight="1" x14ac:dyDescent="0.3"/>
    <row r="248" ht="15" hidden="1" customHeight="1" x14ac:dyDescent="0.3"/>
    <row r="249" ht="15" hidden="1" customHeight="1" x14ac:dyDescent="0.3"/>
    <row r="250" ht="15" hidden="1" customHeight="1" x14ac:dyDescent="0.3"/>
    <row r="251" ht="15" hidden="1" customHeight="1" x14ac:dyDescent="0.3"/>
    <row r="252" ht="15" hidden="1" customHeight="1" x14ac:dyDescent="0.3"/>
    <row r="253" ht="15" hidden="1" customHeight="1" x14ac:dyDescent="0.3"/>
    <row r="254" ht="15" hidden="1" customHeight="1" x14ac:dyDescent="0.3"/>
    <row r="255" ht="15" hidden="1" customHeight="1" x14ac:dyDescent="0.3"/>
    <row r="256" ht="15" hidden="1" customHeight="1" x14ac:dyDescent="0.3"/>
    <row r="257" ht="15" hidden="1" customHeight="1" x14ac:dyDescent="0.3"/>
    <row r="258" ht="15" hidden="1" customHeight="1" x14ac:dyDescent="0.3"/>
    <row r="259" ht="15" hidden="1" customHeight="1" x14ac:dyDescent="0.3"/>
    <row r="260" ht="15" hidden="1" customHeight="1" x14ac:dyDescent="0.3"/>
    <row r="261" ht="15" hidden="1" customHeight="1" x14ac:dyDescent="0.3"/>
    <row r="262" ht="15" hidden="1" customHeight="1" x14ac:dyDescent="0.3"/>
    <row r="263" ht="15" hidden="1" customHeight="1" x14ac:dyDescent="0.3"/>
    <row r="264" ht="15" hidden="1" customHeight="1" x14ac:dyDescent="0.3"/>
    <row r="265" ht="15" hidden="1" customHeight="1" x14ac:dyDescent="0.3"/>
    <row r="266" ht="15" hidden="1" customHeight="1" x14ac:dyDescent="0.3"/>
    <row r="267" ht="15" hidden="1" customHeight="1" x14ac:dyDescent="0.3"/>
    <row r="268" ht="15" hidden="1" customHeight="1" x14ac:dyDescent="0.3"/>
    <row r="269" ht="15" hidden="1" customHeight="1" x14ac:dyDescent="0.3"/>
    <row r="270" ht="15" hidden="1" customHeight="1" x14ac:dyDescent="0.3"/>
    <row r="271" ht="15" hidden="1" customHeight="1" x14ac:dyDescent="0.3"/>
    <row r="272" ht="15" hidden="1" customHeight="1" x14ac:dyDescent="0.3"/>
    <row r="273" ht="15" hidden="1" customHeight="1" x14ac:dyDescent="0.3"/>
    <row r="274" ht="15" hidden="1" customHeight="1" x14ac:dyDescent="0.3"/>
    <row r="275" ht="15" hidden="1" customHeight="1" x14ac:dyDescent="0.3"/>
    <row r="276" ht="15" hidden="1" customHeight="1" x14ac:dyDescent="0.3"/>
    <row r="277" ht="15" hidden="1" customHeight="1" x14ac:dyDescent="0.3"/>
    <row r="278" ht="15" hidden="1" customHeight="1" x14ac:dyDescent="0.3"/>
    <row r="279" ht="15" hidden="1" customHeight="1" x14ac:dyDescent="0.3"/>
  </sheetData>
  <sheetProtection algorithmName="SHA-512" hashValue="ZCdiNA+BUwAAg+4RIM3JUVZEDGPzax0n2BqIRKe0OiDuoSeeC+8/IWcTfy9srMQqNycR34HHnpZmW/pqYNgyTw==" saltValue="eQ0w+c/wQCAbxh/7arLdLA==" spinCount="100000" sheet="1" objects="1" scenarios="1"/>
  <mergeCells count="355">
    <mergeCell ref="V183:AA183"/>
    <mergeCell ref="V184:AA184"/>
    <mergeCell ref="B183:U184"/>
    <mergeCell ref="C58:AM58"/>
    <mergeCell ref="C59:AM59"/>
    <mergeCell ref="C60:AM60"/>
    <mergeCell ref="C61:AM61"/>
    <mergeCell ref="B92:G95"/>
    <mergeCell ref="H92:K95"/>
    <mergeCell ref="L92:T95"/>
    <mergeCell ref="U92:V95"/>
    <mergeCell ref="W89:AA89"/>
    <mergeCell ref="W90:AA90"/>
    <mergeCell ref="W91:AA91"/>
    <mergeCell ref="B88:G91"/>
    <mergeCell ref="H88:K91"/>
    <mergeCell ref="L88:T91"/>
    <mergeCell ref="B77:G79"/>
    <mergeCell ref="H77:K79"/>
    <mergeCell ref="L77:T79"/>
    <mergeCell ref="B80:G83"/>
    <mergeCell ref="H80:K83"/>
    <mergeCell ref="L80:T83"/>
    <mergeCell ref="W81:AA81"/>
    <mergeCell ref="AD73:AM73"/>
    <mergeCell ref="B105:G110"/>
    <mergeCell ref="H105:K110"/>
    <mergeCell ref="L105:T110"/>
    <mergeCell ref="U105:V110"/>
    <mergeCell ref="W105:AA105"/>
    <mergeCell ref="W108:AA108"/>
    <mergeCell ref="W109:AA109"/>
    <mergeCell ref="W110:AA110"/>
    <mergeCell ref="B96:G98"/>
    <mergeCell ref="H96:K98"/>
    <mergeCell ref="L96:T98"/>
    <mergeCell ref="U96:V96"/>
    <mergeCell ref="X96:AA96"/>
    <mergeCell ref="L102:T104"/>
    <mergeCell ref="B99:G104"/>
    <mergeCell ref="H99:K104"/>
    <mergeCell ref="L99:T101"/>
    <mergeCell ref="U99:V101"/>
    <mergeCell ref="W99:AA101"/>
    <mergeCell ref="AB96:AC96"/>
    <mergeCell ref="AD96:AM98"/>
    <mergeCell ref="U97:V97"/>
    <mergeCell ref="X97:AA97"/>
    <mergeCell ref="AB97:AC97"/>
    <mergeCell ref="U98:V98"/>
    <mergeCell ref="X98:AA98"/>
    <mergeCell ref="AB98:AC98"/>
    <mergeCell ref="AB74:AC76"/>
    <mergeCell ref="AD74:AM76"/>
    <mergeCell ref="U88:V91"/>
    <mergeCell ref="AB88:AC91"/>
    <mergeCell ref="AD88:AM91"/>
    <mergeCell ref="W92:AA95"/>
    <mergeCell ref="AB92:AC95"/>
    <mergeCell ref="AD92:AM95"/>
    <mergeCell ref="W85:AA85"/>
    <mergeCell ref="W86:AA86"/>
    <mergeCell ref="W87:AA87"/>
    <mergeCell ref="W88:AA88"/>
    <mergeCell ref="U77:V79"/>
    <mergeCell ref="U80:V83"/>
    <mergeCell ref="AB80:AC83"/>
    <mergeCell ref="W80:AA80"/>
    <mergeCell ref="W82:AA82"/>
    <mergeCell ref="W83:AA83"/>
    <mergeCell ref="L84:T87"/>
    <mergeCell ref="U84:V87"/>
    <mergeCell ref="W84:AA84"/>
    <mergeCell ref="AB84:AC87"/>
    <mergeCell ref="AD84:AM87"/>
    <mergeCell ref="W77:AA79"/>
    <mergeCell ref="AB77:AC79"/>
    <mergeCell ref="AD77:AM79"/>
    <mergeCell ref="AD80:AM83"/>
    <mergeCell ref="B74:G76"/>
    <mergeCell ref="H74:K76"/>
    <mergeCell ref="L74:T76"/>
    <mergeCell ref="U74:V76"/>
    <mergeCell ref="W74:AA76"/>
    <mergeCell ref="C46:AM46"/>
    <mergeCell ref="C42:AM42"/>
    <mergeCell ref="C43:AM43"/>
    <mergeCell ref="B24:H24"/>
    <mergeCell ref="C41:AM41"/>
    <mergeCell ref="C52:AM52"/>
    <mergeCell ref="C53:AM53"/>
    <mergeCell ref="C54:AM54"/>
    <mergeCell ref="C55:AM55"/>
    <mergeCell ref="C47:AM47"/>
    <mergeCell ref="C48:AM48"/>
    <mergeCell ref="C49:AM49"/>
    <mergeCell ref="B72:AM72"/>
    <mergeCell ref="B73:G73"/>
    <mergeCell ref="H73:K73"/>
    <mergeCell ref="L73:T73"/>
    <mergeCell ref="U73:V73"/>
    <mergeCell ref="W73:AA73"/>
    <mergeCell ref="AB73:AC73"/>
    <mergeCell ref="B23:W23"/>
    <mergeCell ref="AF24:AM24"/>
    <mergeCell ref="X24:AE24"/>
    <mergeCell ref="AF25:AM25"/>
    <mergeCell ref="X25:AE25"/>
    <mergeCell ref="I25:N25"/>
    <mergeCell ref="B25:H25"/>
    <mergeCell ref="O25:W25"/>
    <mergeCell ref="C40:AM40"/>
    <mergeCell ref="B39:AM39"/>
    <mergeCell ref="B27:AM27"/>
    <mergeCell ref="B28:AM28"/>
    <mergeCell ref="S196:AK196"/>
    <mergeCell ref="B178:AM178"/>
    <mergeCell ref="B179:AM179"/>
    <mergeCell ref="B191:AM192"/>
    <mergeCell ref="B193:AM194"/>
    <mergeCell ref="C56:AM56"/>
    <mergeCell ref="C57:AM57"/>
    <mergeCell ref="C69:AM69"/>
    <mergeCell ref="C68:AM68"/>
    <mergeCell ref="C67:AM67"/>
    <mergeCell ref="C66:AM66"/>
    <mergeCell ref="C65:AM65"/>
    <mergeCell ref="C64:AM64"/>
    <mergeCell ref="C63:AM63"/>
    <mergeCell ref="C62:AM62"/>
    <mergeCell ref="C70:AM70"/>
    <mergeCell ref="L115:T118"/>
    <mergeCell ref="U115:V118"/>
    <mergeCell ref="W115:AA118"/>
    <mergeCell ref="AB115:AC118"/>
    <mergeCell ref="AD115:AM118"/>
    <mergeCell ref="B119:G121"/>
    <mergeCell ref="B84:G87"/>
    <mergeCell ref="H84:K87"/>
    <mergeCell ref="R9:W9"/>
    <mergeCell ref="X8:AM8"/>
    <mergeCell ref="X9:AM9"/>
    <mergeCell ref="AJ20:AM21"/>
    <mergeCell ref="B10:H10"/>
    <mergeCell ref="E20:AI21"/>
    <mergeCell ref="B20:D21"/>
    <mergeCell ref="B11:H11"/>
    <mergeCell ref="I9:K9"/>
    <mergeCell ref="L8:Q8"/>
    <mergeCell ref="L9:Q9"/>
    <mergeCell ref="AH10:AM10"/>
    <mergeCell ref="AH11:AM11"/>
    <mergeCell ref="AB10:AG10"/>
    <mergeCell ref="AB11:AG11"/>
    <mergeCell ref="I10:O10"/>
    <mergeCell ref="P10:AA10"/>
    <mergeCell ref="I11:O11"/>
    <mergeCell ref="P11:AA11"/>
    <mergeCell ref="B200:O200"/>
    <mergeCell ref="Z200:AM200"/>
    <mergeCell ref="B13:AM13"/>
    <mergeCell ref="B14:K14"/>
    <mergeCell ref="B17:Z17"/>
    <mergeCell ref="AA17:AM17"/>
    <mergeCell ref="B18:Z18"/>
    <mergeCell ref="AA18:AM18"/>
    <mergeCell ref="B16:D16"/>
    <mergeCell ref="E16:K16"/>
    <mergeCell ref="B22:AM22"/>
    <mergeCell ref="C44:AM44"/>
    <mergeCell ref="C45:AM45"/>
    <mergeCell ref="B198:O198"/>
    <mergeCell ref="Z198:AM198"/>
    <mergeCell ref="B199:O199"/>
    <mergeCell ref="Z199:AM199"/>
    <mergeCell ref="X23:AM23"/>
    <mergeCell ref="O24:W24"/>
    <mergeCell ref="I24:N24"/>
    <mergeCell ref="C50:AM50"/>
    <mergeCell ref="C51:AM51"/>
    <mergeCell ref="B115:G118"/>
    <mergeCell ref="H115:K118"/>
    <mergeCell ref="K2:AM2"/>
    <mergeCell ref="K3:AM3"/>
    <mergeCell ref="B19:AI19"/>
    <mergeCell ref="B15:D15"/>
    <mergeCell ref="E15:K15"/>
    <mergeCell ref="AJ19:AM19"/>
    <mergeCell ref="AG15:AM15"/>
    <mergeCell ref="AG16:AM16"/>
    <mergeCell ref="AA15:AF15"/>
    <mergeCell ref="AA16:AF16"/>
    <mergeCell ref="V15:Z15"/>
    <mergeCell ref="V16:Z16"/>
    <mergeCell ref="L15:U15"/>
    <mergeCell ref="L16:U16"/>
    <mergeCell ref="AA14:AM14"/>
    <mergeCell ref="L14:Z14"/>
    <mergeCell ref="B5:E5"/>
    <mergeCell ref="B8:H8"/>
    <mergeCell ref="B9:H9"/>
    <mergeCell ref="I8:K8"/>
    <mergeCell ref="B6:E7"/>
    <mergeCell ref="F6:AM7"/>
    <mergeCell ref="R8:W8"/>
    <mergeCell ref="AH5:AM5"/>
    <mergeCell ref="H119:K121"/>
    <mergeCell ref="L119:T121"/>
    <mergeCell ref="U119:V119"/>
    <mergeCell ref="X119:AA119"/>
    <mergeCell ref="AB119:AC119"/>
    <mergeCell ref="AD119:AM121"/>
    <mergeCell ref="U120:V120"/>
    <mergeCell ref="X120:AA120"/>
    <mergeCell ref="AB120:AC120"/>
    <mergeCell ref="U121:V121"/>
    <mergeCell ref="X121:AA121"/>
    <mergeCell ref="AB121:AC121"/>
    <mergeCell ref="B137:G139"/>
    <mergeCell ref="H137:K139"/>
    <mergeCell ref="L137:T139"/>
    <mergeCell ref="U137:V139"/>
    <mergeCell ref="W137:AA139"/>
    <mergeCell ref="AB137:AC139"/>
    <mergeCell ref="AD137:AM139"/>
    <mergeCell ref="B140:G143"/>
    <mergeCell ref="H140:K143"/>
    <mergeCell ref="L140:T143"/>
    <mergeCell ref="U140:V143"/>
    <mergeCell ref="AB140:AC143"/>
    <mergeCell ref="AD140:AM143"/>
    <mergeCell ref="W140:AA140"/>
    <mergeCell ref="W141:AA141"/>
    <mergeCell ref="W142:AA142"/>
    <mergeCell ref="W143:AA143"/>
    <mergeCell ref="U102:V104"/>
    <mergeCell ref="W102:AA104"/>
    <mergeCell ref="AB102:AC104"/>
    <mergeCell ref="AD102:AM104"/>
    <mergeCell ref="L125:T127"/>
    <mergeCell ref="B155:G157"/>
    <mergeCell ref="H155:K157"/>
    <mergeCell ref="L155:T157"/>
    <mergeCell ref="U155:V157"/>
    <mergeCell ref="W155:AA157"/>
    <mergeCell ref="AB155:AC157"/>
    <mergeCell ref="AD155:AM157"/>
    <mergeCell ref="B148:G151"/>
    <mergeCell ref="H148:K151"/>
    <mergeCell ref="L148:T151"/>
    <mergeCell ref="U148:V151"/>
    <mergeCell ref="W148:AA148"/>
    <mergeCell ref="AB148:AC151"/>
    <mergeCell ref="AD148:AM151"/>
    <mergeCell ref="W149:AA149"/>
    <mergeCell ref="W150:AA150"/>
    <mergeCell ref="W151:AA151"/>
    <mergeCell ref="U152:V154"/>
    <mergeCell ref="W152:AA154"/>
    <mergeCell ref="AB158:AC160"/>
    <mergeCell ref="AD158:AM160"/>
    <mergeCell ref="B152:G154"/>
    <mergeCell ref="H152:K154"/>
    <mergeCell ref="L152:T154"/>
    <mergeCell ref="B122:G136"/>
    <mergeCell ref="H122:K136"/>
    <mergeCell ref="L122:T124"/>
    <mergeCell ref="U122:V124"/>
    <mergeCell ref="W122:AA124"/>
    <mergeCell ref="AB122:AC124"/>
    <mergeCell ref="AD122:AM124"/>
    <mergeCell ref="AB152:AC154"/>
    <mergeCell ref="AD152:AM154"/>
    <mergeCell ref="B144:G147"/>
    <mergeCell ref="H144:K147"/>
    <mergeCell ref="L144:T147"/>
    <mergeCell ref="U144:V147"/>
    <mergeCell ref="W144:AA144"/>
    <mergeCell ref="AB144:AC147"/>
    <mergeCell ref="AD144:AM147"/>
    <mergeCell ref="W145:AA145"/>
    <mergeCell ref="W146:AA146"/>
    <mergeCell ref="W147:AA147"/>
    <mergeCell ref="AF180:AG180"/>
    <mergeCell ref="AC180:AD180"/>
    <mergeCell ref="Z180:AA180"/>
    <mergeCell ref="W180:X180"/>
    <mergeCell ref="T180:U180"/>
    <mergeCell ref="W134:AA136"/>
    <mergeCell ref="F5:AG5"/>
    <mergeCell ref="U131:V133"/>
    <mergeCell ref="W131:AA133"/>
    <mergeCell ref="AB131:AC133"/>
    <mergeCell ref="AD131:AM133"/>
    <mergeCell ref="AB134:AC136"/>
    <mergeCell ref="AD134:AM136"/>
    <mergeCell ref="L131:T133"/>
    <mergeCell ref="AD128:AM130"/>
    <mergeCell ref="L134:T136"/>
    <mergeCell ref="U134:V136"/>
    <mergeCell ref="AB99:AC101"/>
    <mergeCell ref="AD99:AM101"/>
    <mergeCell ref="B158:G160"/>
    <mergeCell ref="H158:K160"/>
    <mergeCell ref="L158:T160"/>
    <mergeCell ref="U158:V160"/>
    <mergeCell ref="W158:AA160"/>
    <mergeCell ref="B187:AM188"/>
    <mergeCell ref="AB105:AC110"/>
    <mergeCell ref="AD105:AM110"/>
    <mergeCell ref="AB186:AM186"/>
    <mergeCell ref="Z181:AA181"/>
    <mergeCell ref="AC181:AD181"/>
    <mergeCell ref="AF181:AG181"/>
    <mergeCell ref="AI181:AJ181"/>
    <mergeCell ref="AL181:AM181"/>
    <mergeCell ref="AC182:AD182"/>
    <mergeCell ref="AF182:AG182"/>
    <mergeCell ref="AI182:AJ182"/>
    <mergeCell ref="AL182:AM182"/>
    <mergeCell ref="U125:V127"/>
    <mergeCell ref="W125:AA127"/>
    <mergeCell ref="AB125:AC127"/>
    <mergeCell ref="AD125:AM127"/>
    <mergeCell ref="L128:T130"/>
    <mergeCell ref="U128:V130"/>
    <mergeCell ref="W128:AA130"/>
    <mergeCell ref="AB128:AC130"/>
    <mergeCell ref="Q180:R180"/>
    <mergeCell ref="AL180:AM180"/>
    <mergeCell ref="AI180:AJ180"/>
    <mergeCell ref="B189:AM190"/>
    <mergeCell ref="W107:AA107"/>
    <mergeCell ref="W106:AA106"/>
    <mergeCell ref="W111:AA111"/>
    <mergeCell ref="W112:AA112"/>
    <mergeCell ref="B111:G114"/>
    <mergeCell ref="H111:K114"/>
    <mergeCell ref="L111:T114"/>
    <mergeCell ref="U111:V114"/>
    <mergeCell ref="AB111:AC114"/>
    <mergeCell ref="AD111:AM114"/>
    <mergeCell ref="W113:AA113"/>
    <mergeCell ref="W114:AA114"/>
    <mergeCell ref="B180:O181"/>
    <mergeCell ref="B182:AA182"/>
    <mergeCell ref="AB183:AG183"/>
    <mergeCell ref="AH183:AM183"/>
    <mergeCell ref="AB184:AG184"/>
    <mergeCell ref="AH184:AM184"/>
    <mergeCell ref="B185:AA186"/>
    <mergeCell ref="AB185:AM185"/>
    <mergeCell ref="Q181:R181"/>
    <mergeCell ref="T181:U181"/>
    <mergeCell ref="W181:X181"/>
  </mergeCells>
  <conditionalFormatting sqref="B25">
    <cfRule type="cellIs" dxfId="246" priority="328" operator="lessThanOrEqual">
      <formula>0</formula>
    </cfRule>
  </conditionalFormatting>
  <conditionalFormatting sqref="B187">
    <cfRule type="cellIs" dxfId="245" priority="94" operator="equal">
      <formula>0</formula>
    </cfRule>
  </conditionalFormatting>
  <conditionalFormatting sqref="B189">
    <cfRule type="cellIs" dxfId="244" priority="93" operator="equal">
      <formula>0</formula>
    </cfRule>
  </conditionalFormatting>
  <conditionalFormatting sqref="B191">
    <cfRule type="cellIs" dxfId="243" priority="270" operator="equal">
      <formula>0</formula>
    </cfRule>
  </conditionalFormatting>
  <conditionalFormatting sqref="B193">
    <cfRule type="cellIs" dxfId="242" priority="269" operator="equal">
      <formula>0</formula>
    </cfRule>
  </conditionalFormatting>
  <conditionalFormatting sqref="B16:L16 AG16">
    <cfRule type="cellIs" dxfId="241" priority="330" operator="lessThanOrEqual">
      <formula>0</formula>
    </cfRule>
  </conditionalFormatting>
  <conditionalFormatting sqref="B200:O200">
    <cfRule type="containsBlanks" dxfId="240" priority="1">
      <formula>LEN(TRIM(B200))=0</formula>
    </cfRule>
  </conditionalFormatting>
  <conditionalFormatting sqref="B18:AM18">
    <cfRule type="cellIs" dxfId="239" priority="335" operator="lessThanOrEqual">
      <formula>0</formula>
    </cfRule>
  </conditionalFormatting>
  <conditionalFormatting sqref="E20">
    <cfRule type="cellIs" dxfId="238" priority="286" operator="lessThanOrEqual">
      <formula>0</formula>
    </cfRule>
  </conditionalFormatting>
  <conditionalFormatting sqref="I25">
    <cfRule type="cellIs" dxfId="237" priority="323" operator="lessThanOrEqual">
      <formula>0</formula>
    </cfRule>
  </conditionalFormatting>
  <conditionalFormatting sqref="O25">
    <cfRule type="cellIs" dxfId="236" priority="281" operator="lessThanOrEqual">
      <formula>0</formula>
    </cfRule>
  </conditionalFormatting>
  <conditionalFormatting sqref="S196">
    <cfRule type="cellIs" dxfId="235" priority="324" operator="equal">
      <formula>0</formula>
    </cfRule>
  </conditionalFormatting>
  <conditionalFormatting sqref="U74:V83">
    <cfRule type="containsBlanks" dxfId="234" priority="62">
      <formula>LEN(TRIM(U74))=0</formula>
    </cfRule>
  </conditionalFormatting>
  <conditionalFormatting sqref="U92:V95">
    <cfRule type="containsBlanks" dxfId="233" priority="53">
      <formula>LEN(TRIM(U92))=0</formula>
    </cfRule>
  </conditionalFormatting>
  <conditionalFormatting sqref="U99:V104">
    <cfRule type="containsBlanks" dxfId="232" priority="129">
      <formula>LEN(TRIM(U99))=0</formula>
    </cfRule>
  </conditionalFormatting>
  <conditionalFormatting sqref="U111:V118">
    <cfRule type="containsBlanks" dxfId="231" priority="49">
      <formula>LEN(TRIM(U111))=0</formula>
    </cfRule>
  </conditionalFormatting>
  <conditionalFormatting sqref="U122:V139">
    <cfRule type="containsBlanks" dxfId="230" priority="36">
      <formula>LEN(TRIM(U122))=0</formula>
    </cfRule>
  </conditionalFormatting>
  <conditionalFormatting sqref="U152:V160">
    <cfRule type="containsBlanks" dxfId="229" priority="24">
      <formula>LEN(TRIM(U152))=0</formula>
    </cfRule>
  </conditionalFormatting>
  <conditionalFormatting sqref="V16">
    <cfRule type="cellIs" dxfId="228" priority="291" operator="lessThanOrEqual">
      <formula>0</formula>
    </cfRule>
  </conditionalFormatting>
  <conditionalFormatting sqref="V184">
    <cfRule type="cellIs" dxfId="227" priority="2" operator="equal">
      <formula>0</formula>
    </cfRule>
  </conditionalFormatting>
  <conditionalFormatting sqref="W81:AA81">
    <cfRule type="containsBlanks" dxfId="226" priority="63">
      <formula>LEN(TRIM(W81))=0</formula>
    </cfRule>
  </conditionalFormatting>
  <conditionalFormatting sqref="W87:AA87">
    <cfRule type="containsBlanks" dxfId="225" priority="82">
      <formula>LEN(TRIM(W87))=0</formula>
    </cfRule>
  </conditionalFormatting>
  <conditionalFormatting sqref="W91:AA91">
    <cfRule type="containsBlanks" dxfId="224" priority="80">
      <formula>LEN(TRIM(W91))=0</formula>
    </cfRule>
  </conditionalFormatting>
  <conditionalFormatting sqref="W106:AA106">
    <cfRule type="containsBlanks" dxfId="223" priority="92">
      <formula>LEN(TRIM(W106))=0</formula>
    </cfRule>
  </conditionalFormatting>
  <conditionalFormatting sqref="W108:AA108 W110:AA110">
    <cfRule type="containsBlanks" dxfId="222" priority="177">
      <formula>LEN(TRIM(W108))=0</formula>
    </cfRule>
  </conditionalFormatting>
  <conditionalFormatting sqref="W112:AA112">
    <cfRule type="containsBlanks" dxfId="221" priority="77">
      <formula>LEN(TRIM(W112))=0</formula>
    </cfRule>
  </conditionalFormatting>
  <conditionalFormatting sqref="W114:AA114">
    <cfRule type="containsBlanks" dxfId="220" priority="76">
      <formula>LEN(TRIM(W114))=0</formula>
    </cfRule>
  </conditionalFormatting>
  <conditionalFormatting sqref="W149:AA149 W151:AA151">
    <cfRule type="containsBlanks" dxfId="219" priority="171">
      <formula>LEN(TRIM(W149))=0</formula>
    </cfRule>
  </conditionalFormatting>
  <conditionalFormatting sqref="W155:AA160">
    <cfRule type="containsBlanks" dxfId="218" priority="169">
      <formula>LEN(TRIM(W155))=0</formula>
    </cfRule>
  </conditionalFormatting>
  <conditionalFormatting sqref="X25">
    <cfRule type="cellIs" dxfId="217" priority="282" operator="lessThanOrEqual">
      <formula>0</formula>
    </cfRule>
  </conditionalFormatting>
  <conditionalFormatting sqref="Z200">
    <cfRule type="containsBlanks" dxfId="216" priority="319">
      <formula>LEN(TRIM(Z200))=0</formula>
    </cfRule>
  </conditionalFormatting>
  <conditionalFormatting sqref="AA16">
    <cfRule type="cellIs" dxfId="215" priority="292" operator="lessThanOrEqual">
      <formula>0</formula>
    </cfRule>
  </conditionalFormatting>
  <conditionalFormatting sqref="AB186">
    <cfRule type="cellIs" dxfId="214" priority="95" operator="equal">
      <formula>0</formula>
    </cfRule>
  </conditionalFormatting>
  <conditionalFormatting sqref="AD74:AM160">
    <cfRule type="containsBlanks" dxfId="213" priority="27">
      <formula>LEN(TRIM(AD74))=0</formula>
    </cfRule>
  </conditionalFormatting>
  <conditionalFormatting sqref="AF25">
    <cfRule type="cellIs" dxfId="212" priority="283" operator="lessThanOrEqual">
      <formula>0</formula>
    </cfRule>
  </conditionalFormatting>
  <conditionalFormatting sqref="AJ20">
    <cfRule type="cellIs" dxfId="211" priority="298" operator="lessThanOrEqual">
      <formula>0</formula>
    </cfRule>
  </conditionalFormatting>
  <dataValidations count="9">
    <dataValidation operator="equal" allowBlank="1" showInputMessage="1" showErrorMessage="1" sqref="B29:B38" xr:uid="{00000000-0002-0000-0400-000000000000}"/>
    <dataValidation operator="greaterThanOrEqual" allowBlank="1" showInputMessage="1" showErrorMessage="1" sqref="O25" xr:uid="{00000000-0002-0000-0400-000001000000}"/>
    <dataValidation type="date" operator="greaterThanOrEqual" allowBlank="1" showInputMessage="1" showErrorMessage="1" sqref="E16:K16" xr:uid="{00000000-0002-0000-0400-000002000000}">
      <formula1>43101</formula1>
    </dataValidation>
    <dataValidation type="whole" allowBlank="1" showInputMessage="1" showErrorMessage="1" sqref="B16:D16" xr:uid="{00000000-0002-0000-0400-000003000000}">
      <formula1>0</formula1>
      <formula2>9999</formula2>
    </dataValidation>
    <dataValidation type="date" operator="greaterThanOrEqual" allowBlank="1" showInputMessage="1" showErrorMessage="1" sqref="V16" xr:uid="{00000000-0002-0000-0400-000004000000}">
      <formula1>42736</formula1>
    </dataValidation>
    <dataValidation type="list" allowBlank="1" showInputMessage="1" showErrorMessage="1" sqref="AJ20" xr:uid="{00000000-0002-0000-0400-000005000000}">
      <formula1>"2019, 2020, 2021, 2022, 2023, 2024, 2025"</formula1>
    </dataValidation>
    <dataValidation type="whole" operator="greaterThanOrEqual" allowBlank="1" showInputMessage="1" showErrorMessage="1" sqref="AA16:AM16 X25:AM25 V184:AG184 W83:AA83 W85:AA85 W87:AA87 W89:AA89 W91:AA91 X96:AA98 W81:AA81 W108:AA110 W112:AA112 W114:AA114 W155:AA160 W141:AA141 W143:AA143 W145:AA145 W147:AA147 W149:AA149 W151:AA151 X119:AA121" xr:uid="{00000000-0002-0000-0400-000006000000}">
      <formula1>0</formula1>
    </dataValidation>
    <dataValidation type="list" allowBlank="1" showInputMessage="1" showErrorMessage="1" sqref="W106:AA106" xr:uid="{00000000-0002-0000-0400-000007000000}">
      <formula1>"Sostenible, Observación, Elevado, No informa, N/A"</formula1>
    </dataValidation>
    <dataValidation type="decimal" operator="greaterThanOrEqual" allowBlank="1" showInputMessage="1" showErrorMessage="1" sqref="AB186:AM186 AB96:AC98 AB120:AC121" xr:uid="{00000000-0002-0000-0400-000008000000}">
      <formula1>0</formula1>
    </dataValidation>
  </dataValidations>
  <printOptions horizontalCentered="1"/>
  <pageMargins left="0.39370078740157483" right="0.39370078740157483" top="0.39370078740157483" bottom="0.39370078740157483" header="0.31496062992125984" footer="0.19685039370078741"/>
  <pageSetup scale="85" orientation="portrait" r:id="rId1"/>
  <headerFooter>
    <oddFooter>&amp;R&amp;P de &amp;N</oddFooter>
  </headerFooter>
  <drawing r:id="rId2"/>
  <extLst>
    <ext xmlns:x14="http://schemas.microsoft.com/office/spreadsheetml/2009/9/main" uri="{78C0D931-6437-407d-A8EE-F0AAD7539E65}">
      <x14:conditionalFormattings>
        <x14:conditionalFormatting xmlns:xm="http://schemas.microsoft.com/office/excel/2006/main">
          <x14:cfRule type="iconSet" priority="204" id="{9A1B20B0-E552-4CAA-9F76-E096D5EF0FF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U96:U98</xm:sqref>
        </x14:conditionalFormatting>
        <x14:conditionalFormatting xmlns:xm="http://schemas.microsoft.com/office/excel/2006/main">
          <x14:cfRule type="iconSet" priority="48" id="{B08F7842-475E-42AA-9428-B66798FB55E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U119:U121</xm:sqref>
        </x14:conditionalFormatting>
        <x14:conditionalFormatting xmlns:xm="http://schemas.microsoft.com/office/excel/2006/main">
          <x14:cfRule type="iconSet" priority="61" id="{DB496F56-6895-417D-9358-BAF24388E6A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U74:V79</xm:sqref>
        </x14:conditionalFormatting>
        <x14:conditionalFormatting xmlns:xm="http://schemas.microsoft.com/office/excel/2006/main">
          <x14:cfRule type="iconSet" priority="155" id="{4FC17E24-18EA-4DC2-A8CE-5B223DA208A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U80:V83</xm:sqref>
        </x14:conditionalFormatting>
        <x14:conditionalFormatting xmlns:xm="http://schemas.microsoft.com/office/excel/2006/main">
          <x14:cfRule type="iconSet" priority="467" id="{1FAB8F1C-3C8C-43A1-B7E2-6BD57DBE4C0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U84:V91</xm:sqref>
        </x14:conditionalFormatting>
        <x14:conditionalFormatting xmlns:xm="http://schemas.microsoft.com/office/excel/2006/main">
          <x14:cfRule type="iconSet" priority="54" id="{6C026322-ECEA-4FB4-82C4-029A1C983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U92:V95</xm:sqref>
        </x14:conditionalFormatting>
        <x14:conditionalFormatting xmlns:xm="http://schemas.microsoft.com/office/excel/2006/main">
          <x14:cfRule type="iconSet" priority="137" id="{B24547AA-B043-423C-9DA2-B6040C20DB2F}">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U99:V101</xm:sqref>
        </x14:conditionalFormatting>
        <x14:conditionalFormatting xmlns:xm="http://schemas.microsoft.com/office/excel/2006/main">
          <x14:cfRule type="iconSet" priority="128" id="{5C0C0824-6164-4D28-8FC7-51755D3D8D7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U102:V104</xm:sqref>
        </x14:conditionalFormatting>
        <x14:conditionalFormatting xmlns:xm="http://schemas.microsoft.com/office/excel/2006/main">
          <x14:cfRule type="iconSet" priority="201" id="{ADB601A6-1AE5-46CE-B2B8-8655B62121AA}">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U105:V110</xm:sqref>
        </x14:conditionalFormatting>
        <x14:conditionalFormatting xmlns:xm="http://schemas.microsoft.com/office/excel/2006/main">
          <x14:cfRule type="iconSet" priority="91" id="{49F87769-98CB-45EC-AE87-BD296ECAB41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U111:V114</xm:sqref>
        </x14:conditionalFormatting>
        <x14:conditionalFormatting xmlns:xm="http://schemas.microsoft.com/office/excel/2006/main">
          <x14:cfRule type="iconSet" priority="50" id="{FD5C6047-E48D-4CA9-999D-DCB015B5E1DE}">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U115:V118</xm:sqref>
        </x14:conditionalFormatting>
        <x14:conditionalFormatting xmlns:xm="http://schemas.microsoft.com/office/excel/2006/main">
          <x14:cfRule type="iconSet" priority="45" id="{52E3E9D0-AAE6-425F-9AE1-0076C83CA29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U122:V124</xm:sqref>
        </x14:conditionalFormatting>
        <x14:conditionalFormatting xmlns:xm="http://schemas.microsoft.com/office/excel/2006/main">
          <x14:cfRule type="iconSet" priority="43" id="{1EDAE219-C900-44A6-8B9E-144D275B5E2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U125:V127</xm:sqref>
        </x14:conditionalFormatting>
        <x14:conditionalFormatting xmlns:xm="http://schemas.microsoft.com/office/excel/2006/main">
          <x14:cfRule type="iconSet" priority="41" id="{6FE49BC2-F19D-4C86-B4EC-CDF99D620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U128:V130</xm:sqref>
        </x14:conditionalFormatting>
        <x14:conditionalFormatting xmlns:xm="http://schemas.microsoft.com/office/excel/2006/main">
          <x14:cfRule type="iconSet" priority="39" id="{CA053824-CBC0-43D7-BEC9-241CF3F25BF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U131:V133</xm:sqref>
        </x14:conditionalFormatting>
        <x14:conditionalFormatting xmlns:xm="http://schemas.microsoft.com/office/excel/2006/main">
          <x14:cfRule type="iconSet" priority="37" id="{F86E6345-BE6F-42F6-8A3F-E347FC40F46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U134:V136</xm:sqref>
        </x14:conditionalFormatting>
        <x14:conditionalFormatting xmlns:xm="http://schemas.microsoft.com/office/excel/2006/main">
          <x14:cfRule type="iconSet" priority="35" id="{1909658B-1956-47E6-A8F8-B6603C0336C0}">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U137:V139</xm:sqref>
        </x14:conditionalFormatting>
        <x14:conditionalFormatting xmlns:xm="http://schemas.microsoft.com/office/excel/2006/main">
          <x14:cfRule type="iconSet" priority="187" id="{C18B2D84-B651-483C-A8AB-134B5ADDA9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U140:V143</xm:sqref>
        </x14:conditionalFormatting>
        <x14:conditionalFormatting xmlns:xm="http://schemas.microsoft.com/office/excel/2006/main">
          <x14:cfRule type="iconSet" priority="186" id="{BB03EDD6-1B72-40A7-B366-6EE59BD87A83}">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U144:V147</xm:sqref>
        </x14:conditionalFormatting>
        <x14:conditionalFormatting xmlns:xm="http://schemas.microsoft.com/office/excel/2006/main">
          <x14:cfRule type="iconSet" priority="185" id="{6E713EF1-B2DC-4977-99D0-69EEA2E1F8D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U148:V151</xm:sqref>
        </x14:conditionalFormatting>
        <x14:conditionalFormatting xmlns:xm="http://schemas.microsoft.com/office/excel/2006/main">
          <x14:cfRule type="iconSet" priority="30" id="{DBAB8AD4-35FF-4E07-B8CF-0CAB056F576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U152:V154</xm:sqref>
        </x14:conditionalFormatting>
        <x14:conditionalFormatting xmlns:xm="http://schemas.microsoft.com/office/excel/2006/main">
          <x14:cfRule type="iconSet" priority="25" id="{2FD74BA0-7E43-4B59-842B-F1DE564F771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U155:V157</xm:sqref>
        </x14:conditionalFormatting>
        <x14:conditionalFormatting xmlns:xm="http://schemas.microsoft.com/office/excel/2006/main">
          <x14:cfRule type="iconSet" priority="23" id="{8AC0986C-56CD-44CE-A910-EB065F05C85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U158:V160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9000000}">
          <x14:formula1>
            <xm:f>B!$H$2:$H$75</xm:f>
          </x14:formula1>
          <xm:sqref>E20:AI21</xm:sqref>
        </x14:dataValidation>
        <x14:dataValidation type="list" allowBlank="1" showInputMessage="1" showErrorMessage="1" xr:uid="{00000000-0002-0000-0400-00000A000000}">
          <x14:formula1>
            <xm:f>B!$R$2:$R$7</xm:f>
          </x14:formula1>
          <xm:sqref>B200:O200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9"/>
  <dimension ref="E1:M40"/>
  <sheetViews>
    <sheetView showGridLines="0" workbookViewId="0">
      <selection activeCell="L33" sqref="L33"/>
    </sheetView>
  </sheetViews>
  <sheetFormatPr baseColWidth="10" defaultColWidth="11.5546875" defaultRowHeight="14.4" zeroHeight="1" x14ac:dyDescent="0.3"/>
  <cols>
    <col min="1" max="14" width="11.5546875" customWidth="1"/>
  </cols>
  <sheetData>
    <row r="1" spans="5:5" x14ac:dyDescent="0.3"/>
    <row r="2" spans="5:5" x14ac:dyDescent="0.3"/>
    <row r="3" spans="5:5" x14ac:dyDescent="0.3"/>
    <row r="4" spans="5:5" x14ac:dyDescent="0.3"/>
    <row r="5" spans="5:5" x14ac:dyDescent="0.3"/>
    <row r="6" spans="5:5" x14ac:dyDescent="0.3"/>
    <row r="7" spans="5:5" x14ac:dyDescent="0.3"/>
    <row r="8" spans="5:5" x14ac:dyDescent="0.3"/>
    <row r="9" spans="5:5" x14ac:dyDescent="0.3"/>
    <row r="10" spans="5:5" x14ac:dyDescent="0.3"/>
    <row r="11" spans="5:5" x14ac:dyDescent="0.3"/>
    <row r="12" spans="5:5" x14ac:dyDescent="0.3">
      <c r="E12" s="92"/>
    </row>
    <row r="13" spans="5:5" x14ac:dyDescent="0.3"/>
    <row r="14" spans="5:5" x14ac:dyDescent="0.3"/>
    <row r="15" spans="5:5" x14ac:dyDescent="0.3"/>
    <row r="16" spans="5:5" x14ac:dyDescent="0.3"/>
    <row r="17" spans="10:13" x14ac:dyDescent="0.3"/>
    <row r="18" spans="10:13" x14ac:dyDescent="0.3"/>
    <row r="19" spans="10:13" x14ac:dyDescent="0.3"/>
    <row r="20" spans="10:13" x14ac:dyDescent="0.3"/>
    <row r="21" spans="10:13" x14ac:dyDescent="0.3"/>
    <row r="22" spans="10:13" x14ac:dyDescent="0.3"/>
    <row r="23" spans="10:13" x14ac:dyDescent="0.3"/>
    <row r="24" spans="10:13" x14ac:dyDescent="0.3"/>
    <row r="25" spans="10:13" x14ac:dyDescent="0.3"/>
    <row r="26" spans="10:13" x14ac:dyDescent="0.3"/>
    <row r="27" spans="10:13" x14ac:dyDescent="0.3"/>
    <row r="28" spans="10:13" x14ac:dyDescent="0.3"/>
    <row r="29" spans="10:13" x14ac:dyDescent="0.3"/>
    <row r="30" spans="10:13" x14ac:dyDescent="0.3"/>
    <row r="31" spans="10:13" ht="33.6" x14ac:dyDescent="0.65">
      <c r="J31" s="302"/>
      <c r="L31" s="303" t="s">
        <v>2544</v>
      </c>
      <c r="M31" s="302"/>
    </row>
    <row r="32" spans="10:13" x14ac:dyDescent="0.3"/>
    <row r="33" spans="12:12" ht="18" x14ac:dyDescent="0.35">
      <c r="L33" s="304"/>
    </row>
    <row r="34" spans="12:12" x14ac:dyDescent="0.3"/>
    <row r="35" spans="12:12" x14ac:dyDescent="0.3"/>
    <row r="36" spans="12:12" x14ac:dyDescent="0.3"/>
    <row r="37" spans="12:12" x14ac:dyDescent="0.3"/>
    <row r="38" spans="12:12" x14ac:dyDescent="0.3"/>
    <row r="39" spans="12:12" x14ac:dyDescent="0.3"/>
    <row r="40" spans="12:12" x14ac:dyDescent="0.3"/>
  </sheetData>
  <sheetProtection algorithmName="SHA-512" hashValue="9WHoNx4GLZRVOz9isVWmAshrQBUZbe6CLbAL3R6RPAaXXAKOQ85uImX3lEL+j4nybs55cvlqlew5yW95JJcaNw==" saltValue="BLZCbRouvesgRX8YG4Y9Hw==" spinCount="100000" sheet="1" selectLockedCells="1" selectUnlockedCells="1"/>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5">
    <tabColor rgb="FFC00000"/>
    <pageSetUpPr fitToPage="1"/>
  </sheetPr>
  <dimension ref="A1:BD58"/>
  <sheetViews>
    <sheetView showGridLines="0" zoomScaleNormal="100" workbookViewId="0">
      <selection activeCell="B6" sqref="B6:AD8"/>
    </sheetView>
  </sheetViews>
  <sheetFormatPr baseColWidth="10" defaultColWidth="0" defaultRowHeight="15.6" zeroHeight="1" x14ac:dyDescent="0.3"/>
  <cols>
    <col min="1" max="1" width="2.77734375" style="263" customWidth="1"/>
    <col min="2" max="30" width="5.5546875" style="263" customWidth="1"/>
    <col min="31" max="31" width="2.77734375" style="263" customWidth="1"/>
    <col min="32" max="56" width="2.77734375" style="263" hidden="1" customWidth="1"/>
    <col min="57" max="16384" width="11.44140625" style="263" hidden="1"/>
  </cols>
  <sheetData>
    <row r="1" spans="1:30" ht="15" customHeight="1" x14ac:dyDescent="0.3">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row>
    <row r="2" spans="1:30" ht="15" customHeight="1" x14ac:dyDescent="0.3">
      <c r="A2" s="135"/>
      <c r="B2" s="135"/>
      <c r="C2" s="135"/>
      <c r="D2" s="271"/>
      <c r="E2" s="271"/>
      <c r="F2" s="320" t="s">
        <v>2177</v>
      </c>
      <c r="G2" s="320"/>
      <c r="H2" s="320"/>
      <c r="I2" s="320"/>
      <c r="J2" s="320"/>
      <c r="K2" s="320"/>
      <c r="L2" s="320"/>
      <c r="M2" s="320"/>
      <c r="N2" s="320"/>
      <c r="O2" s="320"/>
      <c r="P2" s="320"/>
      <c r="Q2" s="320"/>
      <c r="R2" s="320"/>
      <c r="S2" s="320"/>
      <c r="T2" s="320"/>
      <c r="U2" s="319">
        <v>2025</v>
      </c>
      <c r="V2" s="319"/>
      <c r="Y2" s="272"/>
      <c r="AC2" s="135"/>
      <c r="AD2" s="135"/>
    </row>
    <row r="3" spans="1:30" ht="18" x14ac:dyDescent="0.3">
      <c r="B3" s="312" t="s">
        <v>741</v>
      </c>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row>
    <row r="4" spans="1:30" x14ac:dyDescent="0.3"/>
    <row r="5" spans="1:30" x14ac:dyDescent="0.3">
      <c r="B5" s="316" t="s">
        <v>4</v>
      </c>
      <c r="C5" s="317"/>
      <c r="D5" s="317"/>
      <c r="E5" s="317"/>
      <c r="F5" s="317"/>
      <c r="G5" s="317"/>
      <c r="H5" s="317"/>
      <c r="I5" s="317"/>
      <c r="J5" s="317"/>
      <c r="K5" s="317"/>
      <c r="L5" s="317"/>
      <c r="M5" s="317"/>
      <c r="N5" s="317"/>
      <c r="O5" s="317"/>
      <c r="P5" s="317"/>
      <c r="Q5" s="317"/>
      <c r="R5" s="317"/>
      <c r="S5" s="317"/>
      <c r="T5" s="317"/>
      <c r="U5" s="317"/>
      <c r="V5" s="317"/>
      <c r="W5" s="317"/>
      <c r="X5" s="317"/>
      <c r="Y5" s="318"/>
      <c r="Z5" s="313" t="str">
        <f>"Versión "&amp;U2&amp;".01"</f>
        <v>Versión 2025.01</v>
      </c>
      <c r="AA5" s="314"/>
      <c r="AB5" s="314"/>
      <c r="AC5" s="314"/>
      <c r="AD5" s="315"/>
    </row>
    <row r="6" spans="1:30" x14ac:dyDescent="0.3">
      <c r="B6" s="311" t="s">
        <v>1409</v>
      </c>
      <c r="C6" s="31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row>
    <row r="7" spans="1:30" x14ac:dyDescent="0.3">
      <c r="B7" s="311"/>
      <c r="C7" s="311"/>
      <c r="D7" s="311"/>
      <c r="E7" s="311"/>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row>
    <row r="8" spans="1:30" x14ac:dyDescent="0.3">
      <c r="B8" s="311"/>
      <c r="C8" s="311"/>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row>
    <row r="9" spans="1:30" x14ac:dyDescent="0.3">
      <c r="B9" s="331" t="s">
        <v>2213</v>
      </c>
      <c r="C9" s="331"/>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c r="AD9" s="331"/>
    </row>
    <row r="10" spans="1:30" x14ac:dyDescent="0.3">
      <c r="B10" s="264" t="str">
        <f>IF(SUM('MIR-IG'!P7:X7)&gt;0,IF('MIR-IG'!A8&gt;0,"X",""),"")</f>
        <v/>
      </c>
      <c r="C10" s="270" t="s">
        <v>1727</v>
      </c>
      <c r="D10" s="266"/>
      <c r="E10" s="266"/>
      <c r="F10" s="266"/>
      <c r="G10" s="265"/>
      <c r="H10" s="266"/>
      <c r="I10" s="266"/>
      <c r="J10" s="266"/>
      <c r="K10" s="266"/>
      <c r="L10" s="266"/>
      <c r="M10" s="266"/>
      <c r="N10" s="266"/>
      <c r="O10" s="266"/>
      <c r="P10" s="264" t="str">
        <f>IF('CTG-FF'!M13&gt;0,"X","")</f>
        <v>X</v>
      </c>
      <c r="Q10" s="270" t="s">
        <v>748</v>
      </c>
      <c r="R10" s="266"/>
      <c r="S10" s="266"/>
      <c r="T10" s="266"/>
      <c r="U10" s="266"/>
      <c r="V10" s="266"/>
      <c r="W10" s="266"/>
      <c r="X10" s="266"/>
      <c r="Y10" s="266"/>
      <c r="Z10" s="266"/>
      <c r="AA10" s="266"/>
      <c r="AB10" s="266"/>
      <c r="AC10" s="266"/>
      <c r="AD10" s="267"/>
    </row>
    <row r="11" spans="1:30" x14ac:dyDescent="0.3">
      <c r="B11" s="264" t="str">
        <f>IF(('CRI-RYP'!D33+'CRI-RYP'!F33)&gt;0,IF('CRI-RYP'!F33&gt;0,"X",""),"")</f>
        <v>X</v>
      </c>
      <c r="C11" s="270" t="s">
        <v>744</v>
      </c>
      <c r="D11" s="266"/>
      <c r="E11" s="266"/>
      <c r="F11" s="266"/>
      <c r="G11" s="265"/>
      <c r="H11" s="266"/>
      <c r="I11" s="266"/>
      <c r="J11" s="266"/>
      <c r="K11" s="266"/>
      <c r="L11" s="266"/>
      <c r="M11" s="266"/>
      <c r="N11" s="266"/>
      <c r="O11" s="266"/>
      <c r="P11" s="264" t="str">
        <f>IF(CF!C151&gt;0,"X","")</f>
        <v/>
      </c>
      <c r="Q11" s="270" t="s">
        <v>749</v>
      </c>
      <c r="R11" s="266"/>
      <c r="S11" s="266"/>
      <c r="T11" s="266"/>
      <c r="U11" s="266"/>
      <c r="V11" s="266"/>
      <c r="W11" s="266"/>
      <c r="X11" s="266"/>
      <c r="Y11" s="266"/>
      <c r="Z11" s="266"/>
      <c r="AA11" s="266"/>
      <c r="AB11" s="266"/>
      <c r="AC11" s="266"/>
      <c r="AD11" s="267"/>
    </row>
    <row r="12" spans="1:30" x14ac:dyDescent="0.3">
      <c r="B12" s="264" t="str">
        <f>IF('CRI-DE'!F156&gt;0,"X","")</f>
        <v>X</v>
      </c>
      <c r="C12" s="270" t="s">
        <v>745</v>
      </c>
      <c r="D12" s="266"/>
      <c r="E12" s="266"/>
      <c r="F12" s="266"/>
      <c r="G12" s="265"/>
      <c r="H12" s="266"/>
      <c r="I12" s="266"/>
      <c r="J12" s="266"/>
      <c r="K12" s="266"/>
      <c r="L12" s="266"/>
      <c r="M12" s="266"/>
      <c r="N12" s="266"/>
      <c r="O12" s="266"/>
      <c r="P12" s="264" t="str">
        <f>IF(CA!D81&gt;0,"X","")</f>
        <v/>
      </c>
      <c r="Q12" s="270" t="s">
        <v>750</v>
      </c>
      <c r="R12" s="266"/>
      <c r="S12" s="266"/>
      <c r="T12" s="266"/>
      <c r="U12" s="266"/>
      <c r="V12" s="266"/>
      <c r="W12" s="266"/>
      <c r="X12" s="266"/>
      <c r="Y12" s="266"/>
      <c r="Z12" s="266"/>
      <c r="AA12" s="266"/>
      <c r="AB12" s="266"/>
      <c r="AC12" s="266"/>
      <c r="AD12" s="267"/>
    </row>
    <row r="13" spans="1:30" x14ac:dyDescent="0.3">
      <c r="B13" s="264" t="str">
        <f>IF(('COG-RYP'!D29+'COG-RYP'!F29)&gt;0,IF('COG-RYP'!F29&gt;0,"X",""),"")</f>
        <v>X</v>
      </c>
      <c r="C13" s="270" t="s">
        <v>746</v>
      </c>
      <c r="D13" s="266"/>
      <c r="E13" s="266"/>
      <c r="F13" s="266"/>
      <c r="G13" s="266"/>
      <c r="H13" s="266"/>
      <c r="I13" s="266"/>
      <c r="J13" s="266"/>
      <c r="K13" s="266"/>
      <c r="L13" s="266"/>
      <c r="M13" s="266"/>
      <c r="N13" s="266"/>
      <c r="O13" s="266"/>
      <c r="P13" s="264" t="str">
        <f>IF(SUM(EA!B53:F53)&gt;=2000,"X","")</f>
        <v>X</v>
      </c>
      <c r="Q13" s="270" t="s">
        <v>1143</v>
      </c>
      <c r="R13" s="266"/>
      <c r="S13" s="266"/>
      <c r="T13" s="266"/>
      <c r="U13" s="266"/>
      <c r="V13" s="266"/>
      <c r="W13" s="266"/>
      <c r="X13" s="266"/>
      <c r="Y13" s="266"/>
      <c r="Z13" s="266"/>
      <c r="AA13" s="266"/>
      <c r="AB13" s="266"/>
      <c r="AC13" s="266"/>
      <c r="AD13" s="267"/>
    </row>
    <row r="14" spans="1:30" x14ac:dyDescent="0.3">
      <c r="B14" s="264" t="str">
        <f>IF('COG-FF'!M434&gt;0,"X","")</f>
        <v>X</v>
      </c>
      <c r="C14" s="270" t="s">
        <v>747</v>
      </c>
      <c r="D14" s="266"/>
      <c r="E14" s="266"/>
      <c r="F14" s="266"/>
      <c r="G14" s="266"/>
      <c r="H14" s="266"/>
      <c r="I14" s="266"/>
      <c r="J14" s="266"/>
      <c r="K14" s="266"/>
      <c r="L14" s="266"/>
      <c r="M14" s="266"/>
      <c r="N14" s="266"/>
      <c r="O14" s="266"/>
      <c r="P14" s="264" t="str">
        <f>IF(Plantilla!O434&gt;0,"X","")</f>
        <v>X</v>
      </c>
      <c r="Q14" s="270" t="s">
        <v>751</v>
      </c>
      <c r="R14" s="266"/>
      <c r="S14" s="266"/>
      <c r="T14" s="266"/>
      <c r="U14" s="266"/>
      <c r="V14" s="266"/>
      <c r="W14" s="266"/>
      <c r="X14" s="266"/>
      <c r="Y14" s="266"/>
      <c r="Z14" s="266"/>
      <c r="AA14" s="266"/>
      <c r="AB14" s="266"/>
      <c r="AC14" s="266"/>
      <c r="AD14" s="267"/>
    </row>
    <row r="15" spans="1:30" x14ac:dyDescent="0.3">
      <c r="B15" s="322" t="s">
        <v>743</v>
      </c>
      <c r="C15" s="323"/>
      <c r="D15" s="323"/>
      <c r="E15" s="323"/>
      <c r="F15" s="323"/>
      <c r="G15" s="323"/>
      <c r="H15" s="323"/>
      <c r="I15" s="323"/>
      <c r="J15" s="323"/>
      <c r="K15" s="323"/>
      <c r="L15" s="323"/>
      <c r="M15" s="323"/>
      <c r="N15" s="323"/>
      <c r="O15" s="323"/>
      <c r="P15" s="323"/>
      <c r="Q15" s="323"/>
      <c r="R15" s="323"/>
      <c r="S15" s="323"/>
      <c r="T15" s="323"/>
      <c r="U15" s="323"/>
      <c r="V15" s="323"/>
      <c r="W15" s="323"/>
      <c r="X15" s="323"/>
      <c r="Y15" s="323"/>
      <c r="Z15" s="323"/>
      <c r="AA15" s="323"/>
      <c r="AB15" s="323"/>
      <c r="AC15" s="323"/>
      <c r="AD15" s="324"/>
    </row>
    <row r="16" spans="1:30" x14ac:dyDescent="0.3">
      <c r="B16" s="321" t="str">
        <f>IF(SUM(C20:C29)&gt;0,"• No se elaboró el o los formato(s) de: ","")&amp;B20&amp;B21&amp;B22&amp;B23&amp;B24&amp;B25&amp;B26&amp;B27&amp;B28&amp;B29</f>
        <v xml:space="preserve">• No se elaboró el o los formato(s) de: Matriz de indicadores para resultados y/o Indicadores de gestión. Presupuesto de egresos (Clasificación funcional del gasto). Presupuesto de egresos (Clasificación administrativa). </v>
      </c>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row>
    <row r="17" spans="2:30" x14ac:dyDescent="0.3">
      <c r="B17" s="321"/>
      <c r="C17" s="321"/>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row>
    <row r="18" spans="2:30" x14ac:dyDescent="0.3">
      <c r="B18" s="321"/>
      <c r="C18" s="321"/>
      <c r="D18" s="321"/>
      <c r="E18" s="321"/>
      <c r="F18" s="321"/>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row>
    <row r="19" spans="2:30" x14ac:dyDescent="0.3">
      <c r="B19" s="321"/>
      <c r="C19" s="321"/>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row>
    <row r="20" spans="2:30" hidden="1" x14ac:dyDescent="0.3">
      <c r="B20" s="268" t="str">
        <f>IF(B10="X","",C10)</f>
        <v xml:space="preserve">Matriz de indicadores para resultados y/o Indicadores de gestión. </v>
      </c>
      <c r="C20" s="268">
        <f>IF(B10="X",0,1)</f>
        <v>1</v>
      </c>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row>
    <row r="21" spans="2:30" hidden="1" x14ac:dyDescent="0.3">
      <c r="B21" s="268" t="str">
        <f>IF(B11="X","",C11)</f>
        <v/>
      </c>
      <c r="C21" s="268">
        <f>IF(B11="X",0,1)</f>
        <v>0</v>
      </c>
      <c r="D21" s="268" t="str">
        <f>IF(B16&gt;0,"",1)</f>
        <v/>
      </c>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row>
    <row r="22" spans="2:30" hidden="1" x14ac:dyDescent="0.3">
      <c r="B22" s="268" t="str">
        <f>IF(B12="X","",C12)</f>
        <v/>
      </c>
      <c r="C22" s="268">
        <f>IF(B12="X",0,1)</f>
        <v>0</v>
      </c>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row>
    <row r="23" spans="2:30" hidden="1" x14ac:dyDescent="0.3">
      <c r="B23" s="268" t="str">
        <f>IF(B13="X","",C13)</f>
        <v/>
      </c>
      <c r="C23" s="268">
        <f>IF(B13="X",0,1)</f>
        <v>0</v>
      </c>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row>
    <row r="24" spans="2:30" hidden="1" x14ac:dyDescent="0.3">
      <c r="B24" s="268" t="str">
        <f>IF(B14="X","",C14)</f>
        <v/>
      </c>
      <c r="C24" s="268">
        <f>IF(B14="X",0,1)</f>
        <v>0</v>
      </c>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row>
    <row r="25" spans="2:30" hidden="1" x14ac:dyDescent="0.3">
      <c r="B25" s="268" t="str">
        <f>IF(P10="X","",Q10)</f>
        <v/>
      </c>
      <c r="C25" s="268">
        <f>IF(P10="X",0,1)</f>
        <v>0</v>
      </c>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row>
    <row r="26" spans="2:30" hidden="1" x14ac:dyDescent="0.3">
      <c r="B26" s="268" t="str">
        <f>IF(P11="X","",Q11)</f>
        <v xml:space="preserve">Presupuesto de egresos (Clasificación funcional del gasto). </v>
      </c>
      <c r="C26" s="268">
        <f>IF(P11="X",0,1)</f>
        <v>1</v>
      </c>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row>
    <row r="27" spans="2:30" hidden="1" x14ac:dyDescent="0.3">
      <c r="B27" s="268" t="str">
        <f>IF(P12="X","",Q12)</f>
        <v xml:space="preserve">Presupuesto de egresos (Clasificación administrativa). </v>
      </c>
      <c r="C27" s="268">
        <f>IF(P12="X",0,1)</f>
        <v>1</v>
      </c>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row>
    <row r="28" spans="2:30" hidden="1" x14ac:dyDescent="0.3">
      <c r="B28" s="268" t="str">
        <f>IF(P13="X","",Q13)</f>
        <v/>
      </c>
      <c r="C28" s="268">
        <f>IF(P13="X",0,1)</f>
        <v>0</v>
      </c>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row>
    <row r="29" spans="2:30" hidden="1" x14ac:dyDescent="0.3">
      <c r="B29" s="268" t="str">
        <f>IF(P14="X","",Q14)</f>
        <v/>
      </c>
      <c r="C29" s="268">
        <f>IF(P14="X",0,1)</f>
        <v>0</v>
      </c>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row>
    <row r="30" spans="2:30" x14ac:dyDescent="0.3">
      <c r="B30" s="328" t="s">
        <v>752</v>
      </c>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30"/>
    </row>
    <row r="31" spans="2:30" x14ac:dyDescent="0.3">
      <c r="B31" s="325" t="str">
        <f>IF(ABS('CRI-RYP'!E35-'COG-RYP'!E29)&gt;=1000,"• El total de la estimación de ingresos es diferente al total del presupuesto de egresos.","")</f>
        <v>• El total de la estimación de ingresos es diferente al total del presupuesto de egresos.</v>
      </c>
      <c r="C31" s="326"/>
      <c r="D31" s="326"/>
      <c r="E31" s="326"/>
      <c r="F31" s="326"/>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27"/>
    </row>
    <row r="32" spans="2:30" x14ac:dyDescent="0.3">
      <c r="B32" s="321" t="str">
        <f>IF(ABS(SUM('CRI-M'!P7+'CRI-M'!P28+'CRI-M'!P34+'CRI-M'!P39+'CRI-M'!P71+'CRI-M'!P78+'CRI-M'!P163)-'CTG-FF'!C13)&gt;=1000,"• Se observa diferencia entre la estimación de ingresos fiscales (11) y los egresos pagaderos con dicha fuente de financiamiento.","")</f>
        <v/>
      </c>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c r="AD32" s="321"/>
    </row>
    <row r="33" spans="2:30" x14ac:dyDescent="0.3">
      <c r="B33" s="321" t="str">
        <f>IF(ABS('CRI-M'!P161+'CRI-M'!P164-'CTG-FF'!D13)&gt;=1000,"• Se observa diferencia entre la estimación de financiamiento interno (12) y los egresos pagaderos con dicha fuente de financiamiento.","")</f>
        <v/>
      </c>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1"/>
      <c r="AC33" s="321"/>
      <c r="AD33" s="321"/>
    </row>
    <row r="34" spans="2:30" x14ac:dyDescent="0.3">
      <c r="B34" s="321" t="str">
        <f>IF(ABS('CRI-M'!P94+'CRI-M'!P165-'CTG-FF'!F13)&gt;=1000,"• Se observa diferencia entre la estimación de ingresos propios (14) y los egresos pagaderos con dicha fuente de financiamiento.","")</f>
        <v/>
      </c>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row>
    <row r="35" spans="2:30" x14ac:dyDescent="0.3">
      <c r="B35" s="321" t="str">
        <f>IF(ABS((SUM('CRI-M'!P110:P120)+SUM('CRI-M'!P133:P137)+'CRI-M'!P166)-'CTG-FF'!G13)&gt;=1000,"• Se observa diferencia entre la estimación de ingresos de recursos federales de libre disposición (15) y los egresos pagaderos con dicha fuente de financiamiento.","")</f>
        <v/>
      </c>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row>
    <row r="36" spans="2:30" x14ac:dyDescent="0.3">
      <c r="B36" s="321" t="str">
        <f>IF(ABS('CRI-M'!P121+'CRI-M'!P167-'CTG-FF'!H13)&gt;=1000,"• Se observa diferencia entre la estimación de ingresos de recursos estatales de libre disposición (16) y los egresos pagaderos con dicha fuente de financiamiento.","")</f>
        <v/>
      </c>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row>
    <row r="37" spans="2:30" x14ac:dyDescent="0.3">
      <c r="B37" s="321" t="str">
        <f>IF(ABS((SUM('CRI-M'!P126:P129)+'CRI-M'!P143+'CRI-M'!P148+'CRI-M'!P153+'CRI-M'!P156+'CRI-M'!P168)-'CTG-FF'!I13)&gt;=1000,"• Se observa diferencia entre la estimación de ingresos de otros recursos de libre disposición (17) y los egresos pagaderos con dicha fuente de financiamiento.","")</f>
        <v>• Se observa diferencia entre la estimación de ingresos de otros recursos de libre disposición (17) y los egresos pagaderos con dicha fuente de financiamiento.</v>
      </c>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row>
    <row r="38" spans="2:30" x14ac:dyDescent="0.3">
      <c r="B38" s="321" t="str">
        <f>IF(ABS('CRI-M'!P122+'CRI-M'!P130+'CRI-M'!P138+'CRI-M'!P169-'CTG-FF'!J13)&gt;=1000,"• Se observa diferencia entre la estimación de ingresos de recursos federales etiquetados (25) y los egresos pagaderos con dicha fuente de financiamiento.","")</f>
        <v/>
      </c>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321"/>
    </row>
    <row r="39" spans="2:30" x14ac:dyDescent="0.3">
      <c r="B39" s="321" t="str">
        <f>IF(ABS('CRI-M'!P131+'CRI-M'!P145+'CRI-M'!P150+'CRI-M'!P170-'CTG-FF'!K13)&gt;=1000,"• Se observa diferencia entre la estimación de ingresos de recursos estatales etiquetados (26) y los egresos pagaderos con dicha fuente de financiamiento.","")</f>
        <v/>
      </c>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row>
    <row r="40" spans="2:30" x14ac:dyDescent="0.3">
      <c r="B40" s="321" t="str">
        <f>IF(ABS(('CRI-M'!P144+'CRI-M'!P149+'CRI-M'!P171)-'CTG-FF'!L13)&gt;=1000,"• Se observa diferencia entre la estimación de ingresos otros recursos de transferencia federal etiquetados (27) y los egresos pagaderos con dicha fuente de financiamiento.","")</f>
        <v/>
      </c>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row>
    <row r="41" spans="2:30" x14ac:dyDescent="0.3">
      <c r="B41" s="328" t="s">
        <v>753</v>
      </c>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30"/>
    </row>
    <row r="42" spans="2:30" x14ac:dyDescent="0.3">
      <c r="B42" s="321" t="str">
        <f>IF(CF!C151=0,"",IF(ABS('COG-RYP'!E29-CF!C151)&gt;=1000,"• El total del presupuesto de egresos en su clasificación por objeto del gasto difiere con el total de los egresos por clasificación funcional del gasto.",""))</f>
        <v/>
      </c>
      <c r="C42" s="321"/>
      <c r="D42" s="321"/>
      <c r="E42" s="321"/>
      <c r="F42" s="321"/>
      <c r="G42" s="321"/>
      <c r="H42" s="321"/>
      <c r="I42" s="321"/>
      <c r="J42" s="321"/>
      <c r="K42" s="321"/>
      <c r="L42" s="321"/>
      <c r="M42" s="321"/>
      <c r="N42" s="321"/>
      <c r="O42" s="321"/>
      <c r="P42" s="321"/>
      <c r="Q42" s="321"/>
      <c r="R42" s="321"/>
      <c r="S42" s="321"/>
      <c r="T42" s="321"/>
      <c r="U42" s="321"/>
      <c r="V42" s="321"/>
      <c r="W42" s="321"/>
      <c r="X42" s="321"/>
      <c r="Y42" s="321"/>
      <c r="Z42" s="321"/>
      <c r="AA42" s="321"/>
      <c r="AB42" s="321"/>
      <c r="AC42" s="321"/>
      <c r="AD42" s="321"/>
    </row>
    <row r="43" spans="2:30" x14ac:dyDescent="0.3">
      <c r="B43" s="321" t="str">
        <f>IF(CA!D81=0,"",IF(ABS('COG-RYP'!E29-CA!D81)&gt;=1000,"• El total del presupuesto de egresos en su clasificación por objeto del gasto difiere con el total de los egresos en la clasificación administrativa.",""))</f>
        <v/>
      </c>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row>
    <row r="44" spans="2:30" x14ac:dyDescent="0.3">
      <c r="B44" s="328" t="s">
        <v>1728</v>
      </c>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30"/>
    </row>
    <row r="45" spans="2:30" x14ac:dyDescent="0.3">
      <c r="B45" s="321" t="str">
        <f>IF('MIR-IG'!Y6&lt;='MIR-IG'!Z6,"","• A todo FIN debe existir un PROPÓSITO, en este caso, en el nivel de MIR se establece FIN(ES) y no se tiene el mismo número de PROPÓSITO(S).")</f>
        <v/>
      </c>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row>
    <row r="46" spans="2:30" x14ac:dyDescent="0.3">
      <c r="B46" s="321" t="str">
        <f>IF('MIR-IG'!Z6&lt;='MIR-IG'!Y6,"","• A todo PROPÓSITO debe existir un FIN, en este caso, en el nivel de MIR se establece PROPÓSITO(S) y no se tiene el mismo número de FIN(ES).")</f>
        <v/>
      </c>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row>
    <row r="47" spans="2:30" x14ac:dyDescent="0.3">
      <c r="B47" s="321" t="str">
        <f>IF(AND('MIR-IG'!Y6='MIR-IG'!Z6,'MIR-IG'!AA6&gt;='MIR-IG'!Z6),"","• En el Nivel de MIR se establece FIN(ES) y PROPÓSITO(S) y no se tiene o es menor al número de COMPONENTE(S).")</f>
        <v/>
      </c>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row>
    <row r="48" spans="2:30" x14ac:dyDescent="0.3">
      <c r="B48" s="321" t="str">
        <f>IF('MIR-IG'!AB6&lt;'MIR-IG'!AA6,"• En el nivel de MIR se establece COMPONENTE(S) y no se tiene o es menor al número de ACTIVIDADE(S).","")</f>
        <v/>
      </c>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row>
    <row r="49" spans="2:30" x14ac:dyDescent="0.3">
      <c r="B49" s="321" t="str">
        <f>IF('MIR-IG'!P7=0,"",IF(ABS('MIR-IG'!P7-'CTG-FF'!C24)&gt;=1000,"• El presupuesto de egresos en su clasificación por objeto del gasto difiere con lo asignado en la MIR y/o Indicadores de gestión, en lo correspondiente al capítulo 1000.",""))</f>
        <v/>
      </c>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c r="AA49" s="321"/>
      <c r="AB49" s="321"/>
      <c r="AC49" s="321"/>
      <c r="AD49" s="321"/>
    </row>
    <row r="50" spans="2:30" x14ac:dyDescent="0.3">
      <c r="B50" s="321" t="str">
        <f>IF('MIR-IG'!Q7=0,"",IF(ABS('MIR-IG'!Q7-'CTG-FF'!D24)&gt;=1000,"• El presupuesto de egresos en su clasificación por objeto del gasto difiere con lo asignado en la MIR y/o Indicadores de gestión, en lo correspondiente al capítulo 2000.",""))</f>
        <v/>
      </c>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c r="AA50" s="321"/>
      <c r="AB50" s="321"/>
      <c r="AC50" s="321"/>
      <c r="AD50" s="321"/>
    </row>
    <row r="51" spans="2:30" x14ac:dyDescent="0.3">
      <c r="B51" s="321" t="str">
        <f>IF('MIR-IG'!R7=0,"",IF(ABS('MIR-IG'!R7-'CTG-FF'!E24)&gt;=1000,"• El presupuesto de egresos en su clasificación por objeto del gasto difiere con lo asignado en la MIR y/o Indicadores de gestión, en lo correspondiente al capítulo 3000.",""))</f>
        <v/>
      </c>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row>
    <row r="52" spans="2:30" x14ac:dyDescent="0.3">
      <c r="B52" s="321" t="str">
        <f>IF('MIR-IG'!S7=0,"",IF(ABS('MIR-IG'!S7-'CTG-FF'!F24)&gt;=1000,"• El presupuesto de egresos en su clasificación por objeto del gasto difiere con lo asignado en la MIR y/o Indicadores de gestión, en lo correspondiente al capítulo 4000.",""))</f>
        <v/>
      </c>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row>
    <row r="53" spans="2:30" x14ac:dyDescent="0.3">
      <c r="B53" s="321" t="str">
        <f>IF('MIR-IG'!T7=0,"",IF(ABS('MIR-IG'!T7-'CTG-FF'!G24)&gt;=1000,"• El presupuesto de egresos en su clasificación por objeto del gasto difiere con lo asignado en la MIR y/o Indicadores de gestión, en lo correspondiente al capítulo 5000.",""))</f>
        <v/>
      </c>
      <c r="C53" s="321"/>
      <c r="D53" s="321"/>
      <c r="E53" s="321"/>
      <c r="F53" s="321"/>
      <c r="G53" s="321"/>
      <c r="H53" s="321"/>
      <c r="I53" s="321"/>
      <c r="J53" s="321"/>
      <c r="K53" s="321"/>
      <c r="L53" s="321"/>
      <c r="M53" s="321"/>
      <c r="N53" s="321"/>
      <c r="O53" s="321"/>
      <c r="P53" s="321"/>
      <c r="Q53" s="321"/>
      <c r="R53" s="321"/>
      <c r="S53" s="321"/>
      <c r="T53" s="321"/>
      <c r="U53" s="321"/>
      <c r="V53" s="321"/>
      <c r="W53" s="321"/>
      <c r="X53" s="321"/>
      <c r="Y53" s="321"/>
      <c r="Z53" s="321"/>
      <c r="AA53" s="321"/>
      <c r="AB53" s="321"/>
      <c r="AC53" s="321"/>
      <c r="AD53" s="321"/>
    </row>
    <row r="54" spans="2:30" x14ac:dyDescent="0.3">
      <c r="B54" s="321" t="str">
        <f>IF('MIR-IG'!U7=0,"",IF(ABS('MIR-IG'!U7-'CTG-FF'!H24)&gt;=1000,"• El presupuesto de egresos en su clasificación por objeto del gasto difiere con lo asignado en la MIR y/o Indicadores de gestión, en lo correspondiente al capítulo 6000.",""))</f>
        <v/>
      </c>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row>
    <row r="55" spans="2:30" x14ac:dyDescent="0.3">
      <c r="B55" s="321" t="str">
        <f>IF('MIR-IG'!V7=0,"",IF(ABS('MIR-IG'!V7-'CTG-FF'!I24)&gt;=1000,"• El presupuesto de egresos en su clasificación por objeto del gasto difiere con lo asignado en la MIR y/o Indicadores de gestión, en lo correspondiente al capítulo 7000.",""))</f>
        <v/>
      </c>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row>
    <row r="56" spans="2:30" x14ac:dyDescent="0.3">
      <c r="B56" s="321" t="str">
        <f>IF('MIR-IG'!W7=0,"",IF(ABS('MIR-IG'!W7-'CTG-FF'!J24)&gt;=1000,"• El presupuesto de egresos en su clasificación por objeto del gasto difiere con lo asignado en la MIR y/o Indicadores de gestión, en lo correspondiente al capítulo 8000.",""))</f>
        <v/>
      </c>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row>
    <row r="57" spans="2:30" x14ac:dyDescent="0.3">
      <c r="B57" s="321" t="str">
        <f>IF('MIR-IG'!X7=0,"",IF(ABS('MIR-IG'!X7-'CTG-FF'!K24)&gt;=1000,"• El presupuesto de egresos en su clasificación por objeto del gasto difiere con lo asignado en la MIR y/o Indicadores de gestión, en lo correspondiente al capítulo 9000.",""))</f>
        <v/>
      </c>
      <c r="C57" s="321"/>
      <c r="D57" s="321"/>
      <c r="E57" s="321"/>
      <c r="F57" s="321"/>
      <c r="G57" s="321"/>
      <c r="H57" s="321"/>
      <c r="I57" s="321"/>
      <c r="J57" s="321"/>
      <c r="K57" s="321"/>
      <c r="L57" s="321"/>
      <c r="M57" s="321"/>
      <c r="N57" s="321"/>
      <c r="O57" s="321"/>
      <c r="P57" s="321"/>
      <c r="Q57" s="321"/>
      <c r="R57" s="321"/>
      <c r="S57" s="321"/>
      <c r="T57" s="321"/>
      <c r="U57" s="321"/>
      <c r="V57" s="321"/>
      <c r="W57" s="321"/>
      <c r="X57" s="321"/>
      <c r="Y57" s="321"/>
      <c r="Z57" s="321"/>
      <c r="AA57" s="321"/>
      <c r="AB57" s="321"/>
      <c r="AC57" s="321"/>
      <c r="AD57" s="321"/>
    </row>
    <row r="58" spans="2:30" x14ac:dyDescent="0.3"/>
  </sheetData>
  <sheetProtection algorithmName="SHA-512" hashValue="yC6Sw3yFtwtIsLS1REK7ijItKsvGRd/85pCt9MaVmMbLi55XAn4esLciNalc1rG7Am2eu66aZxsY5YUPKPcYmQ==" saltValue="rD7c6iD0TfsbWF/og0KKTQ==" spinCount="100000" sheet="1" selectLockedCells="1"/>
  <mergeCells count="37">
    <mergeCell ref="B32:AD32"/>
    <mergeCell ref="B50:AD50"/>
    <mergeCell ref="B57:AD57"/>
    <mergeCell ref="B56:AD56"/>
    <mergeCell ref="B34:AD34"/>
    <mergeCell ref="B35:AD35"/>
    <mergeCell ref="B55:AD55"/>
    <mergeCell ref="B54:AD54"/>
    <mergeCell ref="B33:AD33"/>
    <mergeCell ref="B45:AD45"/>
    <mergeCell ref="B46:AD46"/>
    <mergeCell ref="B47:AD47"/>
    <mergeCell ref="B48:AD48"/>
    <mergeCell ref="B44:AD44"/>
    <mergeCell ref="B49:AD49"/>
    <mergeCell ref="B53:AD53"/>
    <mergeCell ref="B52:AD52"/>
    <mergeCell ref="B51:AD51"/>
    <mergeCell ref="B43:AD43"/>
    <mergeCell ref="B41:AD41"/>
    <mergeCell ref="B36:AD36"/>
    <mergeCell ref="B38:AD38"/>
    <mergeCell ref="B39:AD39"/>
    <mergeCell ref="B40:AD40"/>
    <mergeCell ref="B42:AD42"/>
    <mergeCell ref="B37:AD37"/>
    <mergeCell ref="B16:AD19"/>
    <mergeCell ref="B15:AD15"/>
    <mergeCell ref="B31:AD31"/>
    <mergeCell ref="B30:AD30"/>
    <mergeCell ref="B9:AD9"/>
    <mergeCell ref="B6:AD8"/>
    <mergeCell ref="B3:AD3"/>
    <mergeCell ref="Z5:AD5"/>
    <mergeCell ref="B5:Y5"/>
    <mergeCell ref="U2:V2"/>
    <mergeCell ref="F2:T2"/>
  </mergeCells>
  <conditionalFormatting sqref="B10:B14">
    <cfRule type="containsBlanks" dxfId="210" priority="20">
      <formula>LEN(TRIM(B10))=0</formula>
    </cfRule>
  </conditionalFormatting>
  <conditionalFormatting sqref="B6:AD8">
    <cfRule type="containsBlanks" dxfId="209" priority="22">
      <formula>LEN(TRIM(B6))=0</formula>
    </cfRule>
  </conditionalFormatting>
  <conditionalFormatting sqref="B16:AD19">
    <cfRule type="cellIs" dxfId="208" priority="4" operator="greaterThanOrEqual">
      <formula>""""""</formula>
    </cfRule>
  </conditionalFormatting>
  <conditionalFormatting sqref="B31:AD40 B42:AD43 B45:AD57">
    <cfRule type="cellIs" dxfId="207" priority="3" operator="greaterThanOrEqual">
      <formula>""""""</formula>
    </cfRule>
  </conditionalFormatting>
  <conditionalFormatting sqref="P10:P14">
    <cfRule type="containsBlanks" dxfId="206" priority="21">
      <formula>LEN(TRIM(P10))=0</formula>
    </cfRule>
  </conditionalFormatting>
  <conditionalFormatting sqref="U2:V2">
    <cfRule type="containsBlanks" dxfId="205" priority="23">
      <formula>LEN(TRIM(U2))=0</formula>
    </cfRule>
  </conditionalFormatting>
  <dataValidations count="2">
    <dataValidation operator="equal" allowBlank="1" showInputMessage="1" showErrorMessage="1" sqref="B10:B14 P10:P14" xr:uid="{00000000-0002-0000-0600-000000000000}"/>
    <dataValidation type="list" allowBlank="1" showInputMessage="1" showErrorMessage="1" sqref="U2:V2" xr:uid="{00000000-0002-0000-0600-000001000000}">
      <formula1>"20XX, 2022, 2023, 2024, 2025, 2026, 2027, 2028, 2029, 2030"</formula1>
    </dataValidation>
  </dataValidations>
  <printOptions horizontalCentered="1" verticalCentered="1"/>
  <pageMargins left="0.70866141732283472" right="0.70866141732283472" top="0.74803149606299213" bottom="0.74803149606299213" header="0.31496062992125984" footer="0.31496062992125984"/>
  <pageSetup scale="68" orientation="landscape" verticalDpi="4294967295"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EF!$C$2:$C$384</xm:f>
          </x14:formula1>
          <xm:sqref>B6:AD8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
    <tabColor theme="9"/>
    <pageSetUpPr fitToPage="1"/>
  </sheetPr>
  <dimension ref="A1:S177"/>
  <sheetViews>
    <sheetView showGridLines="0" zoomScaleNormal="100" workbookViewId="0">
      <pane xSplit="3" ySplit="6" topLeftCell="L152" activePane="bottomRight" state="frozen"/>
      <selection pane="topRight" activeCell="D1" sqref="D1"/>
      <selection pane="bottomLeft" activeCell="A2" sqref="A2"/>
      <selection pane="bottomRight" activeCell="D143" sqref="D143:O143"/>
    </sheetView>
  </sheetViews>
  <sheetFormatPr baseColWidth="10" defaultColWidth="0" defaultRowHeight="14.4" zeroHeight="1" x14ac:dyDescent="0.3"/>
  <cols>
    <col min="1" max="1" width="5.88671875" style="27" bestFit="1" customWidth="1"/>
    <col min="2" max="2" width="66.5546875" style="28" bestFit="1" customWidth="1"/>
    <col min="3" max="3" width="3" style="150" bestFit="1" customWidth="1"/>
    <col min="4" max="4" width="17.44140625" bestFit="1" customWidth="1"/>
    <col min="5" max="15" width="17.44140625" customWidth="1"/>
    <col min="16" max="16" width="17.44140625" bestFit="1" customWidth="1"/>
    <col min="17" max="17" width="0.88671875" customWidth="1"/>
    <col min="18" max="19" width="0" hidden="1" customWidth="1"/>
    <col min="20" max="16384" width="11.44140625" hidden="1"/>
  </cols>
  <sheetData>
    <row r="1" spans="1:16" x14ac:dyDescent="0.3"/>
    <row r="2" spans="1:16" ht="21" x14ac:dyDescent="0.4">
      <c r="A2" s="300" t="s">
        <v>2533</v>
      </c>
    </row>
    <row r="3" spans="1:16" ht="21" x14ac:dyDescent="0.4">
      <c r="A3" s="300" t="str">
        <f>Inconsistencias!$B$6&amp;IF(LOOKUP(Inconsistencias!$B$6,EF!$C$2:$C$1001,EF!$I$2:I$1001)="Dependencia",", Jalisco","")</f>
        <v>Sistema para el Desarrollo Integral de la Familia del municipio de Jilotlán de los Dolores</v>
      </c>
    </row>
    <row r="4" spans="1:16" ht="18" x14ac:dyDescent="0.35">
      <c r="A4" s="301" t="str">
        <f>"Ejercicio Fiscal "&amp;Inconsistencias!U2</f>
        <v>Ejercicio Fiscal 2025</v>
      </c>
    </row>
    <row r="5" spans="1:16" x14ac:dyDescent="0.3"/>
    <row r="6" spans="1:16" ht="15" customHeight="1" x14ac:dyDescent="0.3">
      <c r="A6" s="1" t="s">
        <v>508</v>
      </c>
      <c r="B6" s="2" t="s">
        <v>2167</v>
      </c>
      <c r="C6" s="2" t="s">
        <v>975</v>
      </c>
      <c r="D6" s="2" t="s">
        <v>2178</v>
      </c>
      <c r="E6" s="2" t="s">
        <v>2179</v>
      </c>
      <c r="F6" s="2" t="s">
        <v>2180</v>
      </c>
      <c r="G6" s="2" t="s">
        <v>2181</v>
      </c>
      <c r="H6" s="2" t="s">
        <v>2182</v>
      </c>
      <c r="I6" s="2" t="s">
        <v>2183</v>
      </c>
      <c r="J6" s="2" t="s">
        <v>2184</v>
      </c>
      <c r="K6" s="2" t="s">
        <v>2185</v>
      </c>
      <c r="L6" s="2" t="s">
        <v>2186</v>
      </c>
      <c r="M6" s="2" t="s">
        <v>2187</v>
      </c>
      <c r="N6" s="2" t="s">
        <v>2188</v>
      </c>
      <c r="O6" s="2" t="s">
        <v>2189</v>
      </c>
      <c r="P6" s="3" t="s">
        <v>2168</v>
      </c>
    </row>
    <row r="7" spans="1:16" x14ac:dyDescent="0.3">
      <c r="A7" s="4">
        <v>1000</v>
      </c>
      <c r="B7" s="5" t="s">
        <v>500</v>
      </c>
      <c r="C7" s="142"/>
      <c r="D7" s="6">
        <f>D8+D10+D14+D15+D16+D17+D18+D24+D26</f>
        <v>0</v>
      </c>
      <c r="E7" s="6">
        <f t="shared" ref="E7:N7" si="0">E8+E10+E14+E15+E16+E17+E18+E24+E26</f>
        <v>0</v>
      </c>
      <c r="F7" s="6">
        <f t="shared" si="0"/>
        <v>0</v>
      </c>
      <c r="G7" s="6">
        <f t="shared" si="0"/>
        <v>0</v>
      </c>
      <c r="H7" s="6">
        <f t="shared" si="0"/>
        <v>0</v>
      </c>
      <c r="I7" s="6">
        <f t="shared" si="0"/>
        <v>0</v>
      </c>
      <c r="J7" s="6">
        <f t="shared" si="0"/>
        <v>0</v>
      </c>
      <c r="K7" s="6">
        <f t="shared" si="0"/>
        <v>0</v>
      </c>
      <c r="L7" s="6">
        <f t="shared" si="0"/>
        <v>0</v>
      </c>
      <c r="M7" s="6">
        <f t="shared" si="0"/>
        <v>0</v>
      </c>
      <c r="N7" s="6">
        <f t="shared" si="0"/>
        <v>0</v>
      </c>
      <c r="O7" s="6">
        <f>O8+O10+O14+O15+O16+O17+O18+O24+O26</f>
        <v>0</v>
      </c>
      <c r="P7" s="6">
        <f>SUM(D7:O7)</f>
        <v>0</v>
      </c>
    </row>
    <row r="8" spans="1:16" x14ac:dyDescent="0.3">
      <c r="A8" s="7">
        <v>1100</v>
      </c>
      <c r="B8" s="8" t="s">
        <v>509</v>
      </c>
      <c r="C8" s="143"/>
      <c r="D8" s="9">
        <f>SUM(D9)</f>
        <v>0</v>
      </c>
      <c r="E8" s="9">
        <f t="shared" ref="E8:O8" si="1">SUM(E9)</f>
        <v>0</v>
      </c>
      <c r="F8" s="9">
        <f t="shared" si="1"/>
        <v>0</v>
      </c>
      <c r="G8" s="9">
        <f t="shared" si="1"/>
        <v>0</v>
      </c>
      <c r="H8" s="9">
        <f t="shared" si="1"/>
        <v>0</v>
      </c>
      <c r="I8" s="9">
        <f t="shared" si="1"/>
        <v>0</v>
      </c>
      <c r="J8" s="9">
        <f t="shared" si="1"/>
        <v>0</v>
      </c>
      <c r="K8" s="9">
        <f t="shared" si="1"/>
        <v>0</v>
      </c>
      <c r="L8" s="9">
        <f t="shared" si="1"/>
        <v>0</v>
      </c>
      <c r="M8" s="9">
        <f t="shared" si="1"/>
        <v>0</v>
      </c>
      <c r="N8" s="9">
        <f t="shared" si="1"/>
        <v>0</v>
      </c>
      <c r="O8" s="9">
        <f t="shared" si="1"/>
        <v>0</v>
      </c>
      <c r="P8" s="9">
        <f t="shared" ref="P8:P79" si="2">SUM(D8:O8)</f>
        <v>0</v>
      </c>
    </row>
    <row r="9" spans="1:16" x14ac:dyDescent="0.3">
      <c r="A9" s="10">
        <v>1101</v>
      </c>
      <c r="B9" s="11" t="s">
        <v>432</v>
      </c>
      <c r="C9" s="146">
        <v>11</v>
      </c>
      <c r="D9" s="12"/>
      <c r="E9" s="12"/>
      <c r="F9" s="12"/>
      <c r="G9" s="12"/>
      <c r="H9" s="12"/>
      <c r="I9" s="12"/>
      <c r="J9" s="12"/>
      <c r="K9" s="12"/>
      <c r="L9" s="12"/>
      <c r="M9" s="12"/>
      <c r="N9" s="12"/>
      <c r="O9" s="12"/>
      <c r="P9" s="13">
        <f t="shared" si="2"/>
        <v>0</v>
      </c>
    </row>
    <row r="10" spans="1:16" x14ac:dyDescent="0.3">
      <c r="A10" s="7">
        <v>1200</v>
      </c>
      <c r="B10" s="14" t="s">
        <v>510</v>
      </c>
      <c r="C10" s="143"/>
      <c r="D10" s="9">
        <f>SUM(D11:D13)</f>
        <v>0</v>
      </c>
      <c r="E10" s="9">
        <f t="shared" ref="E10:O10" si="3">SUM(E11:E13)</f>
        <v>0</v>
      </c>
      <c r="F10" s="9">
        <f t="shared" si="3"/>
        <v>0</v>
      </c>
      <c r="G10" s="9">
        <f t="shared" si="3"/>
        <v>0</v>
      </c>
      <c r="H10" s="9">
        <f t="shared" si="3"/>
        <v>0</v>
      </c>
      <c r="I10" s="9">
        <f t="shared" si="3"/>
        <v>0</v>
      </c>
      <c r="J10" s="9">
        <f t="shared" si="3"/>
        <v>0</v>
      </c>
      <c r="K10" s="9">
        <f t="shared" si="3"/>
        <v>0</v>
      </c>
      <c r="L10" s="9">
        <f t="shared" si="3"/>
        <v>0</v>
      </c>
      <c r="M10" s="9">
        <f t="shared" si="3"/>
        <v>0</v>
      </c>
      <c r="N10" s="9">
        <f t="shared" si="3"/>
        <v>0</v>
      </c>
      <c r="O10" s="9">
        <f t="shared" si="3"/>
        <v>0</v>
      </c>
      <c r="P10" s="9">
        <f t="shared" si="2"/>
        <v>0</v>
      </c>
    </row>
    <row r="11" spans="1:16" x14ac:dyDescent="0.3">
      <c r="A11" s="10">
        <v>1201</v>
      </c>
      <c r="B11" s="11" t="s">
        <v>433</v>
      </c>
      <c r="C11" s="146">
        <v>11</v>
      </c>
      <c r="D11" s="12"/>
      <c r="E11" s="12"/>
      <c r="F11" s="12"/>
      <c r="G11" s="12"/>
      <c r="H11" s="12"/>
      <c r="I11" s="12"/>
      <c r="J11" s="12"/>
      <c r="K11" s="12"/>
      <c r="L11" s="12"/>
      <c r="M11" s="12"/>
      <c r="N11" s="12"/>
      <c r="O11" s="12"/>
      <c r="P11" s="13">
        <f t="shared" si="2"/>
        <v>0</v>
      </c>
    </row>
    <row r="12" spans="1:16" x14ac:dyDescent="0.3">
      <c r="A12" s="10">
        <v>1202</v>
      </c>
      <c r="B12" s="11" t="s">
        <v>511</v>
      </c>
      <c r="C12" s="146">
        <v>11</v>
      </c>
      <c r="D12" s="12"/>
      <c r="E12" s="12"/>
      <c r="F12" s="12"/>
      <c r="G12" s="12"/>
      <c r="H12" s="12"/>
      <c r="I12" s="12"/>
      <c r="J12" s="12"/>
      <c r="K12" s="12"/>
      <c r="L12" s="12"/>
      <c r="M12" s="12"/>
      <c r="N12" s="12"/>
      <c r="O12" s="12"/>
      <c r="P12" s="13">
        <f t="shared" si="2"/>
        <v>0</v>
      </c>
    </row>
    <row r="13" spans="1:16" x14ac:dyDescent="0.3">
      <c r="A13" s="10">
        <v>1203</v>
      </c>
      <c r="B13" s="11" t="s">
        <v>434</v>
      </c>
      <c r="C13" s="146">
        <v>11</v>
      </c>
      <c r="D13" s="12"/>
      <c r="E13" s="12"/>
      <c r="F13" s="12"/>
      <c r="G13" s="12"/>
      <c r="H13" s="12"/>
      <c r="I13" s="12"/>
      <c r="J13" s="12"/>
      <c r="K13" s="12"/>
      <c r="L13" s="12"/>
      <c r="M13" s="12"/>
      <c r="N13" s="12"/>
      <c r="O13" s="12"/>
      <c r="P13" s="13">
        <f t="shared" si="2"/>
        <v>0</v>
      </c>
    </row>
    <row r="14" spans="1:16" x14ac:dyDescent="0.3">
      <c r="A14" s="7">
        <v>1300</v>
      </c>
      <c r="B14" s="14" t="s">
        <v>512</v>
      </c>
      <c r="C14" s="143"/>
      <c r="D14" s="15">
        <v>0</v>
      </c>
      <c r="E14" s="15">
        <v>0</v>
      </c>
      <c r="F14" s="15">
        <v>0</v>
      </c>
      <c r="G14" s="15">
        <v>0</v>
      </c>
      <c r="H14" s="15">
        <v>0</v>
      </c>
      <c r="I14" s="15">
        <v>0</v>
      </c>
      <c r="J14" s="15">
        <v>0</v>
      </c>
      <c r="K14" s="15">
        <v>0</v>
      </c>
      <c r="L14" s="15">
        <v>0</v>
      </c>
      <c r="M14" s="15">
        <v>0</v>
      </c>
      <c r="N14" s="15">
        <v>0</v>
      </c>
      <c r="O14" s="15">
        <v>0</v>
      </c>
      <c r="P14" s="15">
        <f t="shared" si="2"/>
        <v>0</v>
      </c>
    </row>
    <row r="15" spans="1:16" x14ac:dyDescent="0.3">
      <c r="A15" s="7">
        <v>1400</v>
      </c>
      <c r="B15" s="16" t="s">
        <v>513</v>
      </c>
      <c r="C15" s="147"/>
      <c r="D15" s="15">
        <v>0</v>
      </c>
      <c r="E15" s="15">
        <v>0</v>
      </c>
      <c r="F15" s="15">
        <v>0</v>
      </c>
      <c r="G15" s="15">
        <v>0</v>
      </c>
      <c r="H15" s="15">
        <v>0</v>
      </c>
      <c r="I15" s="15">
        <v>0</v>
      </c>
      <c r="J15" s="15">
        <v>0</v>
      </c>
      <c r="K15" s="15">
        <v>0</v>
      </c>
      <c r="L15" s="15">
        <v>0</v>
      </c>
      <c r="M15" s="15">
        <v>0</v>
      </c>
      <c r="N15" s="15">
        <v>0</v>
      </c>
      <c r="O15" s="15">
        <v>0</v>
      </c>
      <c r="P15" s="15">
        <f t="shared" si="2"/>
        <v>0</v>
      </c>
    </row>
    <row r="16" spans="1:16" x14ac:dyDescent="0.3">
      <c r="A16" s="7">
        <v>1500</v>
      </c>
      <c r="B16" s="16" t="s">
        <v>514</v>
      </c>
      <c r="C16" s="147"/>
      <c r="D16" s="15">
        <v>0</v>
      </c>
      <c r="E16" s="15">
        <v>0</v>
      </c>
      <c r="F16" s="15">
        <v>0</v>
      </c>
      <c r="G16" s="15">
        <v>0</v>
      </c>
      <c r="H16" s="15">
        <v>0</v>
      </c>
      <c r="I16" s="15">
        <v>0</v>
      </c>
      <c r="J16" s="15">
        <v>0</v>
      </c>
      <c r="K16" s="15">
        <v>0</v>
      </c>
      <c r="L16" s="15">
        <v>0</v>
      </c>
      <c r="M16" s="15">
        <v>0</v>
      </c>
      <c r="N16" s="15">
        <v>0</v>
      </c>
      <c r="O16" s="15">
        <v>0</v>
      </c>
      <c r="P16" s="15">
        <f t="shared" si="2"/>
        <v>0</v>
      </c>
    </row>
    <row r="17" spans="1:16" x14ac:dyDescent="0.3">
      <c r="A17" s="7">
        <v>1600</v>
      </c>
      <c r="B17" s="16" t="s">
        <v>515</v>
      </c>
      <c r="C17" s="147"/>
      <c r="D17" s="15">
        <v>0</v>
      </c>
      <c r="E17" s="15">
        <v>0</v>
      </c>
      <c r="F17" s="15">
        <v>0</v>
      </c>
      <c r="G17" s="15">
        <v>0</v>
      </c>
      <c r="H17" s="15">
        <v>0</v>
      </c>
      <c r="I17" s="15">
        <v>0</v>
      </c>
      <c r="J17" s="15">
        <v>0</v>
      </c>
      <c r="K17" s="15">
        <v>0</v>
      </c>
      <c r="L17" s="15">
        <v>0</v>
      </c>
      <c r="M17" s="15">
        <v>0</v>
      </c>
      <c r="N17" s="15">
        <v>0</v>
      </c>
      <c r="O17" s="15">
        <v>0</v>
      </c>
      <c r="P17" s="15">
        <f t="shared" si="2"/>
        <v>0</v>
      </c>
    </row>
    <row r="18" spans="1:16" x14ac:dyDescent="0.3">
      <c r="A18" s="7">
        <v>1700</v>
      </c>
      <c r="B18" s="16" t="s">
        <v>516</v>
      </c>
      <c r="C18" s="147"/>
      <c r="D18" s="15">
        <f>SUM(D19:D23)</f>
        <v>0</v>
      </c>
      <c r="E18" s="15">
        <f t="shared" ref="E18:O18" si="4">SUM(E19:E23)</f>
        <v>0</v>
      </c>
      <c r="F18" s="15">
        <f t="shared" si="4"/>
        <v>0</v>
      </c>
      <c r="G18" s="15">
        <f t="shared" si="4"/>
        <v>0</v>
      </c>
      <c r="H18" s="15">
        <f t="shared" si="4"/>
        <v>0</v>
      </c>
      <c r="I18" s="15">
        <f t="shared" si="4"/>
        <v>0</v>
      </c>
      <c r="J18" s="15">
        <f t="shared" si="4"/>
        <v>0</v>
      </c>
      <c r="K18" s="15">
        <f t="shared" si="4"/>
        <v>0</v>
      </c>
      <c r="L18" s="15">
        <f t="shared" si="4"/>
        <v>0</v>
      </c>
      <c r="M18" s="15">
        <f t="shared" si="4"/>
        <v>0</v>
      </c>
      <c r="N18" s="15">
        <f t="shared" si="4"/>
        <v>0</v>
      </c>
      <c r="O18" s="15">
        <f t="shared" si="4"/>
        <v>0</v>
      </c>
      <c r="P18" s="15">
        <f t="shared" si="2"/>
        <v>0</v>
      </c>
    </row>
    <row r="19" spans="1:16" x14ac:dyDescent="0.3">
      <c r="A19" s="10">
        <v>1701</v>
      </c>
      <c r="B19" s="17" t="s">
        <v>435</v>
      </c>
      <c r="C19" s="146">
        <v>11</v>
      </c>
      <c r="D19" s="12"/>
      <c r="E19" s="12"/>
      <c r="F19" s="12"/>
      <c r="G19" s="12"/>
      <c r="H19" s="12"/>
      <c r="I19" s="12"/>
      <c r="J19" s="12"/>
      <c r="K19" s="12"/>
      <c r="L19" s="12"/>
      <c r="M19" s="12"/>
      <c r="N19" s="12"/>
      <c r="O19" s="12"/>
      <c r="P19" s="13">
        <f t="shared" si="2"/>
        <v>0</v>
      </c>
    </row>
    <row r="20" spans="1:16" x14ac:dyDescent="0.3">
      <c r="A20" s="10">
        <v>1702</v>
      </c>
      <c r="B20" s="17" t="s">
        <v>517</v>
      </c>
      <c r="C20" s="146">
        <v>11</v>
      </c>
      <c r="D20" s="12"/>
      <c r="E20" s="12"/>
      <c r="F20" s="12"/>
      <c r="G20" s="12"/>
      <c r="H20" s="12"/>
      <c r="I20" s="12"/>
      <c r="J20" s="12"/>
      <c r="K20" s="12"/>
      <c r="L20" s="12"/>
      <c r="M20" s="12"/>
      <c r="N20" s="12"/>
      <c r="O20" s="12"/>
      <c r="P20" s="13">
        <f t="shared" si="2"/>
        <v>0</v>
      </c>
    </row>
    <row r="21" spans="1:16" x14ac:dyDescent="0.3">
      <c r="A21" s="10">
        <v>1703</v>
      </c>
      <c r="B21" s="17" t="s">
        <v>436</v>
      </c>
      <c r="C21" s="146">
        <v>11</v>
      </c>
      <c r="D21" s="12"/>
      <c r="E21" s="12"/>
      <c r="F21" s="12"/>
      <c r="G21" s="12"/>
      <c r="H21" s="12"/>
      <c r="I21" s="12"/>
      <c r="J21" s="12"/>
      <c r="K21" s="12"/>
      <c r="L21" s="12"/>
      <c r="M21" s="12"/>
      <c r="N21" s="12"/>
      <c r="O21" s="12"/>
      <c r="P21" s="13">
        <f t="shared" si="2"/>
        <v>0</v>
      </c>
    </row>
    <row r="22" spans="1:16" x14ac:dyDescent="0.3">
      <c r="A22" s="10">
        <v>1704</v>
      </c>
      <c r="B22" s="17" t="s">
        <v>518</v>
      </c>
      <c r="C22" s="146">
        <v>11</v>
      </c>
      <c r="D22" s="12"/>
      <c r="E22" s="12"/>
      <c r="F22" s="12"/>
      <c r="G22" s="12"/>
      <c r="H22" s="12"/>
      <c r="I22" s="12"/>
      <c r="J22" s="12"/>
      <c r="K22" s="12"/>
      <c r="L22" s="12"/>
      <c r="M22" s="12"/>
      <c r="N22" s="12"/>
      <c r="O22" s="12"/>
      <c r="P22" s="13">
        <f t="shared" si="2"/>
        <v>0</v>
      </c>
    </row>
    <row r="23" spans="1:16" x14ac:dyDescent="0.3">
      <c r="A23" s="10">
        <v>1709</v>
      </c>
      <c r="B23" s="17" t="s">
        <v>437</v>
      </c>
      <c r="C23" s="146">
        <v>11</v>
      </c>
      <c r="D23" s="12"/>
      <c r="E23" s="12"/>
      <c r="F23" s="12"/>
      <c r="G23" s="12"/>
      <c r="H23" s="12"/>
      <c r="I23" s="12"/>
      <c r="J23" s="12"/>
      <c r="K23" s="12"/>
      <c r="L23" s="12"/>
      <c r="M23" s="12"/>
      <c r="N23" s="12"/>
      <c r="O23" s="12"/>
      <c r="P23" s="13">
        <f t="shared" si="2"/>
        <v>0</v>
      </c>
    </row>
    <row r="24" spans="1:16" x14ac:dyDescent="0.3">
      <c r="A24" s="7">
        <v>1800</v>
      </c>
      <c r="B24" s="16" t="s">
        <v>519</v>
      </c>
      <c r="C24" s="147"/>
      <c r="D24" s="15">
        <f>SUM(D25)</f>
        <v>0</v>
      </c>
      <c r="E24" s="15">
        <f t="shared" ref="E24:O26" si="5">SUM(E25)</f>
        <v>0</v>
      </c>
      <c r="F24" s="15">
        <f t="shared" si="5"/>
        <v>0</v>
      </c>
      <c r="G24" s="15">
        <f t="shared" si="5"/>
        <v>0</v>
      </c>
      <c r="H24" s="15">
        <f t="shared" si="5"/>
        <v>0</v>
      </c>
      <c r="I24" s="15">
        <f t="shared" si="5"/>
        <v>0</v>
      </c>
      <c r="J24" s="15">
        <f t="shared" si="5"/>
        <v>0</v>
      </c>
      <c r="K24" s="15">
        <f t="shared" si="5"/>
        <v>0</v>
      </c>
      <c r="L24" s="15">
        <f t="shared" si="5"/>
        <v>0</v>
      </c>
      <c r="M24" s="15">
        <f t="shared" si="5"/>
        <v>0</v>
      </c>
      <c r="N24" s="15">
        <f t="shared" si="5"/>
        <v>0</v>
      </c>
      <c r="O24" s="15">
        <f t="shared" si="5"/>
        <v>0</v>
      </c>
      <c r="P24" s="15">
        <f t="shared" si="2"/>
        <v>0</v>
      </c>
    </row>
    <row r="25" spans="1:16" x14ac:dyDescent="0.3">
      <c r="A25" s="10">
        <v>1801</v>
      </c>
      <c r="B25" s="17" t="s">
        <v>519</v>
      </c>
      <c r="C25" s="146">
        <v>11</v>
      </c>
      <c r="D25" s="12"/>
      <c r="E25" s="12"/>
      <c r="F25" s="12"/>
      <c r="G25" s="12"/>
      <c r="H25" s="12"/>
      <c r="I25" s="12"/>
      <c r="J25" s="12"/>
      <c r="K25" s="12"/>
      <c r="L25" s="12"/>
      <c r="M25" s="12"/>
      <c r="N25" s="12"/>
      <c r="O25" s="12"/>
      <c r="P25" s="13">
        <f t="shared" si="2"/>
        <v>0</v>
      </c>
    </row>
    <row r="26" spans="1:16" ht="28.8" x14ac:dyDescent="0.3">
      <c r="A26" s="7">
        <v>1900</v>
      </c>
      <c r="B26" s="19" t="s">
        <v>2218</v>
      </c>
      <c r="C26" s="147"/>
      <c r="D26" s="15">
        <f>SUM(D27)</f>
        <v>0</v>
      </c>
      <c r="E26" s="15">
        <f t="shared" si="5"/>
        <v>0</v>
      </c>
      <c r="F26" s="15">
        <f t="shared" si="5"/>
        <v>0</v>
      </c>
      <c r="G26" s="15">
        <f t="shared" si="5"/>
        <v>0</v>
      </c>
      <c r="H26" s="15">
        <f t="shared" si="5"/>
        <v>0</v>
      </c>
      <c r="I26" s="15">
        <f t="shared" si="5"/>
        <v>0</v>
      </c>
      <c r="J26" s="15">
        <f t="shared" si="5"/>
        <v>0</v>
      </c>
      <c r="K26" s="15">
        <f t="shared" si="5"/>
        <v>0</v>
      </c>
      <c r="L26" s="15">
        <f t="shared" si="5"/>
        <v>0</v>
      </c>
      <c r="M26" s="15">
        <f t="shared" si="5"/>
        <v>0</v>
      </c>
      <c r="N26" s="15">
        <f t="shared" si="5"/>
        <v>0</v>
      </c>
      <c r="O26" s="15">
        <f t="shared" si="5"/>
        <v>0</v>
      </c>
      <c r="P26" s="15">
        <f t="shared" ref="P26:P27" si="6">SUM(D26:O26)</f>
        <v>0</v>
      </c>
    </row>
    <row r="27" spans="1:16" ht="28.8" x14ac:dyDescent="0.3">
      <c r="A27" s="10">
        <v>1901</v>
      </c>
      <c r="B27" s="17" t="s">
        <v>2218</v>
      </c>
      <c r="C27" s="146">
        <v>11</v>
      </c>
      <c r="D27" s="12"/>
      <c r="E27" s="12"/>
      <c r="F27" s="12"/>
      <c r="G27" s="12"/>
      <c r="H27" s="12"/>
      <c r="I27" s="12"/>
      <c r="J27" s="12"/>
      <c r="K27" s="12"/>
      <c r="L27" s="12"/>
      <c r="M27" s="12"/>
      <c r="N27" s="12"/>
      <c r="O27" s="12"/>
      <c r="P27" s="13">
        <f t="shared" si="6"/>
        <v>0</v>
      </c>
    </row>
    <row r="28" spans="1:16" x14ac:dyDescent="0.3">
      <c r="A28" s="4">
        <v>2000</v>
      </c>
      <c r="B28" s="18" t="s">
        <v>505</v>
      </c>
      <c r="C28" s="148"/>
      <c r="D28" s="6">
        <f>SUM(D29:D33)</f>
        <v>0</v>
      </c>
      <c r="E28" s="6">
        <f t="shared" ref="E28:O28" si="7">SUM(E29:E33)</f>
        <v>0</v>
      </c>
      <c r="F28" s="6">
        <f t="shared" si="7"/>
        <v>0</v>
      </c>
      <c r="G28" s="6">
        <f t="shared" si="7"/>
        <v>0</v>
      </c>
      <c r="H28" s="6">
        <f t="shared" si="7"/>
        <v>0</v>
      </c>
      <c r="I28" s="6">
        <f t="shared" si="7"/>
        <v>0</v>
      </c>
      <c r="J28" s="6">
        <f t="shared" si="7"/>
        <v>0</v>
      </c>
      <c r="K28" s="6">
        <f t="shared" si="7"/>
        <v>0</v>
      </c>
      <c r="L28" s="6">
        <f t="shared" si="7"/>
        <v>0</v>
      </c>
      <c r="M28" s="6">
        <f t="shared" si="7"/>
        <v>0</v>
      </c>
      <c r="N28" s="6">
        <f t="shared" si="7"/>
        <v>0</v>
      </c>
      <c r="O28" s="6">
        <f t="shared" si="7"/>
        <v>0</v>
      </c>
      <c r="P28" s="6">
        <f t="shared" si="2"/>
        <v>0</v>
      </c>
    </row>
    <row r="29" spans="1:16" x14ac:dyDescent="0.3">
      <c r="A29" s="7">
        <v>2100</v>
      </c>
      <c r="B29" s="16" t="s">
        <v>520</v>
      </c>
      <c r="C29" s="147"/>
      <c r="D29" s="9"/>
      <c r="E29" s="9"/>
      <c r="F29" s="9"/>
      <c r="G29" s="9"/>
      <c r="H29" s="9"/>
      <c r="I29" s="9"/>
      <c r="J29" s="9"/>
      <c r="K29" s="9"/>
      <c r="L29" s="9"/>
      <c r="M29" s="9"/>
      <c r="N29" s="9"/>
      <c r="O29" s="9"/>
      <c r="P29" s="9">
        <f t="shared" si="2"/>
        <v>0</v>
      </c>
    </row>
    <row r="30" spans="1:16" x14ac:dyDescent="0.3">
      <c r="A30" s="7">
        <v>2200</v>
      </c>
      <c r="B30" s="16" t="s">
        <v>521</v>
      </c>
      <c r="C30" s="147"/>
      <c r="D30" s="9"/>
      <c r="E30" s="9"/>
      <c r="F30" s="9"/>
      <c r="G30" s="9"/>
      <c r="H30" s="9"/>
      <c r="I30" s="9"/>
      <c r="J30" s="9"/>
      <c r="K30" s="9"/>
      <c r="L30" s="9"/>
      <c r="M30" s="9"/>
      <c r="N30" s="9"/>
      <c r="O30" s="9"/>
      <c r="P30" s="9">
        <f t="shared" si="2"/>
        <v>0</v>
      </c>
    </row>
    <row r="31" spans="1:16" x14ac:dyDescent="0.3">
      <c r="A31" s="7">
        <v>2300</v>
      </c>
      <c r="B31" s="16" t="s">
        <v>522</v>
      </c>
      <c r="C31" s="147"/>
      <c r="D31" s="9"/>
      <c r="E31" s="9"/>
      <c r="F31" s="9"/>
      <c r="G31" s="9"/>
      <c r="H31" s="9"/>
      <c r="I31" s="9"/>
      <c r="J31" s="9"/>
      <c r="K31" s="9"/>
      <c r="L31" s="9"/>
      <c r="M31" s="9"/>
      <c r="N31" s="9"/>
      <c r="O31" s="9"/>
      <c r="P31" s="9">
        <f t="shared" si="2"/>
        <v>0</v>
      </c>
    </row>
    <row r="32" spans="1:16" x14ac:dyDescent="0.3">
      <c r="A32" s="7">
        <v>2400</v>
      </c>
      <c r="B32" s="16" t="s">
        <v>523</v>
      </c>
      <c r="C32" s="147"/>
      <c r="D32" s="9"/>
      <c r="E32" s="9"/>
      <c r="F32" s="9"/>
      <c r="G32" s="9"/>
      <c r="H32" s="9"/>
      <c r="I32" s="9"/>
      <c r="J32" s="9"/>
      <c r="K32" s="9"/>
      <c r="L32" s="9"/>
      <c r="M32" s="9"/>
      <c r="N32" s="9"/>
      <c r="O32" s="9"/>
      <c r="P32" s="9">
        <f t="shared" si="2"/>
        <v>0</v>
      </c>
    </row>
    <row r="33" spans="1:16" x14ac:dyDescent="0.3">
      <c r="A33" s="7">
        <v>2500</v>
      </c>
      <c r="B33" s="16" t="s">
        <v>524</v>
      </c>
      <c r="C33" s="147"/>
      <c r="D33" s="9"/>
      <c r="E33" s="9"/>
      <c r="F33" s="9"/>
      <c r="G33" s="9"/>
      <c r="H33" s="9"/>
      <c r="I33" s="9"/>
      <c r="J33" s="9"/>
      <c r="K33" s="9"/>
      <c r="L33" s="9"/>
      <c r="M33" s="9"/>
      <c r="N33" s="9"/>
      <c r="O33" s="9"/>
      <c r="P33" s="9">
        <f t="shared" si="2"/>
        <v>0</v>
      </c>
    </row>
    <row r="34" spans="1:16" x14ac:dyDescent="0.3">
      <c r="A34" s="4">
        <v>3000</v>
      </c>
      <c r="B34" s="18" t="s">
        <v>2275</v>
      </c>
      <c r="C34" s="148"/>
      <c r="D34" s="6">
        <f>D35+D37</f>
        <v>0</v>
      </c>
      <c r="E34" s="6">
        <f t="shared" ref="E34:O34" si="8">E35+E37</f>
        <v>0</v>
      </c>
      <c r="F34" s="6">
        <f t="shared" si="8"/>
        <v>0</v>
      </c>
      <c r="G34" s="6">
        <f t="shared" si="8"/>
        <v>0</v>
      </c>
      <c r="H34" s="6">
        <f t="shared" si="8"/>
        <v>0</v>
      </c>
      <c r="I34" s="6">
        <f t="shared" si="8"/>
        <v>0</v>
      </c>
      <c r="J34" s="6">
        <f t="shared" si="8"/>
        <v>0</v>
      </c>
      <c r="K34" s="6">
        <f t="shared" si="8"/>
        <v>0</v>
      </c>
      <c r="L34" s="6">
        <f t="shared" si="8"/>
        <v>0</v>
      </c>
      <c r="M34" s="6">
        <f t="shared" si="8"/>
        <v>0</v>
      </c>
      <c r="N34" s="6">
        <f t="shared" si="8"/>
        <v>0</v>
      </c>
      <c r="O34" s="6">
        <f t="shared" si="8"/>
        <v>0</v>
      </c>
      <c r="P34" s="6">
        <f>SUM(D34:O34)</f>
        <v>0</v>
      </c>
    </row>
    <row r="35" spans="1:16" x14ac:dyDescent="0.3">
      <c r="A35" s="7">
        <v>3100</v>
      </c>
      <c r="B35" s="16" t="s">
        <v>525</v>
      </c>
      <c r="C35" s="147"/>
      <c r="D35" s="9">
        <f>SUM(D36)</f>
        <v>0</v>
      </c>
      <c r="E35" s="9">
        <f t="shared" ref="E35:O37" si="9">SUM(E36)</f>
        <v>0</v>
      </c>
      <c r="F35" s="9">
        <f t="shared" si="9"/>
        <v>0</v>
      </c>
      <c r="G35" s="9">
        <f t="shared" si="9"/>
        <v>0</v>
      </c>
      <c r="H35" s="9">
        <f t="shared" si="9"/>
        <v>0</v>
      </c>
      <c r="I35" s="9">
        <f t="shared" si="9"/>
        <v>0</v>
      </c>
      <c r="J35" s="9">
        <f t="shared" si="9"/>
        <v>0</v>
      </c>
      <c r="K35" s="9">
        <f t="shared" si="9"/>
        <v>0</v>
      </c>
      <c r="L35" s="9">
        <f t="shared" si="9"/>
        <v>0</v>
      </c>
      <c r="M35" s="9">
        <f t="shared" si="9"/>
        <v>0</v>
      </c>
      <c r="N35" s="9">
        <f t="shared" si="9"/>
        <v>0</v>
      </c>
      <c r="O35" s="9">
        <f t="shared" si="9"/>
        <v>0</v>
      </c>
      <c r="P35" s="9">
        <f t="shared" si="2"/>
        <v>0</v>
      </c>
    </row>
    <row r="36" spans="1:16" x14ac:dyDescent="0.3">
      <c r="A36" s="10">
        <v>3101</v>
      </c>
      <c r="B36" s="17" t="s">
        <v>525</v>
      </c>
      <c r="C36" s="146">
        <v>11</v>
      </c>
      <c r="D36" s="12"/>
      <c r="E36" s="12"/>
      <c r="F36" s="12"/>
      <c r="G36" s="12"/>
      <c r="H36" s="12"/>
      <c r="I36" s="12"/>
      <c r="J36" s="12"/>
      <c r="K36" s="12"/>
      <c r="L36" s="12"/>
      <c r="M36" s="12"/>
      <c r="N36" s="12"/>
      <c r="O36" s="12"/>
      <c r="P36" s="13">
        <f t="shared" si="2"/>
        <v>0</v>
      </c>
    </row>
    <row r="37" spans="1:16" ht="28.8" x14ac:dyDescent="0.3">
      <c r="A37" s="7">
        <v>3900</v>
      </c>
      <c r="B37" s="19" t="s">
        <v>2219</v>
      </c>
      <c r="C37" s="147"/>
      <c r="D37" s="9">
        <f>SUM(D38)</f>
        <v>0</v>
      </c>
      <c r="E37" s="9">
        <f t="shared" si="9"/>
        <v>0</v>
      </c>
      <c r="F37" s="9">
        <f t="shared" si="9"/>
        <v>0</v>
      </c>
      <c r="G37" s="9">
        <f t="shared" si="9"/>
        <v>0</v>
      </c>
      <c r="H37" s="9">
        <f t="shared" si="9"/>
        <v>0</v>
      </c>
      <c r="I37" s="9">
        <f t="shared" si="9"/>
        <v>0</v>
      </c>
      <c r="J37" s="9">
        <f t="shared" si="9"/>
        <v>0</v>
      </c>
      <c r="K37" s="9">
        <f t="shared" si="9"/>
        <v>0</v>
      </c>
      <c r="L37" s="9">
        <f t="shared" si="9"/>
        <v>0</v>
      </c>
      <c r="M37" s="9">
        <f t="shared" si="9"/>
        <v>0</v>
      </c>
      <c r="N37" s="9">
        <f t="shared" si="9"/>
        <v>0</v>
      </c>
      <c r="O37" s="9">
        <f t="shared" si="9"/>
        <v>0</v>
      </c>
      <c r="P37" s="9">
        <f t="shared" ref="P37:P38" si="10">SUM(D37:O37)</f>
        <v>0</v>
      </c>
    </row>
    <row r="38" spans="1:16" ht="28.8" x14ac:dyDescent="0.3">
      <c r="A38" s="10">
        <v>3901</v>
      </c>
      <c r="B38" s="17" t="s">
        <v>2219</v>
      </c>
      <c r="C38" s="146">
        <v>11</v>
      </c>
      <c r="D38" s="12"/>
      <c r="E38" s="12"/>
      <c r="F38" s="12"/>
      <c r="G38" s="12"/>
      <c r="H38" s="12"/>
      <c r="I38" s="12"/>
      <c r="J38" s="12"/>
      <c r="K38" s="12"/>
      <c r="L38" s="12"/>
      <c r="M38" s="12"/>
      <c r="N38" s="12"/>
      <c r="O38" s="12"/>
      <c r="P38" s="13">
        <f t="shared" si="10"/>
        <v>0</v>
      </c>
    </row>
    <row r="39" spans="1:16" x14ac:dyDescent="0.3">
      <c r="A39" s="4">
        <v>4000</v>
      </c>
      <c r="B39" s="18" t="s">
        <v>313</v>
      </c>
      <c r="C39" s="148"/>
      <c r="D39" s="6">
        <f>D40+D45+D46+D61+D63+D69</f>
        <v>0</v>
      </c>
      <c r="E39" s="6">
        <f t="shared" ref="E39:N39" si="11">E40+E45+E46+E61+E63+E69</f>
        <v>0</v>
      </c>
      <c r="F39" s="6">
        <f t="shared" si="11"/>
        <v>0</v>
      </c>
      <c r="G39" s="6">
        <f t="shared" si="11"/>
        <v>0</v>
      </c>
      <c r="H39" s="6">
        <f t="shared" si="11"/>
        <v>0</v>
      </c>
      <c r="I39" s="6">
        <f t="shared" si="11"/>
        <v>0</v>
      </c>
      <c r="J39" s="6">
        <f t="shared" si="11"/>
        <v>0</v>
      </c>
      <c r="K39" s="6">
        <f t="shared" si="11"/>
        <v>0</v>
      </c>
      <c r="L39" s="6">
        <f t="shared" si="11"/>
        <v>0</v>
      </c>
      <c r="M39" s="6">
        <f t="shared" si="11"/>
        <v>0</v>
      </c>
      <c r="N39" s="6">
        <f t="shared" si="11"/>
        <v>0</v>
      </c>
      <c r="O39" s="6">
        <f>O40+O45+O46+O61+O63+O69</f>
        <v>0</v>
      </c>
      <c r="P39" s="6">
        <f t="shared" si="2"/>
        <v>0</v>
      </c>
    </row>
    <row r="40" spans="1:16" ht="30" customHeight="1" x14ac:dyDescent="0.3">
      <c r="A40" s="7">
        <v>4100</v>
      </c>
      <c r="B40" s="19" t="s">
        <v>526</v>
      </c>
      <c r="C40" s="149"/>
      <c r="D40" s="9">
        <f>SUM(D41:D44)</f>
        <v>0</v>
      </c>
      <c r="E40" s="9">
        <f t="shared" ref="E40:O40" si="12">SUM(E41:E44)</f>
        <v>0</v>
      </c>
      <c r="F40" s="9">
        <f t="shared" si="12"/>
        <v>0</v>
      </c>
      <c r="G40" s="9">
        <f t="shared" si="12"/>
        <v>0</v>
      </c>
      <c r="H40" s="9">
        <f t="shared" si="12"/>
        <v>0</v>
      </c>
      <c r="I40" s="9">
        <f t="shared" si="12"/>
        <v>0</v>
      </c>
      <c r="J40" s="9">
        <f t="shared" si="12"/>
        <v>0</v>
      </c>
      <c r="K40" s="9">
        <f t="shared" si="12"/>
        <v>0</v>
      </c>
      <c r="L40" s="9">
        <f t="shared" si="12"/>
        <v>0</v>
      </c>
      <c r="M40" s="9">
        <f t="shared" si="12"/>
        <v>0</v>
      </c>
      <c r="N40" s="9">
        <f t="shared" si="12"/>
        <v>0</v>
      </c>
      <c r="O40" s="9">
        <f t="shared" si="12"/>
        <v>0</v>
      </c>
      <c r="P40" s="9">
        <f t="shared" si="2"/>
        <v>0</v>
      </c>
    </row>
    <row r="41" spans="1:16" x14ac:dyDescent="0.3">
      <c r="A41" s="10">
        <v>4101</v>
      </c>
      <c r="B41" s="17" t="s">
        <v>527</v>
      </c>
      <c r="C41" s="146">
        <v>11</v>
      </c>
      <c r="D41" s="12"/>
      <c r="E41" s="12"/>
      <c r="F41" s="12"/>
      <c r="G41" s="12"/>
      <c r="H41" s="12"/>
      <c r="I41" s="12"/>
      <c r="J41" s="12"/>
      <c r="K41" s="12"/>
      <c r="L41" s="12"/>
      <c r="M41" s="12"/>
      <c r="N41" s="12"/>
      <c r="O41" s="12"/>
      <c r="P41" s="13">
        <f t="shared" si="2"/>
        <v>0</v>
      </c>
    </row>
    <row r="42" spans="1:16" x14ac:dyDescent="0.3">
      <c r="A42" s="10">
        <v>4102</v>
      </c>
      <c r="B42" s="17" t="s">
        <v>528</v>
      </c>
      <c r="C42" s="146">
        <v>11</v>
      </c>
      <c r="D42" s="12"/>
      <c r="E42" s="12"/>
      <c r="F42" s="12"/>
      <c r="G42" s="12"/>
      <c r="H42" s="12"/>
      <c r="I42" s="12"/>
      <c r="J42" s="12"/>
      <c r="K42" s="12"/>
      <c r="L42" s="12"/>
      <c r="M42" s="12"/>
      <c r="N42" s="12"/>
      <c r="O42" s="12"/>
      <c r="P42" s="13">
        <f t="shared" si="2"/>
        <v>0</v>
      </c>
    </row>
    <row r="43" spans="1:16" x14ac:dyDescent="0.3">
      <c r="A43" s="10">
        <v>4103</v>
      </c>
      <c r="B43" s="17" t="s">
        <v>529</v>
      </c>
      <c r="C43" s="146">
        <v>11</v>
      </c>
      <c r="D43" s="12"/>
      <c r="E43" s="12"/>
      <c r="F43" s="12"/>
      <c r="G43" s="12"/>
      <c r="H43" s="12"/>
      <c r="I43" s="12"/>
      <c r="J43" s="12"/>
      <c r="K43" s="12"/>
      <c r="L43" s="12"/>
      <c r="M43" s="12"/>
      <c r="N43" s="12"/>
      <c r="O43" s="12"/>
      <c r="P43" s="13">
        <f t="shared" si="2"/>
        <v>0</v>
      </c>
    </row>
    <row r="44" spans="1:16" x14ac:dyDescent="0.3">
      <c r="A44" s="10">
        <v>4104</v>
      </c>
      <c r="B44" s="17" t="s">
        <v>530</v>
      </c>
      <c r="C44" s="146">
        <v>11</v>
      </c>
      <c r="D44" s="12"/>
      <c r="E44" s="12"/>
      <c r="F44" s="12"/>
      <c r="G44" s="12"/>
      <c r="H44" s="12"/>
      <c r="I44" s="12"/>
      <c r="J44" s="12"/>
      <c r="K44" s="12"/>
      <c r="L44" s="12"/>
      <c r="M44" s="12"/>
      <c r="N44" s="12"/>
      <c r="O44" s="12"/>
      <c r="P44" s="13">
        <f t="shared" si="2"/>
        <v>0</v>
      </c>
    </row>
    <row r="45" spans="1:16" ht="15" customHeight="1" x14ac:dyDescent="0.3">
      <c r="A45" s="7">
        <v>4200</v>
      </c>
      <c r="B45" s="19" t="s">
        <v>531</v>
      </c>
      <c r="C45" s="149"/>
      <c r="D45" s="9"/>
      <c r="E45" s="9"/>
      <c r="F45" s="9"/>
      <c r="G45" s="9"/>
      <c r="H45" s="9"/>
      <c r="I45" s="9"/>
      <c r="J45" s="9"/>
      <c r="K45" s="9"/>
      <c r="L45" s="9"/>
      <c r="M45" s="9"/>
      <c r="N45" s="9"/>
      <c r="O45" s="9"/>
      <c r="P45" s="9">
        <f t="shared" si="2"/>
        <v>0</v>
      </c>
    </row>
    <row r="46" spans="1:16" ht="15" customHeight="1" x14ac:dyDescent="0.3">
      <c r="A46" s="7">
        <v>4300</v>
      </c>
      <c r="B46" s="19" t="s">
        <v>532</v>
      </c>
      <c r="C46" s="149"/>
      <c r="D46" s="9">
        <f>SUM(D47:D60)</f>
        <v>0</v>
      </c>
      <c r="E46" s="9">
        <f t="shared" ref="E46:O46" si="13">SUM(E47:E60)</f>
        <v>0</v>
      </c>
      <c r="F46" s="9">
        <f t="shared" si="13"/>
        <v>0</v>
      </c>
      <c r="G46" s="9">
        <f t="shared" si="13"/>
        <v>0</v>
      </c>
      <c r="H46" s="9">
        <f t="shared" si="13"/>
        <v>0</v>
      </c>
      <c r="I46" s="9">
        <f t="shared" si="13"/>
        <v>0</v>
      </c>
      <c r="J46" s="9">
        <f t="shared" si="13"/>
        <v>0</v>
      </c>
      <c r="K46" s="9">
        <f t="shared" si="13"/>
        <v>0</v>
      </c>
      <c r="L46" s="9">
        <f t="shared" si="13"/>
        <v>0</v>
      </c>
      <c r="M46" s="9">
        <f t="shared" si="13"/>
        <v>0</v>
      </c>
      <c r="N46" s="9">
        <f t="shared" si="13"/>
        <v>0</v>
      </c>
      <c r="O46" s="9">
        <f t="shared" si="13"/>
        <v>0</v>
      </c>
      <c r="P46" s="9">
        <f t="shared" si="2"/>
        <v>0</v>
      </c>
    </row>
    <row r="47" spans="1:16" x14ac:dyDescent="0.3">
      <c r="A47" s="10">
        <v>4301</v>
      </c>
      <c r="B47" s="17" t="s">
        <v>533</v>
      </c>
      <c r="C47" s="146">
        <v>11</v>
      </c>
      <c r="D47" s="12"/>
      <c r="E47" s="12"/>
      <c r="F47" s="12"/>
      <c r="G47" s="12"/>
      <c r="H47" s="12"/>
      <c r="I47" s="12"/>
      <c r="J47" s="12"/>
      <c r="K47" s="12"/>
      <c r="L47" s="12"/>
      <c r="M47" s="12"/>
      <c r="N47" s="12"/>
      <c r="O47" s="12"/>
      <c r="P47" s="13">
        <f t="shared" si="2"/>
        <v>0</v>
      </c>
    </row>
    <row r="48" spans="1:16" x14ac:dyDescent="0.3">
      <c r="A48" s="10">
        <v>4302</v>
      </c>
      <c r="B48" s="17" t="s">
        <v>534</v>
      </c>
      <c r="C48" s="146">
        <v>11</v>
      </c>
      <c r="D48" s="12"/>
      <c r="E48" s="12"/>
      <c r="F48" s="12"/>
      <c r="G48" s="12"/>
      <c r="H48" s="12"/>
      <c r="I48" s="12"/>
      <c r="J48" s="12"/>
      <c r="K48" s="12"/>
      <c r="L48" s="12"/>
      <c r="M48" s="12"/>
      <c r="N48" s="12"/>
      <c r="O48" s="12"/>
      <c r="P48" s="13">
        <f t="shared" si="2"/>
        <v>0</v>
      </c>
    </row>
    <row r="49" spans="1:16" ht="28.8" x14ac:dyDescent="0.3">
      <c r="A49" s="10">
        <v>4303</v>
      </c>
      <c r="B49" s="17" t="s">
        <v>535</v>
      </c>
      <c r="C49" s="146">
        <v>11</v>
      </c>
      <c r="D49" s="12"/>
      <c r="E49" s="12"/>
      <c r="F49" s="12"/>
      <c r="G49" s="12"/>
      <c r="H49" s="12"/>
      <c r="I49" s="12"/>
      <c r="J49" s="12"/>
      <c r="K49" s="12"/>
      <c r="L49" s="12"/>
      <c r="M49" s="12"/>
      <c r="N49" s="12"/>
      <c r="O49" s="12"/>
      <c r="P49" s="13">
        <f t="shared" si="2"/>
        <v>0</v>
      </c>
    </row>
    <row r="50" spans="1:16" x14ac:dyDescent="0.3">
      <c r="A50" s="10">
        <v>4304</v>
      </c>
      <c r="B50" s="17" t="s">
        <v>536</v>
      </c>
      <c r="C50" s="146">
        <v>11</v>
      </c>
      <c r="D50" s="12"/>
      <c r="E50" s="12"/>
      <c r="F50" s="12"/>
      <c r="G50" s="12"/>
      <c r="H50" s="12"/>
      <c r="I50" s="12"/>
      <c r="J50" s="12"/>
      <c r="K50" s="12"/>
      <c r="L50" s="12"/>
      <c r="M50" s="12"/>
      <c r="N50" s="12"/>
      <c r="O50" s="12"/>
      <c r="P50" s="13">
        <f t="shared" si="2"/>
        <v>0</v>
      </c>
    </row>
    <row r="51" spans="1:16" x14ac:dyDescent="0.3">
      <c r="A51" s="10">
        <v>4305</v>
      </c>
      <c r="B51" s="17" t="s">
        <v>537</v>
      </c>
      <c r="C51" s="146">
        <v>11</v>
      </c>
      <c r="D51" s="12"/>
      <c r="E51" s="12"/>
      <c r="F51" s="12"/>
      <c r="G51" s="12"/>
      <c r="H51" s="12"/>
      <c r="I51" s="12"/>
      <c r="J51" s="12"/>
      <c r="K51" s="12"/>
      <c r="L51" s="12"/>
      <c r="M51" s="12"/>
      <c r="N51" s="12"/>
      <c r="O51" s="12"/>
      <c r="P51" s="13">
        <f t="shared" si="2"/>
        <v>0</v>
      </c>
    </row>
    <row r="52" spans="1:16" x14ac:dyDescent="0.3">
      <c r="A52" s="10">
        <v>4306</v>
      </c>
      <c r="B52" s="17" t="s">
        <v>538</v>
      </c>
      <c r="C52" s="146">
        <v>11</v>
      </c>
      <c r="D52" s="12"/>
      <c r="E52" s="12"/>
      <c r="F52" s="12"/>
      <c r="G52" s="12"/>
      <c r="H52" s="12"/>
      <c r="I52" s="12"/>
      <c r="J52" s="12"/>
      <c r="K52" s="12"/>
      <c r="L52" s="12"/>
      <c r="M52" s="12"/>
      <c r="N52" s="12"/>
      <c r="O52" s="12"/>
      <c r="P52" s="13">
        <f t="shared" si="2"/>
        <v>0</v>
      </c>
    </row>
    <row r="53" spans="1:16" x14ac:dyDescent="0.3">
      <c r="A53" s="10">
        <v>4307</v>
      </c>
      <c r="B53" s="17" t="s">
        <v>539</v>
      </c>
      <c r="C53" s="146">
        <v>11</v>
      </c>
      <c r="D53" s="12"/>
      <c r="E53" s="12"/>
      <c r="F53" s="12"/>
      <c r="G53" s="12"/>
      <c r="H53" s="12"/>
      <c r="I53" s="12"/>
      <c r="J53" s="12"/>
      <c r="K53" s="12"/>
      <c r="L53" s="12"/>
      <c r="M53" s="12"/>
      <c r="N53" s="12"/>
      <c r="O53" s="12"/>
      <c r="P53" s="13">
        <f t="shared" si="2"/>
        <v>0</v>
      </c>
    </row>
    <row r="54" spans="1:16" x14ac:dyDescent="0.3">
      <c r="A54" s="10">
        <v>4308</v>
      </c>
      <c r="B54" s="17" t="s">
        <v>540</v>
      </c>
      <c r="C54" s="146">
        <v>11</v>
      </c>
      <c r="D54" s="12"/>
      <c r="E54" s="12"/>
      <c r="F54" s="12"/>
      <c r="G54" s="12"/>
      <c r="H54" s="12"/>
      <c r="I54" s="12"/>
      <c r="J54" s="12"/>
      <c r="K54" s="12"/>
      <c r="L54" s="12"/>
      <c r="M54" s="12"/>
      <c r="N54" s="12"/>
      <c r="O54" s="12"/>
      <c r="P54" s="13">
        <f t="shared" si="2"/>
        <v>0</v>
      </c>
    </row>
    <row r="55" spans="1:16" ht="28.8" x14ac:dyDescent="0.3">
      <c r="A55" s="10">
        <v>4309</v>
      </c>
      <c r="B55" s="17" t="s">
        <v>541</v>
      </c>
      <c r="C55" s="146">
        <v>11</v>
      </c>
      <c r="D55" s="12"/>
      <c r="E55" s="12"/>
      <c r="F55" s="12"/>
      <c r="G55" s="12"/>
      <c r="H55" s="12"/>
      <c r="I55" s="12"/>
      <c r="J55" s="12"/>
      <c r="K55" s="12"/>
      <c r="L55" s="12"/>
      <c r="M55" s="12"/>
      <c r="N55" s="12"/>
      <c r="O55" s="12"/>
      <c r="P55" s="13">
        <f t="shared" si="2"/>
        <v>0</v>
      </c>
    </row>
    <row r="56" spans="1:16" ht="28.8" x14ac:dyDescent="0.3">
      <c r="A56" s="10">
        <v>4310</v>
      </c>
      <c r="B56" s="17" t="s">
        <v>542</v>
      </c>
      <c r="C56" s="146">
        <v>11</v>
      </c>
      <c r="D56" s="12"/>
      <c r="E56" s="12"/>
      <c r="F56" s="12"/>
      <c r="G56" s="12"/>
      <c r="H56" s="12"/>
      <c r="I56" s="12"/>
      <c r="J56" s="12"/>
      <c r="K56" s="12"/>
      <c r="L56" s="12"/>
      <c r="M56" s="12"/>
      <c r="N56" s="12"/>
      <c r="O56" s="12"/>
      <c r="P56" s="13">
        <f t="shared" si="2"/>
        <v>0</v>
      </c>
    </row>
    <row r="57" spans="1:16" x14ac:dyDescent="0.3">
      <c r="A57" s="10">
        <v>4311</v>
      </c>
      <c r="B57" s="17" t="s">
        <v>543</v>
      </c>
      <c r="C57" s="146">
        <v>11</v>
      </c>
      <c r="D57" s="12"/>
      <c r="E57" s="12"/>
      <c r="F57" s="12"/>
      <c r="G57" s="12"/>
      <c r="H57" s="12"/>
      <c r="I57" s="12"/>
      <c r="J57" s="12"/>
      <c r="K57" s="12"/>
      <c r="L57" s="12"/>
      <c r="M57" s="12"/>
      <c r="N57" s="12"/>
      <c r="O57" s="12"/>
      <c r="P57" s="13">
        <f t="shared" si="2"/>
        <v>0</v>
      </c>
    </row>
    <row r="58" spans="1:16" x14ac:dyDescent="0.3">
      <c r="A58" s="10">
        <v>4312</v>
      </c>
      <c r="B58" s="17" t="s">
        <v>544</v>
      </c>
      <c r="C58" s="146">
        <v>11</v>
      </c>
      <c r="D58" s="12"/>
      <c r="E58" s="12"/>
      <c r="F58" s="12"/>
      <c r="G58" s="12"/>
      <c r="H58" s="12"/>
      <c r="I58" s="12"/>
      <c r="J58" s="12"/>
      <c r="K58" s="12"/>
      <c r="L58" s="12"/>
      <c r="M58" s="12"/>
      <c r="N58" s="12"/>
      <c r="O58" s="12"/>
      <c r="P58" s="13">
        <f t="shared" si="2"/>
        <v>0</v>
      </c>
    </row>
    <row r="59" spans="1:16" x14ac:dyDescent="0.3">
      <c r="A59" s="10">
        <v>4313</v>
      </c>
      <c r="B59" s="17" t="s">
        <v>545</v>
      </c>
      <c r="C59" s="146">
        <v>11</v>
      </c>
      <c r="D59" s="12"/>
      <c r="E59" s="12"/>
      <c r="F59" s="12"/>
      <c r="G59" s="12"/>
      <c r="H59" s="12"/>
      <c r="I59" s="12"/>
      <c r="J59" s="12"/>
      <c r="K59" s="12"/>
      <c r="L59" s="12"/>
      <c r="M59" s="12"/>
      <c r="N59" s="12"/>
      <c r="O59" s="12"/>
      <c r="P59" s="13">
        <f t="shared" si="2"/>
        <v>0</v>
      </c>
    </row>
    <row r="60" spans="1:16" x14ac:dyDescent="0.3">
      <c r="A60" s="10">
        <v>4314</v>
      </c>
      <c r="B60" s="17" t="s">
        <v>546</v>
      </c>
      <c r="C60" s="146">
        <v>11</v>
      </c>
      <c r="D60" s="12"/>
      <c r="E60" s="12"/>
      <c r="F60" s="12"/>
      <c r="G60" s="12"/>
      <c r="H60" s="12"/>
      <c r="I60" s="12"/>
      <c r="J60" s="12"/>
      <c r="K60" s="12"/>
      <c r="L60" s="12"/>
      <c r="M60" s="12"/>
      <c r="N60" s="12"/>
      <c r="O60" s="12"/>
      <c r="P60" s="13">
        <f t="shared" si="2"/>
        <v>0</v>
      </c>
    </row>
    <row r="61" spans="1:16" ht="15" customHeight="1" x14ac:dyDescent="0.3">
      <c r="A61" s="7">
        <v>4400</v>
      </c>
      <c r="B61" s="19" t="s">
        <v>547</v>
      </c>
      <c r="C61" s="149"/>
      <c r="D61" s="9">
        <f>SUM(D62)</f>
        <v>0</v>
      </c>
      <c r="E61" s="9">
        <f t="shared" ref="E61:O61" si="14">SUM(E62)</f>
        <v>0</v>
      </c>
      <c r="F61" s="9">
        <f t="shared" si="14"/>
        <v>0</v>
      </c>
      <c r="G61" s="9">
        <f t="shared" si="14"/>
        <v>0</v>
      </c>
      <c r="H61" s="9">
        <f t="shared" si="14"/>
        <v>0</v>
      </c>
      <c r="I61" s="9">
        <f t="shared" si="14"/>
        <v>0</v>
      </c>
      <c r="J61" s="9">
        <f t="shared" si="14"/>
        <v>0</v>
      </c>
      <c r="K61" s="9">
        <f t="shared" si="14"/>
        <v>0</v>
      </c>
      <c r="L61" s="9">
        <f t="shared" si="14"/>
        <v>0</v>
      </c>
      <c r="M61" s="9">
        <f t="shared" si="14"/>
        <v>0</v>
      </c>
      <c r="N61" s="9">
        <f t="shared" si="14"/>
        <v>0</v>
      </c>
      <c r="O61" s="9">
        <f t="shared" si="14"/>
        <v>0</v>
      </c>
      <c r="P61" s="9">
        <f t="shared" si="2"/>
        <v>0</v>
      </c>
    </row>
    <row r="62" spans="1:16" x14ac:dyDescent="0.3">
      <c r="A62" s="10">
        <v>4401</v>
      </c>
      <c r="B62" s="17" t="s">
        <v>547</v>
      </c>
      <c r="C62" s="146">
        <v>11</v>
      </c>
      <c r="D62" s="12"/>
      <c r="E62" s="12"/>
      <c r="F62" s="12"/>
      <c r="G62" s="12"/>
      <c r="H62" s="12"/>
      <c r="I62" s="12"/>
      <c r="J62" s="12"/>
      <c r="K62" s="12"/>
      <c r="L62" s="12"/>
      <c r="M62" s="12"/>
      <c r="N62" s="12"/>
      <c r="O62" s="12"/>
      <c r="P62" s="13">
        <f t="shared" si="2"/>
        <v>0</v>
      </c>
    </row>
    <row r="63" spans="1:16" ht="15" customHeight="1" x14ac:dyDescent="0.3">
      <c r="A63" s="7">
        <v>4500</v>
      </c>
      <c r="B63" s="19" t="s">
        <v>548</v>
      </c>
      <c r="C63" s="149"/>
      <c r="D63" s="9">
        <f>SUM(D64:D68)</f>
        <v>0</v>
      </c>
      <c r="E63" s="9">
        <f t="shared" ref="E63:O63" si="15">SUM(E64:E68)</f>
        <v>0</v>
      </c>
      <c r="F63" s="9">
        <f t="shared" si="15"/>
        <v>0</v>
      </c>
      <c r="G63" s="9">
        <f t="shared" si="15"/>
        <v>0</v>
      </c>
      <c r="H63" s="9">
        <f t="shared" si="15"/>
        <v>0</v>
      </c>
      <c r="I63" s="9">
        <f t="shared" si="15"/>
        <v>0</v>
      </c>
      <c r="J63" s="9">
        <f t="shared" si="15"/>
        <v>0</v>
      </c>
      <c r="K63" s="9">
        <f t="shared" si="15"/>
        <v>0</v>
      </c>
      <c r="L63" s="9">
        <f t="shared" si="15"/>
        <v>0</v>
      </c>
      <c r="M63" s="9">
        <f t="shared" si="15"/>
        <v>0</v>
      </c>
      <c r="N63" s="9">
        <f t="shared" si="15"/>
        <v>0</v>
      </c>
      <c r="O63" s="9">
        <f t="shared" si="15"/>
        <v>0</v>
      </c>
      <c r="P63" s="9">
        <f t="shared" si="2"/>
        <v>0</v>
      </c>
    </row>
    <row r="64" spans="1:16" x14ac:dyDescent="0.3">
      <c r="A64" s="10">
        <v>4501</v>
      </c>
      <c r="B64" s="17" t="s">
        <v>435</v>
      </c>
      <c r="C64" s="146">
        <v>11</v>
      </c>
      <c r="D64" s="12"/>
      <c r="E64" s="12"/>
      <c r="F64" s="12"/>
      <c r="G64" s="12"/>
      <c r="H64" s="12"/>
      <c r="I64" s="12"/>
      <c r="J64" s="12"/>
      <c r="K64" s="12"/>
      <c r="L64" s="12"/>
      <c r="M64" s="12"/>
      <c r="N64" s="12"/>
      <c r="O64" s="12"/>
      <c r="P64" s="13">
        <f t="shared" si="2"/>
        <v>0</v>
      </c>
    </row>
    <row r="65" spans="1:16" x14ac:dyDescent="0.3">
      <c r="A65" s="10">
        <v>4502</v>
      </c>
      <c r="B65" s="17" t="s">
        <v>517</v>
      </c>
      <c r="C65" s="146">
        <v>11</v>
      </c>
      <c r="D65" s="12"/>
      <c r="E65" s="12"/>
      <c r="F65" s="12"/>
      <c r="G65" s="12"/>
      <c r="H65" s="12"/>
      <c r="I65" s="12"/>
      <c r="J65" s="12"/>
      <c r="K65" s="12"/>
      <c r="L65" s="12"/>
      <c r="M65" s="12"/>
      <c r="N65" s="12"/>
      <c r="O65" s="12"/>
      <c r="P65" s="13">
        <f t="shared" si="2"/>
        <v>0</v>
      </c>
    </row>
    <row r="66" spans="1:16" x14ac:dyDescent="0.3">
      <c r="A66" s="10">
        <v>4503</v>
      </c>
      <c r="B66" s="17" t="s">
        <v>436</v>
      </c>
      <c r="C66" s="146">
        <v>11</v>
      </c>
      <c r="D66" s="12"/>
      <c r="E66" s="12"/>
      <c r="F66" s="12"/>
      <c r="G66" s="12"/>
      <c r="H66" s="12"/>
      <c r="I66" s="12"/>
      <c r="J66" s="12"/>
      <c r="K66" s="12"/>
      <c r="L66" s="12"/>
      <c r="M66" s="12"/>
      <c r="N66" s="12"/>
      <c r="O66" s="12"/>
      <c r="P66" s="13">
        <f t="shared" si="2"/>
        <v>0</v>
      </c>
    </row>
    <row r="67" spans="1:16" x14ac:dyDescent="0.3">
      <c r="A67" s="10">
        <v>4504</v>
      </c>
      <c r="B67" s="17" t="s">
        <v>518</v>
      </c>
      <c r="C67" s="146">
        <v>11</v>
      </c>
      <c r="D67" s="12"/>
      <c r="E67" s="12"/>
      <c r="F67" s="12"/>
      <c r="G67" s="12"/>
      <c r="H67" s="12"/>
      <c r="I67" s="12"/>
      <c r="J67" s="12"/>
      <c r="K67" s="12"/>
      <c r="L67" s="12"/>
      <c r="M67" s="12"/>
      <c r="N67" s="12"/>
      <c r="O67" s="12"/>
      <c r="P67" s="13">
        <f t="shared" si="2"/>
        <v>0</v>
      </c>
    </row>
    <row r="68" spans="1:16" x14ac:dyDescent="0.3">
      <c r="A68" s="10">
        <v>4509</v>
      </c>
      <c r="B68" s="17" t="s">
        <v>437</v>
      </c>
      <c r="C68" s="146">
        <v>11</v>
      </c>
      <c r="D68" s="12"/>
      <c r="E68" s="12"/>
      <c r="F68" s="12"/>
      <c r="G68" s="12"/>
      <c r="H68" s="12"/>
      <c r="I68" s="12"/>
      <c r="J68" s="12"/>
      <c r="K68" s="12"/>
      <c r="L68" s="12"/>
      <c r="M68" s="12"/>
      <c r="N68" s="12"/>
      <c r="O68" s="12"/>
      <c r="P68" s="13">
        <f t="shared" si="2"/>
        <v>0</v>
      </c>
    </row>
    <row r="69" spans="1:16" ht="28.8" x14ac:dyDescent="0.3">
      <c r="A69" s="7">
        <v>4900</v>
      </c>
      <c r="B69" s="19" t="s">
        <v>2220</v>
      </c>
      <c r="C69" s="147"/>
      <c r="D69" s="9">
        <f>SUM(D70)</f>
        <v>0</v>
      </c>
      <c r="E69" s="9">
        <f t="shared" ref="E69:O69" si="16">SUM(E70)</f>
        <v>0</v>
      </c>
      <c r="F69" s="9">
        <f t="shared" si="16"/>
        <v>0</v>
      </c>
      <c r="G69" s="9">
        <f t="shared" si="16"/>
        <v>0</v>
      </c>
      <c r="H69" s="9">
        <f t="shared" si="16"/>
        <v>0</v>
      </c>
      <c r="I69" s="9">
        <f t="shared" si="16"/>
        <v>0</v>
      </c>
      <c r="J69" s="9">
        <f t="shared" si="16"/>
        <v>0</v>
      </c>
      <c r="K69" s="9">
        <f t="shared" si="16"/>
        <v>0</v>
      </c>
      <c r="L69" s="9">
        <f t="shared" si="16"/>
        <v>0</v>
      </c>
      <c r="M69" s="9">
        <f t="shared" si="16"/>
        <v>0</v>
      </c>
      <c r="N69" s="9">
        <f t="shared" si="16"/>
        <v>0</v>
      </c>
      <c r="O69" s="9">
        <f t="shared" si="16"/>
        <v>0</v>
      </c>
      <c r="P69" s="9">
        <f t="shared" si="2"/>
        <v>0</v>
      </c>
    </row>
    <row r="70" spans="1:16" ht="28.8" x14ac:dyDescent="0.3">
      <c r="A70" s="10">
        <v>4901</v>
      </c>
      <c r="B70" s="17" t="s">
        <v>2220</v>
      </c>
      <c r="C70" s="146">
        <v>11</v>
      </c>
      <c r="D70" s="12"/>
      <c r="E70" s="12"/>
      <c r="F70" s="12"/>
      <c r="G70" s="12"/>
      <c r="H70" s="12"/>
      <c r="I70" s="12"/>
      <c r="J70" s="12"/>
      <c r="K70" s="12"/>
      <c r="L70" s="12"/>
      <c r="M70" s="12"/>
      <c r="N70" s="12"/>
      <c r="O70" s="12"/>
      <c r="P70" s="13">
        <f t="shared" si="2"/>
        <v>0</v>
      </c>
    </row>
    <row r="71" spans="1:16" ht="15" customHeight="1" x14ac:dyDescent="0.3">
      <c r="A71" s="4">
        <v>5000</v>
      </c>
      <c r="B71" s="20" t="s">
        <v>501</v>
      </c>
      <c r="C71" s="144"/>
      <c r="D71" s="6">
        <f>D72+D75+D76</f>
        <v>0</v>
      </c>
      <c r="E71" s="6">
        <f t="shared" ref="E71:N71" si="17">E72+E75+E76</f>
        <v>0</v>
      </c>
      <c r="F71" s="6">
        <f t="shared" si="17"/>
        <v>0</v>
      </c>
      <c r="G71" s="6">
        <f t="shared" si="17"/>
        <v>0</v>
      </c>
      <c r="H71" s="6">
        <f t="shared" si="17"/>
        <v>0</v>
      </c>
      <c r="I71" s="6">
        <f t="shared" si="17"/>
        <v>0</v>
      </c>
      <c r="J71" s="6">
        <f t="shared" si="17"/>
        <v>0</v>
      </c>
      <c r="K71" s="6">
        <f t="shared" si="17"/>
        <v>0</v>
      </c>
      <c r="L71" s="6">
        <f t="shared" si="17"/>
        <v>0</v>
      </c>
      <c r="M71" s="6">
        <f t="shared" si="17"/>
        <v>0</v>
      </c>
      <c r="N71" s="6">
        <f t="shared" si="17"/>
        <v>0</v>
      </c>
      <c r="O71" s="6">
        <f>O72+O75+O76</f>
        <v>0</v>
      </c>
      <c r="P71" s="6">
        <f t="shared" si="2"/>
        <v>0</v>
      </c>
    </row>
    <row r="72" spans="1:16" ht="15" customHeight="1" x14ac:dyDescent="0.3">
      <c r="A72" s="7">
        <v>5100</v>
      </c>
      <c r="B72" s="19" t="s">
        <v>501</v>
      </c>
      <c r="C72" s="149"/>
      <c r="D72" s="9">
        <f>SUM(D73:D74)</f>
        <v>0</v>
      </c>
      <c r="E72" s="9">
        <f t="shared" ref="E72:O72" si="18">SUM(E73:E74)</f>
        <v>0</v>
      </c>
      <c r="F72" s="9">
        <f t="shared" si="18"/>
        <v>0</v>
      </c>
      <c r="G72" s="9">
        <f t="shared" si="18"/>
        <v>0</v>
      </c>
      <c r="H72" s="9">
        <f t="shared" si="18"/>
        <v>0</v>
      </c>
      <c r="I72" s="9">
        <f t="shared" si="18"/>
        <v>0</v>
      </c>
      <c r="J72" s="9">
        <f t="shared" si="18"/>
        <v>0</v>
      </c>
      <c r="K72" s="9">
        <f t="shared" si="18"/>
        <v>0</v>
      </c>
      <c r="L72" s="9">
        <f t="shared" si="18"/>
        <v>0</v>
      </c>
      <c r="M72" s="9">
        <f t="shared" si="18"/>
        <v>0</v>
      </c>
      <c r="N72" s="9">
        <f t="shared" si="18"/>
        <v>0</v>
      </c>
      <c r="O72" s="9">
        <f t="shared" si="18"/>
        <v>0</v>
      </c>
      <c r="P72" s="9">
        <f t="shared" si="2"/>
        <v>0</v>
      </c>
    </row>
    <row r="73" spans="1:16" ht="15" customHeight="1" x14ac:dyDescent="0.3">
      <c r="A73" s="10">
        <v>5101</v>
      </c>
      <c r="B73" s="17" t="s">
        <v>549</v>
      </c>
      <c r="C73" s="146">
        <v>11</v>
      </c>
      <c r="D73" s="12"/>
      <c r="E73" s="12"/>
      <c r="F73" s="12"/>
      <c r="G73" s="12"/>
      <c r="H73" s="12"/>
      <c r="I73" s="12"/>
      <c r="J73" s="12"/>
      <c r="K73" s="12"/>
      <c r="L73" s="12"/>
      <c r="M73" s="12"/>
      <c r="N73" s="12"/>
      <c r="O73" s="12"/>
      <c r="P73" s="13">
        <f t="shared" si="2"/>
        <v>0</v>
      </c>
    </row>
    <row r="74" spans="1:16" x14ac:dyDescent="0.3">
      <c r="A74" s="10">
        <v>5102</v>
      </c>
      <c r="B74" s="17" t="s">
        <v>442</v>
      </c>
      <c r="C74" s="146">
        <v>11</v>
      </c>
      <c r="D74" s="12"/>
      <c r="E74" s="12"/>
      <c r="F74" s="12"/>
      <c r="G74" s="12"/>
      <c r="H74" s="12"/>
      <c r="I74" s="12"/>
      <c r="J74" s="12"/>
      <c r="K74" s="12"/>
      <c r="L74" s="12"/>
      <c r="M74" s="12"/>
      <c r="N74" s="12"/>
      <c r="O74" s="12"/>
      <c r="P74" s="13">
        <f t="shared" si="2"/>
        <v>0</v>
      </c>
    </row>
    <row r="75" spans="1:16" ht="15" customHeight="1" x14ac:dyDescent="0.3">
      <c r="A75" s="7">
        <v>5200</v>
      </c>
      <c r="B75" s="19" t="s">
        <v>550</v>
      </c>
      <c r="C75" s="149"/>
      <c r="D75" s="9"/>
      <c r="E75" s="9"/>
      <c r="F75" s="9"/>
      <c r="G75" s="9"/>
      <c r="H75" s="9"/>
      <c r="I75" s="9"/>
      <c r="J75" s="9"/>
      <c r="K75" s="9"/>
      <c r="L75" s="9"/>
      <c r="M75" s="9"/>
      <c r="N75" s="9"/>
      <c r="O75" s="9"/>
      <c r="P75" s="9">
        <f t="shared" si="2"/>
        <v>0</v>
      </c>
    </row>
    <row r="76" spans="1:16" ht="28.8" x14ac:dyDescent="0.3">
      <c r="A76" s="7">
        <v>5900</v>
      </c>
      <c r="B76" s="19" t="s">
        <v>2221</v>
      </c>
      <c r="C76" s="147"/>
      <c r="D76" s="9">
        <f>SUM(D77)</f>
        <v>0</v>
      </c>
      <c r="E76" s="9">
        <f t="shared" ref="E76:O76" si="19">SUM(E77)</f>
        <v>0</v>
      </c>
      <c r="F76" s="9">
        <f t="shared" si="19"/>
        <v>0</v>
      </c>
      <c r="G76" s="9">
        <f t="shared" si="19"/>
        <v>0</v>
      </c>
      <c r="H76" s="9">
        <f t="shared" si="19"/>
        <v>0</v>
      </c>
      <c r="I76" s="9">
        <f t="shared" si="19"/>
        <v>0</v>
      </c>
      <c r="J76" s="9">
        <f t="shared" si="19"/>
        <v>0</v>
      </c>
      <c r="K76" s="9">
        <f t="shared" si="19"/>
        <v>0</v>
      </c>
      <c r="L76" s="9">
        <f t="shared" si="19"/>
        <v>0</v>
      </c>
      <c r="M76" s="9">
        <f t="shared" si="19"/>
        <v>0</v>
      </c>
      <c r="N76" s="9">
        <f t="shared" si="19"/>
        <v>0</v>
      </c>
      <c r="O76" s="9">
        <f t="shared" si="19"/>
        <v>0</v>
      </c>
      <c r="P76" s="9">
        <f t="shared" ref="P76:P77" si="20">SUM(D76:O76)</f>
        <v>0</v>
      </c>
    </row>
    <row r="77" spans="1:16" ht="28.8" x14ac:dyDescent="0.3">
      <c r="A77" s="10">
        <v>5901</v>
      </c>
      <c r="B77" s="17" t="s">
        <v>2221</v>
      </c>
      <c r="C77" s="146">
        <v>11</v>
      </c>
      <c r="D77" s="12"/>
      <c r="E77" s="12"/>
      <c r="F77" s="12"/>
      <c r="G77" s="12"/>
      <c r="H77" s="12"/>
      <c r="I77" s="12"/>
      <c r="J77" s="12"/>
      <c r="K77" s="12"/>
      <c r="L77" s="12"/>
      <c r="M77" s="12"/>
      <c r="N77" s="12"/>
      <c r="O77" s="12"/>
      <c r="P77" s="13">
        <f t="shared" si="20"/>
        <v>0</v>
      </c>
    </row>
    <row r="78" spans="1:16" ht="15" customHeight="1" x14ac:dyDescent="0.3">
      <c r="A78" s="4">
        <v>6000</v>
      </c>
      <c r="B78" s="20" t="s">
        <v>502</v>
      </c>
      <c r="C78" s="144"/>
      <c r="D78" s="6">
        <f>D79+D83+D86+D92</f>
        <v>0</v>
      </c>
      <c r="E78" s="6">
        <f t="shared" ref="E78:N78" si="21">E79+E83+E86+E92</f>
        <v>0</v>
      </c>
      <c r="F78" s="6">
        <f t="shared" si="21"/>
        <v>0</v>
      </c>
      <c r="G78" s="6">
        <f t="shared" si="21"/>
        <v>0</v>
      </c>
      <c r="H78" s="6">
        <f t="shared" si="21"/>
        <v>0</v>
      </c>
      <c r="I78" s="6">
        <f t="shared" si="21"/>
        <v>0</v>
      </c>
      <c r="J78" s="6">
        <f t="shared" si="21"/>
        <v>0</v>
      </c>
      <c r="K78" s="6">
        <f t="shared" si="21"/>
        <v>0</v>
      </c>
      <c r="L78" s="6">
        <f t="shared" si="21"/>
        <v>0</v>
      </c>
      <c r="M78" s="6">
        <f t="shared" si="21"/>
        <v>0</v>
      </c>
      <c r="N78" s="6">
        <f t="shared" si="21"/>
        <v>0</v>
      </c>
      <c r="O78" s="6">
        <f>O79+O83+O86+O92</f>
        <v>0</v>
      </c>
      <c r="P78" s="6">
        <f t="shared" si="2"/>
        <v>0</v>
      </c>
    </row>
    <row r="79" spans="1:16" ht="15" customHeight="1" x14ac:dyDescent="0.3">
      <c r="A79" s="7">
        <v>6100</v>
      </c>
      <c r="B79" s="19" t="s">
        <v>502</v>
      </c>
      <c r="C79" s="149"/>
      <c r="D79" s="9">
        <f>SUM(D80:D82)</f>
        <v>0</v>
      </c>
      <c r="E79" s="9">
        <f t="shared" ref="E79:O79" si="22">SUM(E80:E82)</f>
        <v>0</v>
      </c>
      <c r="F79" s="9">
        <f t="shared" si="22"/>
        <v>0</v>
      </c>
      <c r="G79" s="9">
        <f t="shared" si="22"/>
        <v>0</v>
      </c>
      <c r="H79" s="9">
        <f t="shared" si="22"/>
        <v>0</v>
      </c>
      <c r="I79" s="9">
        <f t="shared" si="22"/>
        <v>0</v>
      </c>
      <c r="J79" s="9">
        <f t="shared" si="22"/>
        <v>0</v>
      </c>
      <c r="K79" s="9">
        <f t="shared" si="22"/>
        <v>0</v>
      </c>
      <c r="L79" s="9">
        <f t="shared" si="22"/>
        <v>0</v>
      </c>
      <c r="M79" s="9">
        <f t="shared" si="22"/>
        <v>0</v>
      </c>
      <c r="N79" s="9">
        <f t="shared" si="22"/>
        <v>0</v>
      </c>
      <c r="O79" s="9">
        <f t="shared" si="22"/>
        <v>0</v>
      </c>
      <c r="P79" s="9">
        <f t="shared" si="2"/>
        <v>0</v>
      </c>
    </row>
    <row r="80" spans="1:16" x14ac:dyDescent="0.3">
      <c r="A80" s="10">
        <v>6101</v>
      </c>
      <c r="B80" s="17" t="s">
        <v>551</v>
      </c>
      <c r="C80" s="146">
        <v>11</v>
      </c>
      <c r="D80" s="12"/>
      <c r="E80" s="12"/>
      <c r="F80" s="12"/>
      <c r="G80" s="12"/>
      <c r="H80" s="12"/>
      <c r="I80" s="12"/>
      <c r="J80" s="12"/>
      <c r="K80" s="12"/>
      <c r="L80" s="12"/>
      <c r="M80" s="12"/>
      <c r="N80" s="12"/>
      <c r="O80" s="12"/>
      <c r="P80" s="13">
        <f t="shared" ref="P80:P146" si="23">SUM(D80:O80)</f>
        <v>0</v>
      </c>
    </row>
    <row r="81" spans="1:16" x14ac:dyDescent="0.3">
      <c r="A81" s="10">
        <v>6102</v>
      </c>
      <c r="B81" s="17" t="s">
        <v>552</v>
      </c>
      <c r="C81" s="146">
        <v>11</v>
      </c>
      <c r="D81" s="12"/>
      <c r="E81" s="12"/>
      <c r="F81" s="12"/>
      <c r="G81" s="12"/>
      <c r="H81" s="12"/>
      <c r="I81" s="12"/>
      <c r="J81" s="12"/>
      <c r="K81" s="12"/>
      <c r="L81" s="12"/>
      <c r="M81" s="12"/>
      <c r="N81" s="12"/>
      <c r="O81" s="12"/>
      <c r="P81" s="13">
        <f t="shared" si="23"/>
        <v>0</v>
      </c>
    </row>
    <row r="82" spans="1:16" x14ac:dyDescent="0.3">
      <c r="A82" s="10">
        <v>6103</v>
      </c>
      <c r="B82" s="17" t="s">
        <v>553</v>
      </c>
      <c r="C82" s="146">
        <v>11</v>
      </c>
      <c r="D82" s="12"/>
      <c r="E82" s="12"/>
      <c r="F82" s="12"/>
      <c r="G82" s="12"/>
      <c r="H82" s="12"/>
      <c r="I82" s="12"/>
      <c r="J82" s="12"/>
      <c r="K82" s="12"/>
      <c r="L82" s="12"/>
      <c r="M82" s="12"/>
      <c r="N82" s="12"/>
      <c r="O82" s="12"/>
      <c r="P82" s="13">
        <f t="shared" si="23"/>
        <v>0</v>
      </c>
    </row>
    <row r="83" spans="1:16" ht="15" customHeight="1" x14ac:dyDescent="0.3">
      <c r="A83" s="7">
        <v>6200</v>
      </c>
      <c r="B83" s="19" t="s">
        <v>554</v>
      </c>
      <c r="C83" s="149"/>
      <c r="D83" s="9">
        <f>SUM(D84:D85)</f>
        <v>0</v>
      </c>
      <c r="E83" s="9">
        <f t="shared" ref="E83:O83" si="24">SUM(E84:E85)</f>
        <v>0</v>
      </c>
      <c r="F83" s="9">
        <f t="shared" si="24"/>
        <v>0</v>
      </c>
      <c r="G83" s="9">
        <f t="shared" si="24"/>
        <v>0</v>
      </c>
      <c r="H83" s="9">
        <f t="shared" si="24"/>
        <v>0</v>
      </c>
      <c r="I83" s="9">
        <f t="shared" si="24"/>
        <v>0</v>
      </c>
      <c r="J83" s="9">
        <f t="shared" si="24"/>
        <v>0</v>
      </c>
      <c r="K83" s="9">
        <f t="shared" si="24"/>
        <v>0</v>
      </c>
      <c r="L83" s="9">
        <f t="shared" si="24"/>
        <v>0</v>
      </c>
      <c r="M83" s="9">
        <f t="shared" si="24"/>
        <v>0</v>
      </c>
      <c r="N83" s="9">
        <f t="shared" si="24"/>
        <v>0</v>
      </c>
      <c r="O83" s="9">
        <f t="shared" si="24"/>
        <v>0</v>
      </c>
      <c r="P83" s="9">
        <f t="shared" si="23"/>
        <v>0</v>
      </c>
    </row>
    <row r="84" spans="1:16" x14ac:dyDescent="0.3">
      <c r="A84" s="10">
        <v>6201</v>
      </c>
      <c r="B84" s="21" t="s">
        <v>555</v>
      </c>
      <c r="C84" s="146">
        <v>11</v>
      </c>
      <c r="D84" s="12"/>
      <c r="E84" s="12"/>
      <c r="F84" s="12"/>
      <c r="G84" s="12"/>
      <c r="H84" s="12"/>
      <c r="I84" s="12"/>
      <c r="J84" s="12"/>
      <c r="K84" s="12"/>
      <c r="L84" s="12"/>
      <c r="M84" s="12"/>
      <c r="N84" s="12"/>
      <c r="O84" s="12"/>
      <c r="P84" s="13">
        <f t="shared" si="23"/>
        <v>0</v>
      </c>
    </row>
    <row r="85" spans="1:16" x14ac:dyDescent="0.3">
      <c r="A85" s="10">
        <v>6202</v>
      </c>
      <c r="B85" s="21" t="s">
        <v>556</v>
      </c>
      <c r="C85" s="146">
        <v>11</v>
      </c>
      <c r="D85" s="12"/>
      <c r="E85" s="12"/>
      <c r="F85" s="12"/>
      <c r="G85" s="12"/>
      <c r="H85" s="12"/>
      <c r="I85" s="12"/>
      <c r="J85" s="12"/>
      <c r="K85" s="12"/>
      <c r="L85" s="12"/>
      <c r="M85" s="12"/>
      <c r="N85" s="12"/>
      <c r="O85" s="12"/>
      <c r="P85" s="13">
        <f t="shared" si="23"/>
        <v>0</v>
      </c>
    </row>
    <row r="86" spans="1:16" ht="15" customHeight="1" x14ac:dyDescent="0.3">
      <c r="A86" s="7">
        <v>6300</v>
      </c>
      <c r="B86" s="19" t="s">
        <v>557</v>
      </c>
      <c r="C86" s="149"/>
      <c r="D86" s="9">
        <f>SUM(D87:D91)</f>
        <v>0</v>
      </c>
      <c r="E86" s="9">
        <f t="shared" ref="E86:O86" si="25">SUM(E87:E91)</f>
        <v>0</v>
      </c>
      <c r="F86" s="9">
        <f t="shared" si="25"/>
        <v>0</v>
      </c>
      <c r="G86" s="9">
        <f t="shared" si="25"/>
        <v>0</v>
      </c>
      <c r="H86" s="9">
        <f t="shared" si="25"/>
        <v>0</v>
      </c>
      <c r="I86" s="9">
        <f t="shared" si="25"/>
        <v>0</v>
      </c>
      <c r="J86" s="9">
        <f t="shared" si="25"/>
        <v>0</v>
      </c>
      <c r="K86" s="9">
        <f t="shared" si="25"/>
        <v>0</v>
      </c>
      <c r="L86" s="9">
        <f t="shared" si="25"/>
        <v>0</v>
      </c>
      <c r="M86" s="9">
        <f t="shared" si="25"/>
        <v>0</v>
      </c>
      <c r="N86" s="9">
        <f t="shared" si="25"/>
        <v>0</v>
      </c>
      <c r="O86" s="9">
        <f t="shared" si="25"/>
        <v>0</v>
      </c>
      <c r="P86" s="9">
        <f t="shared" si="23"/>
        <v>0</v>
      </c>
    </row>
    <row r="87" spans="1:16" x14ac:dyDescent="0.3">
      <c r="A87" s="10">
        <v>6301</v>
      </c>
      <c r="B87" s="17" t="s">
        <v>435</v>
      </c>
      <c r="C87" s="146">
        <v>11</v>
      </c>
      <c r="D87" s="12"/>
      <c r="E87" s="12"/>
      <c r="F87" s="12"/>
      <c r="G87" s="12"/>
      <c r="H87" s="12"/>
      <c r="I87" s="12"/>
      <c r="J87" s="12"/>
      <c r="K87" s="12"/>
      <c r="L87" s="12"/>
      <c r="M87" s="12"/>
      <c r="N87" s="12"/>
      <c r="O87" s="12"/>
      <c r="P87" s="13">
        <f t="shared" si="23"/>
        <v>0</v>
      </c>
    </row>
    <row r="88" spans="1:16" x14ac:dyDescent="0.3">
      <c r="A88" s="10">
        <v>6302</v>
      </c>
      <c r="B88" s="17" t="s">
        <v>517</v>
      </c>
      <c r="C88" s="146">
        <v>11</v>
      </c>
      <c r="D88" s="12"/>
      <c r="E88" s="12"/>
      <c r="F88" s="12"/>
      <c r="G88" s="12"/>
      <c r="H88" s="12"/>
      <c r="I88" s="12"/>
      <c r="J88" s="12"/>
      <c r="K88" s="12"/>
      <c r="L88" s="12"/>
      <c r="M88" s="12"/>
      <c r="N88" s="12"/>
      <c r="O88" s="12"/>
      <c r="P88" s="13">
        <f t="shared" si="23"/>
        <v>0</v>
      </c>
    </row>
    <row r="89" spans="1:16" x14ac:dyDescent="0.3">
      <c r="A89" s="10">
        <v>6303</v>
      </c>
      <c r="B89" s="17" t="s">
        <v>436</v>
      </c>
      <c r="C89" s="146">
        <v>11</v>
      </c>
      <c r="D89" s="12"/>
      <c r="E89" s="12"/>
      <c r="F89" s="12"/>
      <c r="G89" s="12"/>
      <c r="H89" s="12"/>
      <c r="I89" s="12"/>
      <c r="J89" s="12"/>
      <c r="K89" s="12"/>
      <c r="L89" s="12"/>
      <c r="M89" s="12"/>
      <c r="N89" s="12"/>
      <c r="O89" s="12"/>
      <c r="P89" s="13">
        <f t="shared" si="23"/>
        <v>0</v>
      </c>
    </row>
    <row r="90" spans="1:16" x14ac:dyDescent="0.3">
      <c r="A90" s="10">
        <v>6304</v>
      </c>
      <c r="B90" s="17" t="s">
        <v>518</v>
      </c>
      <c r="C90" s="146">
        <v>11</v>
      </c>
      <c r="D90" s="12"/>
      <c r="E90" s="12"/>
      <c r="F90" s="12"/>
      <c r="G90" s="12"/>
      <c r="H90" s="12"/>
      <c r="I90" s="12"/>
      <c r="J90" s="12"/>
      <c r="K90" s="12"/>
      <c r="L90" s="12"/>
      <c r="M90" s="12"/>
      <c r="N90" s="12"/>
      <c r="O90" s="12"/>
      <c r="P90" s="13">
        <f t="shared" si="23"/>
        <v>0</v>
      </c>
    </row>
    <row r="91" spans="1:16" x14ac:dyDescent="0.3">
      <c r="A91" s="10">
        <v>6309</v>
      </c>
      <c r="B91" s="17" t="s">
        <v>437</v>
      </c>
      <c r="C91" s="146">
        <v>11</v>
      </c>
      <c r="D91" s="12"/>
      <c r="E91" s="12"/>
      <c r="F91" s="12"/>
      <c r="G91" s="12"/>
      <c r="H91" s="12"/>
      <c r="I91" s="12"/>
      <c r="J91" s="12"/>
      <c r="K91" s="12"/>
      <c r="L91" s="12"/>
      <c r="M91" s="12"/>
      <c r="N91" s="12"/>
      <c r="O91" s="12"/>
      <c r="P91" s="13">
        <f t="shared" si="23"/>
        <v>0</v>
      </c>
    </row>
    <row r="92" spans="1:16" ht="28.8" x14ac:dyDescent="0.3">
      <c r="A92" s="7">
        <v>6900</v>
      </c>
      <c r="B92" s="19" t="s">
        <v>2222</v>
      </c>
      <c r="C92" s="147"/>
      <c r="D92" s="9">
        <f>SUM(D93)</f>
        <v>0</v>
      </c>
      <c r="E92" s="9">
        <f t="shared" ref="E92:O92" si="26">SUM(E93)</f>
        <v>0</v>
      </c>
      <c r="F92" s="9">
        <f t="shared" si="26"/>
        <v>0</v>
      </c>
      <c r="G92" s="9">
        <f t="shared" si="26"/>
        <v>0</v>
      </c>
      <c r="H92" s="9">
        <f t="shared" si="26"/>
        <v>0</v>
      </c>
      <c r="I92" s="9">
        <f t="shared" si="26"/>
        <v>0</v>
      </c>
      <c r="J92" s="9">
        <f t="shared" si="26"/>
        <v>0</v>
      </c>
      <c r="K92" s="9">
        <f t="shared" si="26"/>
        <v>0</v>
      </c>
      <c r="L92" s="9">
        <f t="shared" si="26"/>
        <v>0</v>
      </c>
      <c r="M92" s="9">
        <f t="shared" si="26"/>
        <v>0</v>
      </c>
      <c r="N92" s="9">
        <f t="shared" si="26"/>
        <v>0</v>
      </c>
      <c r="O92" s="9">
        <f t="shared" si="26"/>
        <v>0</v>
      </c>
      <c r="P92" s="9">
        <f t="shared" si="23"/>
        <v>0</v>
      </c>
    </row>
    <row r="93" spans="1:16" ht="28.8" x14ac:dyDescent="0.3">
      <c r="A93" s="10">
        <v>6901</v>
      </c>
      <c r="B93" s="17" t="s">
        <v>2222</v>
      </c>
      <c r="C93" s="146">
        <v>11</v>
      </c>
      <c r="D93" s="12"/>
      <c r="E93" s="12"/>
      <c r="F93" s="12"/>
      <c r="G93" s="12"/>
      <c r="H93" s="12"/>
      <c r="I93" s="12"/>
      <c r="J93" s="12"/>
      <c r="K93" s="12"/>
      <c r="L93" s="12"/>
      <c r="M93" s="12"/>
      <c r="N93" s="12"/>
      <c r="O93" s="12"/>
      <c r="P93" s="13">
        <f t="shared" si="23"/>
        <v>0</v>
      </c>
    </row>
    <row r="94" spans="1:16" ht="30" customHeight="1" x14ac:dyDescent="0.3">
      <c r="A94" s="4">
        <v>7000</v>
      </c>
      <c r="B94" s="22" t="s">
        <v>2190</v>
      </c>
      <c r="C94" s="144"/>
      <c r="D94" s="6">
        <f>D95+D97+D98+D100+D101+D102+D103+D105+D106</f>
        <v>0</v>
      </c>
      <c r="E94" s="6">
        <f t="shared" ref="E94:O94" si="27">E95+E97+E98+E100+E101+E102+E103+E105+E106</f>
        <v>0</v>
      </c>
      <c r="F94" s="6">
        <f t="shared" si="27"/>
        <v>0</v>
      </c>
      <c r="G94" s="6">
        <f t="shared" si="27"/>
        <v>0</v>
      </c>
      <c r="H94" s="6">
        <f t="shared" si="27"/>
        <v>0</v>
      </c>
      <c r="I94" s="6">
        <f t="shared" si="27"/>
        <v>0</v>
      </c>
      <c r="J94" s="6">
        <f t="shared" si="27"/>
        <v>0</v>
      </c>
      <c r="K94" s="6">
        <f t="shared" si="27"/>
        <v>0</v>
      </c>
      <c r="L94" s="6">
        <f t="shared" si="27"/>
        <v>0</v>
      </c>
      <c r="M94" s="6">
        <f t="shared" si="27"/>
        <v>0</v>
      </c>
      <c r="N94" s="6">
        <f t="shared" si="27"/>
        <v>0</v>
      </c>
      <c r="O94" s="6">
        <f t="shared" si="27"/>
        <v>0</v>
      </c>
      <c r="P94" s="6">
        <f t="shared" si="23"/>
        <v>0</v>
      </c>
    </row>
    <row r="95" spans="1:16" ht="30" customHeight="1" x14ac:dyDescent="0.3">
      <c r="A95" s="7">
        <v>7100</v>
      </c>
      <c r="B95" s="19" t="s">
        <v>558</v>
      </c>
      <c r="C95" s="149"/>
      <c r="D95" s="9">
        <f>SUM(D96)</f>
        <v>0</v>
      </c>
      <c r="E95" s="9">
        <f t="shared" ref="E95:O95" si="28">SUM(E96)</f>
        <v>0</v>
      </c>
      <c r="F95" s="9">
        <f t="shared" si="28"/>
        <v>0</v>
      </c>
      <c r="G95" s="9">
        <f t="shared" si="28"/>
        <v>0</v>
      </c>
      <c r="H95" s="9">
        <f t="shared" si="28"/>
        <v>0</v>
      </c>
      <c r="I95" s="9">
        <f t="shared" si="28"/>
        <v>0</v>
      </c>
      <c r="J95" s="9">
        <f t="shared" si="28"/>
        <v>0</v>
      </c>
      <c r="K95" s="9">
        <f t="shared" si="28"/>
        <v>0</v>
      </c>
      <c r="L95" s="9">
        <f t="shared" si="28"/>
        <v>0</v>
      </c>
      <c r="M95" s="9">
        <f t="shared" si="28"/>
        <v>0</v>
      </c>
      <c r="N95" s="9">
        <f t="shared" si="28"/>
        <v>0</v>
      </c>
      <c r="O95" s="9">
        <f t="shared" si="28"/>
        <v>0</v>
      </c>
      <c r="P95" s="9">
        <f t="shared" si="23"/>
        <v>0</v>
      </c>
    </row>
    <row r="96" spans="1:16" ht="30" customHeight="1" x14ac:dyDescent="0.3">
      <c r="A96" s="10">
        <v>7101</v>
      </c>
      <c r="B96" s="17" t="s">
        <v>558</v>
      </c>
      <c r="C96" s="110">
        <v>14</v>
      </c>
      <c r="D96" s="12"/>
      <c r="E96" s="12"/>
      <c r="F96" s="12"/>
      <c r="G96" s="12"/>
      <c r="H96" s="12"/>
      <c r="I96" s="12"/>
      <c r="J96" s="12"/>
      <c r="K96" s="12"/>
      <c r="L96" s="12"/>
      <c r="M96" s="12"/>
      <c r="N96" s="12"/>
      <c r="O96" s="12"/>
      <c r="P96" s="13">
        <f t="shared" si="23"/>
        <v>0</v>
      </c>
    </row>
    <row r="97" spans="1:16" ht="30" customHeight="1" x14ac:dyDescent="0.3">
      <c r="A97" s="7">
        <v>7200</v>
      </c>
      <c r="B97" s="19" t="s">
        <v>559</v>
      </c>
      <c r="C97" s="149"/>
      <c r="D97" s="9"/>
      <c r="E97" s="9"/>
      <c r="F97" s="9"/>
      <c r="G97" s="9"/>
      <c r="H97" s="9"/>
      <c r="I97" s="9"/>
      <c r="J97" s="9"/>
      <c r="K97" s="9"/>
      <c r="L97" s="9"/>
      <c r="M97" s="9"/>
      <c r="N97" s="9"/>
      <c r="O97" s="9"/>
      <c r="P97" s="9">
        <f t="shared" si="23"/>
        <v>0</v>
      </c>
    </row>
    <row r="98" spans="1:16" ht="30" customHeight="1" x14ac:dyDescent="0.3">
      <c r="A98" s="7">
        <v>7300</v>
      </c>
      <c r="B98" s="19" t="s">
        <v>560</v>
      </c>
      <c r="C98" s="149"/>
      <c r="D98" s="9">
        <f>SUM(D99)</f>
        <v>0</v>
      </c>
      <c r="E98" s="9">
        <f t="shared" ref="E98:O98" si="29">SUM(E99)</f>
        <v>0</v>
      </c>
      <c r="F98" s="9">
        <f t="shared" si="29"/>
        <v>0</v>
      </c>
      <c r="G98" s="9">
        <f t="shared" si="29"/>
        <v>0</v>
      </c>
      <c r="H98" s="9">
        <f t="shared" si="29"/>
        <v>0</v>
      </c>
      <c r="I98" s="9">
        <f t="shared" si="29"/>
        <v>0</v>
      </c>
      <c r="J98" s="9">
        <f t="shared" si="29"/>
        <v>0</v>
      </c>
      <c r="K98" s="9">
        <f t="shared" si="29"/>
        <v>0</v>
      </c>
      <c r="L98" s="9">
        <f t="shared" si="29"/>
        <v>0</v>
      </c>
      <c r="M98" s="9">
        <f t="shared" si="29"/>
        <v>0</v>
      </c>
      <c r="N98" s="9">
        <f t="shared" si="29"/>
        <v>0</v>
      </c>
      <c r="O98" s="9">
        <f t="shared" si="29"/>
        <v>0</v>
      </c>
      <c r="P98" s="9">
        <f t="shared" si="23"/>
        <v>0</v>
      </c>
    </row>
    <row r="99" spans="1:16" ht="30" customHeight="1" x14ac:dyDescent="0.3">
      <c r="A99" s="10">
        <v>7301</v>
      </c>
      <c r="B99" s="17" t="s">
        <v>560</v>
      </c>
      <c r="C99" s="110">
        <v>14</v>
      </c>
      <c r="D99" s="12"/>
      <c r="E99" s="12"/>
      <c r="F99" s="12"/>
      <c r="G99" s="12"/>
      <c r="H99" s="12"/>
      <c r="I99" s="12"/>
      <c r="J99" s="12"/>
      <c r="K99" s="12"/>
      <c r="L99" s="12"/>
      <c r="M99" s="12"/>
      <c r="N99" s="12"/>
      <c r="O99" s="12"/>
      <c r="P99" s="13">
        <f t="shared" si="23"/>
        <v>0</v>
      </c>
    </row>
    <row r="100" spans="1:16" ht="45" customHeight="1" x14ac:dyDescent="0.3">
      <c r="A100" s="7">
        <v>7400</v>
      </c>
      <c r="B100" s="19" t="s">
        <v>561</v>
      </c>
      <c r="C100" s="149"/>
      <c r="D100" s="9"/>
      <c r="E100" s="9"/>
      <c r="F100" s="9"/>
      <c r="G100" s="9"/>
      <c r="H100" s="9"/>
      <c r="I100" s="9"/>
      <c r="J100" s="9"/>
      <c r="K100" s="9"/>
      <c r="L100" s="9"/>
      <c r="M100" s="9"/>
      <c r="N100" s="9"/>
      <c r="O100" s="9"/>
      <c r="P100" s="9">
        <f t="shared" si="23"/>
        <v>0</v>
      </c>
    </row>
    <row r="101" spans="1:16" ht="45" customHeight="1" x14ac:dyDescent="0.3">
      <c r="A101" s="7">
        <v>7500</v>
      </c>
      <c r="B101" s="19" t="s">
        <v>562</v>
      </c>
      <c r="C101" s="149"/>
      <c r="D101" s="9"/>
      <c r="E101" s="9"/>
      <c r="F101" s="9"/>
      <c r="G101" s="9"/>
      <c r="H101" s="9"/>
      <c r="I101" s="9"/>
      <c r="J101" s="9"/>
      <c r="K101" s="9"/>
      <c r="L101" s="9"/>
      <c r="M101" s="9"/>
      <c r="N101" s="9"/>
      <c r="O101" s="9"/>
      <c r="P101" s="9">
        <f t="shared" si="23"/>
        <v>0</v>
      </c>
    </row>
    <row r="102" spans="1:16" ht="45" customHeight="1" x14ac:dyDescent="0.3">
      <c r="A102" s="7">
        <v>7600</v>
      </c>
      <c r="B102" s="19" t="s">
        <v>563</v>
      </c>
      <c r="C102" s="149"/>
      <c r="D102" s="9"/>
      <c r="E102" s="9"/>
      <c r="F102" s="9"/>
      <c r="G102" s="9"/>
      <c r="H102" s="9"/>
      <c r="I102" s="9"/>
      <c r="J102" s="9"/>
      <c r="K102" s="9"/>
      <c r="L102" s="9"/>
      <c r="M102" s="9"/>
      <c r="N102" s="9"/>
      <c r="O102" s="9"/>
      <c r="P102" s="9">
        <f t="shared" si="23"/>
        <v>0</v>
      </c>
    </row>
    <row r="103" spans="1:16" ht="30" customHeight="1" x14ac:dyDescent="0.3">
      <c r="A103" s="7">
        <v>7700</v>
      </c>
      <c r="B103" s="19" t="s">
        <v>564</v>
      </c>
      <c r="C103" s="149"/>
      <c r="D103" s="9">
        <f>SUM(D104)</f>
        <v>0</v>
      </c>
      <c r="E103" s="9">
        <f t="shared" ref="E103:O103" si="30">SUM(E104)</f>
        <v>0</v>
      </c>
      <c r="F103" s="9">
        <f t="shared" si="30"/>
        <v>0</v>
      </c>
      <c r="G103" s="9">
        <f t="shared" si="30"/>
        <v>0</v>
      </c>
      <c r="H103" s="9">
        <f t="shared" si="30"/>
        <v>0</v>
      </c>
      <c r="I103" s="9">
        <f t="shared" si="30"/>
        <v>0</v>
      </c>
      <c r="J103" s="9">
        <f t="shared" si="30"/>
        <v>0</v>
      </c>
      <c r="K103" s="9">
        <f t="shared" si="30"/>
        <v>0</v>
      </c>
      <c r="L103" s="9">
        <f t="shared" si="30"/>
        <v>0</v>
      </c>
      <c r="M103" s="9">
        <f t="shared" si="30"/>
        <v>0</v>
      </c>
      <c r="N103" s="9">
        <f t="shared" si="30"/>
        <v>0</v>
      </c>
      <c r="O103" s="9">
        <f t="shared" si="30"/>
        <v>0</v>
      </c>
      <c r="P103" s="9">
        <f t="shared" si="23"/>
        <v>0</v>
      </c>
    </row>
    <row r="104" spans="1:16" ht="30" customHeight="1" x14ac:dyDescent="0.3">
      <c r="A104" s="10">
        <v>7701</v>
      </c>
      <c r="B104" s="17" t="s">
        <v>564</v>
      </c>
      <c r="C104" s="110">
        <v>14</v>
      </c>
      <c r="D104" s="12"/>
      <c r="E104" s="12"/>
      <c r="F104" s="12"/>
      <c r="G104" s="12"/>
      <c r="H104" s="12"/>
      <c r="I104" s="12"/>
      <c r="J104" s="12"/>
      <c r="K104" s="12"/>
      <c r="L104" s="12"/>
      <c r="M104" s="12"/>
      <c r="N104" s="12"/>
      <c r="O104" s="12"/>
      <c r="P104" s="13">
        <f t="shared" si="23"/>
        <v>0</v>
      </c>
    </row>
    <row r="105" spans="1:16" ht="30" customHeight="1" x14ac:dyDescent="0.3">
      <c r="A105" s="7">
        <v>7800</v>
      </c>
      <c r="B105" s="19" t="s">
        <v>565</v>
      </c>
      <c r="C105" s="149"/>
      <c r="D105" s="9"/>
      <c r="E105" s="9"/>
      <c r="F105" s="9"/>
      <c r="G105" s="9"/>
      <c r="H105" s="9"/>
      <c r="I105" s="9"/>
      <c r="J105" s="9"/>
      <c r="K105" s="9"/>
      <c r="L105" s="9"/>
      <c r="M105" s="9"/>
      <c r="N105" s="9"/>
      <c r="O105" s="9"/>
      <c r="P105" s="9">
        <f t="shared" si="23"/>
        <v>0</v>
      </c>
    </row>
    <row r="106" spans="1:16" ht="15" customHeight="1" x14ac:dyDescent="0.3">
      <c r="A106" s="7">
        <v>7900</v>
      </c>
      <c r="B106" s="19" t="s">
        <v>566</v>
      </c>
      <c r="C106" s="149"/>
      <c r="D106" s="9">
        <f>SUM(D107)</f>
        <v>0</v>
      </c>
      <c r="E106" s="9">
        <f t="shared" ref="E106:O106" si="31">SUM(E107)</f>
        <v>0</v>
      </c>
      <c r="F106" s="9">
        <f t="shared" si="31"/>
        <v>0</v>
      </c>
      <c r="G106" s="9">
        <f t="shared" si="31"/>
        <v>0</v>
      </c>
      <c r="H106" s="9">
        <f t="shared" si="31"/>
        <v>0</v>
      </c>
      <c r="I106" s="9">
        <f t="shared" si="31"/>
        <v>0</v>
      </c>
      <c r="J106" s="9">
        <f t="shared" si="31"/>
        <v>0</v>
      </c>
      <c r="K106" s="9">
        <f t="shared" si="31"/>
        <v>0</v>
      </c>
      <c r="L106" s="9">
        <f t="shared" si="31"/>
        <v>0</v>
      </c>
      <c r="M106" s="9">
        <f t="shared" si="31"/>
        <v>0</v>
      </c>
      <c r="N106" s="9">
        <f t="shared" si="31"/>
        <v>0</v>
      </c>
      <c r="O106" s="9">
        <f t="shared" si="31"/>
        <v>0</v>
      </c>
      <c r="P106" s="9">
        <f t="shared" si="23"/>
        <v>0</v>
      </c>
    </row>
    <row r="107" spans="1:16" ht="15" customHeight="1" x14ac:dyDescent="0.3">
      <c r="A107" s="10">
        <v>7901</v>
      </c>
      <c r="B107" s="17" t="s">
        <v>566</v>
      </c>
      <c r="C107" s="110">
        <v>14</v>
      </c>
      <c r="D107" s="12"/>
      <c r="E107" s="12"/>
      <c r="F107" s="12"/>
      <c r="G107" s="12"/>
      <c r="H107" s="12"/>
      <c r="I107" s="12"/>
      <c r="J107" s="12"/>
      <c r="K107" s="12"/>
      <c r="L107" s="12"/>
      <c r="M107" s="12"/>
      <c r="N107" s="12"/>
      <c r="O107" s="12"/>
      <c r="P107" s="13">
        <f t="shared" si="23"/>
        <v>0</v>
      </c>
    </row>
    <row r="108" spans="1:16" ht="30" customHeight="1" x14ac:dyDescent="0.3">
      <c r="A108" s="4">
        <v>8000</v>
      </c>
      <c r="B108" s="20" t="s">
        <v>2191</v>
      </c>
      <c r="C108" s="144"/>
      <c r="D108" s="6">
        <f>D109+D122+D125+D132+D138</f>
        <v>0</v>
      </c>
      <c r="E108" s="6">
        <f t="shared" ref="E108:O108" si="32">E109+E122+E125+E132+E138</f>
        <v>0</v>
      </c>
      <c r="F108" s="6">
        <f t="shared" si="32"/>
        <v>0</v>
      </c>
      <c r="G108" s="6">
        <f t="shared" si="32"/>
        <v>0</v>
      </c>
      <c r="H108" s="6">
        <f t="shared" si="32"/>
        <v>0</v>
      </c>
      <c r="I108" s="6">
        <f t="shared" si="32"/>
        <v>0</v>
      </c>
      <c r="J108" s="6">
        <f t="shared" si="32"/>
        <v>0</v>
      </c>
      <c r="K108" s="6">
        <f t="shared" si="32"/>
        <v>0</v>
      </c>
      <c r="L108" s="6">
        <f t="shared" si="32"/>
        <v>0</v>
      </c>
      <c r="M108" s="6">
        <f t="shared" si="32"/>
        <v>0</v>
      </c>
      <c r="N108" s="6">
        <f t="shared" si="32"/>
        <v>0</v>
      </c>
      <c r="O108" s="6">
        <f t="shared" si="32"/>
        <v>0</v>
      </c>
      <c r="P108" s="6">
        <f t="shared" si="23"/>
        <v>0</v>
      </c>
    </row>
    <row r="109" spans="1:16" ht="15" customHeight="1" x14ac:dyDescent="0.3">
      <c r="A109" s="7">
        <v>8100</v>
      </c>
      <c r="B109" s="19" t="s">
        <v>568</v>
      </c>
      <c r="C109" s="149"/>
      <c r="D109" s="9">
        <f>SUM(D110:D121)</f>
        <v>0</v>
      </c>
      <c r="E109" s="9">
        <f t="shared" ref="E109:O109" si="33">SUM(E110:E121)</f>
        <v>0</v>
      </c>
      <c r="F109" s="9">
        <f t="shared" si="33"/>
        <v>0</v>
      </c>
      <c r="G109" s="9">
        <f t="shared" si="33"/>
        <v>0</v>
      </c>
      <c r="H109" s="9">
        <f t="shared" si="33"/>
        <v>0</v>
      </c>
      <c r="I109" s="9">
        <f t="shared" si="33"/>
        <v>0</v>
      </c>
      <c r="J109" s="9">
        <f t="shared" si="33"/>
        <v>0</v>
      </c>
      <c r="K109" s="9">
        <f t="shared" si="33"/>
        <v>0</v>
      </c>
      <c r="L109" s="9">
        <f t="shared" si="33"/>
        <v>0</v>
      </c>
      <c r="M109" s="9">
        <f t="shared" si="33"/>
        <v>0</v>
      </c>
      <c r="N109" s="9">
        <f t="shared" si="33"/>
        <v>0</v>
      </c>
      <c r="O109" s="9">
        <f t="shared" si="33"/>
        <v>0</v>
      </c>
      <c r="P109" s="9">
        <f t="shared" si="23"/>
        <v>0</v>
      </c>
    </row>
    <row r="110" spans="1:16" x14ac:dyDescent="0.3">
      <c r="A110" s="10">
        <v>8101</v>
      </c>
      <c r="B110" s="17" t="s">
        <v>2192</v>
      </c>
      <c r="C110" s="110">
        <v>15</v>
      </c>
      <c r="D110" s="12"/>
      <c r="E110" s="12"/>
      <c r="F110" s="12"/>
      <c r="G110" s="12"/>
      <c r="H110" s="12"/>
      <c r="I110" s="12"/>
      <c r="J110" s="12"/>
      <c r="K110" s="12"/>
      <c r="L110" s="12"/>
      <c r="M110" s="12"/>
      <c r="N110" s="12"/>
      <c r="O110" s="12"/>
      <c r="P110" s="13">
        <f t="shared" si="23"/>
        <v>0</v>
      </c>
    </row>
    <row r="111" spans="1:16" x14ac:dyDescent="0.3">
      <c r="A111" s="10">
        <v>8102</v>
      </c>
      <c r="B111" s="17" t="s">
        <v>2193</v>
      </c>
      <c r="C111" s="110">
        <v>15</v>
      </c>
      <c r="D111" s="12"/>
      <c r="E111" s="12"/>
      <c r="F111" s="12"/>
      <c r="G111" s="12"/>
      <c r="H111" s="12"/>
      <c r="I111" s="12"/>
      <c r="J111" s="12"/>
      <c r="K111" s="12"/>
      <c r="L111" s="12"/>
      <c r="M111" s="12"/>
      <c r="N111" s="12"/>
      <c r="O111" s="12"/>
      <c r="P111" s="13">
        <f t="shared" si="23"/>
        <v>0</v>
      </c>
    </row>
    <row r="112" spans="1:16" x14ac:dyDescent="0.3">
      <c r="A112" s="10">
        <v>8103</v>
      </c>
      <c r="B112" s="17" t="s">
        <v>2194</v>
      </c>
      <c r="C112" s="110">
        <v>15</v>
      </c>
      <c r="D112" s="12"/>
      <c r="E112" s="12"/>
      <c r="F112" s="12"/>
      <c r="G112" s="12"/>
      <c r="H112" s="12"/>
      <c r="I112" s="12"/>
      <c r="J112" s="12"/>
      <c r="K112" s="12"/>
      <c r="L112" s="12"/>
      <c r="M112" s="12"/>
      <c r="N112" s="12"/>
      <c r="O112" s="12"/>
      <c r="P112" s="13">
        <f t="shared" si="23"/>
        <v>0</v>
      </c>
    </row>
    <row r="113" spans="1:16" x14ac:dyDescent="0.3">
      <c r="A113" s="10">
        <v>8104</v>
      </c>
      <c r="B113" s="17" t="s">
        <v>2195</v>
      </c>
      <c r="C113" s="110">
        <v>15</v>
      </c>
      <c r="D113" s="12"/>
      <c r="E113" s="12"/>
      <c r="F113" s="12"/>
      <c r="G113" s="12"/>
      <c r="H113" s="12"/>
      <c r="I113" s="12"/>
      <c r="J113" s="12"/>
      <c r="K113" s="12"/>
      <c r="L113" s="12"/>
      <c r="M113" s="12"/>
      <c r="N113" s="12"/>
      <c r="O113" s="12"/>
      <c r="P113" s="13">
        <f t="shared" si="23"/>
        <v>0</v>
      </c>
    </row>
    <row r="114" spans="1:16" x14ac:dyDescent="0.3">
      <c r="A114" s="10">
        <v>8105</v>
      </c>
      <c r="B114" s="17" t="s">
        <v>2196</v>
      </c>
      <c r="C114" s="110">
        <v>15</v>
      </c>
      <c r="D114" s="12"/>
      <c r="E114" s="12"/>
      <c r="F114" s="12"/>
      <c r="G114" s="12"/>
      <c r="H114" s="12"/>
      <c r="I114" s="12"/>
      <c r="J114" s="12"/>
      <c r="K114" s="12"/>
      <c r="L114" s="12"/>
      <c r="M114" s="12"/>
      <c r="N114" s="12"/>
      <c r="O114" s="12"/>
      <c r="P114" s="13">
        <f t="shared" si="23"/>
        <v>0</v>
      </c>
    </row>
    <row r="115" spans="1:16" x14ac:dyDescent="0.3">
      <c r="A115" s="10">
        <v>8106</v>
      </c>
      <c r="B115" s="17" t="s">
        <v>2197</v>
      </c>
      <c r="C115" s="110">
        <v>15</v>
      </c>
      <c r="D115" s="12"/>
      <c r="E115" s="12"/>
      <c r="F115" s="12"/>
      <c r="G115" s="12"/>
      <c r="H115" s="12"/>
      <c r="I115" s="12"/>
      <c r="J115" s="12"/>
      <c r="K115" s="12"/>
      <c r="L115" s="12"/>
      <c r="M115" s="12"/>
      <c r="N115" s="12"/>
      <c r="O115" s="12"/>
      <c r="P115" s="13">
        <f t="shared" si="23"/>
        <v>0</v>
      </c>
    </row>
    <row r="116" spans="1:16" x14ac:dyDescent="0.3">
      <c r="A116" s="10">
        <v>8107</v>
      </c>
      <c r="B116" s="17" t="s">
        <v>2198</v>
      </c>
      <c r="C116" s="110">
        <v>15</v>
      </c>
      <c r="D116" s="12"/>
      <c r="E116" s="12"/>
      <c r="F116" s="12"/>
      <c r="G116" s="12"/>
      <c r="H116" s="12"/>
      <c r="I116" s="12"/>
      <c r="J116" s="12"/>
      <c r="K116" s="12"/>
      <c r="L116" s="12"/>
      <c r="M116" s="12"/>
      <c r="N116" s="12"/>
      <c r="O116" s="12"/>
      <c r="P116" s="13">
        <f t="shared" si="23"/>
        <v>0</v>
      </c>
    </row>
    <row r="117" spans="1:16" x14ac:dyDescent="0.3">
      <c r="A117" s="10">
        <v>8108</v>
      </c>
      <c r="B117" s="17" t="s">
        <v>2199</v>
      </c>
      <c r="C117" s="110">
        <v>15</v>
      </c>
      <c r="D117" s="12"/>
      <c r="E117" s="12"/>
      <c r="F117" s="12"/>
      <c r="G117" s="12"/>
      <c r="H117" s="12"/>
      <c r="I117" s="12"/>
      <c r="J117" s="12"/>
      <c r="K117" s="12"/>
      <c r="L117" s="12"/>
      <c r="M117" s="12"/>
      <c r="N117" s="12"/>
      <c r="O117" s="12"/>
      <c r="P117" s="13">
        <f t="shared" si="23"/>
        <v>0</v>
      </c>
    </row>
    <row r="118" spans="1:16" x14ac:dyDescent="0.3">
      <c r="A118" s="10">
        <v>8109</v>
      </c>
      <c r="B118" s="17" t="s">
        <v>2200</v>
      </c>
      <c r="C118" s="110">
        <v>15</v>
      </c>
      <c r="D118" s="12"/>
      <c r="E118" s="12"/>
      <c r="F118" s="12"/>
      <c r="G118" s="12"/>
      <c r="H118" s="12"/>
      <c r="I118" s="12"/>
      <c r="J118" s="12"/>
      <c r="K118" s="12"/>
      <c r="L118" s="12"/>
      <c r="M118" s="12"/>
      <c r="N118" s="12"/>
      <c r="O118" s="12"/>
      <c r="P118" s="13">
        <f t="shared" si="23"/>
        <v>0</v>
      </c>
    </row>
    <row r="119" spans="1:16" x14ac:dyDescent="0.3">
      <c r="A119" s="10">
        <v>8110</v>
      </c>
      <c r="B119" s="17" t="s">
        <v>2201</v>
      </c>
      <c r="C119" s="110">
        <v>15</v>
      </c>
      <c r="D119" s="12"/>
      <c r="E119" s="12"/>
      <c r="F119" s="12"/>
      <c r="G119" s="12"/>
      <c r="H119" s="12"/>
      <c r="I119" s="12"/>
      <c r="J119" s="12"/>
      <c r="K119" s="12"/>
      <c r="L119" s="12"/>
      <c r="M119" s="12"/>
      <c r="N119" s="12"/>
      <c r="O119" s="12"/>
      <c r="P119" s="13">
        <f t="shared" si="23"/>
        <v>0</v>
      </c>
    </row>
    <row r="120" spans="1:16" x14ac:dyDescent="0.3">
      <c r="A120" s="10">
        <v>8111</v>
      </c>
      <c r="B120" s="17" t="s">
        <v>2202</v>
      </c>
      <c r="C120" s="110">
        <v>15</v>
      </c>
      <c r="D120" s="12"/>
      <c r="E120" s="12"/>
      <c r="F120" s="12"/>
      <c r="G120" s="12"/>
      <c r="H120" s="12"/>
      <c r="I120" s="12"/>
      <c r="J120" s="12"/>
      <c r="K120" s="12"/>
      <c r="L120" s="12"/>
      <c r="M120" s="12"/>
      <c r="N120" s="12"/>
      <c r="O120" s="12"/>
      <c r="P120" s="13">
        <f t="shared" si="23"/>
        <v>0</v>
      </c>
    </row>
    <row r="121" spans="1:16" x14ac:dyDescent="0.3">
      <c r="A121" s="10">
        <v>8112</v>
      </c>
      <c r="B121" s="17" t="s">
        <v>580</v>
      </c>
      <c r="C121" s="110">
        <v>16</v>
      </c>
      <c r="D121" s="12"/>
      <c r="E121" s="12"/>
      <c r="F121" s="12"/>
      <c r="G121" s="12"/>
      <c r="H121" s="12"/>
      <c r="I121" s="12"/>
      <c r="J121" s="12"/>
      <c r="K121" s="12"/>
      <c r="L121" s="12"/>
      <c r="M121" s="12"/>
      <c r="N121" s="12"/>
      <c r="O121" s="12"/>
      <c r="P121" s="13">
        <f t="shared" si="23"/>
        <v>0</v>
      </c>
    </row>
    <row r="122" spans="1:16" ht="15" customHeight="1" x14ac:dyDescent="0.3">
      <c r="A122" s="7">
        <v>8200</v>
      </c>
      <c r="B122" s="19" t="s">
        <v>581</v>
      </c>
      <c r="C122" s="149"/>
      <c r="D122" s="9">
        <f>SUM(D123:D124)</f>
        <v>0</v>
      </c>
      <c r="E122" s="9">
        <f t="shared" ref="E122:O122" si="34">SUM(E123:E124)</f>
        <v>0</v>
      </c>
      <c r="F122" s="9">
        <f t="shared" si="34"/>
        <v>0</v>
      </c>
      <c r="G122" s="9">
        <f t="shared" si="34"/>
        <v>0</v>
      </c>
      <c r="H122" s="9">
        <f t="shared" si="34"/>
        <v>0</v>
      </c>
      <c r="I122" s="9">
        <f t="shared" si="34"/>
        <v>0</v>
      </c>
      <c r="J122" s="9">
        <f t="shared" si="34"/>
        <v>0</v>
      </c>
      <c r="K122" s="9">
        <f t="shared" si="34"/>
        <v>0</v>
      </c>
      <c r="L122" s="9">
        <f t="shared" si="34"/>
        <v>0</v>
      </c>
      <c r="M122" s="9">
        <f t="shared" si="34"/>
        <v>0</v>
      </c>
      <c r="N122" s="9">
        <f t="shared" si="34"/>
        <v>0</v>
      </c>
      <c r="O122" s="9">
        <f t="shared" si="34"/>
        <v>0</v>
      </c>
      <c r="P122" s="9">
        <f t="shared" si="23"/>
        <v>0</v>
      </c>
    </row>
    <row r="123" spans="1:16" x14ac:dyDescent="0.3">
      <c r="A123" s="10">
        <v>8201</v>
      </c>
      <c r="B123" s="17" t="s">
        <v>582</v>
      </c>
      <c r="C123" s="110">
        <v>25</v>
      </c>
      <c r="D123" s="12"/>
      <c r="E123" s="12"/>
      <c r="F123" s="12"/>
      <c r="G123" s="12"/>
      <c r="H123" s="12"/>
      <c r="I123" s="12"/>
      <c r="J123" s="12"/>
      <c r="K123" s="12"/>
      <c r="L123" s="12"/>
      <c r="M123" s="12"/>
      <c r="N123" s="12"/>
      <c r="O123" s="12"/>
      <c r="P123" s="13">
        <f t="shared" si="23"/>
        <v>0</v>
      </c>
    </row>
    <row r="124" spans="1:16" x14ac:dyDescent="0.3">
      <c r="A124" s="10">
        <v>8202</v>
      </c>
      <c r="B124" s="17" t="s">
        <v>583</v>
      </c>
      <c r="C124" s="110">
        <v>25</v>
      </c>
      <c r="D124" s="12"/>
      <c r="E124" s="12"/>
      <c r="F124" s="12"/>
      <c r="G124" s="12"/>
      <c r="H124" s="12"/>
      <c r="I124" s="12"/>
      <c r="J124" s="12"/>
      <c r="K124" s="12"/>
      <c r="L124" s="12"/>
      <c r="M124" s="12"/>
      <c r="N124" s="12"/>
      <c r="O124" s="12"/>
      <c r="P124" s="13">
        <f t="shared" si="23"/>
        <v>0</v>
      </c>
    </row>
    <row r="125" spans="1:16" ht="15" customHeight="1" x14ac:dyDescent="0.3">
      <c r="A125" s="7">
        <v>8300</v>
      </c>
      <c r="B125" s="19" t="s">
        <v>584</v>
      </c>
      <c r="C125" s="149"/>
      <c r="D125" s="9">
        <f>SUM(D126:D131)</f>
        <v>0</v>
      </c>
      <c r="E125" s="9">
        <f t="shared" ref="E125:N125" si="35">SUM(E126:E131)</f>
        <v>0</v>
      </c>
      <c r="F125" s="9">
        <f t="shared" si="35"/>
        <v>0</v>
      </c>
      <c r="G125" s="9">
        <f t="shared" si="35"/>
        <v>0</v>
      </c>
      <c r="H125" s="9">
        <f t="shared" si="35"/>
        <v>0</v>
      </c>
      <c r="I125" s="9">
        <f t="shared" si="35"/>
        <v>0</v>
      </c>
      <c r="J125" s="9">
        <f t="shared" si="35"/>
        <v>0</v>
      </c>
      <c r="K125" s="9">
        <f t="shared" si="35"/>
        <v>0</v>
      </c>
      <c r="L125" s="9">
        <f t="shared" si="35"/>
        <v>0</v>
      </c>
      <c r="M125" s="9">
        <f t="shared" si="35"/>
        <v>0</v>
      </c>
      <c r="N125" s="9">
        <f t="shared" si="35"/>
        <v>0</v>
      </c>
      <c r="O125" s="9">
        <f>SUM(O126:O131)</f>
        <v>0</v>
      </c>
      <c r="P125" s="9">
        <f>SUM(D125:O125)</f>
        <v>0</v>
      </c>
    </row>
    <row r="126" spans="1:16" ht="15" customHeight="1" x14ac:dyDescent="0.3">
      <c r="A126" s="10">
        <v>8301</v>
      </c>
      <c r="B126" s="21" t="s">
        <v>585</v>
      </c>
      <c r="C126" s="110">
        <v>17</v>
      </c>
      <c r="D126" s="12"/>
      <c r="E126" s="12"/>
      <c r="F126" s="12"/>
      <c r="G126" s="12"/>
      <c r="H126" s="12"/>
      <c r="I126" s="12"/>
      <c r="J126" s="12"/>
      <c r="K126" s="12"/>
      <c r="L126" s="12"/>
      <c r="M126" s="12"/>
      <c r="N126" s="12"/>
      <c r="O126" s="12"/>
      <c r="P126" s="13">
        <f t="shared" si="23"/>
        <v>0</v>
      </c>
    </row>
    <row r="127" spans="1:16" ht="15" customHeight="1" x14ac:dyDescent="0.3">
      <c r="A127" s="10">
        <v>8302</v>
      </c>
      <c r="B127" s="21" t="s">
        <v>586</v>
      </c>
      <c r="C127" s="110">
        <v>17</v>
      </c>
      <c r="D127" s="12"/>
      <c r="E127" s="12"/>
      <c r="F127" s="12"/>
      <c r="G127" s="12"/>
      <c r="H127" s="12"/>
      <c r="I127" s="12"/>
      <c r="J127" s="12"/>
      <c r="K127" s="12"/>
      <c r="L127" s="12"/>
      <c r="M127" s="12"/>
      <c r="N127" s="12"/>
      <c r="O127" s="12"/>
      <c r="P127" s="13">
        <f t="shared" si="23"/>
        <v>0</v>
      </c>
    </row>
    <row r="128" spans="1:16" ht="15" customHeight="1" x14ac:dyDescent="0.3">
      <c r="A128" s="10">
        <v>8303</v>
      </c>
      <c r="B128" s="21" t="s">
        <v>587</v>
      </c>
      <c r="C128" s="110">
        <v>17</v>
      </c>
      <c r="D128" s="12"/>
      <c r="E128" s="12"/>
      <c r="F128" s="12"/>
      <c r="G128" s="12"/>
      <c r="H128" s="12"/>
      <c r="I128" s="12"/>
      <c r="J128" s="12"/>
      <c r="K128" s="12"/>
      <c r="L128" s="12"/>
      <c r="M128" s="12"/>
      <c r="N128" s="12"/>
      <c r="O128" s="12"/>
      <c r="P128" s="13">
        <f t="shared" si="23"/>
        <v>0</v>
      </c>
    </row>
    <row r="129" spans="1:16" ht="15" customHeight="1" x14ac:dyDescent="0.3">
      <c r="A129" s="10">
        <v>8304</v>
      </c>
      <c r="B129" s="21" t="s">
        <v>611</v>
      </c>
      <c r="C129" s="110">
        <v>17</v>
      </c>
      <c r="D129" s="12"/>
      <c r="E129" s="12"/>
      <c r="F129" s="12"/>
      <c r="G129" s="12"/>
      <c r="H129" s="12"/>
      <c r="I129" s="12"/>
      <c r="J129" s="12"/>
      <c r="K129" s="12"/>
      <c r="L129" s="12"/>
      <c r="M129" s="12"/>
      <c r="N129" s="12"/>
      <c r="O129" s="12"/>
      <c r="P129" s="13">
        <f t="shared" si="23"/>
        <v>0</v>
      </c>
    </row>
    <row r="130" spans="1:16" ht="15" customHeight="1" x14ac:dyDescent="0.3">
      <c r="A130" s="10">
        <v>8304</v>
      </c>
      <c r="B130" s="21" t="s">
        <v>612</v>
      </c>
      <c r="C130" s="110">
        <v>25</v>
      </c>
      <c r="D130" s="12"/>
      <c r="E130" s="12"/>
      <c r="F130" s="12"/>
      <c r="G130" s="12"/>
      <c r="H130" s="12"/>
      <c r="I130" s="12"/>
      <c r="J130" s="12"/>
      <c r="K130" s="12"/>
      <c r="L130" s="12"/>
      <c r="M130" s="12"/>
      <c r="N130" s="12"/>
      <c r="O130" s="12"/>
      <c r="P130" s="13">
        <f t="shared" si="23"/>
        <v>0</v>
      </c>
    </row>
    <row r="131" spans="1:16" ht="15" customHeight="1" x14ac:dyDescent="0.3">
      <c r="A131" s="10">
        <v>8304</v>
      </c>
      <c r="B131" s="21" t="s">
        <v>613</v>
      </c>
      <c r="C131" s="110">
        <v>26</v>
      </c>
      <c r="D131" s="12"/>
      <c r="E131" s="12"/>
      <c r="F131" s="12"/>
      <c r="G131" s="12"/>
      <c r="H131" s="12"/>
      <c r="I131" s="12"/>
      <c r="J131" s="12"/>
      <c r="K131" s="12"/>
      <c r="L131" s="12"/>
      <c r="M131" s="12"/>
      <c r="N131" s="12"/>
      <c r="O131" s="12"/>
      <c r="P131" s="13">
        <f>SUM(D131:O131)</f>
        <v>0</v>
      </c>
    </row>
    <row r="132" spans="1:16" ht="15" customHeight="1" x14ac:dyDescent="0.3">
      <c r="A132" s="7">
        <v>8400</v>
      </c>
      <c r="B132" s="19" t="s">
        <v>444</v>
      </c>
      <c r="C132" s="149"/>
      <c r="D132" s="9">
        <f>SUM(D133:D137)</f>
        <v>0</v>
      </c>
      <c r="E132" s="9">
        <f t="shared" ref="E132:O132" si="36">SUM(E133:E137)</f>
        <v>0</v>
      </c>
      <c r="F132" s="9">
        <f t="shared" si="36"/>
        <v>0</v>
      </c>
      <c r="G132" s="9">
        <f t="shared" si="36"/>
        <v>0</v>
      </c>
      <c r="H132" s="9">
        <f t="shared" si="36"/>
        <v>0</v>
      </c>
      <c r="I132" s="9">
        <f t="shared" si="36"/>
        <v>0</v>
      </c>
      <c r="J132" s="9">
        <f t="shared" si="36"/>
        <v>0</v>
      </c>
      <c r="K132" s="9">
        <f t="shared" si="36"/>
        <v>0</v>
      </c>
      <c r="L132" s="9">
        <f t="shared" si="36"/>
        <v>0</v>
      </c>
      <c r="M132" s="9">
        <f t="shared" si="36"/>
        <v>0</v>
      </c>
      <c r="N132" s="9">
        <f t="shared" si="36"/>
        <v>0</v>
      </c>
      <c r="O132" s="9">
        <f t="shared" si="36"/>
        <v>0</v>
      </c>
      <c r="P132" s="9">
        <f t="shared" si="23"/>
        <v>0</v>
      </c>
    </row>
    <row r="133" spans="1:16" x14ac:dyDescent="0.3">
      <c r="A133" s="10">
        <v>8401</v>
      </c>
      <c r="B133" s="21" t="s">
        <v>588</v>
      </c>
      <c r="C133" s="110">
        <v>15</v>
      </c>
      <c r="D133" s="12"/>
      <c r="E133" s="12"/>
      <c r="F133" s="12"/>
      <c r="G133" s="12"/>
      <c r="H133" s="12"/>
      <c r="I133" s="12"/>
      <c r="J133" s="12"/>
      <c r="K133" s="12"/>
      <c r="L133" s="12"/>
      <c r="M133" s="12"/>
      <c r="N133" s="12"/>
      <c r="O133" s="12"/>
      <c r="P133" s="13">
        <f t="shared" si="23"/>
        <v>0</v>
      </c>
    </row>
    <row r="134" spans="1:16" x14ac:dyDescent="0.3">
      <c r="A134" s="10">
        <v>8402</v>
      </c>
      <c r="B134" s="21" t="s">
        <v>589</v>
      </c>
      <c r="C134" s="110">
        <v>15</v>
      </c>
      <c r="D134" s="12"/>
      <c r="E134" s="12"/>
      <c r="F134" s="12"/>
      <c r="G134" s="12"/>
      <c r="H134" s="12"/>
      <c r="I134" s="12"/>
      <c r="J134" s="12"/>
      <c r="K134" s="12"/>
      <c r="L134" s="12"/>
      <c r="M134" s="12"/>
      <c r="N134" s="12"/>
      <c r="O134" s="12"/>
      <c r="P134" s="13">
        <f t="shared" si="23"/>
        <v>0</v>
      </c>
    </row>
    <row r="135" spans="1:16" x14ac:dyDescent="0.3">
      <c r="A135" s="10">
        <v>8403</v>
      </c>
      <c r="B135" s="21" t="s">
        <v>590</v>
      </c>
      <c r="C135" s="110">
        <v>15</v>
      </c>
      <c r="D135" s="12"/>
      <c r="E135" s="12"/>
      <c r="F135" s="12"/>
      <c r="G135" s="12"/>
      <c r="H135" s="12"/>
      <c r="I135" s="12"/>
      <c r="J135" s="12"/>
      <c r="K135" s="12"/>
      <c r="L135" s="12"/>
      <c r="M135" s="12"/>
      <c r="N135" s="12"/>
      <c r="O135" s="12"/>
      <c r="P135" s="13">
        <f t="shared" si="23"/>
        <v>0</v>
      </c>
    </row>
    <row r="136" spans="1:16" x14ac:dyDescent="0.3">
      <c r="A136" s="10">
        <v>8404</v>
      </c>
      <c r="B136" s="21" t="s">
        <v>591</v>
      </c>
      <c r="C136" s="110">
        <v>15</v>
      </c>
      <c r="D136" s="12"/>
      <c r="E136" s="12"/>
      <c r="F136" s="12"/>
      <c r="G136" s="12"/>
      <c r="H136" s="12"/>
      <c r="I136" s="12"/>
      <c r="J136" s="12"/>
      <c r="K136" s="12"/>
      <c r="L136" s="12"/>
      <c r="M136" s="12"/>
      <c r="N136" s="12"/>
      <c r="O136" s="12"/>
      <c r="P136" s="13">
        <f t="shared" si="23"/>
        <v>0</v>
      </c>
    </row>
    <row r="137" spans="1:16" x14ac:dyDescent="0.3">
      <c r="A137" s="10">
        <v>8405</v>
      </c>
      <c r="B137" s="21" t="s">
        <v>592</v>
      </c>
      <c r="C137" s="110">
        <v>15</v>
      </c>
      <c r="D137" s="12"/>
      <c r="E137" s="12"/>
      <c r="F137" s="12"/>
      <c r="G137" s="12"/>
      <c r="H137" s="12"/>
      <c r="I137" s="12"/>
      <c r="J137" s="12"/>
      <c r="K137" s="12"/>
      <c r="L137" s="12"/>
      <c r="M137" s="12"/>
      <c r="N137" s="12"/>
      <c r="O137" s="12"/>
      <c r="P137" s="13">
        <f t="shared" si="23"/>
        <v>0</v>
      </c>
    </row>
    <row r="138" spans="1:16" ht="15" customHeight="1" x14ac:dyDescent="0.3">
      <c r="A138" s="7">
        <v>8500</v>
      </c>
      <c r="B138" s="19" t="s">
        <v>593</v>
      </c>
      <c r="C138" s="149"/>
      <c r="D138" s="9">
        <f>SUM(D139:D140)</f>
        <v>0</v>
      </c>
      <c r="E138" s="9">
        <f t="shared" ref="E138:O138" si="37">SUM(E139:E140)</f>
        <v>0</v>
      </c>
      <c r="F138" s="9">
        <f t="shared" si="37"/>
        <v>0</v>
      </c>
      <c r="G138" s="9">
        <f t="shared" si="37"/>
        <v>0</v>
      </c>
      <c r="H138" s="9">
        <f t="shared" si="37"/>
        <v>0</v>
      </c>
      <c r="I138" s="9">
        <f t="shared" si="37"/>
        <v>0</v>
      </c>
      <c r="J138" s="9">
        <f t="shared" si="37"/>
        <v>0</v>
      </c>
      <c r="K138" s="9">
        <f t="shared" si="37"/>
        <v>0</v>
      </c>
      <c r="L138" s="9">
        <f t="shared" si="37"/>
        <v>0</v>
      </c>
      <c r="M138" s="9">
        <f t="shared" si="37"/>
        <v>0</v>
      </c>
      <c r="N138" s="9">
        <f t="shared" si="37"/>
        <v>0</v>
      </c>
      <c r="O138" s="9">
        <f t="shared" si="37"/>
        <v>0</v>
      </c>
      <c r="P138" s="9">
        <f t="shared" si="23"/>
        <v>0</v>
      </c>
    </row>
    <row r="139" spans="1:16" x14ac:dyDescent="0.3">
      <c r="A139" s="10">
        <v>8501</v>
      </c>
      <c r="B139" s="21" t="s">
        <v>594</v>
      </c>
      <c r="C139" s="110">
        <v>25</v>
      </c>
      <c r="D139" s="12"/>
      <c r="E139" s="12"/>
      <c r="F139" s="12"/>
      <c r="G139" s="12"/>
      <c r="H139" s="12"/>
      <c r="I139" s="12"/>
      <c r="J139" s="12"/>
      <c r="K139" s="12"/>
      <c r="L139" s="12"/>
      <c r="M139" s="12"/>
      <c r="N139" s="12"/>
      <c r="O139" s="12"/>
      <c r="P139" s="13">
        <f t="shared" si="23"/>
        <v>0</v>
      </c>
    </row>
    <row r="140" spans="1:16" x14ac:dyDescent="0.3">
      <c r="A140" s="10">
        <v>8502</v>
      </c>
      <c r="B140" s="21" t="s">
        <v>595</v>
      </c>
      <c r="C140" s="110">
        <v>25</v>
      </c>
      <c r="D140" s="12"/>
      <c r="E140" s="12"/>
      <c r="F140" s="12"/>
      <c r="G140" s="12"/>
      <c r="H140" s="12"/>
      <c r="I140" s="12"/>
      <c r="J140" s="12"/>
      <c r="K140" s="12"/>
      <c r="L140" s="12"/>
      <c r="M140" s="12"/>
      <c r="N140" s="12"/>
      <c r="O140" s="12"/>
      <c r="P140" s="13">
        <f t="shared" si="23"/>
        <v>0</v>
      </c>
    </row>
    <row r="141" spans="1:16" ht="30" customHeight="1" x14ac:dyDescent="0.3">
      <c r="A141" s="4">
        <v>9000</v>
      </c>
      <c r="B141" s="20" t="s">
        <v>2203</v>
      </c>
      <c r="C141" s="144"/>
      <c r="D141" s="6">
        <f>D142+D146+D147+D151+D152+D154+D155</f>
        <v>500000</v>
      </c>
      <c r="E141" s="6">
        <f t="shared" ref="E141:O141" si="38">E142+E146+E147+E151+E152+E154+E155</f>
        <v>500000</v>
      </c>
      <c r="F141" s="6">
        <f t="shared" si="38"/>
        <v>500000</v>
      </c>
      <c r="G141" s="6">
        <f t="shared" si="38"/>
        <v>500000</v>
      </c>
      <c r="H141" s="6">
        <f t="shared" si="38"/>
        <v>500000</v>
      </c>
      <c r="I141" s="6">
        <f t="shared" si="38"/>
        <v>500000</v>
      </c>
      <c r="J141" s="6">
        <f t="shared" si="38"/>
        <v>500000</v>
      </c>
      <c r="K141" s="6">
        <f t="shared" si="38"/>
        <v>500000</v>
      </c>
      <c r="L141" s="6">
        <f t="shared" si="38"/>
        <v>500000</v>
      </c>
      <c r="M141" s="6">
        <f t="shared" si="38"/>
        <v>500000</v>
      </c>
      <c r="N141" s="6">
        <f t="shared" si="38"/>
        <v>500000</v>
      </c>
      <c r="O141" s="6">
        <f t="shared" si="38"/>
        <v>500000</v>
      </c>
      <c r="P141" s="6">
        <f t="shared" si="23"/>
        <v>6000000</v>
      </c>
    </row>
    <row r="142" spans="1:16" ht="15" customHeight="1" x14ac:dyDescent="0.3">
      <c r="A142" s="7">
        <v>9100</v>
      </c>
      <c r="B142" s="19" t="s">
        <v>597</v>
      </c>
      <c r="C142" s="149"/>
      <c r="D142" s="9">
        <f>SUM(D143:D145)</f>
        <v>500000</v>
      </c>
      <c r="E142" s="9">
        <f>SUM(E143:E145)</f>
        <v>500000</v>
      </c>
      <c r="F142" s="9">
        <f t="shared" ref="F142:N142" si="39">SUM(F143:F145)</f>
        <v>500000</v>
      </c>
      <c r="G142" s="9">
        <f t="shared" si="39"/>
        <v>500000</v>
      </c>
      <c r="H142" s="9">
        <f t="shared" si="39"/>
        <v>500000</v>
      </c>
      <c r="I142" s="9">
        <f t="shared" si="39"/>
        <v>500000</v>
      </c>
      <c r="J142" s="9">
        <f t="shared" si="39"/>
        <v>500000</v>
      </c>
      <c r="K142" s="9">
        <f t="shared" si="39"/>
        <v>500000</v>
      </c>
      <c r="L142" s="9">
        <f t="shared" si="39"/>
        <v>500000</v>
      </c>
      <c r="M142" s="9">
        <f t="shared" si="39"/>
        <v>500000</v>
      </c>
      <c r="N142" s="9">
        <f t="shared" si="39"/>
        <v>500000</v>
      </c>
      <c r="O142" s="9">
        <f>SUM(O143:O145)</f>
        <v>500000</v>
      </c>
      <c r="P142" s="9">
        <f>SUM(D142:O142)</f>
        <v>6000000</v>
      </c>
    </row>
    <row r="143" spans="1:16" x14ac:dyDescent="0.3">
      <c r="A143" s="10">
        <v>9101</v>
      </c>
      <c r="B143" s="17" t="s">
        <v>614</v>
      </c>
      <c r="C143" s="110">
        <v>17</v>
      </c>
      <c r="D143" s="12">
        <v>500000</v>
      </c>
      <c r="E143" s="12">
        <v>500000</v>
      </c>
      <c r="F143" s="12">
        <v>500000</v>
      </c>
      <c r="G143" s="12">
        <v>500000</v>
      </c>
      <c r="H143" s="12">
        <v>500000</v>
      </c>
      <c r="I143" s="12">
        <v>500000</v>
      </c>
      <c r="J143" s="12">
        <v>500000</v>
      </c>
      <c r="K143" s="12">
        <v>500000</v>
      </c>
      <c r="L143" s="12">
        <v>500000</v>
      </c>
      <c r="M143" s="12">
        <v>500000</v>
      </c>
      <c r="N143" s="12">
        <v>500000</v>
      </c>
      <c r="O143" s="12">
        <v>500000</v>
      </c>
      <c r="P143" s="13">
        <f>SUM(D143:O143)</f>
        <v>6000000</v>
      </c>
    </row>
    <row r="144" spans="1:16" x14ac:dyDescent="0.3">
      <c r="A144" s="10">
        <v>9101</v>
      </c>
      <c r="B144" s="17" t="s">
        <v>976</v>
      </c>
      <c r="C144" s="110">
        <v>27</v>
      </c>
      <c r="D144" s="12"/>
      <c r="E144" s="12"/>
      <c r="F144" s="12"/>
      <c r="G144" s="12"/>
      <c r="H144" s="12"/>
      <c r="I144" s="12"/>
      <c r="J144" s="12"/>
      <c r="K144" s="12"/>
      <c r="L144" s="12"/>
      <c r="M144" s="12"/>
      <c r="N144" s="12"/>
      <c r="O144" s="12"/>
      <c r="P144" s="13">
        <f t="shared" si="23"/>
        <v>0</v>
      </c>
    </row>
    <row r="145" spans="1:16" x14ac:dyDescent="0.3">
      <c r="A145" s="10">
        <v>9101</v>
      </c>
      <c r="B145" s="17" t="s">
        <v>977</v>
      </c>
      <c r="C145" s="110">
        <v>26</v>
      </c>
      <c r="D145" s="12"/>
      <c r="E145" s="12"/>
      <c r="F145" s="12"/>
      <c r="G145" s="12"/>
      <c r="H145" s="12"/>
      <c r="I145" s="12"/>
      <c r="J145" s="12"/>
      <c r="K145" s="12"/>
      <c r="L145" s="12"/>
      <c r="M145" s="12"/>
      <c r="N145" s="12"/>
      <c r="O145" s="12"/>
      <c r="P145" s="13">
        <f t="shared" si="23"/>
        <v>0</v>
      </c>
    </row>
    <row r="146" spans="1:16" ht="15" customHeight="1" x14ac:dyDescent="0.3">
      <c r="A146" s="7">
        <v>9200</v>
      </c>
      <c r="B146" s="19" t="s">
        <v>598</v>
      </c>
      <c r="C146" s="149"/>
      <c r="D146" s="9"/>
      <c r="E146" s="9"/>
      <c r="F146" s="9"/>
      <c r="G146" s="9"/>
      <c r="H146" s="9"/>
      <c r="I146" s="9"/>
      <c r="J146" s="9"/>
      <c r="K146" s="9"/>
      <c r="L146" s="9"/>
      <c r="M146" s="9"/>
      <c r="N146" s="9"/>
      <c r="O146" s="9"/>
      <c r="P146" s="9">
        <f t="shared" si="23"/>
        <v>0</v>
      </c>
    </row>
    <row r="147" spans="1:16" ht="15" customHeight="1" x14ac:dyDescent="0.3">
      <c r="A147" s="7">
        <v>9300</v>
      </c>
      <c r="B147" s="19" t="s">
        <v>599</v>
      </c>
      <c r="C147" s="149"/>
      <c r="D147" s="9">
        <f>SUM(D148:D150)</f>
        <v>0</v>
      </c>
      <c r="E147" s="9">
        <f>SUM(E148:E150)</f>
        <v>0</v>
      </c>
      <c r="F147" s="9">
        <f t="shared" ref="F147:N147" si="40">SUM(F148:F150)</f>
        <v>0</v>
      </c>
      <c r="G147" s="9">
        <f t="shared" si="40"/>
        <v>0</v>
      </c>
      <c r="H147" s="9">
        <f t="shared" si="40"/>
        <v>0</v>
      </c>
      <c r="I147" s="9">
        <f t="shared" si="40"/>
        <v>0</v>
      </c>
      <c r="J147" s="9">
        <f t="shared" si="40"/>
        <v>0</v>
      </c>
      <c r="K147" s="9">
        <f t="shared" si="40"/>
        <v>0</v>
      </c>
      <c r="L147" s="9">
        <f t="shared" si="40"/>
        <v>0</v>
      </c>
      <c r="M147" s="9">
        <f t="shared" si="40"/>
        <v>0</v>
      </c>
      <c r="N147" s="9">
        <f t="shared" si="40"/>
        <v>0</v>
      </c>
      <c r="O147" s="9">
        <f>SUM(O148:O150)</f>
        <v>0</v>
      </c>
      <c r="P147" s="9">
        <f>SUM(D147:O147)</f>
        <v>0</v>
      </c>
    </row>
    <row r="148" spans="1:16" x14ac:dyDescent="0.3">
      <c r="A148" s="10">
        <v>9301</v>
      </c>
      <c r="B148" s="17" t="s">
        <v>615</v>
      </c>
      <c r="C148" s="110">
        <v>17</v>
      </c>
      <c r="D148" s="12"/>
      <c r="E148" s="12"/>
      <c r="F148" s="12"/>
      <c r="G148" s="12"/>
      <c r="H148" s="12"/>
      <c r="I148" s="12"/>
      <c r="J148" s="12"/>
      <c r="K148" s="12"/>
      <c r="L148" s="12"/>
      <c r="M148" s="12"/>
      <c r="N148" s="12"/>
      <c r="O148" s="12"/>
      <c r="P148" s="13">
        <f t="shared" ref="P148:P161" si="41">SUM(D148:O148)</f>
        <v>0</v>
      </c>
    </row>
    <row r="149" spans="1:16" x14ac:dyDescent="0.3">
      <c r="A149" s="10">
        <v>9301</v>
      </c>
      <c r="B149" s="17" t="s">
        <v>978</v>
      </c>
      <c r="C149" s="110">
        <v>27</v>
      </c>
      <c r="D149" s="12"/>
      <c r="E149" s="12"/>
      <c r="F149" s="12"/>
      <c r="G149" s="12"/>
      <c r="H149" s="12"/>
      <c r="I149" s="12"/>
      <c r="J149" s="12"/>
      <c r="K149" s="12"/>
      <c r="L149" s="12"/>
      <c r="M149" s="12"/>
      <c r="N149" s="12"/>
      <c r="O149" s="12"/>
      <c r="P149" s="13">
        <f t="shared" si="41"/>
        <v>0</v>
      </c>
    </row>
    <row r="150" spans="1:16" x14ac:dyDescent="0.3">
      <c r="A150" s="10">
        <v>9301</v>
      </c>
      <c r="B150" s="17" t="s">
        <v>979</v>
      </c>
      <c r="C150" s="110">
        <v>26</v>
      </c>
      <c r="D150" s="12"/>
      <c r="E150" s="12"/>
      <c r="F150" s="12"/>
      <c r="G150" s="12"/>
      <c r="H150" s="12"/>
      <c r="I150" s="12"/>
      <c r="J150" s="12"/>
      <c r="K150" s="12"/>
      <c r="L150" s="12"/>
      <c r="M150" s="12"/>
      <c r="N150" s="12"/>
      <c r="O150" s="12"/>
      <c r="P150" s="13">
        <f t="shared" si="41"/>
        <v>0</v>
      </c>
    </row>
    <row r="151" spans="1:16" ht="15" customHeight="1" x14ac:dyDescent="0.3">
      <c r="A151" s="7">
        <v>9400</v>
      </c>
      <c r="B151" s="19" t="s">
        <v>600</v>
      </c>
      <c r="C151" s="149"/>
      <c r="D151" s="9"/>
      <c r="E151" s="9"/>
      <c r="F151" s="9"/>
      <c r="G151" s="9"/>
      <c r="H151" s="9"/>
      <c r="I151" s="9"/>
      <c r="J151" s="9"/>
      <c r="K151" s="9"/>
      <c r="L151" s="9"/>
      <c r="M151" s="9"/>
      <c r="N151" s="9"/>
      <c r="O151" s="9"/>
      <c r="P151" s="9">
        <f t="shared" si="41"/>
        <v>0</v>
      </c>
    </row>
    <row r="152" spans="1:16" ht="15" customHeight="1" x14ac:dyDescent="0.3">
      <c r="A152" s="7">
        <v>9500</v>
      </c>
      <c r="B152" s="19" t="s">
        <v>601</v>
      </c>
      <c r="C152" s="149"/>
      <c r="D152" s="9">
        <f>SUM(D153)</f>
        <v>0</v>
      </c>
      <c r="E152" s="9">
        <f t="shared" ref="E152:O152" si="42">SUM(E153)</f>
        <v>0</v>
      </c>
      <c r="F152" s="9">
        <f t="shared" si="42"/>
        <v>0</v>
      </c>
      <c r="G152" s="9">
        <f t="shared" si="42"/>
        <v>0</v>
      </c>
      <c r="H152" s="9">
        <f t="shared" si="42"/>
        <v>0</v>
      </c>
      <c r="I152" s="9">
        <f t="shared" si="42"/>
        <v>0</v>
      </c>
      <c r="J152" s="9">
        <f t="shared" si="42"/>
        <v>0</v>
      </c>
      <c r="K152" s="9">
        <f t="shared" si="42"/>
        <v>0</v>
      </c>
      <c r="L152" s="9">
        <f t="shared" si="42"/>
        <v>0</v>
      </c>
      <c r="M152" s="9">
        <f t="shared" si="42"/>
        <v>0</v>
      </c>
      <c r="N152" s="9">
        <f t="shared" si="42"/>
        <v>0</v>
      </c>
      <c r="O152" s="9">
        <f t="shared" si="42"/>
        <v>0</v>
      </c>
      <c r="P152" s="9">
        <f t="shared" si="41"/>
        <v>0</v>
      </c>
    </row>
    <row r="153" spans="1:16" x14ac:dyDescent="0.3">
      <c r="A153" s="10">
        <v>9501</v>
      </c>
      <c r="B153" s="17" t="s">
        <v>601</v>
      </c>
      <c r="C153" s="110">
        <v>17</v>
      </c>
      <c r="D153" s="12"/>
      <c r="E153" s="12"/>
      <c r="F153" s="12"/>
      <c r="G153" s="12"/>
      <c r="H153" s="12"/>
      <c r="I153" s="12"/>
      <c r="J153" s="12"/>
      <c r="K153" s="12"/>
      <c r="L153" s="12"/>
      <c r="M153" s="12"/>
      <c r="N153" s="12"/>
      <c r="O153" s="12"/>
      <c r="P153" s="13">
        <f t="shared" si="41"/>
        <v>0</v>
      </c>
    </row>
    <row r="154" spans="1:16" ht="15" customHeight="1" x14ac:dyDescent="0.3">
      <c r="A154" s="7">
        <v>9600</v>
      </c>
      <c r="B154" s="19" t="s">
        <v>602</v>
      </c>
      <c r="C154" s="149"/>
      <c r="D154" s="9"/>
      <c r="E154" s="9"/>
      <c r="F154" s="9"/>
      <c r="G154" s="9"/>
      <c r="H154" s="9"/>
      <c r="I154" s="9"/>
      <c r="J154" s="9"/>
      <c r="K154" s="9"/>
      <c r="L154" s="9"/>
      <c r="M154" s="9"/>
      <c r="N154" s="9"/>
      <c r="O154" s="9"/>
      <c r="P154" s="9">
        <f t="shared" si="41"/>
        <v>0</v>
      </c>
    </row>
    <row r="155" spans="1:16" ht="30" customHeight="1" x14ac:dyDescent="0.3">
      <c r="A155" s="7">
        <v>9700</v>
      </c>
      <c r="B155" s="19" t="s">
        <v>603</v>
      </c>
      <c r="C155" s="149"/>
      <c r="D155" s="9">
        <f>SUM(D156)</f>
        <v>0</v>
      </c>
      <c r="E155" s="9">
        <f t="shared" ref="E155:O155" si="43">SUM(E156)</f>
        <v>0</v>
      </c>
      <c r="F155" s="9">
        <f t="shared" si="43"/>
        <v>0</v>
      </c>
      <c r="G155" s="9">
        <f t="shared" si="43"/>
        <v>0</v>
      </c>
      <c r="H155" s="9">
        <f t="shared" si="43"/>
        <v>0</v>
      </c>
      <c r="I155" s="9">
        <f t="shared" si="43"/>
        <v>0</v>
      </c>
      <c r="J155" s="9">
        <f t="shared" si="43"/>
        <v>0</v>
      </c>
      <c r="K155" s="9">
        <f t="shared" si="43"/>
        <v>0</v>
      </c>
      <c r="L155" s="9">
        <f t="shared" si="43"/>
        <v>0</v>
      </c>
      <c r="M155" s="9">
        <f t="shared" si="43"/>
        <v>0</v>
      </c>
      <c r="N155" s="9">
        <f t="shared" si="43"/>
        <v>0</v>
      </c>
      <c r="O155" s="9">
        <f t="shared" si="43"/>
        <v>0</v>
      </c>
      <c r="P155" s="9">
        <f t="shared" si="41"/>
        <v>0</v>
      </c>
    </row>
    <row r="156" spans="1:16" ht="28.8" x14ac:dyDescent="0.3">
      <c r="A156" s="10">
        <v>9701</v>
      </c>
      <c r="B156" s="17" t="s">
        <v>603</v>
      </c>
      <c r="C156" s="110">
        <v>17</v>
      </c>
      <c r="D156" s="12"/>
      <c r="E156" s="12"/>
      <c r="F156" s="12"/>
      <c r="G156" s="12"/>
      <c r="H156" s="12"/>
      <c r="I156" s="12"/>
      <c r="J156" s="12"/>
      <c r="K156" s="12"/>
      <c r="L156" s="12"/>
      <c r="M156" s="12"/>
      <c r="N156" s="12"/>
      <c r="O156" s="12"/>
      <c r="P156" s="13">
        <f t="shared" si="41"/>
        <v>0</v>
      </c>
    </row>
    <row r="157" spans="1:16" ht="15" customHeight="1" x14ac:dyDescent="0.3">
      <c r="A157" s="23">
        <v>0</v>
      </c>
      <c r="B157" s="20" t="s">
        <v>503</v>
      </c>
      <c r="C157" s="144"/>
      <c r="D157" s="6">
        <f>D158+D159+D160</f>
        <v>0</v>
      </c>
      <c r="E157" s="6">
        <f t="shared" ref="E157:O157" si="44">E158+E159+E160</f>
        <v>0</v>
      </c>
      <c r="F157" s="6">
        <f t="shared" si="44"/>
        <v>0</v>
      </c>
      <c r="G157" s="6">
        <f t="shared" si="44"/>
        <v>0</v>
      </c>
      <c r="H157" s="6">
        <f t="shared" si="44"/>
        <v>0</v>
      </c>
      <c r="I157" s="6">
        <f t="shared" si="44"/>
        <v>0</v>
      </c>
      <c r="J157" s="6">
        <f t="shared" si="44"/>
        <v>0</v>
      </c>
      <c r="K157" s="6">
        <f t="shared" si="44"/>
        <v>0</v>
      </c>
      <c r="L157" s="6">
        <f t="shared" si="44"/>
        <v>0</v>
      </c>
      <c r="M157" s="6">
        <f t="shared" si="44"/>
        <v>0</v>
      </c>
      <c r="N157" s="6">
        <f t="shared" si="44"/>
        <v>0</v>
      </c>
      <c r="O157" s="6">
        <f t="shared" si="44"/>
        <v>0</v>
      </c>
      <c r="P157" s="6">
        <f t="shared" si="41"/>
        <v>0</v>
      </c>
    </row>
    <row r="158" spans="1:16" ht="15" customHeight="1" x14ac:dyDescent="0.3">
      <c r="A158" s="24">
        <v>100</v>
      </c>
      <c r="B158" s="19" t="s">
        <v>604</v>
      </c>
      <c r="C158" s="149"/>
      <c r="D158" s="9"/>
      <c r="E158" s="9"/>
      <c r="F158" s="9"/>
      <c r="G158" s="9"/>
      <c r="H158" s="9"/>
      <c r="I158" s="9"/>
      <c r="J158" s="9"/>
      <c r="K158" s="9"/>
      <c r="L158" s="9"/>
      <c r="M158" s="9"/>
      <c r="N158" s="9"/>
      <c r="O158" s="9"/>
      <c r="P158" s="9">
        <f t="shared" si="41"/>
        <v>0</v>
      </c>
    </row>
    <row r="159" spans="1:16" ht="15" customHeight="1" x14ac:dyDescent="0.3">
      <c r="A159" s="24">
        <v>200</v>
      </c>
      <c r="B159" s="19" t="s">
        <v>605</v>
      </c>
      <c r="C159" s="149"/>
      <c r="D159" s="9"/>
      <c r="E159" s="9"/>
      <c r="F159" s="9"/>
      <c r="G159" s="9"/>
      <c r="H159" s="9"/>
      <c r="I159" s="9"/>
      <c r="J159" s="9"/>
      <c r="K159" s="9"/>
      <c r="L159" s="9"/>
      <c r="M159" s="9"/>
      <c r="N159" s="9"/>
      <c r="O159" s="9"/>
      <c r="P159" s="9">
        <f t="shared" si="41"/>
        <v>0</v>
      </c>
    </row>
    <row r="160" spans="1:16" ht="15" customHeight="1" x14ac:dyDescent="0.3">
      <c r="A160" s="24">
        <v>300</v>
      </c>
      <c r="B160" s="19" t="s">
        <v>606</v>
      </c>
      <c r="C160" s="149"/>
      <c r="D160" s="9">
        <f>SUM(D161)</f>
        <v>0</v>
      </c>
      <c r="E160" s="9">
        <f t="shared" ref="E160:O160" si="45">SUM(E161)</f>
        <v>0</v>
      </c>
      <c r="F160" s="9">
        <f t="shared" si="45"/>
        <v>0</v>
      </c>
      <c r="G160" s="9">
        <f t="shared" si="45"/>
        <v>0</v>
      </c>
      <c r="H160" s="9">
        <f t="shared" si="45"/>
        <v>0</v>
      </c>
      <c r="I160" s="9">
        <f t="shared" si="45"/>
        <v>0</v>
      </c>
      <c r="J160" s="9">
        <f t="shared" si="45"/>
        <v>0</v>
      </c>
      <c r="K160" s="9">
        <f t="shared" si="45"/>
        <v>0</v>
      </c>
      <c r="L160" s="9">
        <f t="shared" si="45"/>
        <v>0</v>
      </c>
      <c r="M160" s="9">
        <f t="shared" si="45"/>
        <v>0</v>
      </c>
      <c r="N160" s="9">
        <f t="shared" si="45"/>
        <v>0</v>
      </c>
      <c r="O160" s="9">
        <f t="shared" si="45"/>
        <v>0</v>
      </c>
      <c r="P160" s="9">
        <f t="shared" si="41"/>
        <v>0</v>
      </c>
    </row>
    <row r="161" spans="1:17" x14ac:dyDescent="0.3">
      <c r="A161" s="25">
        <v>301</v>
      </c>
      <c r="B161" s="17" t="s">
        <v>606</v>
      </c>
      <c r="C161" s="110">
        <v>12</v>
      </c>
      <c r="D161" s="12"/>
      <c r="E161" s="12"/>
      <c r="F161" s="12"/>
      <c r="G161" s="12"/>
      <c r="H161" s="12"/>
      <c r="I161" s="12"/>
      <c r="J161" s="12"/>
      <c r="K161" s="12"/>
      <c r="L161" s="12"/>
      <c r="M161" s="12"/>
      <c r="N161" s="12"/>
      <c r="O161" s="12"/>
      <c r="P161" s="13">
        <f t="shared" si="41"/>
        <v>0</v>
      </c>
    </row>
    <row r="162" spans="1:17" ht="15.6" x14ac:dyDescent="0.3">
      <c r="A162" s="528" t="s">
        <v>2204</v>
      </c>
      <c r="B162" s="529"/>
      <c r="C162" s="145"/>
      <c r="D162" s="26">
        <f>D7+D28+D34+D39+D71+D78+D94+D108+D141+D157</f>
        <v>500000</v>
      </c>
      <c r="E162" s="26">
        <f t="shared" ref="E162:N162" si="46">E7+E28+E34+E39+E71+E78+E94+E108+E141+E157</f>
        <v>500000</v>
      </c>
      <c r="F162" s="26">
        <f t="shared" si="46"/>
        <v>500000</v>
      </c>
      <c r="G162" s="26">
        <f t="shared" si="46"/>
        <v>500000</v>
      </c>
      <c r="H162" s="26">
        <f t="shared" si="46"/>
        <v>500000</v>
      </c>
      <c r="I162" s="26">
        <f t="shared" si="46"/>
        <v>500000</v>
      </c>
      <c r="J162" s="26">
        <f t="shared" si="46"/>
        <v>500000</v>
      </c>
      <c r="K162" s="26">
        <f t="shared" si="46"/>
        <v>500000</v>
      </c>
      <c r="L162" s="26">
        <f t="shared" si="46"/>
        <v>500000</v>
      </c>
      <c r="M162" s="26">
        <f t="shared" si="46"/>
        <v>500000</v>
      </c>
      <c r="N162" s="26">
        <f t="shared" si="46"/>
        <v>500000</v>
      </c>
      <c r="O162" s="26">
        <f>O7+O28+O34+O39+O71+O78+O94+O108+O141+O157</f>
        <v>500000</v>
      </c>
      <c r="P162" s="26">
        <f>SUM(D162:O162)</f>
        <v>6000000</v>
      </c>
    </row>
    <row r="163" spans="1:17" ht="15.6" x14ac:dyDescent="0.3">
      <c r="A163" s="530" t="s">
        <v>2205</v>
      </c>
      <c r="B163" s="531"/>
      <c r="C163" s="146">
        <v>11</v>
      </c>
      <c r="D163" s="165"/>
      <c r="E163" s="166"/>
      <c r="F163" s="166"/>
      <c r="G163" s="166"/>
      <c r="H163" s="166"/>
      <c r="I163" s="166"/>
      <c r="J163" s="166"/>
      <c r="K163" s="166"/>
      <c r="L163" s="166"/>
      <c r="M163" s="166"/>
      <c r="N163" s="166"/>
      <c r="O163" s="167"/>
      <c r="P163" s="12"/>
    </row>
    <row r="164" spans="1:17" ht="15.6" x14ac:dyDescent="0.3">
      <c r="A164" s="530" t="s">
        <v>2206</v>
      </c>
      <c r="B164" s="531"/>
      <c r="C164" s="110">
        <v>12</v>
      </c>
      <c r="D164" s="168"/>
      <c r="E164" s="169"/>
      <c r="F164" s="169"/>
      <c r="G164" s="169"/>
      <c r="H164" s="169"/>
      <c r="I164" s="169"/>
      <c r="J164" s="169"/>
      <c r="K164" s="169"/>
      <c r="L164" s="169"/>
      <c r="M164" s="169"/>
      <c r="N164" s="169"/>
      <c r="O164" s="170"/>
      <c r="P164" s="12"/>
    </row>
    <row r="165" spans="1:17" ht="15.6" x14ac:dyDescent="0.3">
      <c r="A165" s="530" t="s">
        <v>2207</v>
      </c>
      <c r="B165" s="531"/>
      <c r="C165" s="110">
        <v>14</v>
      </c>
      <c r="D165" s="168"/>
      <c r="E165" s="169"/>
      <c r="F165" s="169"/>
      <c r="G165" s="169"/>
      <c r="H165" s="169"/>
      <c r="I165" s="169"/>
      <c r="J165" s="169"/>
      <c r="K165" s="169"/>
      <c r="L165" s="169"/>
      <c r="M165" s="169"/>
      <c r="N165" s="169"/>
      <c r="O165" s="170"/>
      <c r="P165" s="12"/>
    </row>
    <row r="166" spans="1:17" ht="15.6" x14ac:dyDescent="0.3">
      <c r="A166" s="530" t="s">
        <v>2208</v>
      </c>
      <c r="B166" s="531"/>
      <c r="C166" s="110">
        <v>15</v>
      </c>
      <c r="D166" s="168"/>
      <c r="E166" s="169"/>
      <c r="F166" s="169"/>
      <c r="G166" s="169"/>
      <c r="H166" s="169"/>
      <c r="I166" s="169"/>
      <c r="J166" s="169"/>
      <c r="K166" s="169"/>
      <c r="L166" s="169"/>
      <c r="M166" s="169"/>
      <c r="N166" s="169"/>
      <c r="O166" s="170"/>
      <c r="P166" s="12"/>
    </row>
    <row r="167" spans="1:17" ht="15.6" x14ac:dyDescent="0.3">
      <c r="A167" s="530" t="s">
        <v>2169</v>
      </c>
      <c r="B167" s="531"/>
      <c r="C167" s="110">
        <v>16</v>
      </c>
      <c r="D167" s="168"/>
      <c r="E167" s="169"/>
      <c r="F167" s="169"/>
      <c r="G167" s="169"/>
      <c r="H167" s="169"/>
      <c r="I167" s="169"/>
      <c r="J167" s="169"/>
      <c r="K167" s="169"/>
      <c r="L167" s="169"/>
      <c r="M167" s="169"/>
      <c r="N167" s="169"/>
      <c r="O167" s="170"/>
      <c r="P167" s="12"/>
    </row>
    <row r="168" spans="1:17" ht="15.6" x14ac:dyDescent="0.3">
      <c r="A168" s="530" t="s">
        <v>2209</v>
      </c>
      <c r="B168" s="531"/>
      <c r="C168" s="110">
        <v>17</v>
      </c>
      <c r="D168" s="168"/>
      <c r="E168" s="169"/>
      <c r="F168" s="169"/>
      <c r="G168" s="169"/>
      <c r="H168" s="169"/>
      <c r="I168" s="169"/>
      <c r="J168" s="169"/>
      <c r="K168" s="169"/>
      <c r="L168" s="169"/>
      <c r="M168" s="169"/>
      <c r="N168" s="169"/>
      <c r="O168" s="170"/>
      <c r="P168" s="12"/>
    </row>
    <row r="169" spans="1:17" ht="15.6" x14ac:dyDescent="0.3">
      <c r="A169" s="530" t="s">
        <v>2210</v>
      </c>
      <c r="B169" s="531"/>
      <c r="C169" s="110">
        <v>25</v>
      </c>
      <c r="D169" s="168"/>
      <c r="E169" s="169"/>
      <c r="F169" s="169"/>
      <c r="G169" s="169"/>
      <c r="H169" s="169"/>
      <c r="I169" s="169"/>
      <c r="J169" s="169"/>
      <c r="K169" s="169"/>
      <c r="L169" s="169"/>
      <c r="M169" s="169"/>
      <c r="N169" s="169"/>
      <c r="O169" s="170"/>
      <c r="P169" s="12"/>
    </row>
    <row r="170" spans="1:17" ht="15.6" x14ac:dyDescent="0.3">
      <c r="A170" s="530" t="s">
        <v>2169</v>
      </c>
      <c r="B170" s="531"/>
      <c r="C170" s="110">
        <v>26</v>
      </c>
      <c r="D170" s="168"/>
      <c r="E170" s="169"/>
      <c r="F170" s="169"/>
      <c r="G170" s="169"/>
      <c r="H170" s="169"/>
      <c r="I170" s="169"/>
      <c r="J170" s="169"/>
      <c r="K170" s="169"/>
      <c r="L170" s="169"/>
      <c r="M170" s="169"/>
      <c r="N170" s="169"/>
      <c r="O170" s="170"/>
      <c r="P170" s="12"/>
    </row>
    <row r="171" spans="1:17" ht="15.6" x14ac:dyDescent="0.3">
      <c r="A171" s="530" t="s">
        <v>2211</v>
      </c>
      <c r="B171" s="531"/>
      <c r="C171" s="110">
        <v>27</v>
      </c>
      <c r="D171" s="171"/>
      <c r="E171" s="172"/>
      <c r="F171" s="172"/>
      <c r="G171" s="172"/>
      <c r="H171" s="172"/>
      <c r="I171" s="172"/>
      <c r="J171" s="172"/>
      <c r="K171" s="172"/>
      <c r="L171" s="172"/>
      <c r="M171" s="172"/>
      <c r="N171" s="172"/>
      <c r="O171" s="173"/>
      <c r="P171" s="12"/>
    </row>
    <row r="172" spans="1:17" ht="15.6" x14ac:dyDescent="0.3">
      <c r="A172" s="532" t="s">
        <v>2212</v>
      </c>
      <c r="B172" s="529"/>
      <c r="C172" s="145"/>
      <c r="D172" s="26"/>
      <c r="E172" s="26"/>
      <c r="F172" s="26"/>
      <c r="G172" s="26"/>
      <c r="H172" s="26"/>
      <c r="I172" s="26"/>
      <c r="J172" s="26"/>
      <c r="K172" s="26"/>
      <c r="L172" s="26"/>
      <c r="M172" s="26"/>
      <c r="N172" s="26"/>
      <c r="O172" s="26"/>
      <c r="P172" s="26">
        <f>P162+SUM(P163:P171)</f>
        <v>6000000</v>
      </c>
    </row>
    <row r="173" spans="1:17" x14ac:dyDescent="0.3"/>
    <row r="174" spans="1:17" s="27" customFormat="1" x14ac:dyDescent="0.3">
      <c r="B174" s="28"/>
      <c r="C174" s="150"/>
      <c r="D174"/>
      <c r="E174"/>
      <c r="F174"/>
      <c r="G174"/>
      <c r="H174"/>
      <c r="I174"/>
      <c r="J174"/>
      <c r="K174"/>
      <c r="L174"/>
      <c r="M174"/>
      <c r="N174"/>
      <c r="O174"/>
      <c r="P174"/>
      <c r="Q174"/>
    </row>
    <row r="175" spans="1:17" s="27" customFormat="1" x14ac:dyDescent="0.3">
      <c r="B175" s="28"/>
      <c r="C175" s="150"/>
      <c r="D175"/>
      <c r="E175"/>
      <c r="F175"/>
      <c r="G175"/>
      <c r="H175"/>
      <c r="I175"/>
      <c r="J175"/>
      <c r="K175"/>
      <c r="L175"/>
      <c r="M175"/>
      <c r="N175"/>
      <c r="O175"/>
      <c r="P175"/>
      <c r="Q175"/>
    </row>
    <row r="176" spans="1:17" s="27" customFormat="1" x14ac:dyDescent="0.3">
      <c r="B176" s="28"/>
      <c r="C176" s="150"/>
      <c r="D176"/>
      <c r="E176"/>
      <c r="F176"/>
      <c r="G176"/>
      <c r="H176"/>
      <c r="I176"/>
      <c r="J176"/>
      <c r="K176"/>
      <c r="L176"/>
      <c r="M176"/>
      <c r="N176"/>
      <c r="O176"/>
      <c r="P176"/>
      <c r="Q176"/>
    </row>
    <row r="177" x14ac:dyDescent="0.3"/>
  </sheetData>
  <sheetProtection algorithmName="SHA-512" hashValue="+4e9y7FSf8RAymz3TJuJfjjK7zoWOGC2IplWLR50nU6UR1E7gtrmF9lon0FyEKpAz32fPxTUVhYJ7kG48rYe+Q==" saltValue="BszOlLBQKa3q9vgfpZasww==" spinCount="100000" sheet="1" selectLockedCells="1"/>
  <mergeCells count="11">
    <mergeCell ref="A162:B162"/>
    <mergeCell ref="A167:B167"/>
    <mergeCell ref="A172:B172"/>
    <mergeCell ref="A168:B168"/>
    <mergeCell ref="A169:B169"/>
    <mergeCell ref="A170:B170"/>
    <mergeCell ref="A163:B163"/>
    <mergeCell ref="A164:B164"/>
    <mergeCell ref="A165:B165"/>
    <mergeCell ref="A166:B166"/>
    <mergeCell ref="A171:B171"/>
  </mergeCells>
  <conditionalFormatting sqref="D9:O9">
    <cfRule type="containsBlanks" dxfId="204" priority="73">
      <formula>LEN(TRIM(D9))=0</formula>
    </cfRule>
  </conditionalFormatting>
  <conditionalFormatting sqref="D11:O13">
    <cfRule type="containsBlanks" dxfId="203" priority="71">
      <formula>LEN(TRIM(D11))=0</formula>
    </cfRule>
  </conditionalFormatting>
  <conditionalFormatting sqref="D19:O23">
    <cfRule type="containsBlanks" dxfId="202" priority="69">
      <formula>LEN(TRIM(D19))=0</formula>
    </cfRule>
  </conditionalFormatting>
  <conditionalFormatting sqref="D25:O25">
    <cfRule type="containsBlanks" dxfId="201" priority="67">
      <formula>LEN(TRIM(D25))=0</formula>
    </cfRule>
  </conditionalFormatting>
  <conditionalFormatting sqref="D27:O27">
    <cfRule type="containsBlanks" dxfId="200" priority="9">
      <formula>LEN(TRIM(D27))=0</formula>
    </cfRule>
  </conditionalFormatting>
  <conditionalFormatting sqref="D36:O36">
    <cfRule type="containsBlanks" dxfId="199" priority="65">
      <formula>LEN(TRIM(D36))=0</formula>
    </cfRule>
  </conditionalFormatting>
  <conditionalFormatting sqref="D38:O38">
    <cfRule type="containsBlanks" dxfId="198" priority="7">
      <formula>LEN(TRIM(D38))=0</formula>
    </cfRule>
  </conditionalFormatting>
  <conditionalFormatting sqref="D41:O44">
    <cfRule type="containsBlanks" dxfId="197" priority="63">
      <formula>LEN(TRIM(D41))=0</formula>
    </cfRule>
  </conditionalFormatting>
  <conditionalFormatting sqref="D47:O60">
    <cfRule type="containsBlanks" dxfId="196" priority="61">
      <formula>LEN(TRIM(D47))=0</formula>
    </cfRule>
  </conditionalFormatting>
  <conditionalFormatting sqref="D62:O62">
    <cfRule type="containsBlanks" dxfId="195" priority="59">
      <formula>LEN(TRIM(D62))=0</formula>
    </cfRule>
  </conditionalFormatting>
  <conditionalFormatting sqref="D64:O68">
    <cfRule type="containsBlanks" dxfId="194" priority="57">
      <formula>LEN(TRIM(D64))=0</formula>
    </cfRule>
  </conditionalFormatting>
  <conditionalFormatting sqref="D70:O70">
    <cfRule type="containsBlanks" dxfId="193" priority="5">
      <formula>LEN(TRIM(D70))=0</formula>
    </cfRule>
  </conditionalFormatting>
  <conditionalFormatting sqref="D73:O74">
    <cfRule type="containsBlanks" dxfId="192" priority="55">
      <formula>LEN(TRIM(D73))=0</formula>
    </cfRule>
  </conditionalFormatting>
  <conditionalFormatting sqref="D77:O77">
    <cfRule type="containsBlanks" dxfId="191" priority="3">
      <formula>LEN(TRIM(D77))=0</formula>
    </cfRule>
  </conditionalFormatting>
  <conditionalFormatting sqref="D80:O82">
    <cfRule type="containsBlanks" dxfId="190" priority="53">
      <formula>LEN(TRIM(D80))=0</formula>
    </cfRule>
  </conditionalFormatting>
  <conditionalFormatting sqref="D84:O85">
    <cfRule type="containsBlanks" dxfId="189" priority="51">
      <formula>LEN(TRIM(D84))=0</formula>
    </cfRule>
  </conditionalFormatting>
  <conditionalFormatting sqref="D87:O91">
    <cfRule type="containsBlanks" dxfId="188" priority="49">
      <formula>LEN(TRIM(D87))=0</formula>
    </cfRule>
  </conditionalFormatting>
  <conditionalFormatting sqref="D93:O93">
    <cfRule type="containsBlanks" dxfId="187" priority="1">
      <formula>LEN(TRIM(D93))=0</formula>
    </cfRule>
  </conditionalFormatting>
  <conditionalFormatting sqref="D96:O96">
    <cfRule type="containsBlanks" dxfId="186" priority="47">
      <formula>LEN(TRIM(D96))=0</formula>
    </cfRule>
  </conditionalFormatting>
  <conditionalFormatting sqref="D99:O99">
    <cfRule type="containsBlanks" dxfId="185" priority="45">
      <formula>LEN(TRIM(D99))=0</formula>
    </cfRule>
  </conditionalFormatting>
  <conditionalFormatting sqref="D104:O104">
    <cfRule type="containsBlanks" dxfId="184" priority="43">
      <formula>LEN(TRIM(D104))=0</formula>
    </cfRule>
  </conditionalFormatting>
  <conditionalFormatting sqref="D107:O107">
    <cfRule type="containsBlanks" dxfId="183" priority="41">
      <formula>LEN(TRIM(D107))=0</formula>
    </cfRule>
  </conditionalFormatting>
  <conditionalFormatting sqref="D110:O121">
    <cfRule type="containsBlanks" dxfId="182" priority="39">
      <formula>LEN(TRIM(D110))=0</formula>
    </cfRule>
  </conditionalFormatting>
  <conditionalFormatting sqref="D123:O124">
    <cfRule type="containsBlanks" dxfId="181" priority="37">
      <formula>LEN(TRIM(D123))=0</formula>
    </cfRule>
  </conditionalFormatting>
  <conditionalFormatting sqref="D126:O131">
    <cfRule type="containsBlanks" dxfId="180" priority="35">
      <formula>LEN(TRIM(D126))=0</formula>
    </cfRule>
  </conditionalFormatting>
  <conditionalFormatting sqref="D133:O137">
    <cfRule type="containsBlanks" dxfId="179" priority="33">
      <formula>LEN(TRIM(D133))=0</formula>
    </cfRule>
  </conditionalFormatting>
  <conditionalFormatting sqref="D139:O140">
    <cfRule type="containsBlanks" dxfId="178" priority="31">
      <formula>LEN(TRIM(D139))=0</formula>
    </cfRule>
  </conditionalFormatting>
  <conditionalFormatting sqref="D143:O145">
    <cfRule type="containsBlanks" dxfId="177" priority="29">
      <formula>LEN(TRIM(D143))=0</formula>
    </cfRule>
  </conditionalFormatting>
  <conditionalFormatting sqref="D148:O150">
    <cfRule type="containsBlanks" dxfId="176" priority="27">
      <formula>LEN(TRIM(D148))=0</formula>
    </cfRule>
  </conditionalFormatting>
  <conditionalFormatting sqref="D153:O153">
    <cfRule type="containsBlanks" dxfId="175" priority="25">
      <formula>LEN(TRIM(D153))=0</formula>
    </cfRule>
  </conditionalFormatting>
  <conditionalFormatting sqref="D156:O156">
    <cfRule type="containsBlanks" dxfId="174" priority="23">
      <formula>LEN(TRIM(D156))=0</formula>
    </cfRule>
  </conditionalFormatting>
  <conditionalFormatting sqref="D161:O161">
    <cfRule type="containsBlanks" dxfId="173" priority="21">
      <formula>LEN(TRIM(D161))=0</formula>
    </cfRule>
  </conditionalFormatting>
  <conditionalFormatting sqref="P163:P171">
    <cfRule type="containsBlanks" dxfId="172" priority="12">
      <formula>LEN(TRIM(P163))=0</formula>
    </cfRule>
  </conditionalFormatting>
  <dataValidations count="1">
    <dataValidation type="whole" operator="greaterThanOrEqual" allowBlank="1" showInputMessage="1" showErrorMessage="1" errorTitle="Valor de la celda" error="La celda sólo permite importes positivos y sin centavos." sqref="D9:O9 D11:O13 D19:O23 P163:P171 D27:O27 D41:O44 D47:O60 D62:O62 D38:O38 D73:O74 D80:O82 D84:O85 D77:O77 D96:O96 D99:O99 D104:O104 D107:O107 D110:O121 D123:O124 D126:O131 D133:O137 D139:O140 D143:O145 D148:O150 D153:O153 D156:O156 D161:O161 D25:O25 D36:O36 D64:O68 D70:O70 D87:O91 D93:O93" xr:uid="{00000000-0002-0000-0700-000000000000}">
      <formula1>0</formula1>
    </dataValidation>
  </dataValidations>
  <printOptions horizontalCentered="1"/>
  <pageMargins left="0.70866141732283472" right="0.70866141732283472" top="0.74803149606299213" bottom="0.74803149606299213" header="0" footer="0.31496062992125984"/>
  <pageSetup paperSize="5" scale="28" orientation="portrait" horizontalDpi="4294967295" verticalDpi="4294967295" r:id="rId1"/>
  <headerFooter>
    <oddFooter>&amp;RPágina &amp;P de &amp;N</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7">
    <tabColor theme="9"/>
  </sheetPr>
  <dimension ref="A1:AC207"/>
  <sheetViews>
    <sheetView showGridLines="0" zoomScaleNormal="100" workbookViewId="0">
      <pane xSplit="1" ySplit="7" topLeftCell="B8" activePane="bottomRight" state="frozen"/>
      <selection pane="topRight" activeCell="B1" sqref="B1"/>
      <selection pane="bottomLeft" activeCell="A3" sqref="A3"/>
      <selection pane="bottomRight" activeCell="B8" sqref="B8"/>
    </sheetView>
  </sheetViews>
  <sheetFormatPr baseColWidth="10" defaultColWidth="0" defaultRowHeight="15.6" zeroHeight="1" x14ac:dyDescent="0.3"/>
  <cols>
    <col min="1" max="1" width="5.5546875" style="183" bestFit="1" customWidth="1"/>
    <col min="2" max="2" width="24.44140625" style="180" customWidth="1"/>
    <col min="3" max="3" width="15.88671875" style="180" customWidth="1"/>
    <col min="4" max="7" width="14.88671875" style="180" customWidth="1"/>
    <col min="8" max="8" width="11.44140625" style="180" bestFit="1" customWidth="1"/>
    <col min="9" max="9" width="18.5546875" style="180" customWidth="1"/>
    <col min="10" max="11" width="14.88671875" style="180" customWidth="1"/>
    <col min="12" max="13" width="17.109375" style="180" customWidth="1"/>
    <col min="14" max="15" width="14.88671875" style="180" customWidth="1"/>
    <col min="16" max="24" width="18.5546875" style="180" customWidth="1"/>
    <col min="25" max="28" width="4.44140625" style="183" hidden="1" customWidth="1"/>
    <col min="29" max="29" width="14" style="180" hidden="1" customWidth="1"/>
    <col min="30" max="16384" width="14.88671875" style="180" hidden="1"/>
  </cols>
  <sheetData>
    <row r="1" spans="1:29" x14ac:dyDescent="0.3"/>
    <row r="2" spans="1:29" ht="19.649999999999999" customHeight="1" x14ac:dyDescent="0.4">
      <c r="A2" s="300" t="s">
        <v>2527</v>
      </c>
      <c r="B2" s="300"/>
      <c r="C2" s="300"/>
      <c r="D2" s="300"/>
      <c r="E2" s="300"/>
      <c r="F2" s="300"/>
      <c r="G2" s="300"/>
      <c r="H2" s="300"/>
      <c r="I2" s="300"/>
      <c r="J2" s="300"/>
      <c r="K2" s="300"/>
      <c r="L2" s="300"/>
      <c r="M2" s="300"/>
      <c r="N2" s="300"/>
      <c r="O2" s="300"/>
      <c r="P2" s="300"/>
      <c r="Q2" s="300"/>
      <c r="R2" s="300"/>
      <c r="S2" s="300"/>
      <c r="T2" s="300"/>
      <c r="U2" s="300"/>
      <c r="V2" s="300"/>
      <c r="W2" s="300"/>
      <c r="X2" s="300"/>
    </row>
    <row r="3" spans="1:29" ht="19.649999999999999" customHeight="1" x14ac:dyDescent="0.4">
      <c r="A3" s="300" t="str">
        <f>Inconsistencias!$B$6&amp;IF(LOOKUP(Inconsistencias!$B$6,EF!$C$2:$C$1001,EF!$I$2:I$1001)="Dependencia",", Jalisco","")</f>
        <v>Sistema para el Desarrollo Integral de la Familia del municipio de Jilotlán de los Dolores</v>
      </c>
      <c r="B3" s="300"/>
      <c r="C3" s="300"/>
      <c r="D3" s="300"/>
      <c r="E3" s="300"/>
      <c r="F3" s="300"/>
      <c r="G3" s="300"/>
      <c r="H3" s="300"/>
      <c r="I3" s="300"/>
      <c r="J3" s="300"/>
      <c r="K3" s="300"/>
      <c r="L3" s="300"/>
      <c r="M3" s="300"/>
      <c r="N3" s="300"/>
      <c r="O3" s="300"/>
      <c r="P3" s="300"/>
      <c r="Q3" s="300"/>
      <c r="R3" s="300"/>
      <c r="S3" s="300"/>
      <c r="T3" s="300"/>
      <c r="U3" s="300"/>
      <c r="V3" s="300"/>
      <c r="W3" s="300"/>
      <c r="X3" s="300"/>
    </row>
    <row r="4" spans="1:29" ht="19.350000000000001" customHeight="1" x14ac:dyDescent="0.35">
      <c r="A4" s="301" t="str">
        <f>"Ejercicio Fiscal "&amp;Inconsistencias!U2</f>
        <v>Ejercicio Fiscal 2025</v>
      </c>
      <c r="B4" s="301"/>
      <c r="C4" s="301"/>
      <c r="D4" s="301"/>
      <c r="E4" s="301"/>
      <c r="F4" s="301"/>
      <c r="G4" s="301"/>
      <c r="H4" s="301"/>
      <c r="I4" s="301"/>
      <c r="J4" s="301"/>
      <c r="K4" s="301"/>
      <c r="L4" s="301"/>
      <c r="M4" s="301"/>
      <c r="N4" s="301"/>
      <c r="O4" s="301"/>
      <c r="P4" s="301"/>
      <c r="Q4" s="301"/>
      <c r="R4" s="301"/>
      <c r="S4" s="301"/>
      <c r="T4" s="301"/>
      <c r="U4" s="301"/>
      <c r="V4" s="301"/>
      <c r="W4" s="301"/>
      <c r="X4" s="301"/>
    </row>
    <row r="5" spans="1:29" x14ac:dyDescent="0.3"/>
    <row r="6" spans="1:29" ht="28.8" x14ac:dyDescent="0.3">
      <c r="A6" s="535" t="s">
        <v>2223</v>
      </c>
      <c r="B6" s="533" t="s">
        <v>1706</v>
      </c>
      <c r="C6" s="533" t="s">
        <v>1705</v>
      </c>
      <c r="D6" s="533" t="s">
        <v>1704</v>
      </c>
      <c r="E6" s="533" t="s">
        <v>1550</v>
      </c>
      <c r="F6" s="533" t="s">
        <v>1551</v>
      </c>
      <c r="G6" s="533" t="s">
        <v>2224</v>
      </c>
      <c r="H6" s="533" t="s">
        <v>2225</v>
      </c>
      <c r="I6" s="533" t="s">
        <v>2226</v>
      </c>
      <c r="J6" s="533" t="s">
        <v>2227</v>
      </c>
      <c r="K6" s="533" t="s">
        <v>2228</v>
      </c>
      <c r="L6" s="533" t="s">
        <v>2229</v>
      </c>
      <c r="M6" s="533" t="s">
        <v>2230</v>
      </c>
      <c r="N6" s="533" t="s">
        <v>2231</v>
      </c>
      <c r="O6" s="533" t="s">
        <v>1703</v>
      </c>
      <c r="P6" s="249" t="s">
        <v>2232</v>
      </c>
      <c r="Q6" s="249" t="s">
        <v>2233</v>
      </c>
      <c r="R6" s="249" t="s">
        <v>2234</v>
      </c>
      <c r="S6" s="249" t="s">
        <v>2235</v>
      </c>
      <c r="T6" s="249" t="s">
        <v>2236</v>
      </c>
      <c r="U6" s="249" t="s">
        <v>2237</v>
      </c>
      <c r="V6" s="249" t="s">
        <v>2238</v>
      </c>
      <c r="W6" s="249" t="s">
        <v>2239</v>
      </c>
      <c r="X6" s="250" t="s">
        <v>2240</v>
      </c>
      <c r="Y6" s="240">
        <f>SUM(Y8:Y207)</f>
        <v>0</v>
      </c>
      <c r="Z6" s="240">
        <f>SUM(Z8:Z207)</f>
        <v>0</v>
      </c>
      <c r="AA6" s="240">
        <f>SUM(AA8:AA207)</f>
        <v>0</v>
      </c>
      <c r="AB6" s="240">
        <f>SUM(AB8:AB207)</f>
        <v>0</v>
      </c>
    </row>
    <row r="7" spans="1:29" x14ac:dyDescent="0.3">
      <c r="A7" s="536"/>
      <c r="B7" s="534"/>
      <c r="C7" s="534"/>
      <c r="D7" s="534"/>
      <c r="E7" s="534"/>
      <c r="F7" s="534"/>
      <c r="G7" s="534"/>
      <c r="H7" s="534"/>
      <c r="I7" s="534"/>
      <c r="J7" s="534"/>
      <c r="K7" s="534"/>
      <c r="L7" s="534"/>
      <c r="M7" s="534"/>
      <c r="N7" s="534"/>
      <c r="O7" s="534"/>
      <c r="P7" s="251">
        <f>SUM(P8:P207)</f>
        <v>0</v>
      </c>
      <c r="Q7" s="251">
        <f t="shared" ref="Q7:X7" si="0">SUM(Q8:Q207)</f>
        <v>0</v>
      </c>
      <c r="R7" s="251">
        <f t="shared" si="0"/>
        <v>0</v>
      </c>
      <c r="S7" s="251">
        <f t="shared" si="0"/>
        <v>0</v>
      </c>
      <c r="T7" s="251">
        <f t="shared" si="0"/>
        <v>0</v>
      </c>
      <c r="U7" s="251">
        <f t="shared" si="0"/>
        <v>0</v>
      </c>
      <c r="V7" s="251">
        <f t="shared" si="0"/>
        <v>0</v>
      </c>
      <c r="W7" s="251">
        <f t="shared" si="0"/>
        <v>0</v>
      </c>
      <c r="X7" s="252">
        <f t="shared" si="0"/>
        <v>0</v>
      </c>
      <c r="Y7" s="183" t="s">
        <v>1709</v>
      </c>
      <c r="Z7" s="183" t="s">
        <v>2135</v>
      </c>
      <c r="AA7" s="183" t="s">
        <v>1711</v>
      </c>
      <c r="AB7" s="183" t="s">
        <v>1712</v>
      </c>
    </row>
    <row r="8" spans="1:29" x14ac:dyDescent="0.3">
      <c r="A8" s="242" t="str">
        <f>IF(B8&gt;0,1,"")</f>
        <v/>
      </c>
      <c r="B8" s="243"/>
      <c r="C8" s="244" t="str">
        <f>IF(G8&gt;0,IF(G8="INDICADOR DE GESTIÓN","INDICADOR DE GESTIÓN","MIR"),"")</f>
        <v/>
      </c>
      <c r="D8" s="244" t="str">
        <f>IF(F8="","",INDEX(B!$I$2:$I$112,MATCH(F8,B!$K$2:$K$112,0)))</f>
        <v/>
      </c>
      <c r="E8" s="244" t="str">
        <f>IF(F8="","",INDEX(B!$J$2:$J$112,MATCH(F8,B!$K$2:$K$112,0)))</f>
        <v/>
      </c>
      <c r="F8" s="243"/>
      <c r="G8" s="243"/>
      <c r="H8" s="245"/>
      <c r="I8" s="243"/>
      <c r="J8" s="243"/>
      <c r="K8" s="243"/>
      <c r="L8" s="243"/>
      <c r="M8" s="243"/>
      <c r="N8" s="243"/>
      <c r="O8" s="243"/>
      <c r="P8" s="246"/>
      <c r="Q8" s="246"/>
      <c r="R8" s="246"/>
      <c r="S8" s="246"/>
      <c r="T8" s="246"/>
      <c r="U8" s="246"/>
      <c r="V8" s="246"/>
      <c r="W8" s="246"/>
      <c r="X8" s="246"/>
      <c r="Y8" s="183">
        <f>IF(G8="FIN",1,0)</f>
        <v>0</v>
      </c>
      <c r="Z8" s="183">
        <f>IF(G8="PROPÓSITO",1,0)</f>
        <v>0</v>
      </c>
      <c r="AA8" s="183">
        <f>IF(G8="COMPONENTE",1,0)</f>
        <v>0</v>
      </c>
      <c r="AB8" s="183">
        <f>IF(G8="ACTIVIDAD",1,0)</f>
        <v>0</v>
      </c>
      <c r="AC8" s="241">
        <f>SUM(P8:X8)</f>
        <v>0</v>
      </c>
    </row>
    <row r="9" spans="1:29" x14ac:dyDescent="0.3">
      <c r="A9" s="181" t="str">
        <f>IF(B9&gt;0,A8+1,"")</f>
        <v/>
      </c>
      <c r="B9" s="179"/>
      <c r="C9" s="182" t="str">
        <f t="shared" ref="C9:C72" si="1">IF(G9&gt;0,IF(G9="INDICADOR DE GESTIÓN","INDICADOR DE GESTIÓN","MIR"),"")</f>
        <v/>
      </c>
      <c r="D9" s="182" t="str">
        <f>IF(F9="","",INDEX(B!$I$2:$I$112,MATCH(F9,B!$K$2:$K$112,0)))</f>
        <v/>
      </c>
      <c r="E9" s="182" t="str">
        <f>IF(F9="","",INDEX(B!$J$2:$J$112,MATCH(F9,B!$K$2:$K$112,0)))</f>
        <v/>
      </c>
      <c r="F9" s="179"/>
      <c r="G9" s="179"/>
      <c r="H9" s="184"/>
      <c r="I9" s="179"/>
      <c r="J9" s="179"/>
      <c r="K9" s="179"/>
      <c r="L9" s="179"/>
      <c r="M9" s="179"/>
      <c r="N9" s="179"/>
      <c r="O9" s="179"/>
      <c r="P9" s="185"/>
      <c r="Q9" s="185"/>
      <c r="R9" s="185"/>
      <c r="S9" s="185"/>
      <c r="T9" s="185"/>
      <c r="U9" s="185"/>
      <c r="V9" s="185"/>
      <c r="W9" s="185"/>
      <c r="X9" s="185"/>
      <c r="Y9" s="183">
        <f t="shared" ref="Y9:Y72" si="2">IF(G9="FIN",1,0)</f>
        <v>0</v>
      </c>
      <c r="Z9" s="183">
        <f t="shared" ref="Z9:Z72" si="3">IF(G9="PROPÓSITO",1,0)</f>
        <v>0</v>
      </c>
      <c r="AA9" s="183">
        <f t="shared" ref="AA9:AA72" si="4">IF(G9="COMPONENTE",1,0)</f>
        <v>0</v>
      </c>
      <c r="AB9" s="183">
        <f t="shared" ref="AB9:AB72" si="5">IF(G9="ACTIVIDAD",1,0)</f>
        <v>0</v>
      </c>
      <c r="AC9" s="241">
        <f t="shared" ref="AC9:AC72" si="6">SUM(P9:X9)</f>
        <v>0</v>
      </c>
    </row>
    <row r="10" spans="1:29" x14ac:dyDescent="0.3">
      <c r="A10" s="181" t="str">
        <f t="shared" ref="A10:A73" si="7">IF(B10&gt;0,A9+1,"")</f>
        <v/>
      </c>
      <c r="B10" s="179"/>
      <c r="C10" s="182" t="str">
        <f t="shared" si="1"/>
        <v/>
      </c>
      <c r="D10" s="182" t="str">
        <f>IF(F10="","",INDEX(B!$I$2:$I$112,MATCH(F10,B!$K$2:$K$112,0)))</f>
        <v/>
      </c>
      <c r="E10" s="182" t="str">
        <f>IF(F10="","",INDEX(B!$J$2:$J$112,MATCH(F10,B!$K$2:$K$112,0)))</f>
        <v/>
      </c>
      <c r="F10" s="179"/>
      <c r="G10" s="179"/>
      <c r="H10" s="184"/>
      <c r="I10" s="179"/>
      <c r="J10" s="179"/>
      <c r="K10" s="179"/>
      <c r="L10" s="179"/>
      <c r="M10" s="179"/>
      <c r="N10" s="179"/>
      <c r="O10" s="179"/>
      <c r="P10" s="185"/>
      <c r="Q10" s="185"/>
      <c r="R10" s="185"/>
      <c r="S10" s="185"/>
      <c r="T10" s="185"/>
      <c r="U10" s="185"/>
      <c r="V10" s="185"/>
      <c r="W10" s="185"/>
      <c r="X10" s="185"/>
      <c r="Y10" s="183">
        <f t="shared" si="2"/>
        <v>0</v>
      </c>
      <c r="Z10" s="183">
        <f t="shared" si="3"/>
        <v>0</v>
      </c>
      <c r="AA10" s="183">
        <f t="shared" si="4"/>
        <v>0</v>
      </c>
      <c r="AB10" s="183">
        <f t="shared" si="5"/>
        <v>0</v>
      </c>
      <c r="AC10" s="241">
        <f t="shared" si="6"/>
        <v>0</v>
      </c>
    </row>
    <row r="11" spans="1:29" x14ac:dyDescent="0.3">
      <c r="A11" s="181" t="str">
        <f t="shared" si="7"/>
        <v/>
      </c>
      <c r="B11" s="179"/>
      <c r="C11" s="182" t="str">
        <f t="shared" si="1"/>
        <v/>
      </c>
      <c r="D11" s="182" t="str">
        <f>IF(F11="","",INDEX(B!$I$2:$I$112,MATCH(F11,B!$K$2:$K$112,0)))</f>
        <v/>
      </c>
      <c r="E11" s="182" t="str">
        <f>IF(F11="","",INDEX(B!$J$2:$J$112,MATCH(F11,B!$K$2:$K$112,0)))</f>
        <v/>
      </c>
      <c r="F11" s="179"/>
      <c r="G11" s="179"/>
      <c r="H11" s="184"/>
      <c r="I11" s="179"/>
      <c r="J11" s="179"/>
      <c r="K11" s="179"/>
      <c r="L11" s="179"/>
      <c r="M11" s="179"/>
      <c r="N11" s="179"/>
      <c r="O11" s="179"/>
      <c r="P11" s="185"/>
      <c r="Q11" s="185"/>
      <c r="R11" s="185"/>
      <c r="S11" s="185"/>
      <c r="T11" s="185"/>
      <c r="U11" s="185"/>
      <c r="V11" s="185"/>
      <c r="W11" s="185"/>
      <c r="X11" s="185"/>
      <c r="Y11" s="183">
        <f t="shared" si="2"/>
        <v>0</v>
      </c>
      <c r="Z11" s="183">
        <f t="shared" si="3"/>
        <v>0</v>
      </c>
      <c r="AA11" s="183">
        <f t="shared" si="4"/>
        <v>0</v>
      </c>
      <c r="AB11" s="183">
        <f t="shared" si="5"/>
        <v>0</v>
      </c>
      <c r="AC11" s="241">
        <f t="shared" si="6"/>
        <v>0</v>
      </c>
    </row>
    <row r="12" spans="1:29" x14ac:dyDescent="0.3">
      <c r="A12" s="181" t="str">
        <f t="shared" si="7"/>
        <v/>
      </c>
      <c r="B12" s="179"/>
      <c r="C12" s="182" t="str">
        <f t="shared" si="1"/>
        <v/>
      </c>
      <c r="D12" s="182" t="str">
        <f>IF(F12="","",INDEX(B!$I$2:$I$112,MATCH(F12,B!$K$2:$K$112,0)))</f>
        <v/>
      </c>
      <c r="E12" s="182" t="str">
        <f>IF(F12="","",INDEX(B!$J$2:$J$112,MATCH(F12,B!$K$2:$K$112,0)))</f>
        <v/>
      </c>
      <c r="F12" s="179"/>
      <c r="G12" s="179"/>
      <c r="H12" s="184"/>
      <c r="I12" s="179"/>
      <c r="J12" s="179"/>
      <c r="K12" s="179"/>
      <c r="L12" s="179"/>
      <c r="M12" s="179"/>
      <c r="N12" s="179"/>
      <c r="O12" s="179"/>
      <c r="P12" s="185"/>
      <c r="Q12" s="185"/>
      <c r="R12" s="185"/>
      <c r="S12" s="185"/>
      <c r="T12" s="185"/>
      <c r="U12" s="185"/>
      <c r="V12" s="185"/>
      <c r="W12" s="185"/>
      <c r="X12" s="185"/>
      <c r="Y12" s="183">
        <f t="shared" si="2"/>
        <v>0</v>
      </c>
      <c r="Z12" s="183">
        <f t="shared" si="3"/>
        <v>0</v>
      </c>
      <c r="AA12" s="183">
        <f t="shared" si="4"/>
        <v>0</v>
      </c>
      <c r="AB12" s="183">
        <f t="shared" si="5"/>
        <v>0</v>
      </c>
      <c r="AC12" s="241">
        <f t="shared" si="6"/>
        <v>0</v>
      </c>
    </row>
    <row r="13" spans="1:29" x14ac:dyDescent="0.3">
      <c r="A13" s="181" t="str">
        <f t="shared" si="7"/>
        <v/>
      </c>
      <c r="B13" s="179"/>
      <c r="C13" s="182" t="str">
        <f t="shared" si="1"/>
        <v/>
      </c>
      <c r="D13" s="182" t="str">
        <f>IF(F13="","",INDEX(B!$I$2:$I$112,MATCH(F13,B!$K$2:$K$112,0)))</f>
        <v/>
      </c>
      <c r="E13" s="182" t="str">
        <f>IF(F13="","",INDEX(B!$J$2:$J$112,MATCH(F13,B!$K$2:$K$112,0)))</f>
        <v/>
      </c>
      <c r="F13" s="179"/>
      <c r="G13" s="179"/>
      <c r="H13" s="184"/>
      <c r="I13" s="179"/>
      <c r="J13" s="179"/>
      <c r="K13" s="179"/>
      <c r="L13" s="179"/>
      <c r="M13" s="179"/>
      <c r="N13" s="179"/>
      <c r="O13" s="179"/>
      <c r="P13" s="185"/>
      <c r="Q13" s="185"/>
      <c r="R13" s="185"/>
      <c r="S13" s="185"/>
      <c r="T13" s="185"/>
      <c r="U13" s="185"/>
      <c r="V13" s="185"/>
      <c r="W13" s="185"/>
      <c r="X13" s="185"/>
      <c r="Y13" s="183">
        <f t="shared" si="2"/>
        <v>0</v>
      </c>
      <c r="Z13" s="183">
        <f t="shared" si="3"/>
        <v>0</v>
      </c>
      <c r="AA13" s="183">
        <f t="shared" si="4"/>
        <v>0</v>
      </c>
      <c r="AB13" s="183">
        <f t="shared" si="5"/>
        <v>0</v>
      </c>
      <c r="AC13" s="241">
        <f t="shared" si="6"/>
        <v>0</v>
      </c>
    </row>
    <row r="14" spans="1:29" x14ac:dyDescent="0.3">
      <c r="A14" s="181" t="str">
        <f t="shared" si="7"/>
        <v/>
      </c>
      <c r="B14" s="179"/>
      <c r="C14" s="182" t="str">
        <f t="shared" si="1"/>
        <v/>
      </c>
      <c r="D14" s="182" t="str">
        <f>IF(F14="","",INDEX(B!$I$2:$I$112,MATCH(F14,B!$K$2:$K$112,0)))</f>
        <v/>
      </c>
      <c r="E14" s="182" t="str">
        <f>IF(F14="","",INDEX(B!$J$2:$J$112,MATCH(F14,B!$K$2:$K$112,0)))</f>
        <v/>
      </c>
      <c r="F14" s="179"/>
      <c r="G14" s="179"/>
      <c r="H14" s="184"/>
      <c r="I14" s="179"/>
      <c r="J14" s="179"/>
      <c r="K14" s="179"/>
      <c r="L14" s="179"/>
      <c r="M14" s="179"/>
      <c r="N14" s="179"/>
      <c r="O14" s="179"/>
      <c r="P14" s="185"/>
      <c r="Q14" s="185"/>
      <c r="R14" s="185"/>
      <c r="S14" s="185"/>
      <c r="T14" s="185"/>
      <c r="U14" s="185"/>
      <c r="V14" s="185"/>
      <c r="W14" s="185"/>
      <c r="X14" s="185"/>
      <c r="Y14" s="183">
        <f t="shared" si="2"/>
        <v>0</v>
      </c>
      <c r="Z14" s="183">
        <f t="shared" si="3"/>
        <v>0</v>
      </c>
      <c r="AA14" s="183">
        <f t="shared" si="4"/>
        <v>0</v>
      </c>
      <c r="AB14" s="183">
        <f t="shared" si="5"/>
        <v>0</v>
      </c>
      <c r="AC14" s="241">
        <f t="shared" si="6"/>
        <v>0</v>
      </c>
    </row>
    <row r="15" spans="1:29" x14ac:dyDescent="0.3">
      <c r="A15" s="181" t="str">
        <f t="shared" si="7"/>
        <v/>
      </c>
      <c r="B15" s="179"/>
      <c r="C15" s="182" t="str">
        <f t="shared" si="1"/>
        <v/>
      </c>
      <c r="D15" s="182" t="str">
        <f>IF(F15="","",INDEX(B!$I$2:$I$112,MATCH(F15,B!$K$2:$K$112,0)))</f>
        <v/>
      </c>
      <c r="E15" s="182" t="str">
        <f>IF(F15="","",INDEX(B!$J$2:$J$112,MATCH(F15,B!$K$2:$K$112,0)))</f>
        <v/>
      </c>
      <c r="F15" s="179"/>
      <c r="G15" s="179"/>
      <c r="H15" s="184"/>
      <c r="I15" s="179"/>
      <c r="J15" s="179"/>
      <c r="K15" s="179"/>
      <c r="L15" s="179"/>
      <c r="M15" s="179"/>
      <c r="N15" s="179"/>
      <c r="O15" s="179"/>
      <c r="P15" s="185"/>
      <c r="Q15" s="185"/>
      <c r="R15" s="185"/>
      <c r="S15" s="185"/>
      <c r="T15" s="185"/>
      <c r="U15" s="185"/>
      <c r="V15" s="185"/>
      <c r="W15" s="185"/>
      <c r="X15" s="185"/>
      <c r="Y15" s="183">
        <f t="shared" si="2"/>
        <v>0</v>
      </c>
      <c r="Z15" s="183">
        <f t="shared" si="3"/>
        <v>0</v>
      </c>
      <c r="AA15" s="183">
        <f t="shared" si="4"/>
        <v>0</v>
      </c>
      <c r="AB15" s="183">
        <f t="shared" si="5"/>
        <v>0</v>
      </c>
      <c r="AC15" s="241">
        <f t="shared" si="6"/>
        <v>0</v>
      </c>
    </row>
    <row r="16" spans="1:29" x14ac:dyDescent="0.3">
      <c r="A16" s="181" t="str">
        <f t="shared" si="7"/>
        <v/>
      </c>
      <c r="B16" s="179"/>
      <c r="C16" s="182" t="str">
        <f t="shared" si="1"/>
        <v/>
      </c>
      <c r="D16" s="182" t="str">
        <f>IF(F16="","",INDEX(B!$I$2:$I$112,MATCH(F16,B!$K$2:$K$112,0)))</f>
        <v/>
      </c>
      <c r="E16" s="182" t="str">
        <f>IF(F16="","",INDEX(B!$J$2:$J$112,MATCH(F16,B!$K$2:$K$112,0)))</f>
        <v/>
      </c>
      <c r="F16" s="179"/>
      <c r="G16" s="179"/>
      <c r="H16" s="184"/>
      <c r="I16" s="179"/>
      <c r="J16" s="179"/>
      <c r="K16" s="179"/>
      <c r="L16" s="179"/>
      <c r="M16" s="179"/>
      <c r="N16" s="179"/>
      <c r="O16" s="179"/>
      <c r="P16" s="185"/>
      <c r="Q16" s="185"/>
      <c r="R16" s="185"/>
      <c r="S16" s="185"/>
      <c r="T16" s="185"/>
      <c r="U16" s="185"/>
      <c r="V16" s="185"/>
      <c r="W16" s="185"/>
      <c r="X16" s="185"/>
      <c r="Y16" s="183">
        <f t="shared" si="2"/>
        <v>0</v>
      </c>
      <c r="Z16" s="183">
        <f t="shared" si="3"/>
        <v>0</v>
      </c>
      <c r="AA16" s="183">
        <f t="shared" si="4"/>
        <v>0</v>
      </c>
      <c r="AB16" s="183">
        <f t="shared" si="5"/>
        <v>0</v>
      </c>
      <c r="AC16" s="241">
        <f t="shared" si="6"/>
        <v>0</v>
      </c>
    </row>
    <row r="17" spans="1:29" x14ac:dyDescent="0.3">
      <c r="A17" s="181" t="str">
        <f t="shared" si="7"/>
        <v/>
      </c>
      <c r="B17" s="179"/>
      <c r="C17" s="182" t="str">
        <f t="shared" si="1"/>
        <v/>
      </c>
      <c r="D17" s="182" t="str">
        <f>IF(F17="","",INDEX(B!$I$2:$I$112,MATCH(F17,B!$K$2:$K$112,0)))</f>
        <v/>
      </c>
      <c r="E17" s="182" t="str">
        <f>IF(F17="","",INDEX(B!$J$2:$J$112,MATCH(F17,B!$K$2:$K$112,0)))</f>
        <v/>
      </c>
      <c r="F17" s="179"/>
      <c r="G17" s="179"/>
      <c r="H17" s="184"/>
      <c r="I17" s="179"/>
      <c r="J17" s="179"/>
      <c r="K17" s="179"/>
      <c r="L17" s="179"/>
      <c r="M17" s="179"/>
      <c r="N17" s="179"/>
      <c r="O17" s="179"/>
      <c r="P17" s="185"/>
      <c r="Q17" s="185"/>
      <c r="R17" s="185"/>
      <c r="S17" s="185"/>
      <c r="T17" s="185"/>
      <c r="U17" s="185"/>
      <c r="V17" s="185"/>
      <c r="W17" s="185"/>
      <c r="X17" s="185"/>
      <c r="Y17" s="183">
        <f t="shared" si="2"/>
        <v>0</v>
      </c>
      <c r="Z17" s="183">
        <f t="shared" si="3"/>
        <v>0</v>
      </c>
      <c r="AA17" s="183">
        <f t="shared" si="4"/>
        <v>0</v>
      </c>
      <c r="AB17" s="183">
        <f t="shared" si="5"/>
        <v>0</v>
      </c>
      <c r="AC17" s="241">
        <f t="shared" si="6"/>
        <v>0</v>
      </c>
    </row>
    <row r="18" spans="1:29" x14ac:dyDescent="0.3">
      <c r="A18" s="181" t="str">
        <f t="shared" si="7"/>
        <v/>
      </c>
      <c r="B18" s="179"/>
      <c r="C18" s="182" t="str">
        <f t="shared" si="1"/>
        <v/>
      </c>
      <c r="D18" s="182" t="str">
        <f>IF(F18="","",INDEX(B!$I$2:$I$112,MATCH(F18,B!$K$2:$K$112,0)))</f>
        <v/>
      </c>
      <c r="E18" s="182" t="str">
        <f>IF(F18="","",INDEX(B!$J$2:$J$112,MATCH(F18,B!$K$2:$K$112,0)))</f>
        <v/>
      </c>
      <c r="F18" s="179"/>
      <c r="G18" s="179"/>
      <c r="H18" s="184"/>
      <c r="I18" s="179"/>
      <c r="J18" s="179"/>
      <c r="K18" s="179"/>
      <c r="L18" s="179"/>
      <c r="M18" s="179"/>
      <c r="N18" s="179"/>
      <c r="O18" s="179"/>
      <c r="P18" s="185"/>
      <c r="Q18" s="185"/>
      <c r="R18" s="185"/>
      <c r="S18" s="185"/>
      <c r="T18" s="185"/>
      <c r="U18" s="185"/>
      <c r="V18" s="185"/>
      <c r="W18" s="185"/>
      <c r="X18" s="185"/>
      <c r="Y18" s="183">
        <f t="shared" si="2"/>
        <v>0</v>
      </c>
      <c r="Z18" s="183">
        <f t="shared" si="3"/>
        <v>0</v>
      </c>
      <c r="AA18" s="183">
        <f t="shared" si="4"/>
        <v>0</v>
      </c>
      <c r="AB18" s="183">
        <f t="shared" si="5"/>
        <v>0</v>
      </c>
      <c r="AC18" s="241">
        <f t="shared" si="6"/>
        <v>0</v>
      </c>
    </row>
    <row r="19" spans="1:29" x14ac:dyDescent="0.3">
      <c r="A19" s="181" t="str">
        <f t="shared" si="7"/>
        <v/>
      </c>
      <c r="B19" s="179"/>
      <c r="C19" s="182" t="str">
        <f t="shared" si="1"/>
        <v/>
      </c>
      <c r="D19" s="182" t="str">
        <f>IF(F19="","",INDEX(B!$I$2:$I$112,MATCH(F19,B!$K$2:$K$112,0)))</f>
        <v/>
      </c>
      <c r="E19" s="182" t="str">
        <f>IF(F19="","",INDEX(B!$J$2:$J$112,MATCH(F19,B!$K$2:$K$112,0)))</f>
        <v/>
      </c>
      <c r="F19" s="179"/>
      <c r="G19" s="179"/>
      <c r="H19" s="184"/>
      <c r="I19" s="179"/>
      <c r="J19" s="179"/>
      <c r="K19" s="179"/>
      <c r="L19" s="179"/>
      <c r="M19" s="179"/>
      <c r="N19" s="179"/>
      <c r="O19" s="179"/>
      <c r="P19" s="185"/>
      <c r="Q19" s="185"/>
      <c r="R19" s="185"/>
      <c r="S19" s="185"/>
      <c r="T19" s="185"/>
      <c r="U19" s="185"/>
      <c r="V19" s="185"/>
      <c r="W19" s="185"/>
      <c r="X19" s="185"/>
      <c r="Y19" s="183">
        <f t="shared" si="2"/>
        <v>0</v>
      </c>
      <c r="Z19" s="183">
        <f t="shared" si="3"/>
        <v>0</v>
      </c>
      <c r="AA19" s="183">
        <f t="shared" si="4"/>
        <v>0</v>
      </c>
      <c r="AB19" s="183">
        <f t="shared" si="5"/>
        <v>0</v>
      </c>
      <c r="AC19" s="241">
        <f t="shared" si="6"/>
        <v>0</v>
      </c>
    </row>
    <row r="20" spans="1:29" x14ac:dyDescent="0.3">
      <c r="A20" s="181" t="str">
        <f t="shared" si="7"/>
        <v/>
      </c>
      <c r="B20" s="179"/>
      <c r="C20" s="182" t="str">
        <f t="shared" si="1"/>
        <v/>
      </c>
      <c r="D20" s="182" t="str">
        <f>IF(F20="","",INDEX(B!$I$2:$I$112,MATCH(F20,B!$K$2:$K$112,0)))</f>
        <v/>
      </c>
      <c r="E20" s="182" t="str">
        <f>IF(F20="","",INDEX(B!$J$2:$J$112,MATCH(F20,B!$K$2:$K$112,0)))</f>
        <v/>
      </c>
      <c r="F20" s="179"/>
      <c r="G20" s="179"/>
      <c r="H20" s="184"/>
      <c r="I20" s="179"/>
      <c r="J20" s="179"/>
      <c r="K20" s="179"/>
      <c r="L20" s="179"/>
      <c r="M20" s="179"/>
      <c r="N20" s="179"/>
      <c r="O20" s="179"/>
      <c r="P20" s="185"/>
      <c r="Q20" s="185"/>
      <c r="R20" s="185"/>
      <c r="S20" s="185"/>
      <c r="T20" s="185"/>
      <c r="U20" s="185"/>
      <c r="V20" s="185"/>
      <c r="W20" s="185"/>
      <c r="X20" s="185"/>
      <c r="Y20" s="183">
        <f t="shared" si="2"/>
        <v>0</v>
      </c>
      <c r="Z20" s="183">
        <f t="shared" si="3"/>
        <v>0</v>
      </c>
      <c r="AA20" s="183">
        <f t="shared" si="4"/>
        <v>0</v>
      </c>
      <c r="AB20" s="183">
        <f t="shared" si="5"/>
        <v>0</v>
      </c>
      <c r="AC20" s="241">
        <f t="shared" si="6"/>
        <v>0</v>
      </c>
    </row>
    <row r="21" spans="1:29" x14ac:dyDescent="0.3">
      <c r="A21" s="181" t="str">
        <f t="shared" si="7"/>
        <v/>
      </c>
      <c r="B21" s="179"/>
      <c r="C21" s="182" t="str">
        <f t="shared" si="1"/>
        <v/>
      </c>
      <c r="D21" s="182" t="str">
        <f>IF(F21="","",INDEX(B!$I$2:$I$112,MATCH(F21,B!$K$2:$K$112,0)))</f>
        <v/>
      </c>
      <c r="E21" s="182" t="str">
        <f>IF(F21="","",INDEX(B!$J$2:$J$112,MATCH(F21,B!$K$2:$K$112,0)))</f>
        <v/>
      </c>
      <c r="F21" s="179"/>
      <c r="G21" s="179"/>
      <c r="H21" s="184"/>
      <c r="I21" s="179"/>
      <c r="J21" s="179"/>
      <c r="K21" s="179"/>
      <c r="L21" s="179"/>
      <c r="M21" s="179"/>
      <c r="N21" s="179"/>
      <c r="O21" s="179"/>
      <c r="P21" s="185"/>
      <c r="Q21" s="185"/>
      <c r="R21" s="185"/>
      <c r="S21" s="185"/>
      <c r="T21" s="185"/>
      <c r="U21" s="185"/>
      <c r="V21" s="185"/>
      <c r="W21" s="185"/>
      <c r="X21" s="185"/>
      <c r="Y21" s="183">
        <f t="shared" si="2"/>
        <v>0</v>
      </c>
      <c r="Z21" s="183">
        <f t="shared" si="3"/>
        <v>0</v>
      </c>
      <c r="AA21" s="183">
        <f t="shared" si="4"/>
        <v>0</v>
      </c>
      <c r="AB21" s="183">
        <f t="shared" si="5"/>
        <v>0</v>
      </c>
      <c r="AC21" s="241">
        <f t="shared" si="6"/>
        <v>0</v>
      </c>
    </row>
    <row r="22" spans="1:29" x14ac:dyDescent="0.3">
      <c r="A22" s="181" t="str">
        <f t="shared" si="7"/>
        <v/>
      </c>
      <c r="B22" s="179"/>
      <c r="C22" s="182" t="str">
        <f t="shared" si="1"/>
        <v/>
      </c>
      <c r="D22" s="182" t="str">
        <f>IF(F22="","",INDEX(B!$I$2:$I$112,MATCH(F22,B!$K$2:$K$112,0)))</f>
        <v/>
      </c>
      <c r="E22" s="182" t="str">
        <f>IF(F22="","",INDEX(B!$J$2:$J$112,MATCH(F22,B!$K$2:$K$112,0)))</f>
        <v/>
      </c>
      <c r="F22" s="179"/>
      <c r="G22" s="179"/>
      <c r="H22" s="184"/>
      <c r="I22" s="179"/>
      <c r="J22" s="179"/>
      <c r="K22" s="179"/>
      <c r="L22" s="179"/>
      <c r="M22" s="179"/>
      <c r="N22" s="179"/>
      <c r="O22" s="179"/>
      <c r="P22" s="185"/>
      <c r="Q22" s="185"/>
      <c r="R22" s="185"/>
      <c r="S22" s="185"/>
      <c r="T22" s="185"/>
      <c r="U22" s="185"/>
      <c r="V22" s="185"/>
      <c r="W22" s="185"/>
      <c r="X22" s="185"/>
      <c r="Y22" s="183">
        <f t="shared" si="2"/>
        <v>0</v>
      </c>
      <c r="Z22" s="183">
        <f t="shared" si="3"/>
        <v>0</v>
      </c>
      <c r="AA22" s="183">
        <f t="shared" si="4"/>
        <v>0</v>
      </c>
      <c r="AB22" s="183">
        <f t="shared" si="5"/>
        <v>0</v>
      </c>
      <c r="AC22" s="241">
        <f t="shared" si="6"/>
        <v>0</v>
      </c>
    </row>
    <row r="23" spans="1:29" x14ac:dyDescent="0.3">
      <c r="A23" s="181" t="str">
        <f t="shared" si="7"/>
        <v/>
      </c>
      <c r="B23" s="179"/>
      <c r="C23" s="182" t="str">
        <f t="shared" si="1"/>
        <v/>
      </c>
      <c r="D23" s="182" t="str">
        <f>IF(F23="","",INDEX(B!$I$2:$I$112,MATCH(F23,B!$K$2:$K$112,0)))</f>
        <v/>
      </c>
      <c r="E23" s="182" t="str">
        <f>IF(F23="","",INDEX(B!$J$2:$J$112,MATCH(F23,B!$K$2:$K$112,0)))</f>
        <v/>
      </c>
      <c r="F23" s="179"/>
      <c r="G23" s="179"/>
      <c r="H23" s="184"/>
      <c r="I23" s="179"/>
      <c r="J23" s="179"/>
      <c r="K23" s="179"/>
      <c r="L23" s="179"/>
      <c r="M23" s="179"/>
      <c r="N23" s="179"/>
      <c r="O23" s="179"/>
      <c r="P23" s="185"/>
      <c r="Q23" s="185"/>
      <c r="R23" s="185"/>
      <c r="S23" s="185"/>
      <c r="T23" s="185"/>
      <c r="U23" s="185"/>
      <c r="V23" s="185"/>
      <c r="W23" s="185"/>
      <c r="X23" s="185"/>
      <c r="Y23" s="183">
        <f t="shared" si="2"/>
        <v>0</v>
      </c>
      <c r="Z23" s="183">
        <f t="shared" si="3"/>
        <v>0</v>
      </c>
      <c r="AA23" s="183">
        <f t="shared" si="4"/>
        <v>0</v>
      </c>
      <c r="AB23" s="183">
        <f t="shared" si="5"/>
        <v>0</v>
      </c>
      <c r="AC23" s="241">
        <f t="shared" si="6"/>
        <v>0</v>
      </c>
    </row>
    <row r="24" spans="1:29" x14ac:dyDescent="0.3">
      <c r="A24" s="181" t="str">
        <f t="shared" si="7"/>
        <v/>
      </c>
      <c r="B24" s="179"/>
      <c r="C24" s="182" t="str">
        <f t="shared" si="1"/>
        <v/>
      </c>
      <c r="D24" s="182" t="str">
        <f>IF(F24="","",INDEX(B!$I$2:$I$112,MATCH(F24,B!$K$2:$K$112,0)))</f>
        <v/>
      </c>
      <c r="E24" s="182" t="str">
        <f>IF(F24="","",INDEX(B!$J$2:$J$112,MATCH(F24,B!$K$2:$K$112,0)))</f>
        <v/>
      </c>
      <c r="F24" s="179"/>
      <c r="G24" s="179"/>
      <c r="H24" s="184"/>
      <c r="I24" s="179"/>
      <c r="J24" s="179"/>
      <c r="K24" s="179"/>
      <c r="L24" s="179"/>
      <c r="M24" s="179"/>
      <c r="N24" s="179"/>
      <c r="O24" s="179"/>
      <c r="P24" s="185"/>
      <c r="Q24" s="185"/>
      <c r="R24" s="185"/>
      <c r="S24" s="185"/>
      <c r="T24" s="185"/>
      <c r="U24" s="185"/>
      <c r="V24" s="185"/>
      <c r="W24" s="185"/>
      <c r="X24" s="185"/>
      <c r="Y24" s="183">
        <f t="shared" si="2"/>
        <v>0</v>
      </c>
      <c r="Z24" s="183">
        <f t="shared" si="3"/>
        <v>0</v>
      </c>
      <c r="AA24" s="183">
        <f t="shared" si="4"/>
        <v>0</v>
      </c>
      <c r="AB24" s="183">
        <f t="shared" si="5"/>
        <v>0</v>
      </c>
      <c r="AC24" s="241">
        <f t="shared" si="6"/>
        <v>0</v>
      </c>
    </row>
    <row r="25" spans="1:29" x14ac:dyDescent="0.3">
      <c r="A25" s="181" t="str">
        <f t="shared" si="7"/>
        <v/>
      </c>
      <c r="B25" s="179"/>
      <c r="C25" s="182" t="str">
        <f t="shared" si="1"/>
        <v/>
      </c>
      <c r="D25" s="182" t="str">
        <f>IF(F25="","",INDEX(B!$I$2:$I$112,MATCH(F25,B!$K$2:$K$112,0)))</f>
        <v/>
      </c>
      <c r="E25" s="182" t="str">
        <f>IF(F25="","",INDEX(B!$J$2:$J$112,MATCH(F25,B!$K$2:$K$112,0)))</f>
        <v/>
      </c>
      <c r="F25" s="179"/>
      <c r="G25" s="179"/>
      <c r="H25" s="184"/>
      <c r="I25" s="179"/>
      <c r="J25" s="179"/>
      <c r="K25" s="179"/>
      <c r="L25" s="179"/>
      <c r="M25" s="179"/>
      <c r="N25" s="179"/>
      <c r="O25" s="179"/>
      <c r="P25" s="185"/>
      <c r="Q25" s="185"/>
      <c r="R25" s="185"/>
      <c r="S25" s="185"/>
      <c r="T25" s="185"/>
      <c r="U25" s="185"/>
      <c r="V25" s="185"/>
      <c r="W25" s="185"/>
      <c r="X25" s="185"/>
      <c r="Y25" s="183">
        <f t="shared" si="2"/>
        <v>0</v>
      </c>
      <c r="Z25" s="183">
        <f t="shared" si="3"/>
        <v>0</v>
      </c>
      <c r="AA25" s="183">
        <f t="shared" si="4"/>
        <v>0</v>
      </c>
      <c r="AB25" s="183">
        <f t="shared" si="5"/>
        <v>0</v>
      </c>
      <c r="AC25" s="241">
        <f t="shared" si="6"/>
        <v>0</v>
      </c>
    </row>
    <row r="26" spans="1:29" x14ac:dyDescent="0.3">
      <c r="A26" s="181" t="str">
        <f t="shared" si="7"/>
        <v/>
      </c>
      <c r="B26" s="179"/>
      <c r="C26" s="182" t="str">
        <f t="shared" si="1"/>
        <v/>
      </c>
      <c r="D26" s="182" t="str">
        <f>IF(F26="","",INDEX(B!$I$2:$I$112,MATCH(F26,B!$K$2:$K$112,0)))</f>
        <v/>
      </c>
      <c r="E26" s="182" t="str">
        <f>IF(F26="","",INDEX(B!$J$2:$J$112,MATCH(F26,B!$K$2:$K$112,0)))</f>
        <v/>
      </c>
      <c r="F26" s="179"/>
      <c r="G26" s="179"/>
      <c r="H26" s="184"/>
      <c r="I26" s="179"/>
      <c r="J26" s="179"/>
      <c r="K26" s="179"/>
      <c r="L26" s="179"/>
      <c r="M26" s="179"/>
      <c r="N26" s="179"/>
      <c r="O26" s="179"/>
      <c r="P26" s="185"/>
      <c r="Q26" s="185"/>
      <c r="R26" s="185"/>
      <c r="S26" s="185"/>
      <c r="T26" s="185"/>
      <c r="U26" s="185"/>
      <c r="V26" s="185"/>
      <c r="W26" s="185"/>
      <c r="X26" s="185"/>
      <c r="Y26" s="183">
        <f t="shared" si="2"/>
        <v>0</v>
      </c>
      <c r="Z26" s="183">
        <f t="shared" si="3"/>
        <v>0</v>
      </c>
      <c r="AA26" s="183">
        <f t="shared" si="4"/>
        <v>0</v>
      </c>
      <c r="AB26" s="183">
        <f t="shared" si="5"/>
        <v>0</v>
      </c>
      <c r="AC26" s="241">
        <f t="shared" si="6"/>
        <v>0</v>
      </c>
    </row>
    <row r="27" spans="1:29" x14ac:dyDescent="0.3">
      <c r="A27" s="181" t="str">
        <f t="shared" si="7"/>
        <v/>
      </c>
      <c r="B27" s="179"/>
      <c r="C27" s="182" t="str">
        <f t="shared" si="1"/>
        <v/>
      </c>
      <c r="D27" s="182" t="str">
        <f>IF(F27="","",INDEX(B!$I$2:$I$112,MATCH(F27,B!$K$2:$K$112,0)))</f>
        <v/>
      </c>
      <c r="E27" s="182" t="str">
        <f>IF(F27="","",INDEX(B!$J$2:$J$112,MATCH(F27,B!$K$2:$K$112,0)))</f>
        <v/>
      </c>
      <c r="F27" s="179"/>
      <c r="G27" s="179"/>
      <c r="H27" s="184"/>
      <c r="I27" s="179"/>
      <c r="J27" s="179"/>
      <c r="K27" s="179"/>
      <c r="L27" s="179"/>
      <c r="M27" s="179"/>
      <c r="N27" s="179"/>
      <c r="O27" s="179"/>
      <c r="P27" s="185"/>
      <c r="Q27" s="185"/>
      <c r="R27" s="185"/>
      <c r="S27" s="185"/>
      <c r="T27" s="185"/>
      <c r="U27" s="185"/>
      <c r="V27" s="185"/>
      <c r="W27" s="185"/>
      <c r="X27" s="185"/>
      <c r="Y27" s="183">
        <f t="shared" si="2"/>
        <v>0</v>
      </c>
      <c r="Z27" s="183">
        <f t="shared" si="3"/>
        <v>0</v>
      </c>
      <c r="AA27" s="183">
        <f t="shared" si="4"/>
        <v>0</v>
      </c>
      <c r="AB27" s="183">
        <f t="shared" si="5"/>
        <v>0</v>
      </c>
      <c r="AC27" s="241">
        <f t="shared" si="6"/>
        <v>0</v>
      </c>
    </row>
    <row r="28" spans="1:29" x14ac:dyDescent="0.3">
      <c r="A28" s="181" t="str">
        <f t="shared" si="7"/>
        <v/>
      </c>
      <c r="B28" s="179"/>
      <c r="C28" s="182" t="str">
        <f t="shared" si="1"/>
        <v/>
      </c>
      <c r="D28" s="182" t="str">
        <f>IF(F28="","",INDEX(B!$I$2:$I$112,MATCH(F28,B!$K$2:$K$112,0)))</f>
        <v/>
      </c>
      <c r="E28" s="182" t="str">
        <f>IF(F28="","",INDEX(B!$J$2:$J$112,MATCH(F28,B!$K$2:$K$112,0)))</f>
        <v/>
      </c>
      <c r="F28" s="179"/>
      <c r="G28" s="179"/>
      <c r="H28" s="184"/>
      <c r="I28" s="179"/>
      <c r="J28" s="179"/>
      <c r="K28" s="179"/>
      <c r="L28" s="179"/>
      <c r="M28" s="179"/>
      <c r="N28" s="179"/>
      <c r="O28" s="179"/>
      <c r="P28" s="185"/>
      <c r="Q28" s="185"/>
      <c r="R28" s="185"/>
      <c r="S28" s="185"/>
      <c r="T28" s="185"/>
      <c r="U28" s="185"/>
      <c r="V28" s="185"/>
      <c r="W28" s="185"/>
      <c r="X28" s="185"/>
      <c r="Y28" s="183">
        <f t="shared" si="2"/>
        <v>0</v>
      </c>
      <c r="Z28" s="183">
        <f t="shared" si="3"/>
        <v>0</v>
      </c>
      <c r="AA28" s="183">
        <f t="shared" si="4"/>
        <v>0</v>
      </c>
      <c r="AB28" s="183">
        <f t="shared" si="5"/>
        <v>0</v>
      </c>
      <c r="AC28" s="241">
        <f t="shared" si="6"/>
        <v>0</v>
      </c>
    </row>
    <row r="29" spans="1:29" x14ac:dyDescent="0.3">
      <c r="A29" s="181" t="str">
        <f t="shared" si="7"/>
        <v/>
      </c>
      <c r="B29" s="179"/>
      <c r="C29" s="182" t="str">
        <f t="shared" si="1"/>
        <v/>
      </c>
      <c r="D29" s="182" t="str">
        <f>IF(F29="","",INDEX(B!$I$2:$I$112,MATCH(F29,B!$K$2:$K$112,0)))</f>
        <v/>
      </c>
      <c r="E29" s="182" t="str">
        <f>IF(F29="","",INDEX(B!$J$2:$J$112,MATCH(F29,B!$K$2:$K$112,0)))</f>
        <v/>
      </c>
      <c r="F29" s="179"/>
      <c r="G29" s="179"/>
      <c r="H29" s="184"/>
      <c r="I29" s="179"/>
      <c r="J29" s="179"/>
      <c r="K29" s="179"/>
      <c r="L29" s="179"/>
      <c r="M29" s="179"/>
      <c r="N29" s="179"/>
      <c r="O29" s="179"/>
      <c r="P29" s="185"/>
      <c r="Q29" s="185"/>
      <c r="R29" s="185"/>
      <c r="S29" s="185"/>
      <c r="T29" s="185"/>
      <c r="U29" s="185"/>
      <c r="V29" s="185"/>
      <c r="W29" s="185"/>
      <c r="X29" s="185"/>
      <c r="Y29" s="183">
        <f t="shared" si="2"/>
        <v>0</v>
      </c>
      <c r="Z29" s="183">
        <f t="shared" si="3"/>
        <v>0</v>
      </c>
      <c r="AA29" s="183">
        <f t="shared" si="4"/>
        <v>0</v>
      </c>
      <c r="AB29" s="183">
        <f t="shared" si="5"/>
        <v>0</v>
      </c>
      <c r="AC29" s="241">
        <f t="shared" si="6"/>
        <v>0</v>
      </c>
    </row>
    <row r="30" spans="1:29" x14ac:dyDescent="0.3">
      <c r="A30" s="181" t="str">
        <f t="shared" si="7"/>
        <v/>
      </c>
      <c r="B30" s="179"/>
      <c r="C30" s="182" t="str">
        <f t="shared" si="1"/>
        <v/>
      </c>
      <c r="D30" s="182" t="str">
        <f>IF(F30="","",INDEX(B!$I$2:$I$112,MATCH(F30,B!$K$2:$K$112,0)))</f>
        <v/>
      </c>
      <c r="E30" s="182" t="str">
        <f>IF(F30="","",INDEX(B!$J$2:$J$112,MATCH(F30,B!$K$2:$K$112,0)))</f>
        <v/>
      </c>
      <c r="F30" s="179"/>
      <c r="G30" s="179"/>
      <c r="H30" s="184"/>
      <c r="I30" s="179"/>
      <c r="J30" s="179"/>
      <c r="K30" s="179"/>
      <c r="L30" s="179"/>
      <c r="M30" s="179"/>
      <c r="N30" s="179"/>
      <c r="O30" s="179"/>
      <c r="P30" s="185"/>
      <c r="Q30" s="185"/>
      <c r="R30" s="185"/>
      <c r="S30" s="185"/>
      <c r="T30" s="185"/>
      <c r="U30" s="185"/>
      <c r="V30" s="185"/>
      <c r="W30" s="185"/>
      <c r="X30" s="185"/>
      <c r="Y30" s="183">
        <f t="shared" si="2"/>
        <v>0</v>
      </c>
      <c r="Z30" s="183">
        <f t="shared" si="3"/>
        <v>0</v>
      </c>
      <c r="AA30" s="183">
        <f t="shared" si="4"/>
        <v>0</v>
      </c>
      <c r="AB30" s="183">
        <f t="shared" si="5"/>
        <v>0</v>
      </c>
      <c r="AC30" s="241">
        <f t="shared" si="6"/>
        <v>0</v>
      </c>
    </row>
    <row r="31" spans="1:29" x14ac:dyDescent="0.3">
      <c r="A31" s="181" t="str">
        <f t="shared" si="7"/>
        <v/>
      </c>
      <c r="B31" s="179"/>
      <c r="C31" s="182" t="str">
        <f t="shared" si="1"/>
        <v/>
      </c>
      <c r="D31" s="182" t="str">
        <f>IF(F31="","",INDEX(B!$I$2:$I$112,MATCH(F31,B!$K$2:$K$112,0)))</f>
        <v/>
      </c>
      <c r="E31" s="182" t="str">
        <f>IF(F31="","",INDEX(B!$J$2:$J$112,MATCH(F31,B!$K$2:$K$112,0)))</f>
        <v/>
      </c>
      <c r="F31" s="179"/>
      <c r="G31" s="179"/>
      <c r="H31" s="184"/>
      <c r="I31" s="179"/>
      <c r="J31" s="179"/>
      <c r="K31" s="179"/>
      <c r="L31" s="179"/>
      <c r="M31" s="179"/>
      <c r="N31" s="179"/>
      <c r="O31" s="179"/>
      <c r="P31" s="185"/>
      <c r="Q31" s="185"/>
      <c r="R31" s="185"/>
      <c r="S31" s="185"/>
      <c r="T31" s="185"/>
      <c r="U31" s="185"/>
      <c r="V31" s="185"/>
      <c r="W31" s="185"/>
      <c r="X31" s="185"/>
      <c r="Y31" s="183">
        <f t="shared" si="2"/>
        <v>0</v>
      </c>
      <c r="Z31" s="183">
        <f t="shared" si="3"/>
        <v>0</v>
      </c>
      <c r="AA31" s="183">
        <f t="shared" si="4"/>
        <v>0</v>
      </c>
      <c r="AB31" s="183">
        <f t="shared" si="5"/>
        <v>0</v>
      </c>
      <c r="AC31" s="241">
        <f t="shared" si="6"/>
        <v>0</v>
      </c>
    </row>
    <row r="32" spans="1:29" x14ac:dyDescent="0.3">
      <c r="A32" s="181" t="str">
        <f t="shared" si="7"/>
        <v/>
      </c>
      <c r="B32" s="179"/>
      <c r="C32" s="182" t="str">
        <f t="shared" si="1"/>
        <v/>
      </c>
      <c r="D32" s="182" t="str">
        <f>IF(F32="","",INDEX(B!$I$2:$I$112,MATCH(F32,B!$K$2:$K$112,0)))</f>
        <v/>
      </c>
      <c r="E32" s="182" t="str">
        <f>IF(F32="","",INDEX(B!$J$2:$J$112,MATCH(F32,B!$K$2:$K$112,0)))</f>
        <v/>
      </c>
      <c r="F32" s="179"/>
      <c r="G32" s="179"/>
      <c r="H32" s="184"/>
      <c r="I32" s="179"/>
      <c r="J32" s="179"/>
      <c r="K32" s="179"/>
      <c r="L32" s="179"/>
      <c r="M32" s="179"/>
      <c r="N32" s="179"/>
      <c r="O32" s="179"/>
      <c r="P32" s="185"/>
      <c r="Q32" s="185"/>
      <c r="R32" s="185"/>
      <c r="S32" s="185"/>
      <c r="T32" s="185"/>
      <c r="U32" s="185"/>
      <c r="V32" s="185"/>
      <c r="W32" s="185"/>
      <c r="X32" s="185"/>
      <c r="Y32" s="183">
        <f t="shared" si="2"/>
        <v>0</v>
      </c>
      <c r="Z32" s="183">
        <f t="shared" si="3"/>
        <v>0</v>
      </c>
      <c r="AA32" s="183">
        <f t="shared" si="4"/>
        <v>0</v>
      </c>
      <c r="AB32" s="183">
        <f t="shared" si="5"/>
        <v>0</v>
      </c>
      <c r="AC32" s="241">
        <f t="shared" si="6"/>
        <v>0</v>
      </c>
    </row>
    <row r="33" spans="1:29" x14ac:dyDescent="0.3">
      <c r="A33" s="181" t="str">
        <f t="shared" si="7"/>
        <v/>
      </c>
      <c r="B33" s="179"/>
      <c r="C33" s="182" t="str">
        <f t="shared" si="1"/>
        <v/>
      </c>
      <c r="D33" s="182" t="str">
        <f>IF(F33="","",INDEX(B!$I$2:$I$112,MATCH(F33,B!$K$2:$K$112,0)))</f>
        <v/>
      </c>
      <c r="E33" s="182" t="str">
        <f>IF(F33="","",INDEX(B!$J$2:$J$112,MATCH(F33,B!$K$2:$K$112,0)))</f>
        <v/>
      </c>
      <c r="F33" s="179"/>
      <c r="G33" s="179"/>
      <c r="H33" s="184"/>
      <c r="I33" s="179"/>
      <c r="J33" s="179"/>
      <c r="K33" s="179"/>
      <c r="L33" s="179"/>
      <c r="M33" s="179"/>
      <c r="N33" s="179"/>
      <c r="O33" s="179"/>
      <c r="P33" s="185"/>
      <c r="Q33" s="185"/>
      <c r="R33" s="185"/>
      <c r="S33" s="185"/>
      <c r="T33" s="185"/>
      <c r="U33" s="185"/>
      <c r="V33" s="185"/>
      <c r="W33" s="185"/>
      <c r="X33" s="185"/>
      <c r="Y33" s="183">
        <f t="shared" si="2"/>
        <v>0</v>
      </c>
      <c r="Z33" s="183">
        <f t="shared" si="3"/>
        <v>0</v>
      </c>
      <c r="AA33" s="183">
        <f t="shared" si="4"/>
        <v>0</v>
      </c>
      <c r="AB33" s="183">
        <f t="shared" si="5"/>
        <v>0</v>
      </c>
      <c r="AC33" s="241">
        <f t="shared" si="6"/>
        <v>0</v>
      </c>
    </row>
    <row r="34" spans="1:29" x14ac:dyDescent="0.3">
      <c r="A34" s="181" t="str">
        <f t="shared" si="7"/>
        <v/>
      </c>
      <c r="B34" s="179"/>
      <c r="C34" s="182" t="str">
        <f t="shared" si="1"/>
        <v/>
      </c>
      <c r="D34" s="182" t="str">
        <f>IF(F34="","",INDEX(B!$I$2:$I$112,MATCH(F34,B!$K$2:$K$112,0)))</f>
        <v/>
      </c>
      <c r="E34" s="182" t="str">
        <f>IF(F34="","",INDEX(B!$J$2:$J$112,MATCH(F34,B!$K$2:$K$112,0)))</f>
        <v/>
      </c>
      <c r="F34" s="179"/>
      <c r="G34" s="179"/>
      <c r="H34" s="184"/>
      <c r="I34" s="179"/>
      <c r="J34" s="179"/>
      <c r="K34" s="179"/>
      <c r="L34" s="179"/>
      <c r="M34" s="179"/>
      <c r="N34" s="179"/>
      <c r="O34" s="179"/>
      <c r="P34" s="185"/>
      <c r="Q34" s="185"/>
      <c r="R34" s="185"/>
      <c r="S34" s="185"/>
      <c r="T34" s="185"/>
      <c r="U34" s="185"/>
      <c r="V34" s="185"/>
      <c r="W34" s="185"/>
      <c r="X34" s="185"/>
      <c r="Y34" s="183">
        <f t="shared" si="2"/>
        <v>0</v>
      </c>
      <c r="Z34" s="183">
        <f t="shared" si="3"/>
        <v>0</v>
      </c>
      <c r="AA34" s="183">
        <f t="shared" si="4"/>
        <v>0</v>
      </c>
      <c r="AB34" s="183">
        <f t="shared" si="5"/>
        <v>0</v>
      </c>
      <c r="AC34" s="241">
        <f t="shared" si="6"/>
        <v>0</v>
      </c>
    </row>
    <row r="35" spans="1:29" x14ac:dyDescent="0.3">
      <c r="A35" s="181" t="str">
        <f t="shared" si="7"/>
        <v/>
      </c>
      <c r="B35" s="179"/>
      <c r="C35" s="182" t="str">
        <f t="shared" si="1"/>
        <v/>
      </c>
      <c r="D35" s="182" t="str">
        <f>IF(F35="","",INDEX(B!$I$2:$I$112,MATCH(F35,B!$K$2:$K$112,0)))</f>
        <v/>
      </c>
      <c r="E35" s="182" t="str">
        <f>IF(F35="","",INDEX(B!$J$2:$J$112,MATCH(F35,B!$K$2:$K$112,0)))</f>
        <v/>
      </c>
      <c r="F35" s="179"/>
      <c r="G35" s="179"/>
      <c r="H35" s="184"/>
      <c r="I35" s="179"/>
      <c r="J35" s="179"/>
      <c r="K35" s="179"/>
      <c r="L35" s="179"/>
      <c r="M35" s="179"/>
      <c r="N35" s="179"/>
      <c r="O35" s="179"/>
      <c r="P35" s="185"/>
      <c r="Q35" s="185"/>
      <c r="R35" s="185"/>
      <c r="S35" s="185"/>
      <c r="T35" s="185"/>
      <c r="U35" s="185"/>
      <c r="V35" s="185"/>
      <c r="W35" s="185"/>
      <c r="X35" s="185"/>
      <c r="Y35" s="183">
        <f t="shared" si="2"/>
        <v>0</v>
      </c>
      <c r="Z35" s="183">
        <f t="shared" si="3"/>
        <v>0</v>
      </c>
      <c r="AA35" s="183">
        <f t="shared" si="4"/>
        <v>0</v>
      </c>
      <c r="AB35" s="183">
        <f t="shared" si="5"/>
        <v>0</v>
      </c>
      <c r="AC35" s="241">
        <f t="shared" si="6"/>
        <v>0</v>
      </c>
    </row>
    <row r="36" spans="1:29" x14ac:dyDescent="0.3">
      <c r="A36" s="181" t="str">
        <f t="shared" si="7"/>
        <v/>
      </c>
      <c r="B36" s="179"/>
      <c r="C36" s="182" t="str">
        <f t="shared" si="1"/>
        <v/>
      </c>
      <c r="D36" s="182" t="str">
        <f>IF(F36="","",INDEX(B!$I$2:$I$112,MATCH(F36,B!$K$2:$K$112,0)))</f>
        <v/>
      </c>
      <c r="E36" s="182" t="str">
        <f>IF(F36="","",INDEX(B!$J$2:$J$112,MATCH(F36,B!$K$2:$K$112,0)))</f>
        <v/>
      </c>
      <c r="F36" s="179"/>
      <c r="G36" s="179"/>
      <c r="H36" s="184"/>
      <c r="I36" s="179"/>
      <c r="J36" s="179"/>
      <c r="K36" s="179"/>
      <c r="L36" s="179"/>
      <c r="M36" s="179"/>
      <c r="N36" s="179"/>
      <c r="O36" s="179"/>
      <c r="P36" s="185"/>
      <c r="Q36" s="185"/>
      <c r="R36" s="185"/>
      <c r="S36" s="185"/>
      <c r="T36" s="185"/>
      <c r="U36" s="185"/>
      <c r="V36" s="185"/>
      <c r="W36" s="185"/>
      <c r="X36" s="185"/>
      <c r="Y36" s="183">
        <f t="shared" si="2"/>
        <v>0</v>
      </c>
      <c r="Z36" s="183">
        <f t="shared" si="3"/>
        <v>0</v>
      </c>
      <c r="AA36" s="183">
        <f t="shared" si="4"/>
        <v>0</v>
      </c>
      <c r="AB36" s="183">
        <f t="shared" si="5"/>
        <v>0</v>
      </c>
      <c r="AC36" s="241">
        <f t="shared" si="6"/>
        <v>0</v>
      </c>
    </row>
    <row r="37" spans="1:29" x14ac:dyDescent="0.3">
      <c r="A37" s="181" t="str">
        <f t="shared" si="7"/>
        <v/>
      </c>
      <c r="B37" s="179"/>
      <c r="C37" s="182" t="str">
        <f t="shared" si="1"/>
        <v/>
      </c>
      <c r="D37" s="182" t="str">
        <f>IF(F37="","",INDEX(B!$I$2:$I$112,MATCH(F37,B!$K$2:$K$112,0)))</f>
        <v/>
      </c>
      <c r="E37" s="182" t="str">
        <f>IF(F37="","",INDEX(B!$J$2:$J$112,MATCH(F37,B!$K$2:$K$112,0)))</f>
        <v/>
      </c>
      <c r="F37" s="179"/>
      <c r="G37" s="179"/>
      <c r="H37" s="184"/>
      <c r="I37" s="179"/>
      <c r="J37" s="179"/>
      <c r="K37" s="179"/>
      <c r="L37" s="179"/>
      <c r="M37" s="179"/>
      <c r="N37" s="179"/>
      <c r="O37" s="179"/>
      <c r="P37" s="185"/>
      <c r="Q37" s="185"/>
      <c r="R37" s="185"/>
      <c r="S37" s="185"/>
      <c r="T37" s="185"/>
      <c r="U37" s="185"/>
      <c r="V37" s="185"/>
      <c r="W37" s="185"/>
      <c r="X37" s="185"/>
      <c r="Y37" s="183">
        <f t="shared" si="2"/>
        <v>0</v>
      </c>
      <c r="Z37" s="183">
        <f t="shared" si="3"/>
        <v>0</v>
      </c>
      <c r="AA37" s="183">
        <f t="shared" si="4"/>
        <v>0</v>
      </c>
      <c r="AB37" s="183">
        <f t="shared" si="5"/>
        <v>0</v>
      </c>
      <c r="AC37" s="241">
        <f t="shared" si="6"/>
        <v>0</v>
      </c>
    </row>
    <row r="38" spans="1:29" x14ac:dyDescent="0.3">
      <c r="A38" s="181" t="str">
        <f t="shared" si="7"/>
        <v/>
      </c>
      <c r="B38" s="179"/>
      <c r="C38" s="182" t="str">
        <f t="shared" si="1"/>
        <v/>
      </c>
      <c r="D38" s="182" t="str">
        <f>IF(F38="","",INDEX(B!$I$2:$I$112,MATCH(F38,B!$K$2:$K$112,0)))</f>
        <v/>
      </c>
      <c r="E38" s="182" t="str">
        <f>IF(F38="","",INDEX(B!$J$2:$J$112,MATCH(F38,B!$K$2:$K$112,0)))</f>
        <v/>
      </c>
      <c r="F38" s="179"/>
      <c r="G38" s="179"/>
      <c r="H38" s="184"/>
      <c r="I38" s="179"/>
      <c r="J38" s="179"/>
      <c r="K38" s="179"/>
      <c r="L38" s="179"/>
      <c r="M38" s="179"/>
      <c r="N38" s="179"/>
      <c r="O38" s="179"/>
      <c r="P38" s="185"/>
      <c r="Q38" s="185"/>
      <c r="R38" s="185"/>
      <c r="S38" s="185"/>
      <c r="T38" s="185"/>
      <c r="U38" s="185"/>
      <c r="V38" s="185"/>
      <c r="W38" s="185"/>
      <c r="X38" s="185"/>
      <c r="Y38" s="183">
        <f t="shared" si="2"/>
        <v>0</v>
      </c>
      <c r="Z38" s="183">
        <f t="shared" si="3"/>
        <v>0</v>
      </c>
      <c r="AA38" s="183">
        <f t="shared" si="4"/>
        <v>0</v>
      </c>
      <c r="AB38" s="183">
        <f t="shared" si="5"/>
        <v>0</v>
      </c>
      <c r="AC38" s="241">
        <f t="shared" si="6"/>
        <v>0</v>
      </c>
    </row>
    <row r="39" spans="1:29" x14ac:dyDescent="0.3">
      <c r="A39" s="181" t="str">
        <f t="shared" si="7"/>
        <v/>
      </c>
      <c r="B39" s="179"/>
      <c r="C39" s="182" t="str">
        <f t="shared" si="1"/>
        <v/>
      </c>
      <c r="D39" s="182" t="str">
        <f>IF(F39="","",INDEX(B!$I$2:$I$112,MATCH(F39,B!$K$2:$K$112,0)))</f>
        <v/>
      </c>
      <c r="E39" s="182" t="str">
        <f>IF(F39="","",INDEX(B!$J$2:$J$112,MATCH(F39,B!$K$2:$K$112,0)))</f>
        <v/>
      </c>
      <c r="F39" s="179"/>
      <c r="G39" s="179"/>
      <c r="H39" s="184"/>
      <c r="I39" s="179"/>
      <c r="J39" s="179"/>
      <c r="K39" s="179"/>
      <c r="L39" s="179"/>
      <c r="M39" s="179"/>
      <c r="N39" s="179"/>
      <c r="O39" s="179"/>
      <c r="P39" s="185"/>
      <c r="Q39" s="185"/>
      <c r="R39" s="185"/>
      <c r="S39" s="185"/>
      <c r="T39" s="185"/>
      <c r="U39" s="185"/>
      <c r="V39" s="185"/>
      <c r="W39" s="185"/>
      <c r="X39" s="185"/>
      <c r="Y39" s="183">
        <f t="shared" si="2"/>
        <v>0</v>
      </c>
      <c r="Z39" s="183">
        <f t="shared" si="3"/>
        <v>0</v>
      </c>
      <c r="AA39" s="183">
        <f t="shared" si="4"/>
        <v>0</v>
      </c>
      <c r="AB39" s="183">
        <f t="shared" si="5"/>
        <v>0</v>
      </c>
      <c r="AC39" s="241">
        <f t="shared" si="6"/>
        <v>0</v>
      </c>
    </row>
    <row r="40" spans="1:29" x14ac:dyDescent="0.3">
      <c r="A40" s="181" t="str">
        <f t="shared" si="7"/>
        <v/>
      </c>
      <c r="B40" s="179"/>
      <c r="C40" s="182" t="str">
        <f t="shared" si="1"/>
        <v/>
      </c>
      <c r="D40" s="182" t="str">
        <f>IF(F40="","",INDEX(B!$I$2:$I$112,MATCH(F40,B!$K$2:$K$112,0)))</f>
        <v/>
      </c>
      <c r="E40" s="182" t="str">
        <f>IF(F40="","",INDEX(B!$J$2:$J$112,MATCH(F40,B!$K$2:$K$112,0)))</f>
        <v/>
      </c>
      <c r="F40" s="179"/>
      <c r="G40" s="179"/>
      <c r="H40" s="184"/>
      <c r="I40" s="179"/>
      <c r="J40" s="179"/>
      <c r="K40" s="179"/>
      <c r="L40" s="179"/>
      <c r="M40" s="179"/>
      <c r="N40" s="179"/>
      <c r="O40" s="179"/>
      <c r="P40" s="185"/>
      <c r="Q40" s="185"/>
      <c r="R40" s="185"/>
      <c r="S40" s="185"/>
      <c r="T40" s="185"/>
      <c r="U40" s="185"/>
      <c r="V40" s="185"/>
      <c r="W40" s="185"/>
      <c r="X40" s="185"/>
      <c r="Y40" s="183">
        <f t="shared" si="2"/>
        <v>0</v>
      </c>
      <c r="Z40" s="183">
        <f t="shared" si="3"/>
        <v>0</v>
      </c>
      <c r="AA40" s="183">
        <f t="shared" si="4"/>
        <v>0</v>
      </c>
      <c r="AB40" s="183">
        <f t="shared" si="5"/>
        <v>0</v>
      </c>
      <c r="AC40" s="241">
        <f t="shared" si="6"/>
        <v>0</v>
      </c>
    </row>
    <row r="41" spans="1:29" x14ac:dyDescent="0.3">
      <c r="A41" s="181" t="str">
        <f t="shared" si="7"/>
        <v/>
      </c>
      <c r="B41" s="179"/>
      <c r="C41" s="182" t="str">
        <f t="shared" si="1"/>
        <v/>
      </c>
      <c r="D41" s="182" t="str">
        <f>IF(F41="","",INDEX(B!$I$2:$I$112,MATCH(F41,B!$K$2:$K$112,0)))</f>
        <v/>
      </c>
      <c r="E41" s="182" t="str">
        <f>IF(F41="","",INDEX(B!$J$2:$J$112,MATCH(F41,B!$K$2:$K$112,0)))</f>
        <v/>
      </c>
      <c r="F41" s="179"/>
      <c r="G41" s="179"/>
      <c r="H41" s="184"/>
      <c r="I41" s="179"/>
      <c r="J41" s="179"/>
      <c r="K41" s="179"/>
      <c r="L41" s="179"/>
      <c r="M41" s="179"/>
      <c r="N41" s="179"/>
      <c r="O41" s="179"/>
      <c r="P41" s="185"/>
      <c r="Q41" s="185"/>
      <c r="R41" s="185"/>
      <c r="S41" s="185"/>
      <c r="T41" s="185"/>
      <c r="U41" s="185"/>
      <c r="V41" s="185"/>
      <c r="W41" s="185"/>
      <c r="X41" s="185"/>
      <c r="Y41" s="183">
        <f t="shared" si="2"/>
        <v>0</v>
      </c>
      <c r="Z41" s="183">
        <f t="shared" si="3"/>
        <v>0</v>
      </c>
      <c r="AA41" s="183">
        <f t="shared" si="4"/>
        <v>0</v>
      </c>
      <c r="AB41" s="183">
        <f t="shared" si="5"/>
        <v>0</v>
      </c>
      <c r="AC41" s="241">
        <f t="shared" si="6"/>
        <v>0</v>
      </c>
    </row>
    <row r="42" spans="1:29" x14ac:dyDescent="0.3">
      <c r="A42" s="181" t="str">
        <f t="shared" si="7"/>
        <v/>
      </c>
      <c r="B42" s="179"/>
      <c r="C42" s="182" t="str">
        <f t="shared" si="1"/>
        <v/>
      </c>
      <c r="D42" s="182" t="str">
        <f>IF(F42="","",INDEX(B!$I$2:$I$112,MATCH(F42,B!$K$2:$K$112,0)))</f>
        <v/>
      </c>
      <c r="E42" s="182" t="str">
        <f>IF(F42="","",INDEX(B!$J$2:$J$112,MATCH(F42,B!$K$2:$K$112,0)))</f>
        <v/>
      </c>
      <c r="F42" s="179"/>
      <c r="G42" s="179"/>
      <c r="H42" s="184"/>
      <c r="I42" s="179"/>
      <c r="J42" s="179"/>
      <c r="K42" s="179"/>
      <c r="L42" s="179"/>
      <c r="M42" s="179"/>
      <c r="N42" s="179"/>
      <c r="O42" s="179"/>
      <c r="P42" s="185"/>
      <c r="Q42" s="185"/>
      <c r="R42" s="185"/>
      <c r="S42" s="185"/>
      <c r="T42" s="185"/>
      <c r="U42" s="185"/>
      <c r="V42" s="185"/>
      <c r="W42" s="185"/>
      <c r="X42" s="185"/>
      <c r="Y42" s="183">
        <f t="shared" si="2"/>
        <v>0</v>
      </c>
      <c r="Z42" s="183">
        <f t="shared" si="3"/>
        <v>0</v>
      </c>
      <c r="AA42" s="183">
        <f t="shared" si="4"/>
        <v>0</v>
      </c>
      <c r="AB42" s="183">
        <f t="shared" si="5"/>
        <v>0</v>
      </c>
      <c r="AC42" s="241">
        <f t="shared" si="6"/>
        <v>0</v>
      </c>
    </row>
    <row r="43" spans="1:29" x14ac:dyDescent="0.3">
      <c r="A43" s="181" t="str">
        <f t="shared" si="7"/>
        <v/>
      </c>
      <c r="B43" s="179"/>
      <c r="C43" s="182" t="str">
        <f t="shared" si="1"/>
        <v/>
      </c>
      <c r="D43" s="182" t="str">
        <f>IF(F43="","",INDEX(B!$I$2:$I$112,MATCH(F43,B!$K$2:$K$112,0)))</f>
        <v/>
      </c>
      <c r="E43" s="182" t="str">
        <f>IF(F43="","",INDEX(B!$J$2:$J$112,MATCH(F43,B!$K$2:$K$112,0)))</f>
        <v/>
      </c>
      <c r="F43" s="179"/>
      <c r="G43" s="179"/>
      <c r="H43" s="184"/>
      <c r="I43" s="179"/>
      <c r="J43" s="179"/>
      <c r="K43" s="179"/>
      <c r="L43" s="179"/>
      <c r="M43" s="179"/>
      <c r="N43" s="179"/>
      <c r="O43" s="179"/>
      <c r="P43" s="185"/>
      <c r="Q43" s="185"/>
      <c r="R43" s="185"/>
      <c r="S43" s="185"/>
      <c r="T43" s="185"/>
      <c r="U43" s="185"/>
      <c r="V43" s="185"/>
      <c r="W43" s="185"/>
      <c r="X43" s="185"/>
      <c r="Y43" s="183">
        <f t="shared" si="2"/>
        <v>0</v>
      </c>
      <c r="Z43" s="183">
        <f t="shared" si="3"/>
        <v>0</v>
      </c>
      <c r="AA43" s="183">
        <f t="shared" si="4"/>
        <v>0</v>
      </c>
      <c r="AB43" s="183">
        <f t="shared" si="5"/>
        <v>0</v>
      </c>
      <c r="AC43" s="241">
        <f t="shared" si="6"/>
        <v>0</v>
      </c>
    </row>
    <row r="44" spans="1:29" x14ac:dyDescent="0.3">
      <c r="A44" s="181" t="str">
        <f t="shared" si="7"/>
        <v/>
      </c>
      <c r="B44" s="179"/>
      <c r="C44" s="182" t="str">
        <f t="shared" si="1"/>
        <v/>
      </c>
      <c r="D44" s="182" t="str">
        <f>IF(F44="","",INDEX(B!$I$2:$I$112,MATCH(F44,B!$K$2:$K$112,0)))</f>
        <v/>
      </c>
      <c r="E44" s="182" t="str">
        <f>IF(F44="","",INDEX(B!$J$2:$J$112,MATCH(F44,B!$K$2:$K$112,0)))</f>
        <v/>
      </c>
      <c r="F44" s="179"/>
      <c r="G44" s="179"/>
      <c r="H44" s="184"/>
      <c r="I44" s="179"/>
      <c r="J44" s="179"/>
      <c r="K44" s="179"/>
      <c r="L44" s="179"/>
      <c r="M44" s="179"/>
      <c r="N44" s="179"/>
      <c r="O44" s="179"/>
      <c r="P44" s="185"/>
      <c r="Q44" s="185"/>
      <c r="R44" s="185"/>
      <c r="S44" s="185"/>
      <c r="T44" s="185"/>
      <c r="U44" s="185"/>
      <c r="V44" s="185"/>
      <c r="W44" s="185"/>
      <c r="X44" s="185"/>
      <c r="Y44" s="183">
        <f t="shared" si="2"/>
        <v>0</v>
      </c>
      <c r="Z44" s="183">
        <f t="shared" si="3"/>
        <v>0</v>
      </c>
      <c r="AA44" s="183">
        <f t="shared" si="4"/>
        <v>0</v>
      </c>
      <c r="AB44" s="183">
        <f t="shared" si="5"/>
        <v>0</v>
      </c>
      <c r="AC44" s="241">
        <f t="shared" si="6"/>
        <v>0</v>
      </c>
    </row>
    <row r="45" spans="1:29" x14ac:dyDescent="0.3">
      <c r="A45" s="181" t="str">
        <f t="shared" si="7"/>
        <v/>
      </c>
      <c r="B45" s="179"/>
      <c r="C45" s="182" t="str">
        <f t="shared" si="1"/>
        <v/>
      </c>
      <c r="D45" s="182" t="str">
        <f>IF(F45="","",INDEX(B!$I$2:$I$112,MATCH(F45,B!$K$2:$K$112,0)))</f>
        <v/>
      </c>
      <c r="E45" s="182" t="str">
        <f>IF(F45="","",INDEX(B!$J$2:$J$112,MATCH(F45,B!$K$2:$K$112,0)))</f>
        <v/>
      </c>
      <c r="F45" s="179"/>
      <c r="G45" s="179"/>
      <c r="H45" s="184"/>
      <c r="I45" s="179"/>
      <c r="J45" s="179"/>
      <c r="K45" s="179"/>
      <c r="L45" s="179"/>
      <c r="M45" s="179"/>
      <c r="N45" s="179"/>
      <c r="O45" s="179"/>
      <c r="P45" s="185"/>
      <c r="Q45" s="185"/>
      <c r="R45" s="185"/>
      <c r="S45" s="185"/>
      <c r="T45" s="185"/>
      <c r="U45" s="185"/>
      <c r="V45" s="185"/>
      <c r="W45" s="185"/>
      <c r="X45" s="185"/>
      <c r="Y45" s="183">
        <f t="shared" si="2"/>
        <v>0</v>
      </c>
      <c r="Z45" s="183">
        <f t="shared" si="3"/>
        <v>0</v>
      </c>
      <c r="AA45" s="183">
        <f t="shared" si="4"/>
        <v>0</v>
      </c>
      <c r="AB45" s="183">
        <f t="shared" si="5"/>
        <v>0</v>
      </c>
      <c r="AC45" s="241">
        <f t="shared" si="6"/>
        <v>0</v>
      </c>
    </row>
    <row r="46" spans="1:29" x14ac:dyDescent="0.3">
      <c r="A46" s="181" t="str">
        <f t="shared" si="7"/>
        <v/>
      </c>
      <c r="B46" s="179"/>
      <c r="C46" s="182" t="str">
        <f t="shared" si="1"/>
        <v/>
      </c>
      <c r="D46" s="182" t="str">
        <f>IF(F46="","",INDEX(B!$I$2:$I$112,MATCH(F46,B!$K$2:$K$112,0)))</f>
        <v/>
      </c>
      <c r="E46" s="182" t="str">
        <f>IF(F46="","",INDEX(B!$J$2:$J$112,MATCH(F46,B!$K$2:$K$112,0)))</f>
        <v/>
      </c>
      <c r="F46" s="179"/>
      <c r="G46" s="179"/>
      <c r="H46" s="184"/>
      <c r="I46" s="179"/>
      <c r="J46" s="179"/>
      <c r="K46" s="179"/>
      <c r="L46" s="179"/>
      <c r="M46" s="179"/>
      <c r="N46" s="179"/>
      <c r="O46" s="179"/>
      <c r="P46" s="185"/>
      <c r="Q46" s="185"/>
      <c r="R46" s="185"/>
      <c r="S46" s="185"/>
      <c r="T46" s="185"/>
      <c r="U46" s="185"/>
      <c r="V46" s="185"/>
      <c r="W46" s="185"/>
      <c r="X46" s="185"/>
      <c r="Y46" s="183">
        <f t="shared" si="2"/>
        <v>0</v>
      </c>
      <c r="Z46" s="183">
        <f t="shared" si="3"/>
        <v>0</v>
      </c>
      <c r="AA46" s="183">
        <f t="shared" si="4"/>
        <v>0</v>
      </c>
      <c r="AB46" s="183">
        <f t="shared" si="5"/>
        <v>0</v>
      </c>
      <c r="AC46" s="241">
        <f t="shared" si="6"/>
        <v>0</v>
      </c>
    </row>
    <row r="47" spans="1:29" x14ac:dyDescent="0.3">
      <c r="A47" s="181" t="str">
        <f t="shared" si="7"/>
        <v/>
      </c>
      <c r="B47" s="179"/>
      <c r="C47" s="182" t="str">
        <f t="shared" si="1"/>
        <v/>
      </c>
      <c r="D47" s="182" t="str">
        <f>IF(F47="","",INDEX(B!$I$2:$I$112,MATCH(F47,B!$K$2:$K$112,0)))</f>
        <v/>
      </c>
      <c r="E47" s="182" t="str">
        <f>IF(F47="","",INDEX(B!$J$2:$J$112,MATCH(F47,B!$K$2:$K$112,0)))</f>
        <v/>
      </c>
      <c r="F47" s="179"/>
      <c r="G47" s="179"/>
      <c r="H47" s="184"/>
      <c r="I47" s="179"/>
      <c r="J47" s="179"/>
      <c r="K47" s="179"/>
      <c r="L47" s="179"/>
      <c r="M47" s="179"/>
      <c r="N47" s="179"/>
      <c r="O47" s="179"/>
      <c r="P47" s="185"/>
      <c r="Q47" s="185"/>
      <c r="R47" s="185"/>
      <c r="S47" s="185"/>
      <c r="T47" s="185"/>
      <c r="U47" s="185"/>
      <c r="V47" s="185"/>
      <c r="W47" s="185"/>
      <c r="X47" s="185"/>
      <c r="Y47" s="183">
        <f t="shared" si="2"/>
        <v>0</v>
      </c>
      <c r="Z47" s="183">
        <f t="shared" si="3"/>
        <v>0</v>
      </c>
      <c r="AA47" s="183">
        <f t="shared" si="4"/>
        <v>0</v>
      </c>
      <c r="AB47" s="183">
        <f t="shared" si="5"/>
        <v>0</v>
      </c>
      <c r="AC47" s="241">
        <f t="shared" si="6"/>
        <v>0</v>
      </c>
    </row>
    <row r="48" spans="1:29" x14ac:dyDescent="0.3">
      <c r="A48" s="181" t="str">
        <f t="shared" si="7"/>
        <v/>
      </c>
      <c r="B48" s="179"/>
      <c r="C48" s="182" t="str">
        <f t="shared" si="1"/>
        <v/>
      </c>
      <c r="D48" s="182" t="str">
        <f>IF(F48="","",INDEX(B!$I$2:$I$112,MATCH(F48,B!$K$2:$K$112,0)))</f>
        <v/>
      </c>
      <c r="E48" s="182" t="str">
        <f>IF(F48="","",INDEX(B!$J$2:$J$112,MATCH(F48,B!$K$2:$K$112,0)))</f>
        <v/>
      </c>
      <c r="F48" s="179"/>
      <c r="G48" s="179"/>
      <c r="H48" s="184"/>
      <c r="I48" s="179"/>
      <c r="J48" s="179"/>
      <c r="K48" s="179"/>
      <c r="L48" s="179"/>
      <c r="M48" s="179"/>
      <c r="N48" s="179"/>
      <c r="O48" s="179"/>
      <c r="P48" s="185"/>
      <c r="Q48" s="185"/>
      <c r="R48" s="185"/>
      <c r="S48" s="185"/>
      <c r="T48" s="185"/>
      <c r="U48" s="185"/>
      <c r="V48" s="185"/>
      <c r="W48" s="185"/>
      <c r="X48" s="185"/>
      <c r="Y48" s="183">
        <f t="shared" si="2"/>
        <v>0</v>
      </c>
      <c r="Z48" s="183">
        <f t="shared" si="3"/>
        <v>0</v>
      </c>
      <c r="AA48" s="183">
        <f t="shared" si="4"/>
        <v>0</v>
      </c>
      <c r="AB48" s="183">
        <f t="shared" si="5"/>
        <v>0</v>
      </c>
      <c r="AC48" s="241">
        <f t="shared" si="6"/>
        <v>0</v>
      </c>
    </row>
    <row r="49" spans="1:29" x14ac:dyDescent="0.3">
      <c r="A49" s="181" t="str">
        <f t="shared" si="7"/>
        <v/>
      </c>
      <c r="B49" s="179"/>
      <c r="C49" s="182" t="str">
        <f t="shared" si="1"/>
        <v/>
      </c>
      <c r="D49" s="182" t="str">
        <f>IF(F49="","",INDEX(B!$I$2:$I$112,MATCH(F49,B!$K$2:$K$112,0)))</f>
        <v/>
      </c>
      <c r="E49" s="182" t="str">
        <f>IF(F49="","",INDEX(B!$J$2:$J$112,MATCH(F49,B!$K$2:$K$112,0)))</f>
        <v/>
      </c>
      <c r="F49" s="179"/>
      <c r="G49" s="179"/>
      <c r="H49" s="184"/>
      <c r="I49" s="179"/>
      <c r="J49" s="179"/>
      <c r="K49" s="179"/>
      <c r="L49" s="179"/>
      <c r="M49" s="179"/>
      <c r="N49" s="179"/>
      <c r="O49" s="179"/>
      <c r="P49" s="185"/>
      <c r="Q49" s="185"/>
      <c r="R49" s="185"/>
      <c r="S49" s="185"/>
      <c r="T49" s="185"/>
      <c r="U49" s="185"/>
      <c r="V49" s="185"/>
      <c r="W49" s="185"/>
      <c r="X49" s="185"/>
      <c r="Y49" s="183">
        <f t="shared" si="2"/>
        <v>0</v>
      </c>
      <c r="Z49" s="183">
        <f t="shared" si="3"/>
        <v>0</v>
      </c>
      <c r="AA49" s="183">
        <f t="shared" si="4"/>
        <v>0</v>
      </c>
      <c r="AB49" s="183">
        <f t="shared" si="5"/>
        <v>0</v>
      </c>
      <c r="AC49" s="241">
        <f t="shared" si="6"/>
        <v>0</v>
      </c>
    </row>
    <row r="50" spans="1:29" x14ac:dyDescent="0.3">
      <c r="A50" s="181" t="str">
        <f t="shared" si="7"/>
        <v/>
      </c>
      <c r="B50" s="179"/>
      <c r="C50" s="182" t="str">
        <f t="shared" si="1"/>
        <v/>
      </c>
      <c r="D50" s="182" t="str">
        <f>IF(F50="","",INDEX(B!$I$2:$I$112,MATCH(F50,B!$K$2:$K$112,0)))</f>
        <v/>
      </c>
      <c r="E50" s="182" t="str">
        <f>IF(F50="","",INDEX(B!$J$2:$J$112,MATCH(F50,B!$K$2:$K$112,0)))</f>
        <v/>
      </c>
      <c r="F50" s="179"/>
      <c r="G50" s="179"/>
      <c r="H50" s="184"/>
      <c r="I50" s="179"/>
      <c r="J50" s="179"/>
      <c r="K50" s="179"/>
      <c r="L50" s="179"/>
      <c r="M50" s="179"/>
      <c r="N50" s="179"/>
      <c r="O50" s="179"/>
      <c r="P50" s="185"/>
      <c r="Q50" s="185"/>
      <c r="R50" s="185"/>
      <c r="S50" s="185"/>
      <c r="T50" s="185"/>
      <c r="U50" s="185"/>
      <c r="V50" s="185"/>
      <c r="W50" s="185"/>
      <c r="X50" s="185"/>
      <c r="Y50" s="183">
        <f t="shared" si="2"/>
        <v>0</v>
      </c>
      <c r="Z50" s="183">
        <f t="shared" si="3"/>
        <v>0</v>
      </c>
      <c r="AA50" s="183">
        <f t="shared" si="4"/>
        <v>0</v>
      </c>
      <c r="AB50" s="183">
        <f t="shared" si="5"/>
        <v>0</v>
      </c>
      <c r="AC50" s="241">
        <f t="shared" si="6"/>
        <v>0</v>
      </c>
    </row>
    <row r="51" spans="1:29" x14ac:dyDescent="0.3">
      <c r="A51" s="181" t="str">
        <f t="shared" si="7"/>
        <v/>
      </c>
      <c r="B51" s="179"/>
      <c r="C51" s="182" t="str">
        <f t="shared" si="1"/>
        <v/>
      </c>
      <c r="D51" s="182" t="str">
        <f>IF(F51="","",INDEX(B!$I$2:$I$112,MATCH(F51,B!$K$2:$K$112,0)))</f>
        <v/>
      </c>
      <c r="E51" s="182" t="str">
        <f>IF(F51="","",INDEX(B!$J$2:$J$112,MATCH(F51,B!$K$2:$K$112,0)))</f>
        <v/>
      </c>
      <c r="F51" s="179"/>
      <c r="G51" s="179"/>
      <c r="H51" s="184"/>
      <c r="I51" s="179"/>
      <c r="J51" s="179"/>
      <c r="K51" s="179"/>
      <c r="L51" s="179"/>
      <c r="M51" s="179"/>
      <c r="N51" s="179"/>
      <c r="O51" s="179"/>
      <c r="P51" s="185"/>
      <c r="Q51" s="185"/>
      <c r="R51" s="185"/>
      <c r="S51" s="185"/>
      <c r="T51" s="185"/>
      <c r="U51" s="185"/>
      <c r="V51" s="185"/>
      <c r="W51" s="185"/>
      <c r="X51" s="185"/>
      <c r="Y51" s="183">
        <f t="shared" si="2"/>
        <v>0</v>
      </c>
      <c r="Z51" s="183">
        <f t="shared" si="3"/>
        <v>0</v>
      </c>
      <c r="AA51" s="183">
        <f t="shared" si="4"/>
        <v>0</v>
      </c>
      <c r="AB51" s="183">
        <f t="shared" si="5"/>
        <v>0</v>
      </c>
      <c r="AC51" s="241">
        <f t="shared" si="6"/>
        <v>0</v>
      </c>
    </row>
    <row r="52" spans="1:29" x14ac:dyDescent="0.3">
      <c r="A52" s="181" t="str">
        <f t="shared" si="7"/>
        <v/>
      </c>
      <c r="B52" s="179"/>
      <c r="C52" s="182" t="str">
        <f t="shared" si="1"/>
        <v/>
      </c>
      <c r="D52" s="182" t="str">
        <f>IF(F52="","",INDEX(B!$I$2:$I$112,MATCH(F52,B!$K$2:$K$112,0)))</f>
        <v/>
      </c>
      <c r="E52" s="182" t="str">
        <f>IF(F52="","",INDEX(B!$J$2:$J$112,MATCH(F52,B!$K$2:$K$112,0)))</f>
        <v/>
      </c>
      <c r="F52" s="179"/>
      <c r="G52" s="179"/>
      <c r="H52" s="184"/>
      <c r="I52" s="179"/>
      <c r="J52" s="179"/>
      <c r="K52" s="179"/>
      <c r="L52" s="179"/>
      <c r="M52" s="179"/>
      <c r="N52" s="179"/>
      <c r="O52" s="179"/>
      <c r="P52" s="185"/>
      <c r="Q52" s="185"/>
      <c r="R52" s="185"/>
      <c r="S52" s="185"/>
      <c r="T52" s="185"/>
      <c r="U52" s="185"/>
      <c r="V52" s="185"/>
      <c r="W52" s="185"/>
      <c r="X52" s="185"/>
      <c r="Y52" s="183">
        <f t="shared" si="2"/>
        <v>0</v>
      </c>
      <c r="Z52" s="183">
        <f t="shared" si="3"/>
        <v>0</v>
      </c>
      <c r="AA52" s="183">
        <f t="shared" si="4"/>
        <v>0</v>
      </c>
      <c r="AB52" s="183">
        <f t="shared" si="5"/>
        <v>0</v>
      </c>
      <c r="AC52" s="241">
        <f t="shared" si="6"/>
        <v>0</v>
      </c>
    </row>
    <row r="53" spans="1:29" x14ac:dyDescent="0.3">
      <c r="A53" s="181" t="str">
        <f t="shared" si="7"/>
        <v/>
      </c>
      <c r="B53" s="179"/>
      <c r="C53" s="182" t="str">
        <f t="shared" si="1"/>
        <v/>
      </c>
      <c r="D53" s="182" t="str">
        <f>IF(F53="","",INDEX(B!$I$2:$I$112,MATCH(F53,B!$K$2:$K$112,0)))</f>
        <v/>
      </c>
      <c r="E53" s="182" t="str">
        <f>IF(F53="","",INDEX(B!$J$2:$J$112,MATCH(F53,B!$K$2:$K$112,0)))</f>
        <v/>
      </c>
      <c r="F53" s="179"/>
      <c r="G53" s="179"/>
      <c r="H53" s="184"/>
      <c r="I53" s="179"/>
      <c r="J53" s="179"/>
      <c r="K53" s="179"/>
      <c r="L53" s="179"/>
      <c r="M53" s="179"/>
      <c r="N53" s="179"/>
      <c r="O53" s="179"/>
      <c r="P53" s="185"/>
      <c r="Q53" s="185"/>
      <c r="R53" s="185"/>
      <c r="S53" s="185"/>
      <c r="T53" s="185"/>
      <c r="U53" s="185"/>
      <c r="V53" s="185"/>
      <c r="W53" s="185"/>
      <c r="X53" s="185"/>
      <c r="Y53" s="183">
        <f t="shared" si="2"/>
        <v>0</v>
      </c>
      <c r="Z53" s="183">
        <f t="shared" si="3"/>
        <v>0</v>
      </c>
      <c r="AA53" s="183">
        <f t="shared" si="4"/>
        <v>0</v>
      </c>
      <c r="AB53" s="183">
        <f t="shared" si="5"/>
        <v>0</v>
      </c>
      <c r="AC53" s="241">
        <f t="shared" si="6"/>
        <v>0</v>
      </c>
    </row>
    <row r="54" spans="1:29" x14ac:dyDescent="0.3">
      <c r="A54" s="181" t="str">
        <f t="shared" si="7"/>
        <v/>
      </c>
      <c r="B54" s="179"/>
      <c r="C54" s="182" t="str">
        <f t="shared" si="1"/>
        <v/>
      </c>
      <c r="D54" s="182" t="str">
        <f>IF(F54="","",INDEX(B!$I$2:$I$112,MATCH(F54,B!$K$2:$K$112,0)))</f>
        <v/>
      </c>
      <c r="E54" s="182" t="str">
        <f>IF(F54="","",INDEX(B!$J$2:$J$112,MATCH(F54,B!$K$2:$K$112,0)))</f>
        <v/>
      </c>
      <c r="F54" s="179"/>
      <c r="G54" s="179"/>
      <c r="H54" s="184"/>
      <c r="I54" s="179"/>
      <c r="J54" s="179"/>
      <c r="K54" s="179"/>
      <c r="L54" s="179"/>
      <c r="M54" s="179"/>
      <c r="N54" s="179"/>
      <c r="O54" s="179"/>
      <c r="P54" s="185"/>
      <c r="Q54" s="185"/>
      <c r="R54" s="185"/>
      <c r="S54" s="185"/>
      <c r="T54" s="185"/>
      <c r="U54" s="185"/>
      <c r="V54" s="185"/>
      <c r="W54" s="185"/>
      <c r="X54" s="185"/>
      <c r="Y54" s="183">
        <f t="shared" si="2"/>
        <v>0</v>
      </c>
      <c r="Z54" s="183">
        <f t="shared" si="3"/>
        <v>0</v>
      </c>
      <c r="AA54" s="183">
        <f t="shared" si="4"/>
        <v>0</v>
      </c>
      <c r="AB54" s="183">
        <f t="shared" si="5"/>
        <v>0</v>
      </c>
      <c r="AC54" s="241">
        <f t="shared" si="6"/>
        <v>0</v>
      </c>
    </row>
    <row r="55" spans="1:29" x14ac:dyDescent="0.3">
      <c r="A55" s="181" t="str">
        <f t="shared" si="7"/>
        <v/>
      </c>
      <c r="B55" s="179"/>
      <c r="C55" s="182" t="str">
        <f t="shared" si="1"/>
        <v/>
      </c>
      <c r="D55" s="182" t="str">
        <f>IF(F55="","",INDEX(B!$I$2:$I$112,MATCH(F55,B!$K$2:$K$112,0)))</f>
        <v/>
      </c>
      <c r="E55" s="182" t="str">
        <f>IF(F55="","",INDEX(B!$J$2:$J$112,MATCH(F55,B!$K$2:$K$112,0)))</f>
        <v/>
      </c>
      <c r="F55" s="179"/>
      <c r="G55" s="179"/>
      <c r="H55" s="184"/>
      <c r="I55" s="179"/>
      <c r="J55" s="179"/>
      <c r="K55" s="179"/>
      <c r="L55" s="179"/>
      <c r="M55" s="179"/>
      <c r="N55" s="179"/>
      <c r="O55" s="179"/>
      <c r="P55" s="185"/>
      <c r="Q55" s="185"/>
      <c r="R55" s="185"/>
      <c r="S55" s="185"/>
      <c r="T55" s="185"/>
      <c r="U55" s="185"/>
      <c r="V55" s="185"/>
      <c r="W55" s="185"/>
      <c r="X55" s="185"/>
      <c r="Y55" s="183">
        <f t="shared" si="2"/>
        <v>0</v>
      </c>
      <c r="Z55" s="183">
        <f t="shared" si="3"/>
        <v>0</v>
      </c>
      <c r="AA55" s="183">
        <f t="shared" si="4"/>
        <v>0</v>
      </c>
      <c r="AB55" s="183">
        <f t="shared" si="5"/>
        <v>0</v>
      </c>
      <c r="AC55" s="241">
        <f t="shared" si="6"/>
        <v>0</v>
      </c>
    </row>
    <row r="56" spans="1:29" x14ac:dyDescent="0.3">
      <c r="A56" s="181" t="str">
        <f t="shared" si="7"/>
        <v/>
      </c>
      <c r="B56" s="179"/>
      <c r="C56" s="182" t="str">
        <f t="shared" si="1"/>
        <v/>
      </c>
      <c r="D56" s="182" t="str">
        <f>IF(F56="","",INDEX(B!$I$2:$I$112,MATCH(F56,B!$K$2:$K$112,0)))</f>
        <v/>
      </c>
      <c r="E56" s="182" t="str">
        <f>IF(F56="","",INDEX(B!$J$2:$J$112,MATCH(F56,B!$K$2:$K$112,0)))</f>
        <v/>
      </c>
      <c r="F56" s="179"/>
      <c r="G56" s="179"/>
      <c r="H56" s="184"/>
      <c r="I56" s="179"/>
      <c r="J56" s="179"/>
      <c r="K56" s="179"/>
      <c r="L56" s="179"/>
      <c r="M56" s="179"/>
      <c r="N56" s="179"/>
      <c r="O56" s="179"/>
      <c r="P56" s="185"/>
      <c r="Q56" s="185"/>
      <c r="R56" s="185"/>
      <c r="S56" s="185"/>
      <c r="T56" s="185"/>
      <c r="U56" s="185"/>
      <c r="V56" s="185"/>
      <c r="W56" s="185"/>
      <c r="X56" s="185"/>
      <c r="Y56" s="183">
        <f t="shared" si="2"/>
        <v>0</v>
      </c>
      <c r="Z56" s="183">
        <f t="shared" si="3"/>
        <v>0</v>
      </c>
      <c r="AA56" s="183">
        <f t="shared" si="4"/>
        <v>0</v>
      </c>
      <c r="AB56" s="183">
        <f t="shared" si="5"/>
        <v>0</v>
      </c>
      <c r="AC56" s="241">
        <f t="shared" si="6"/>
        <v>0</v>
      </c>
    </row>
    <row r="57" spans="1:29" x14ac:dyDescent="0.3">
      <c r="A57" s="181" t="str">
        <f t="shared" si="7"/>
        <v/>
      </c>
      <c r="B57" s="179"/>
      <c r="C57" s="182" t="str">
        <f t="shared" si="1"/>
        <v/>
      </c>
      <c r="D57" s="182" t="str">
        <f>IF(F57="","",INDEX(B!$I$2:$I$112,MATCH(F57,B!$K$2:$K$112,0)))</f>
        <v/>
      </c>
      <c r="E57" s="182" t="str">
        <f>IF(F57="","",INDEX(B!$J$2:$J$112,MATCH(F57,B!$K$2:$K$112,0)))</f>
        <v/>
      </c>
      <c r="F57" s="179"/>
      <c r="G57" s="179"/>
      <c r="H57" s="184"/>
      <c r="I57" s="179"/>
      <c r="J57" s="179"/>
      <c r="K57" s="179"/>
      <c r="L57" s="179"/>
      <c r="M57" s="179"/>
      <c r="N57" s="179"/>
      <c r="O57" s="179"/>
      <c r="P57" s="185"/>
      <c r="Q57" s="185"/>
      <c r="R57" s="185"/>
      <c r="S57" s="185"/>
      <c r="T57" s="185"/>
      <c r="U57" s="185"/>
      <c r="V57" s="185"/>
      <c r="W57" s="185"/>
      <c r="X57" s="185"/>
      <c r="Y57" s="183">
        <f t="shared" si="2"/>
        <v>0</v>
      </c>
      <c r="Z57" s="183">
        <f t="shared" si="3"/>
        <v>0</v>
      </c>
      <c r="AA57" s="183">
        <f t="shared" si="4"/>
        <v>0</v>
      </c>
      <c r="AB57" s="183">
        <f t="shared" si="5"/>
        <v>0</v>
      </c>
      <c r="AC57" s="241">
        <f t="shared" si="6"/>
        <v>0</v>
      </c>
    </row>
    <row r="58" spans="1:29" x14ac:dyDescent="0.3">
      <c r="A58" s="181" t="str">
        <f t="shared" si="7"/>
        <v/>
      </c>
      <c r="B58" s="179"/>
      <c r="C58" s="182" t="str">
        <f t="shared" si="1"/>
        <v/>
      </c>
      <c r="D58" s="182" t="str">
        <f>IF(F58="","",INDEX(B!$I$2:$I$112,MATCH(F58,B!$K$2:$K$112,0)))</f>
        <v/>
      </c>
      <c r="E58" s="182" t="str">
        <f>IF(F58="","",INDEX(B!$J$2:$J$112,MATCH(F58,B!$K$2:$K$112,0)))</f>
        <v/>
      </c>
      <c r="F58" s="179"/>
      <c r="G58" s="179"/>
      <c r="H58" s="184"/>
      <c r="I58" s="179"/>
      <c r="J58" s="179"/>
      <c r="K58" s="179"/>
      <c r="L58" s="179"/>
      <c r="M58" s="179"/>
      <c r="N58" s="179"/>
      <c r="O58" s="179"/>
      <c r="P58" s="185"/>
      <c r="Q58" s="185"/>
      <c r="R58" s="185"/>
      <c r="S58" s="185"/>
      <c r="T58" s="185"/>
      <c r="U58" s="185"/>
      <c r="V58" s="185"/>
      <c r="W58" s="185"/>
      <c r="X58" s="185"/>
      <c r="Y58" s="183">
        <f t="shared" si="2"/>
        <v>0</v>
      </c>
      <c r="Z58" s="183">
        <f t="shared" si="3"/>
        <v>0</v>
      </c>
      <c r="AA58" s="183">
        <f t="shared" si="4"/>
        <v>0</v>
      </c>
      <c r="AB58" s="183">
        <f t="shared" si="5"/>
        <v>0</v>
      </c>
      <c r="AC58" s="241">
        <f t="shared" si="6"/>
        <v>0</v>
      </c>
    </row>
    <row r="59" spans="1:29" x14ac:dyDescent="0.3">
      <c r="A59" s="181" t="str">
        <f t="shared" si="7"/>
        <v/>
      </c>
      <c r="B59" s="179"/>
      <c r="C59" s="182" t="str">
        <f t="shared" si="1"/>
        <v/>
      </c>
      <c r="D59" s="182" t="str">
        <f>IF(F59="","",INDEX(B!$I$2:$I$112,MATCH(F59,B!$K$2:$K$112,0)))</f>
        <v/>
      </c>
      <c r="E59" s="182" t="str">
        <f>IF(F59="","",INDEX(B!$J$2:$J$112,MATCH(F59,B!$K$2:$K$112,0)))</f>
        <v/>
      </c>
      <c r="F59" s="179"/>
      <c r="G59" s="179"/>
      <c r="H59" s="184"/>
      <c r="I59" s="179"/>
      <c r="J59" s="179"/>
      <c r="K59" s="179"/>
      <c r="L59" s="179"/>
      <c r="M59" s="179"/>
      <c r="N59" s="179"/>
      <c r="O59" s="179"/>
      <c r="P59" s="185"/>
      <c r="Q59" s="185"/>
      <c r="R59" s="185"/>
      <c r="S59" s="185"/>
      <c r="T59" s="185"/>
      <c r="U59" s="185"/>
      <c r="V59" s="185"/>
      <c r="W59" s="185"/>
      <c r="X59" s="185"/>
      <c r="Y59" s="183">
        <f t="shared" si="2"/>
        <v>0</v>
      </c>
      <c r="Z59" s="183">
        <f t="shared" si="3"/>
        <v>0</v>
      </c>
      <c r="AA59" s="183">
        <f t="shared" si="4"/>
        <v>0</v>
      </c>
      <c r="AB59" s="183">
        <f t="shared" si="5"/>
        <v>0</v>
      </c>
      <c r="AC59" s="241">
        <f t="shared" si="6"/>
        <v>0</v>
      </c>
    </row>
    <row r="60" spans="1:29" x14ac:dyDescent="0.3">
      <c r="A60" s="181" t="str">
        <f t="shared" si="7"/>
        <v/>
      </c>
      <c r="B60" s="179"/>
      <c r="C60" s="182" t="str">
        <f t="shared" si="1"/>
        <v/>
      </c>
      <c r="D60" s="182" t="str">
        <f>IF(F60="","",INDEX(B!$I$2:$I$112,MATCH(F60,B!$K$2:$K$112,0)))</f>
        <v/>
      </c>
      <c r="E60" s="182" t="str">
        <f>IF(F60="","",INDEX(B!$J$2:$J$112,MATCH(F60,B!$K$2:$K$112,0)))</f>
        <v/>
      </c>
      <c r="F60" s="179"/>
      <c r="G60" s="179"/>
      <c r="H60" s="184"/>
      <c r="I60" s="179"/>
      <c r="J60" s="179"/>
      <c r="K60" s="179"/>
      <c r="L60" s="179"/>
      <c r="M60" s="179"/>
      <c r="N60" s="179"/>
      <c r="O60" s="179"/>
      <c r="P60" s="185"/>
      <c r="Q60" s="185"/>
      <c r="R60" s="185"/>
      <c r="S60" s="185"/>
      <c r="T60" s="185"/>
      <c r="U60" s="185"/>
      <c r="V60" s="185"/>
      <c r="W60" s="185"/>
      <c r="X60" s="185"/>
      <c r="Y60" s="183">
        <f t="shared" si="2"/>
        <v>0</v>
      </c>
      <c r="Z60" s="183">
        <f t="shared" si="3"/>
        <v>0</v>
      </c>
      <c r="AA60" s="183">
        <f t="shared" si="4"/>
        <v>0</v>
      </c>
      <c r="AB60" s="183">
        <f t="shared" si="5"/>
        <v>0</v>
      </c>
      <c r="AC60" s="241">
        <f t="shared" si="6"/>
        <v>0</v>
      </c>
    </row>
    <row r="61" spans="1:29" x14ac:dyDescent="0.3">
      <c r="A61" s="181" t="str">
        <f t="shared" si="7"/>
        <v/>
      </c>
      <c r="B61" s="179"/>
      <c r="C61" s="182" t="str">
        <f t="shared" si="1"/>
        <v/>
      </c>
      <c r="D61" s="182" t="str">
        <f>IF(F61="","",INDEX(B!$I$2:$I$112,MATCH(F61,B!$K$2:$K$112,0)))</f>
        <v/>
      </c>
      <c r="E61" s="182" t="str">
        <f>IF(F61="","",INDEX(B!$J$2:$J$112,MATCH(F61,B!$K$2:$K$112,0)))</f>
        <v/>
      </c>
      <c r="F61" s="179"/>
      <c r="G61" s="179"/>
      <c r="H61" s="184"/>
      <c r="I61" s="179"/>
      <c r="J61" s="179"/>
      <c r="K61" s="179"/>
      <c r="L61" s="179"/>
      <c r="M61" s="179"/>
      <c r="N61" s="179"/>
      <c r="O61" s="179"/>
      <c r="P61" s="185"/>
      <c r="Q61" s="185"/>
      <c r="R61" s="185"/>
      <c r="S61" s="185"/>
      <c r="T61" s="185"/>
      <c r="U61" s="185"/>
      <c r="V61" s="185"/>
      <c r="W61" s="185"/>
      <c r="X61" s="185"/>
      <c r="Y61" s="183">
        <f t="shared" si="2"/>
        <v>0</v>
      </c>
      <c r="Z61" s="183">
        <f t="shared" si="3"/>
        <v>0</v>
      </c>
      <c r="AA61" s="183">
        <f t="shared" si="4"/>
        <v>0</v>
      </c>
      <c r="AB61" s="183">
        <f t="shared" si="5"/>
        <v>0</v>
      </c>
      <c r="AC61" s="241">
        <f t="shared" si="6"/>
        <v>0</v>
      </c>
    </row>
    <row r="62" spans="1:29" x14ac:dyDescent="0.3">
      <c r="A62" s="181" t="str">
        <f t="shared" si="7"/>
        <v/>
      </c>
      <c r="B62" s="179"/>
      <c r="C62" s="182" t="str">
        <f t="shared" si="1"/>
        <v/>
      </c>
      <c r="D62" s="182" t="str">
        <f>IF(F62="","",INDEX(B!$I$2:$I$112,MATCH(F62,B!$K$2:$K$112,0)))</f>
        <v/>
      </c>
      <c r="E62" s="182" t="str">
        <f>IF(F62="","",INDEX(B!$J$2:$J$112,MATCH(F62,B!$K$2:$K$112,0)))</f>
        <v/>
      </c>
      <c r="F62" s="179"/>
      <c r="G62" s="179"/>
      <c r="H62" s="184"/>
      <c r="I62" s="179"/>
      <c r="J62" s="179"/>
      <c r="K62" s="179"/>
      <c r="L62" s="179"/>
      <c r="M62" s="179"/>
      <c r="N62" s="179"/>
      <c r="O62" s="179"/>
      <c r="P62" s="185"/>
      <c r="Q62" s="185"/>
      <c r="R62" s="185"/>
      <c r="S62" s="185"/>
      <c r="T62" s="185"/>
      <c r="U62" s="185"/>
      <c r="V62" s="185"/>
      <c r="W62" s="185"/>
      <c r="X62" s="185"/>
      <c r="Y62" s="183">
        <f t="shared" si="2"/>
        <v>0</v>
      </c>
      <c r="Z62" s="183">
        <f t="shared" si="3"/>
        <v>0</v>
      </c>
      <c r="AA62" s="183">
        <f t="shared" si="4"/>
        <v>0</v>
      </c>
      <c r="AB62" s="183">
        <f t="shared" si="5"/>
        <v>0</v>
      </c>
      <c r="AC62" s="241">
        <f t="shared" si="6"/>
        <v>0</v>
      </c>
    </row>
    <row r="63" spans="1:29" x14ac:dyDescent="0.3">
      <c r="A63" s="181" t="str">
        <f t="shared" si="7"/>
        <v/>
      </c>
      <c r="B63" s="179"/>
      <c r="C63" s="182" t="str">
        <f t="shared" si="1"/>
        <v/>
      </c>
      <c r="D63" s="182" t="str">
        <f>IF(F63="","",INDEX(B!$I$2:$I$112,MATCH(F63,B!$K$2:$K$112,0)))</f>
        <v/>
      </c>
      <c r="E63" s="182" t="str">
        <f>IF(F63="","",INDEX(B!$J$2:$J$112,MATCH(F63,B!$K$2:$K$112,0)))</f>
        <v/>
      </c>
      <c r="F63" s="179"/>
      <c r="G63" s="179"/>
      <c r="H63" s="184"/>
      <c r="I63" s="179"/>
      <c r="J63" s="179"/>
      <c r="K63" s="179"/>
      <c r="L63" s="179"/>
      <c r="M63" s="179"/>
      <c r="N63" s="179"/>
      <c r="O63" s="179"/>
      <c r="P63" s="185"/>
      <c r="Q63" s="185"/>
      <c r="R63" s="185"/>
      <c r="S63" s="185"/>
      <c r="T63" s="185"/>
      <c r="U63" s="185"/>
      <c r="V63" s="185"/>
      <c r="W63" s="185"/>
      <c r="X63" s="185"/>
      <c r="Y63" s="183">
        <f t="shared" si="2"/>
        <v>0</v>
      </c>
      <c r="Z63" s="183">
        <f t="shared" si="3"/>
        <v>0</v>
      </c>
      <c r="AA63" s="183">
        <f t="shared" si="4"/>
        <v>0</v>
      </c>
      <c r="AB63" s="183">
        <f t="shared" si="5"/>
        <v>0</v>
      </c>
      <c r="AC63" s="241">
        <f t="shared" si="6"/>
        <v>0</v>
      </c>
    </row>
    <row r="64" spans="1:29" x14ac:dyDescent="0.3">
      <c r="A64" s="181" t="str">
        <f t="shared" si="7"/>
        <v/>
      </c>
      <c r="B64" s="179"/>
      <c r="C64" s="182" t="str">
        <f t="shared" si="1"/>
        <v/>
      </c>
      <c r="D64" s="182" t="str">
        <f>IF(F64="","",INDEX(B!$I$2:$I$112,MATCH(F64,B!$K$2:$K$112,0)))</f>
        <v/>
      </c>
      <c r="E64" s="182" t="str">
        <f>IF(F64="","",INDEX(B!$J$2:$J$112,MATCH(F64,B!$K$2:$K$112,0)))</f>
        <v/>
      </c>
      <c r="F64" s="179"/>
      <c r="G64" s="179"/>
      <c r="H64" s="184"/>
      <c r="I64" s="179"/>
      <c r="J64" s="179"/>
      <c r="K64" s="179"/>
      <c r="L64" s="179"/>
      <c r="M64" s="179"/>
      <c r="N64" s="179"/>
      <c r="O64" s="179"/>
      <c r="P64" s="185"/>
      <c r="Q64" s="185"/>
      <c r="R64" s="185"/>
      <c r="S64" s="185"/>
      <c r="T64" s="185"/>
      <c r="U64" s="185"/>
      <c r="V64" s="185"/>
      <c r="W64" s="185"/>
      <c r="X64" s="185"/>
      <c r="Y64" s="183">
        <f t="shared" si="2"/>
        <v>0</v>
      </c>
      <c r="Z64" s="183">
        <f t="shared" si="3"/>
        <v>0</v>
      </c>
      <c r="AA64" s="183">
        <f t="shared" si="4"/>
        <v>0</v>
      </c>
      <c r="AB64" s="183">
        <f t="shared" si="5"/>
        <v>0</v>
      </c>
      <c r="AC64" s="241">
        <f t="shared" si="6"/>
        <v>0</v>
      </c>
    </row>
    <row r="65" spans="1:29" x14ac:dyDescent="0.3">
      <c r="A65" s="181" t="str">
        <f t="shared" si="7"/>
        <v/>
      </c>
      <c r="B65" s="179"/>
      <c r="C65" s="182" t="str">
        <f t="shared" si="1"/>
        <v/>
      </c>
      <c r="D65" s="182" t="str">
        <f>IF(F65="","",INDEX(B!$I$2:$I$112,MATCH(F65,B!$K$2:$K$112,0)))</f>
        <v/>
      </c>
      <c r="E65" s="182" t="str">
        <f>IF(F65="","",INDEX(B!$J$2:$J$112,MATCH(F65,B!$K$2:$K$112,0)))</f>
        <v/>
      </c>
      <c r="F65" s="179"/>
      <c r="G65" s="179"/>
      <c r="H65" s="184"/>
      <c r="I65" s="179"/>
      <c r="J65" s="179"/>
      <c r="K65" s="179"/>
      <c r="L65" s="179"/>
      <c r="M65" s="179"/>
      <c r="N65" s="179"/>
      <c r="O65" s="179"/>
      <c r="P65" s="185"/>
      <c r="Q65" s="185"/>
      <c r="R65" s="185"/>
      <c r="S65" s="185"/>
      <c r="T65" s="185"/>
      <c r="U65" s="185"/>
      <c r="V65" s="185"/>
      <c r="W65" s="185"/>
      <c r="X65" s="185"/>
      <c r="Y65" s="183">
        <f t="shared" si="2"/>
        <v>0</v>
      </c>
      <c r="Z65" s="183">
        <f t="shared" si="3"/>
        <v>0</v>
      </c>
      <c r="AA65" s="183">
        <f t="shared" si="4"/>
        <v>0</v>
      </c>
      <c r="AB65" s="183">
        <f t="shared" si="5"/>
        <v>0</v>
      </c>
      <c r="AC65" s="241">
        <f t="shared" si="6"/>
        <v>0</v>
      </c>
    </row>
    <row r="66" spans="1:29" x14ac:dyDescent="0.3">
      <c r="A66" s="181" t="str">
        <f t="shared" si="7"/>
        <v/>
      </c>
      <c r="B66" s="179"/>
      <c r="C66" s="182" t="str">
        <f t="shared" si="1"/>
        <v/>
      </c>
      <c r="D66" s="182" t="str">
        <f>IF(F66="","",INDEX(B!$I$2:$I$112,MATCH(F66,B!$K$2:$K$112,0)))</f>
        <v/>
      </c>
      <c r="E66" s="182" t="str">
        <f>IF(F66="","",INDEX(B!$J$2:$J$112,MATCH(F66,B!$K$2:$K$112,0)))</f>
        <v/>
      </c>
      <c r="F66" s="179"/>
      <c r="G66" s="179"/>
      <c r="H66" s="184"/>
      <c r="I66" s="179"/>
      <c r="J66" s="179"/>
      <c r="K66" s="179"/>
      <c r="L66" s="179"/>
      <c r="M66" s="179"/>
      <c r="N66" s="179"/>
      <c r="O66" s="179"/>
      <c r="P66" s="185"/>
      <c r="Q66" s="185"/>
      <c r="R66" s="185"/>
      <c r="S66" s="185"/>
      <c r="T66" s="185"/>
      <c r="U66" s="185"/>
      <c r="V66" s="185"/>
      <c r="W66" s="185"/>
      <c r="X66" s="185"/>
      <c r="Y66" s="183">
        <f t="shared" si="2"/>
        <v>0</v>
      </c>
      <c r="Z66" s="183">
        <f t="shared" si="3"/>
        <v>0</v>
      </c>
      <c r="AA66" s="183">
        <f t="shared" si="4"/>
        <v>0</v>
      </c>
      <c r="AB66" s="183">
        <f t="shared" si="5"/>
        <v>0</v>
      </c>
      <c r="AC66" s="241">
        <f t="shared" si="6"/>
        <v>0</v>
      </c>
    </row>
    <row r="67" spans="1:29" x14ac:dyDescent="0.3">
      <c r="A67" s="181" t="str">
        <f t="shared" si="7"/>
        <v/>
      </c>
      <c r="B67" s="179"/>
      <c r="C67" s="182" t="str">
        <f t="shared" si="1"/>
        <v/>
      </c>
      <c r="D67" s="182" t="str">
        <f>IF(F67="","",INDEX(B!$I$2:$I$112,MATCH(F67,B!$K$2:$K$112,0)))</f>
        <v/>
      </c>
      <c r="E67" s="182" t="str">
        <f>IF(F67="","",INDEX(B!$J$2:$J$112,MATCH(F67,B!$K$2:$K$112,0)))</f>
        <v/>
      </c>
      <c r="F67" s="179"/>
      <c r="G67" s="179"/>
      <c r="H67" s="184"/>
      <c r="I67" s="179"/>
      <c r="J67" s="179"/>
      <c r="K67" s="179"/>
      <c r="L67" s="179"/>
      <c r="M67" s="179"/>
      <c r="N67" s="179"/>
      <c r="O67" s="179"/>
      <c r="P67" s="185"/>
      <c r="Q67" s="185"/>
      <c r="R67" s="185"/>
      <c r="S67" s="185"/>
      <c r="T67" s="185"/>
      <c r="U67" s="185"/>
      <c r="V67" s="185"/>
      <c r="W67" s="185"/>
      <c r="X67" s="185"/>
      <c r="Y67" s="183">
        <f t="shared" si="2"/>
        <v>0</v>
      </c>
      <c r="Z67" s="183">
        <f t="shared" si="3"/>
        <v>0</v>
      </c>
      <c r="AA67" s="183">
        <f t="shared" si="4"/>
        <v>0</v>
      </c>
      <c r="AB67" s="183">
        <f t="shared" si="5"/>
        <v>0</v>
      </c>
      <c r="AC67" s="241">
        <f t="shared" si="6"/>
        <v>0</v>
      </c>
    </row>
    <row r="68" spans="1:29" x14ac:dyDescent="0.3">
      <c r="A68" s="181" t="str">
        <f t="shared" si="7"/>
        <v/>
      </c>
      <c r="B68" s="179"/>
      <c r="C68" s="182" t="str">
        <f t="shared" si="1"/>
        <v/>
      </c>
      <c r="D68" s="182" t="str">
        <f>IF(F68="","",INDEX(B!$I$2:$I$112,MATCH(F68,B!$K$2:$K$112,0)))</f>
        <v/>
      </c>
      <c r="E68" s="182" t="str">
        <f>IF(F68="","",INDEX(B!$J$2:$J$112,MATCH(F68,B!$K$2:$K$112,0)))</f>
        <v/>
      </c>
      <c r="F68" s="179"/>
      <c r="G68" s="179"/>
      <c r="H68" s="184"/>
      <c r="I68" s="179"/>
      <c r="J68" s="179"/>
      <c r="K68" s="179"/>
      <c r="L68" s="179"/>
      <c r="M68" s="179"/>
      <c r="N68" s="179"/>
      <c r="O68" s="179"/>
      <c r="P68" s="185"/>
      <c r="Q68" s="185"/>
      <c r="R68" s="185"/>
      <c r="S68" s="185"/>
      <c r="T68" s="185"/>
      <c r="U68" s="185"/>
      <c r="V68" s="185"/>
      <c r="W68" s="185"/>
      <c r="X68" s="185"/>
      <c r="Y68" s="183">
        <f t="shared" si="2"/>
        <v>0</v>
      </c>
      <c r="Z68" s="183">
        <f t="shared" si="3"/>
        <v>0</v>
      </c>
      <c r="AA68" s="183">
        <f t="shared" si="4"/>
        <v>0</v>
      </c>
      <c r="AB68" s="183">
        <f t="shared" si="5"/>
        <v>0</v>
      </c>
      <c r="AC68" s="241">
        <f t="shared" si="6"/>
        <v>0</v>
      </c>
    </row>
    <row r="69" spans="1:29" x14ac:dyDescent="0.3">
      <c r="A69" s="181" t="str">
        <f t="shared" si="7"/>
        <v/>
      </c>
      <c r="B69" s="179"/>
      <c r="C69" s="182" t="str">
        <f t="shared" si="1"/>
        <v/>
      </c>
      <c r="D69" s="182" t="str">
        <f>IF(F69="","",INDEX(B!$I$2:$I$112,MATCH(F69,B!$K$2:$K$112,0)))</f>
        <v/>
      </c>
      <c r="E69" s="182" t="str">
        <f>IF(F69="","",INDEX(B!$J$2:$J$112,MATCH(F69,B!$K$2:$K$112,0)))</f>
        <v/>
      </c>
      <c r="F69" s="179"/>
      <c r="G69" s="179"/>
      <c r="H69" s="184"/>
      <c r="I69" s="179"/>
      <c r="J69" s="179"/>
      <c r="K69" s="179"/>
      <c r="L69" s="179"/>
      <c r="M69" s="179"/>
      <c r="N69" s="179"/>
      <c r="O69" s="179"/>
      <c r="P69" s="185"/>
      <c r="Q69" s="185"/>
      <c r="R69" s="185"/>
      <c r="S69" s="185"/>
      <c r="T69" s="185"/>
      <c r="U69" s="185"/>
      <c r="V69" s="185"/>
      <c r="W69" s="185"/>
      <c r="X69" s="185"/>
      <c r="Y69" s="183">
        <f t="shared" si="2"/>
        <v>0</v>
      </c>
      <c r="Z69" s="183">
        <f t="shared" si="3"/>
        <v>0</v>
      </c>
      <c r="AA69" s="183">
        <f t="shared" si="4"/>
        <v>0</v>
      </c>
      <c r="AB69" s="183">
        <f t="shared" si="5"/>
        <v>0</v>
      </c>
      <c r="AC69" s="241">
        <f t="shared" si="6"/>
        <v>0</v>
      </c>
    </row>
    <row r="70" spans="1:29" x14ac:dyDescent="0.3">
      <c r="A70" s="181" t="str">
        <f t="shared" si="7"/>
        <v/>
      </c>
      <c r="B70" s="179"/>
      <c r="C70" s="182" t="str">
        <f t="shared" si="1"/>
        <v/>
      </c>
      <c r="D70" s="182" t="str">
        <f>IF(F70="","",INDEX(B!$I$2:$I$112,MATCH(F70,B!$K$2:$K$112,0)))</f>
        <v/>
      </c>
      <c r="E70" s="182" t="str">
        <f>IF(F70="","",INDEX(B!$J$2:$J$112,MATCH(F70,B!$K$2:$K$112,0)))</f>
        <v/>
      </c>
      <c r="F70" s="179"/>
      <c r="G70" s="179"/>
      <c r="H70" s="184"/>
      <c r="I70" s="179"/>
      <c r="J70" s="179"/>
      <c r="K70" s="179"/>
      <c r="L70" s="179"/>
      <c r="M70" s="179"/>
      <c r="N70" s="179"/>
      <c r="O70" s="179"/>
      <c r="P70" s="185"/>
      <c r="Q70" s="185"/>
      <c r="R70" s="185"/>
      <c r="S70" s="185"/>
      <c r="T70" s="185"/>
      <c r="U70" s="185"/>
      <c r="V70" s="185"/>
      <c r="W70" s="185"/>
      <c r="X70" s="185"/>
      <c r="Y70" s="183">
        <f t="shared" si="2"/>
        <v>0</v>
      </c>
      <c r="Z70" s="183">
        <f t="shared" si="3"/>
        <v>0</v>
      </c>
      <c r="AA70" s="183">
        <f t="shared" si="4"/>
        <v>0</v>
      </c>
      <c r="AB70" s="183">
        <f t="shared" si="5"/>
        <v>0</v>
      </c>
      <c r="AC70" s="241">
        <f t="shared" si="6"/>
        <v>0</v>
      </c>
    </row>
    <row r="71" spans="1:29" x14ac:dyDescent="0.3">
      <c r="A71" s="181" t="str">
        <f t="shared" si="7"/>
        <v/>
      </c>
      <c r="B71" s="179"/>
      <c r="C71" s="182" t="str">
        <f t="shared" si="1"/>
        <v/>
      </c>
      <c r="D71" s="182" t="str">
        <f>IF(F71="","",INDEX(B!$I$2:$I$112,MATCH(F71,B!$K$2:$K$112,0)))</f>
        <v/>
      </c>
      <c r="E71" s="182" t="str">
        <f>IF(F71="","",INDEX(B!$J$2:$J$112,MATCH(F71,B!$K$2:$K$112,0)))</f>
        <v/>
      </c>
      <c r="F71" s="179"/>
      <c r="G71" s="179"/>
      <c r="H71" s="184"/>
      <c r="I71" s="179"/>
      <c r="J71" s="179"/>
      <c r="K71" s="179"/>
      <c r="L71" s="179"/>
      <c r="M71" s="179"/>
      <c r="N71" s="179"/>
      <c r="O71" s="179"/>
      <c r="P71" s="185"/>
      <c r="Q71" s="185"/>
      <c r="R71" s="185"/>
      <c r="S71" s="185"/>
      <c r="T71" s="185"/>
      <c r="U71" s="185"/>
      <c r="V71" s="185"/>
      <c r="W71" s="185"/>
      <c r="X71" s="185"/>
      <c r="Y71" s="183">
        <f t="shared" si="2"/>
        <v>0</v>
      </c>
      <c r="Z71" s="183">
        <f t="shared" si="3"/>
        <v>0</v>
      </c>
      <c r="AA71" s="183">
        <f t="shared" si="4"/>
        <v>0</v>
      </c>
      <c r="AB71" s="183">
        <f t="shared" si="5"/>
        <v>0</v>
      </c>
      <c r="AC71" s="241">
        <f t="shared" si="6"/>
        <v>0</v>
      </c>
    </row>
    <row r="72" spans="1:29" x14ac:dyDescent="0.3">
      <c r="A72" s="181" t="str">
        <f t="shared" si="7"/>
        <v/>
      </c>
      <c r="B72" s="179"/>
      <c r="C72" s="182" t="str">
        <f t="shared" si="1"/>
        <v/>
      </c>
      <c r="D72" s="182" t="str">
        <f>IF(F72="","",INDEX(B!$I$2:$I$112,MATCH(F72,B!$K$2:$K$112,0)))</f>
        <v/>
      </c>
      <c r="E72" s="182" t="str">
        <f>IF(F72="","",INDEX(B!$J$2:$J$112,MATCH(F72,B!$K$2:$K$112,0)))</f>
        <v/>
      </c>
      <c r="F72" s="179"/>
      <c r="G72" s="179"/>
      <c r="H72" s="184"/>
      <c r="I72" s="179"/>
      <c r="J72" s="179"/>
      <c r="K72" s="179"/>
      <c r="L72" s="179"/>
      <c r="M72" s="179"/>
      <c r="N72" s="179"/>
      <c r="O72" s="179"/>
      <c r="P72" s="185"/>
      <c r="Q72" s="185"/>
      <c r="R72" s="185"/>
      <c r="S72" s="185"/>
      <c r="T72" s="185"/>
      <c r="U72" s="185"/>
      <c r="V72" s="185"/>
      <c r="W72" s="185"/>
      <c r="X72" s="185"/>
      <c r="Y72" s="183">
        <f t="shared" si="2"/>
        <v>0</v>
      </c>
      <c r="Z72" s="183">
        <f t="shared" si="3"/>
        <v>0</v>
      </c>
      <c r="AA72" s="183">
        <f t="shared" si="4"/>
        <v>0</v>
      </c>
      <c r="AB72" s="183">
        <f t="shared" si="5"/>
        <v>0</v>
      </c>
      <c r="AC72" s="241">
        <f t="shared" si="6"/>
        <v>0</v>
      </c>
    </row>
    <row r="73" spans="1:29" x14ac:dyDescent="0.3">
      <c r="A73" s="181" t="str">
        <f t="shared" si="7"/>
        <v/>
      </c>
      <c r="B73" s="179"/>
      <c r="C73" s="182" t="str">
        <f t="shared" ref="C73:C136" si="8">IF(G73&gt;0,IF(G73="INDICADOR DE GESTIÓN","INDICADOR DE GESTIÓN","MIR"),"")</f>
        <v/>
      </c>
      <c r="D73" s="182" t="str">
        <f>IF(F73="","",INDEX(B!$I$2:$I$112,MATCH(F73,B!$K$2:$K$112,0)))</f>
        <v/>
      </c>
      <c r="E73" s="182" t="str">
        <f>IF(F73="","",INDEX(B!$J$2:$J$112,MATCH(F73,B!$K$2:$K$112,0)))</f>
        <v/>
      </c>
      <c r="F73" s="179"/>
      <c r="G73" s="179"/>
      <c r="H73" s="184"/>
      <c r="I73" s="179"/>
      <c r="J73" s="179"/>
      <c r="K73" s="179"/>
      <c r="L73" s="179"/>
      <c r="M73" s="179"/>
      <c r="N73" s="179"/>
      <c r="O73" s="179"/>
      <c r="P73" s="185"/>
      <c r="Q73" s="185"/>
      <c r="R73" s="185"/>
      <c r="S73" s="185"/>
      <c r="T73" s="185"/>
      <c r="U73" s="185"/>
      <c r="V73" s="185"/>
      <c r="W73" s="185"/>
      <c r="X73" s="185"/>
      <c r="Y73" s="183">
        <f t="shared" ref="Y73:Y136" si="9">IF(G73="FIN",1,0)</f>
        <v>0</v>
      </c>
      <c r="Z73" s="183">
        <f t="shared" ref="Z73:Z136" si="10">IF(G73="PROPÓSITO",1,0)</f>
        <v>0</v>
      </c>
      <c r="AA73" s="183">
        <f t="shared" ref="AA73:AA136" si="11">IF(G73="COMPONENTE",1,0)</f>
        <v>0</v>
      </c>
      <c r="AB73" s="183">
        <f t="shared" ref="AB73:AB136" si="12">IF(G73="ACTIVIDAD",1,0)</f>
        <v>0</v>
      </c>
      <c r="AC73" s="241">
        <f t="shared" ref="AC73:AC136" si="13">SUM(P73:X73)</f>
        <v>0</v>
      </c>
    </row>
    <row r="74" spans="1:29" x14ac:dyDescent="0.3">
      <c r="A74" s="181" t="str">
        <f t="shared" ref="A74:A137" si="14">IF(B74&gt;0,A73+1,"")</f>
        <v/>
      </c>
      <c r="B74" s="179"/>
      <c r="C74" s="182" t="str">
        <f t="shared" si="8"/>
        <v/>
      </c>
      <c r="D74" s="182" t="str">
        <f>IF(F74="","",INDEX(B!$I$2:$I$112,MATCH(F74,B!$K$2:$K$112,0)))</f>
        <v/>
      </c>
      <c r="E74" s="182" t="str">
        <f>IF(F74="","",INDEX(B!$J$2:$J$112,MATCH(F74,B!$K$2:$K$112,0)))</f>
        <v/>
      </c>
      <c r="F74" s="179"/>
      <c r="G74" s="179"/>
      <c r="H74" s="184"/>
      <c r="I74" s="179"/>
      <c r="J74" s="179"/>
      <c r="K74" s="179"/>
      <c r="L74" s="179"/>
      <c r="M74" s="179"/>
      <c r="N74" s="179"/>
      <c r="O74" s="179"/>
      <c r="P74" s="185"/>
      <c r="Q74" s="185"/>
      <c r="R74" s="185"/>
      <c r="S74" s="185"/>
      <c r="T74" s="185"/>
      <c r="U74" s="185"/>
      <c r="V74" s="185"/>
      <c r="W74" s="185"/>
      <c r="X74" s="185"/>
      <c r="Y74" s="183">
        <f t="shared" si="9"/>
        <v>0</v>
      </c>
      <c r="Z74" s="183">
        <f t="shared" si="10"/>
        <v>0</v>
      </c>
      <c r="AA74" s="183">
        <f t="shared" si="11"/>
        <v>0</v>
      </c>
      <c r="AB74" s="183">
        <f t="shared" si="12"/>
        <v>0</v>
      </c>
      <c r="AC74" s="241">
        <f t="shared" si="13"/>
        <v>0</v>
      </c>
    </row>
    <row r="75" spans="1:29" x14ac:dyDescent="0.3">
      <c r="A75" s="181" t="str">
        <f t="shared" si="14"/>
        <v/>
      </c>
      <c r="B75" s="179"/>
      <c r="C75" s="182" t="str">
        <f t="shared" si="8"/>
        <v/>
      </c>
      <c r="D75" s="182" t="str">
        <f>IF(F75="","",INDEX(B!$I$2:$I$112,MATCH(F75,B!$K$2:$K$112,0)))</f>
        <v/>
      </c>
      <c r="E75" s="182" t="str">
        <f>IF(F75="","",INDEX(B!$J$2:$J$112,MATCH(F75,B!$K$2:$K$112,0)))</f>
        <v/>
      </c>
      <c r="F75" s="179"/>
      <c r="G75" s="179"/>
      <c r="H75" s="184"/>
      <c r="I75" s="179"/>
      <c r="J75" s="179"/>
      <c r="K75" s="179"/>
      <c r="L75" s="179"/>
      <c r="M75" s="179"/>
      <c r="N75" s="179"/>
      <c r="O75" s="179"/>
      <c r="P75" s="185"/>
      <c r="Q75" s="185"/>
      <c r="R75" s="185"/>
      <c r="S75" s="185"/>
      <c r="T75" s="185"/>
      <c r="U75" s="185"/>
      <c r="V75" s="185"/>
      <c r="W75" s="185"/>
      <c r="X75" s="185"/>
      <c r="Y75" s="183">
        <f t="shared" si="9"/>
        <v>0</v>
      </c>
      <c r="Z75" s="183">
        <f t="shared" si="10"/>
        <v>0</v>
      </c>
      <c r="AA75" s="183">
        <f t="shared" si="11"/>
        <v>0</v>
      </c>
      <c r="AB75" s="183">
        <f t="shared" si="12"/>
        <v>0</v>
      </c>
      <c r="AC75" s="241">
        <f t="shared" si="13"/>
        <v>0</v>
      </c>
    </row>
    <row r="76" spans="1:29" x14ac:dyDescent="0.3">
      <c r="A76" s="181" t="str">
        <f t="shared" si="14"/>
        <v/>
      </c>
      <c r="B76" s="179"/>
      <c r="C76" s="182" t="str">
        <f t="shared" si="8"/>
        <v/>
      </c>
      <c r="D76" s="182" t="str">
        <f>IF(F76="","",INDEX(B!$I$2:$I$112,MATCH(F76,B!$K$2:$K$112,0)))</f>
        <v/>
      </c>
      <c r="E76" s="182" t="str">
        <f>IF(F76="","",INDEX(B!$J$2:$J$112,MATCH(F76,B!$K$2:$K$112,0)))</f>
        <v/>
      </c>
      <c r="F76" s="179"/>
      <c r="G76" s="179"/>
      <c r="H76" s="184"/>
      <c r="I76" s="179"/>
      <c r="J76" s="179"/>
      <c r="K76" s="179"/>
      <c r="L76" s="179"/>
      <c r="M76" s="179"/>
      <c r="N76" s="179"/>
      <c r="O76" s="179"/>
      <c r="P76" s="185"/>
      <c r="Q76" s="185"/>
      <c r="R76" s="185"/>
      <c r="S76" s="185"/>
      <c r="T76" s="185"/>
      <c r="U76" s="185"/>
      <c r="V76" s="185"/>
      <c r="W76" s="185"/>
      <c r="X76" s="185"/>
      <c r="Y76" s="183">
        <f t="shared" si="9"/>
        <v>0</v>
      </c>
      <c r="Z76" s="183">
        <f t="shared" si="10"/>
        <v>0</v>
      </c>
      <c r="AA76" s="183">
        <f t="shared" si="11"/>
        <v>0</v>
      </c>
      <c r="AB76" s="183">
        <f t="shared" si="12"/>
        <v>0</v>
      </c>
      <c r="AC76" s="241">
        <f t="shared" si="13"/>
        <v>0</v>
      </c>
    </row>
    <row r="77" spans="1:29" x14ac:dyDescent="0.3">
      <c r="A77" s="181" t="str">
        <f t="shared" si="14"/>
        <v/>
      </c>
      <c r="B77" s="179"/>
      <c r="C77" s="182" t="str">
        <f t="shared" si="8"/>
        <v/>
      </c>
      <c r="D77" s="182" t="str">
        <f>IF(F77="","",INDEX(B!$I$2:$I$112,MATCH(F77,B!$K$2:$K$112,0)))</f>
        <v/>
      </c>
      <c r="E77" s="182" t="str">
        <f>IF(F77="","",INDEX(B!$J$2:$J$112,MATCH(F77,B!$K$2:$K$112,0)))</f>
        <v/>
      </c>
      <c r="F77" s="179"/>
      <c r="G77" s="179"/>
      <c r="H77" s="184"/>
      <c r="I77" s="179"/>
      <c r="J77" s="179"/>
      <c r="K77" s="179"/>
      <c r="L77" s="179"/>
      <c r="M77" s="179"/>
      <c r="N77" s="179"/>
      <c r="O77" s="179"/>
      <c r="P77" s="185"/>
      <c r="Q77" s="185"/>
      <c r="R77" s="185"/>
      <c r="S77" s="185"/>
      <c r="T77" s="185"/>
      <c r="U77" s="185"/>
      <c r="V77" s="185"/>
      <c r="W77" s="185"/>
      <c r="X77" s="185"/>
      <c r="Y77" s="183">
        <f t="shared" si="9"/>
        <v>0</v>
      </c>
      <c r="Z77" s="183">
        <f t="shared" si="10"/>
        <v>0</v>
      </c>
      <c r="AA77" s="183">
        <f t="shared" si="11"/>
        <v>0</v>
      </c>
      <c r="AB77" s="183">
        <f t="shared" si="12"/>
        <v>0</v>
      </c>
      <c r="AC77" s="241">
        <f t="shared" si="13"/>
        <v>0</v>
      </c>
    </row>
    <row r="78" spans="1:29" x14ac:dyDescent="0.3">
      <c r="A78" s="181" t="str">
        <f t="shared" si="14"/>
        <v/>
      </c>
      <c r="B78" s="179"/>
      <c r="C78" s="182" t="str">
        <f t="shared" si="8"/>
        <v/>
      </c>
      <c r="D78" s="182" t="str">
        <f>IF(F78="","",INDEX(B!$I$2:$I$112,MATCH(F78,B!$K$2:$K$112,0)))</f>
        <v/>
      </c>
      <c r="E78" s="182" t="str">
        <f>IF(F78="","",INDEX(B!$J$2:$J$112,MATCH(F78,B!$K$2:$K$112,0)))</f>
        <v/>
      </c>
      <c r="F78" s="179"/>
      <c r="G78" s="179"/>
      <c r="H78" s="184"/>
      <c r="I78" s="179"/>
      <c r="J78" s="179"/>
      <c r="K78" s="179"/>
      <c r="L78" s="179"/>
      <c r="M78" s="179"/>
      <c r="N78" s="179"/>
      <c r="O78" s="179"/>
      <c r="P78" s="185"/>
      <c r="Q78" s="185"/>
      <c r="R78" s="185"/>
      <c r="S78" s="185"/>
      <c r="T78" s="185"/>
      <c r="U78" s="185"/>
      <c r="V78" s="185"/>
      <c r="W78" s="185"/>
      <c r="X78" s="185"/>
      <c r="Y78" s="183">
        <f t="shared" si="9"/>
        <v>0</v>
      </c>
      <c r="Z78" s="183">
        <f t="shared" si="10"/>
        <v>0</v>
      </c>
      <c r="AA78" s="183">
        <f t="shared" si="11"/>
        <v>0</v>
      </c>
      <c r="AB78" s="183">
        <f t="shared" si="12"/>
        <v>0</v>
      </c>
      <c r="AC78" s="241">
        <f t="shared" si="13"/>
        <v>0</v>
      </c>
    </row>
    <row r="79" spans="1:29" x14ac:dyDescent="0.3">
      <c r="A79" s="181" t="str">
        <f t="shared" si="14"/>
        <v/>
      </c>
      <c r="B79" s="179"/>
      <c r="C79" s="182" t="str">
        <f t="shared" si="8"/>
        <v/>
      </c>
      <c r="D79" s="182" t="str">
        <f>IF(F79="","",INDEX(B!$I$2:$I$112,MATCH(F79,B!$K$2:$K$112,0)))</f>
        <v/>
      </c>
      <c r="E79" s="182" t="str">
        <f>IF(F79="","",INDEX(B!$J$2:$J$112,MATCH(F79,B!$K$2:$K$112,0)))</f>
        <v/>
      </c>
      <c r="F79" s="179"/>
      <c r="G79" s="179"/>
      <c r="H79" s="184"/>
      <c r="I79" s="179"/>
      <c r="J79" s="179"/>
      <c r="K79" s="179"/>
      <c r="L79" s="179"/>
      <c r="M79" s="179"/>
      <c r="N79" s="179"/>
      <c r="O79" s="179"/>
      <c r="P79" s="185"/>
      <c r="Q79" s="185"/>
      <c r="R79" s="185"/>
      <c r="S79" s="185"/>
      <c r="T79" s="185"/>
      <c r="U79" s="185"/>
      <c r="V79" s="185"/>
      <c r="W79" s="185"/>
      <c r="X79" s="185"/>
      <c r="Y79" s="183">
        <f t="shared" si="9"/>
        <v>0</v>
      </c>
      <c r="Z79" s="183">
        <f t="shared" si="10"/>
        <v>0</v>
      </c>
      <c r="AA79" s="183">
        <f t="shared" si="11"/>
        <v>0</v>
      </c>
      <c r="AB79" s="183">
        <f t="shared" si="12"/>
        <v>0</v>
      </c>
      <c r="AC79" s="241">
        <f t="shared" si="13"/>
        <v>0</v>
      </c>
    </row>
    <row r="80" spans="1:29" x14ac:dyDescent="0.3">
      <c r="A80" s="181" t="str">
        <f t="shared" si="14"/>
        <v/>
      </c>
      <c r="B80" s="179"/>
      <c r="C80" s="182" t="str">
        <f t="shared" si="8"/>
        <v/>
      </c>
      <c r="D80" s="182" t="str">
        <f>IF(F80="","",INDEX(B!$I$2:$I$112,MATCH(F80,B!$K$2:$K$112,0)))</f>
        <v/>
      </c>
      <c r="E80" s="182" t="str">
        <f>IF(F80="","",INDEX(B!$J$2:$J$112,MATCH(F80,B!$K$2:$K$112,0)))</f>
        <v/>
      </c>
      <c r="F80" s="179"/>
      <c r="G80" s="179"/>
      <c r="H80" s="184"/>
      <c r="I80" s="179"/>
      <c r="J80" s="179"/>
      <c r="K80" s="179"/>
      <c r="L80" s="179"/>
      <c r="M80" s="179"/>
      <c r="N80" s="179"/>
      <c r="O80" s="179"/>
      <c r="P80" s="185"/>
      <c r="Q80" s="185"/>
      <c r="R80" s="185"/>
      <c r="S80" s="185"/>
      <c r="T80" s="185"/>
      <c r="U80" s="185"/>
      <c r="V80" s="185"/>
      <c r="W80" s="185"/>
      <c r="X80" s="185"/>
      <c r="Y80" s="183">
        <f t="shared" si="9"/>
        <v>0</v>
      </c>
      <c r="Z80" s="183">
        <f t="shared" si="10"/>
        <v>0</v>
      </c>
      <c r="AA80" s="183">
        <f t="shared" si="11"/>
        <v>0</v>
      </c>
      <c r="AB80" s="183">
        <f t="shared" si="12"/>
        <v>0</v>
      </c>
      <c r="AC80" s="241">
        <f t="shared" si="13"/>
        <v>0</v>
      </c>
    </row>
    <row r="81" spans="1:29" x14ac:dyDescent="0.3">
      <c r="A81" s="181" t="str">
        <f t="shared" si="14"/>
        <v/>
      </c>
      <c r="B81" s="179"/>
      <c r="C81" s="182" t="str">
        <f t="shared" si="8"/>
        <v/>
      </c>
      <c r="D81" s="182" t="str">
        <f>IF(F81="","",INDEX(B!$I$2:$I$112,MATCH(F81,B!$K$2:$K$112,0)))</f>
        <v/>
      </c>
      <c r="E81" s="182" t="str">
        <f>IF(F81="","",INDEX(B!$J$2:$J$112,MATCH(F81,B!$K$2:$K$112,0)))</f>
        <v/>
      </c>
      <c r="F81" s="179"/>
      <c r="G81" s="179"/>
      <c r="H81" s="184"/>
      <c r="I81" s="179"/>
      <c r="J81" s="179"/>
      <c r="K81" s="179"/>
      <c r="L81" s="179"/>
      <c r="M81" s="179"/>
      <c r="N81" s="179"/>
      <c r="O81" s="179"/>
      <c r="P81" s="185"/>
      <c r="Q81" s="185"/>
      <c r="R81" s="185"/>
      <c r="S81" s="185"/>
      <c r="T81" s="185"/>
      <c r="U81" s="185"/>
      <c r="V81" s="185"/>
      <c r="W81" s="185"/>
      <c r="X81" s="185"/>
      <c r="Y81" s="183">
        <f t="shared" si="9"/>
        <v>0</v>
      </c>
      <c r="Z81" s="183">
        <f t="shared" si="10"/>
        <v>0</v>
      </c>
      <c r="AA81" s="183">
        <f t="shared" si="11"/>
        <v>0</v>
      </c>
      <c r="AB81" s="183">
        <f t="shared" si="12"/>
        <v>0</v>
      </c>
      <c r="AC81" s="241">
        <f t="shared" si="13"/>
        <v>0</v>
      </c>
    </row>
    <row r="82" spans="1:29" x14ac:dyDescent="0.3">
      <c r="A82" s="181" t="str">
        <f t="shared" si="14"/>
        <v/>
      </c>
      <c r="B82" s="179"/>
      <c r="C82" s="182" t="str">
        <f t="shared" si="8"/>
        <v/>
      </c>
      <c r="D82" s="182" t="str">
        <f>IF(F82="","",INDEX(B!$I$2:$I$112,MATCH(F82,B!$K$2:$K$112,0)))</f>
        <v/>
      </c>
      <c r="E82" s="182" t="str">
        <f>IF(F82="","",INDEX(B!$J$2:$J$112,MATCH(F82,B!$K$2:$K$112,0)))</f>
        <v/>
      </c>
      <c r="F82" s="179"/>
      <c r="G82" s="179"/>
      <c r="H82" s="184"/>
      <c r="I82" s="179"/>
      <c r="J82" s="179"/>
      <c r="K82" s="179"/>
      <c r="L82" s="179"/>
      <c r="M82" s="179"/>
      <c r="N82" s="179"/>
      <c r="O82" s="179"/>
      <c r="P82" s="185"/>
      <c r="Q82" s="185"/>
      <c r="R82" s="185"/>
      <c r="S82" s="185"/>
      <c r="T82" s="185"/>
      <c r="U82" s="185"/>
      <c r="V82" s="185"/>
      <c r="W82" s="185"/>
      <c r="X82" s="185"/>
      <c r="Y82" s="183">
        <f t="shared" si="9"/>
        <v>0</v>
      </c>
      <c r="Z82" s="183">
        <f t="shared" si="10"/>
        <v>0</v>
      </c>
      <c r="AA82" s="183">
        <f t="shared" si="11"/>
        <v>0</v>
      </c>
      <c r="AB82" s="183">
        <f t="shared" si="12"/>
        <v>0</v>
      </c>
      <c r="AC82" s="241">
        <f t="shared" si="13"/>
        <v>0</v>
      </c>
    </row>
    <row r="83" spans="1:29" x14ac:dyDescent="0.3">
      <c r="A83" s="181" t="str">
        <f t="shared" si="14"/>
        <v/>
      </c>
      <c r="B83" s="179"/>
      <c r="C83" s="182" t="str">
        <f t="shared" si="8"/>
        <v/>
      </c>
      <c r="D83" s="182" t="str">
        <f>IF(F83="","",INDEX(B!$I$2:$I$112,MATCH(F83,B!$K$2:$K$112,0)))</f>
        <v/>
      </c>
      <c r="E83" s="182" t="str">
        <f>IF(F83="","",INDEX(B!$J$2:$J$112,MATCH(F83,B!$K$2:$K$112,0)))</f>
        <v/>
      </c>
      <c r="F83" s="179"/>
      <c r="G83" s="179"/>
      <c r="H83" s="184"/>
      <c r="I83" s="179"/>
      <c r="J83" s="179"/>
      <c r="K83" s="179"/>
      <c r="L83" s="179"/>
      <c r="M83" s="179"/>
      <c r="N83" s="179"/>
      <c r="O83" s="179"/>
      <c r="P83" s="185"/>
      <c r="Q83" s="185"/>
      <c r="R83" s="185"/>
      <c r="S83" s="185"/>
      <c r="T83" s="185"/>
      <c r="U83" s="185"/>
      <c r="V83" s="185"/>
      <c r="W83" s="185"/>
      <c r="X83" s="185"/>
      <c r="Y83" s="183">
        <f t="shared" si="9"/>
        <v>0</v>
      </c>
      <c r="Z83" s="183">
        <f t="shared" si="10"/>
        <v>0</v>
      </c>
      <c r="AA83" s="183">
        <f t="shared" si="11"/>
        <v>0</v>
      </c>
      <c r="AB83" s="183">
        <f t="shared" si="12"/>
        <v>0</v>
      </c>
      <c r="AC83" s="241">
        <f t="shared" si="13"/>
        <v>0</v>
      </c>
    </row>
    <row r="84" spans="1:29" x14ac:dyDescent="0.3">
      <c r="A84" s="181" t="str">
        <f t="shared" si="14"/>
        <v/>
      </c>
      <c r="B84" s="179"/>
      <c r="C84" s="182" t="str">
        <f t="shared" si="8"/>
        <v/>
      </c>
      <c r="D84" s="182" t="str">
        <f>IF(F84="","",INDEX(B!$I$2:$I$112,MATCH(F84,B!$K$2:$K$112,0)))</f>
        <v/>
      </c>
      <c r="E84" s="182" t="str">
        <f>IF(F84="","",INDEX(B!$J$2:$J$112,MATCH(F84,B!$K$2:$K$112,0)))</f>
        <v/>
      </c>
      <c r="F84" s="179"/>
      <c r="G84" s="179"/>
      <c r="H84" s="184"/>
      <c r="I84" s="179"/>
      <c r="J84" s="179"/>
      <c r="K84" s="179"/>
      <c r="L84" s="179"/>
      <c r="M84" s="179"/>
      <c r="N84" s="179"/>
      <c r="O84" s="179"/>
      <c r="P84" s="185"/>
      <c r="Q84" s="185"/>
      <c r="R84" s="185"/>
      <c r="S84" s="185"/>
      <c r="T84" s="185"/>
      <c r="U84" s="185"/>
      <c r="V84" s="185"/>
      <c r="W84" s="185"/>
      <c r="X84" s="185"/>
      <c r="Y84" s="183">
        <f t="shared" si="9"/>
        <v>0</v>
      </c>
      <c r="Z84" s="183">
        <f t="shared" si="10"/>
        <v>0</v>
      </c>
      <c r="AA84" s="183">
        <f t="shared" si="11"/>
        <v>0</v>
      </c>
      <c r="AB84" s="183">
        <f t="shared" si="12"/>
        <v>0</v>
      </c>
      <c r="AC84" s="241">
        <f t="shared" si="13"/>
        <v>0</v>
      </c>
    </row>
    <row r="85" spans="1:29" x14ac:dyDescent="0.3">
      <c r="A85" s="181" t="str">
        <f t="shared" si="14"/>
        <v/>
      </c>
      <c r="B85" s="179"/>
      <c r="C85" s="182" t="str">
        <f t="shared" si="8"/>
        <v/>
      </c>
      <c r="D85" s="182" t="str">
        <f>IF(F85="","",INDEX(B!$I$2:$I$112,MATCH(F85,B!$K$2:$K$112,0)))</f>
        <v/>
      </c>
      <c r="E85" s="182" t="str">
        <f>IF(F85="","",INDEX(B!$J$2:$J$112,MATCH(F85,B!$K$2:$K$112,0)))</f>
        <v/>
      </c>
      <c r="F85" s="179"/>
      <c r="G85" s="179"/>
      <c r="H85" s="184"/>
      <c r="I85" s="179"/>
      <c r="J85" s="179"/>
      <c r="K85" s="179"/>
      <c r="L85" s="179"/>
      <c r="M85" s="179"/>
      <c r="N85" s="179"/>
      <c r="O85" s="179"/>
      <c r="P85" s="185"/>
      <c r="Q85" s="185"/>
      <c r="R85" s="185"/>
      <c r="S85" s="185"/>
      <c r="T85" s="185"/>
      <c r="U85" s="185"/>
      <c r="V85" s="185"/>
      <c r="W85" s="185"/>
      <c r="X85" s="185"/>
      <c r="Y85" s="183">
        <f t="shared" si="9"/>
        <v>0</v>
      </c>
      <c r="Z85" s="183">
        <f t="shared" si="10"/>
        <v>0</v>
      </c>
      <c r="AA85" s="183">
        <f t="shared" si="11"/>
        <v>0</v>
      </c>
      <c r="AB85" s="183">
        <f t="shared" si="12"/>
        <v>0</v>
      </c>
      <c r="AC85" s="241">
        <f t="shared" si="13"/>
        <v>0</v>
      </c>
    </row>
    <row r="86" spans="1:29" x14ac:dyDescent="0.3">
      <c r="A86" s="181" t="str">
        <f t="shared" si="14"/>
        <v/>
      </c>
      <c r="B86" s="179"/>
      <c r="C86" s="182" t="str">
        <f t="shared" si="8"/>
        <v/>
      </c>
      <c r="D86" s="182" t="str">
        <f>IF(F86="","",INDEX(B!$I$2:$I$112,MATCH(F86,B!$K$2:$K$112,0)))</f>
        <v/>
      </c>
      <c r="E86" s="182" t="str">
        <f>IF(F86="","",INDEX(B!$J$2:$J$112,MATCH(F86,B!$K$2:$K$112,0)))</f>
        <v/>
      </c>
      <c r="F86" s="179"/>
      <c r="G86" s="179"/>
      <c r="H86" s="184"/>
      <c r="I86" s="179"/>
      <c r="J86" s="179"/>
      <c r="K86" s="179"/>
      <c r="L86" s="179"/>
      <c r="M86" s="179"/>
      <c r="N86" s="179"/>
      <c r="O86" s="179"/>
      <c r="P86" s="185"/>
      <c r="Q86" s="185"/>
      <c r="R86" s="185"/>
      <c r="S86" s="185"/>
      <c r="T86" s="185"/>
      <c r="U86" s="185"/>
      <c r="V86" s="185"/>
      <c r="W86" s="185"/>
      <c r="X86" s="185"/>
      <c r="Y86" s="183">
        <f t="shared" si="9"/>
        <v>0</v>
      </c>
      <c r="Z86" s="183">
        <f t="shared" si="10"/>
        <v>0</v>
      </c>
      <c r="AA86" s="183">
        <f t="shared" si="11"/>
        <v>0</v>
      </c>
      <c r="AB86" s="183">
        <f t="shared" si="12"/>
        <v>0</v>
      </c>
      <c r="AC86" s="241">
        <f t="shared" si="13"/>
        <v>0</v>
      </c>
    </row>
    <row r="87" spans="1:29" x14ac:dyDescent="0.3">
      <c r="A87" s="181" t="str">
        <f t="shared" si="14"/>
        <v/>
      </c>
      <c r="B87" s="179"/>
      <c r="C87" s="182" t="str">
        <f t="shared" si="8"/>
        <v/>
      </c>
      <c r="D87" s="182" t="str">
        <f>IF(F87="","",INDEX(B!$I$2:$I$112,MATCH(F87,B!$K$2:$K$112,0)))</f>
        <v/>
      </c>
      <c r="E87" s="182" t="str">
        <f>IF(F87="","",INDEX(B!$J$2:$J$112,MATCH(F87,B!$K$2:$K$112,0)))</f>
        <v/>
      </c>
      <c r="F87" s="179"/>
      <c r="G87" s="179"/>
      <c r="H87" s="184"/>
      <c r="I87" s="179"/>
      <c r="J87" s="179"/>
      <c r="K87" s="179"/>
      <c r="L87" s="179"/>
      <c r="M87" s="179"/>
      <c r="N87" s="179"/>
      <c r="O87" s="179"/>
      <c r="P87" s="185"/>
      <c r="Q87" s="185"/>
      <c r="R87" s="185"/>
      <c r="S87" s="185"/>
      <c r="T87" s="185"/>
      <c r="U87" s="185"/>
      <c r="V87" s="185"/>
      <c r="W87" s="185"/>
      <c r="X87" s="185"/>
      <c r="Y87" s="183">
        <f t="shared" si="9"/>
        <v>0</v>
      </c>
      <c r="Z87" s="183">
        <f t="shared" si="10"/>
        <v>0</v>
      </c>
      <c r="AA87" s="183">
        <f t="shared" si="11"/>
        <v>0</v>
      </c>
      <c r="AB87" s="183">
        <f t="shared" si="12"/>
        <v>0</v>
      </c>
      <c r="AC87" s="241">
        <f t="shared" si="13"/>
        <v>0</v>
      </c>
    </row>
    <row r="88" spans="1:29" x14ac:dyDescent="0.3">
      <c r="A88" s="181" t="str">
        <f t="shared" si="14"/>
        <v/>
      </c>
      <c r="B88" s="179"/>
      <c r="C88" s="182" t="str">
        <f t="shared" si="8"/>
        <v/>
      </c>
      <c r="D88" s="182" t="str">
        <f>IF(F88="","",INDEX(B!$I$2:$I$112,MATCH(F88,B!$K$2:$K$112,0)))</f>
        <v/>
      </c>
      <c r="E88" s="182" t="str">
        <f>IF(F88="","",INDEX(B!$J$2:$J$112,MATCH(F88,B!$K$2:$K$112,0)))</f>
        <v/>
      </c>
      <c r="F88" s="179"/>
      <c r="G88" s="179"/>
      <c r="H88" s="184"/>
      <c r="I88" s="179"/>
      <c r="J88" s="179"/>
      <c r="K88" s="179"/>
      <c r="L88" s="179"/>
      <c r="M88" s="179"/>
      <c r="N88" s="179"/>
      <c r="O88" s="179"/>
      <c r="P88" s="185"/>
      <c r="Q88" s="185"/>
      <c r="R88" s="185"/>
      <c r="S88" s="185"/>
      <c r="T88" s="185"/>
      <c r="U88" s="185"/>
      <c r="V88" s="185"/>
      <c r="W88" s="185"/>
      <c r="X88" s="185"/>
      <c r="Y88" s="183">
        <f t="shared" si="9"/>
        <v>0</v>
      </c>
      <c r="Z88" s="183">
        <f t="shared" si="10"/>
        <v>0</v>
      </c>
      <c r="AA88" s="183">
        <f t="shared" si="11"/>
        <v>0</v>
      </c>
      <c r="AB88" s="183">
        <f t="shared" si="12"/>
        <v>0</v>
      </c>
      <c r="AC88" s="241">
        <f t="shared" si="13"/>
        <v>0</v>
      </c>
    </row>
    <row r="89" spans="1:29" x14ac:dyDescent="0.3">
      <c r="A89" s="181" t="str">
        <f t="shared" si="14"/>
        <v/>
      </c>
      <c r="B89" s="179"/>
      <c r="C89" s="182" t="str">
        <f t="shared" si="8"/>
        <v/>
      </c>
      <c r="D89" s="182" t="str">
        <f>IF(F89="","",INDEX(B!$I$2:$I$112,MATCH(F89,B!$K$2:$K$112,0)))</f>
        <v/>
      </c>
      <c r="E89" s="182" t="str">
        <f>IF(F89="","",INDEX(B!$J$2:$J$112,MATCH(F89,B!$K$2:$K$112,0)))</f>
        <v/>
      </c>
      <c r="F89" s="179"/>
      <c r="G89" s="179"/>
      <c r="H89" s="184"/>
      <c r="I89" s="179"/>
      <c r="J89" s="179"/>
      <c r="K89" s="179"/>
      <c r="L89" s="179"/>
      <c r="M89" s="179"/>
      <c r="N89" s="179"/>
      <c r="O89" s="179"/>
      <c r="P89" s="185"/>
      <c r="Q89" s="185"/>
      <c r="R89" s="185"/>
      <c r="S89" s="185"/>
      <c r="T89" s="185"/>
      <c r="U89" s="185"/>
      <c r="V89" s="185"/>
      <c r="W89" s="185"/>
      <c r="X89" s="185"/>
      <c r="Y89" s="183">
        <f t="shared" si="9"/>
        <v>0</v>
      </c>
      <c r="Z89" s="183">
        <f t="shared" si="10"/>
        <v>0</v>
      </c>
      <c r="AA89" s="183">
        <f t="shared" si="11"/>
        <v>0</v>
      </c>
      <c r="AB89" s="183">
        <f t="shared" si="12"/>
        <v>0</v>
      </c>
      <c r="AC89" s="241">
        <f t="shared" si="13"/>
        <v>0</v>
      </c>
    </row>
    <row r="90" spans="1:29" x14ac:dyDescent="0.3">
      <c r="A90" s="181" t="str">
        <f t="shared" si="14"/>
        <v/>
      </c>
      <c r="B90" s="179"/>
      <c r="C90" s="182" t="str">
        <f t="shared" si="8"/>
        <v/>
      </c>
      <c r="D90" s="182" t="str">
        <f>IF(F90="","",INDEX(B!$I$2:$I$112,MATCH(F90,B!$K$2:$K$112,0)))</f>
        <v/>
      </c>
      <c r="E90" s="182" t="str">
        <f>IF(F90="","",INDEX(B!$J$2:$J$112,MATCH(F90,B!$K$2:$K$112,0)))</f>
        <v/>
      </c>
      <c r="F90" s="179"/>
      <c r="G90" s="179"/>
      <c r="H90" s="184"/>
      <c r="I90" s="179"/>
      <c r="J90" s="179"/>
      <c r="K90" s="179"/>
      <c r="L90" s="179"/>
      <c r="M90" s="179"/>
      <c r="N90" s="179"/>
      <c r="O90" s="179"/>
      <c r="P90" s="185"/>
      <c r="Q90" s="185"/>
      <c r="R90" s="185"/>
      <c r="S90" s="185"/>
      <c r="T90" s="185"/>
      <c r="U90" s="185"/>
      <c r="V90" s="185"/>
      <c r="W90" s="185"/>
      <c r="X90" s="185"/>
      <c r="Y90" s="183">
        <f t="shared" si="9"/>
        <v>0</v>
      </c>
      <c r="Z90" s="183">
        <f t="shared" si="10"/>
        <v>0</v>
      </c>
      <c r="AA90" s="183">
        <f t="shared" si="11"/>
        <v>0</v>
      </c>
      <c r="AB90" s="183">
        <f t="shared" si="12"/>
        <v>0</v>
      </c>
      <c r="AC90" s="241">
        <f t="shared" si="13"/>
        <v>0</v>
      </c>
    </row>
    <row r="91" spans="1:29" x14ac:dyDescent="0.3">
      <c r="A91" s="181" t="str">
        <f t="shared" si="14"/>
        <v/>
      </c>
      <c r="B91" s="179"/>
      <c r="C91" s="182" t="str">
        <f t="shared" si="8"/>
        <v/>
      </c>
      <c r="D91" s="182" t="str">
        <f>IF(F91="","",INDEX(B!$I$2:$I$112,MATCH(F91,B!$K$2:$K$112,0)))</f>
        <v/>
      </c>
      <c r="E91" s="182" t="str">
        <f>IF(F91="","",INDEX(B!$J$2:$J$112,MATCH(F91,B!$K$2:$K$112,0)))</f>
        <v/>
      </c>
      <c r="F91" s="179"/>
      <c r="G91" s="179"/>
      <c r="H91" s="184"/>
      <c r="I91" s="179"/>
      <c r="J91" s="179"/>
      <c r="K91" s="179"/>
      <c r="L91" s="179"/>
      <c r="M91" s="179"/>
      <c r="N91" s="179"/>
      <c r="O91" s="179"/>
      <c r="P91" s="185"/>
      <c r="Q91" s="185"/>
      <c r="R91" s="185"/>
      <c r="S91" s="185"/>
      <c r="T91" s="185"/>
      <c r="U91" s="185"/>
      <c r="V91" s="185"/>
      <c r="W91" s="185"/>
      <c r="X91" s="185"/>
      <c r="Y91" s="183">
        <f t="shared" si="9"/>
        <v>0</v>
      </c>
      <c r="Z91" s="183">
        <f t="shared" si="10"/>
        <v>0</v>
      </c>
      <c r="AA91" s="183">
        <f t="shared" si="11"/>
        <v>0</v>
      </c>
      <c r="AB91" s="183">
        <f t="shared" si="12"/>
        <v>0</v>
      </c>
      <c r="AC91" s="241">
        <f t="shared" si="13"/>
        <v>0</v>
      </c>
    </row>
    <row r="92" spans="1:29" x14ac:dyDescent="0.3">
      <c r="A92" s="181" t="str">
        <f t="shared" si="14"/>
        <v/>
      </c>
      <c r="B92" s="179"/>
      <c r="C92" s="182" t="str">
        <f t="shared" si="8"/>
        <v/>
      </c>
      <c r="D92" s="182" t="str">
        <f>IF(F92="","",INDEX(B!$I$2:$I$112,MATCH(F92,B!$K$2:$K$112,0)))</f>
        <v/>
      </c>
      <c r="E92" s="182" t="str">
        <f>IF(F92="","",INDEX(B!$J$2:$J$112,MATCH(F92,B!$K$2:$K$112,0)))</f>
        <v/>
      </c>
      <c r="F92" s="179"/>
      <c r="G92" s="179"/>
      <c r="H92" s="184"/>
      <c r="I92" s="179"/>
      <c r="J92" s="179"/>
      <c r="K92" s="179"/>
      <c r="L92" s="179"/>
      <c r="M92" s="179"/>
      <c r="N92" s="179"/>
      <c r="O92" s="179"/>
      <c r="P92" s="185"/>
      <c r="Q92" s="185"/>
      <c r="R92" s="185"/>
      <c r="S92" s="185"/>
      <c r="T92" s="185"/>
      <c r="U92" s="185"/>
      <c r="V92" s="185"/>
      <c r="W92" s="185"/>
      <c r="X92" s="185"/>
      <c r="Y92" s="183">
        <f t="shared" si="9"/>
        <v>0</v>
      </c>
      <c r="Z92" s="183">
        <f t="shared" si="10"/>
        <v>0</v>
      </c>
      <c r="AA92" s="183">
        <f t="shared" si="11"/>
        <v>0</v>
      </c>
      <c r="AB92" s="183">
        <f t="shared" si="12"/>
        <v>0</v>
      </c>
      <c r="AC92" s="241">
        <f t="shared" si="13"/>
        <v>0</v>
      </c>
    </row>
    <row r="93" spans="1:29" x14ac:dyDescent="0.3">
      <c r="A93" s="181" t="str">
        <f t="shared" si="14"/>
        <v/>
      </c>
      <c r="B93" s="179"/>
      <c r="C93" s="182" t="str">
        <f t="shared" si="8"/>
        <v/>
      </c>
      <c r="D93" s="182" t="str">
        <f>IF(F93="","",INDEX(B!$I$2:$I$112,MATCH(F93,B!$K$2:$K$112,0)))</f>
        <v/>
      </c>
      <c r="E93" s="182" t="str">
        <f>IF(F93="","",INDEX(B!$J$2:$J$112,MATCH(F93,B!$K$2:$K$112,0)))</f>
        <v/>
      </c>
      <c r="F93" s="179"/>
      <c r="G93" s="179"/>
      <c r="H93" s="184"/>
      <c r="I93" s="179"/>
      <c r="J93" s="179"/>
      <c r="K93" s="179"/>
      <c r="L93" s="179"/>
      <c r="M93" s="179"/>
      <c r="N93" s="179"/>
      <c r="O93" s="179"/>
      <c r="P93" s="185"/>
      <c r="Q93" s="185"/>
      <c r="R93" s="185"/>
      <c r="S93" s="185"/>
      <c r="T93" s="185"/>
      <c r="U93" s="185"/>
      <c r="V93" s="185"/>
      <c r="W93" s="185"/>
      <c r="X93" s="185"/>
      <c r="Y93" s="183">
        <f t="shared" si="9"/>
        <v>0</v>
      </c>
      <c r="Z93" s="183">
        <f t="shared" si="10"/>
        <v>0</v>
      </c>
      <c r="AA93" s="183">
        <f t="shared" si="11"/>
        <v>0</v>
      </c>
      <c r="AB93" s="183">
        <f t="shared" si="12"/>
        <v>0</v>
      </c>
      <c r="AC93" s="241">
        <f t="shared" si="13"/>
        <v>0</v>
      </c>
    </row>
    <row r="94" spans="1:29" x14ac:dyDescent="0.3">
      <c r="A94" s="181" t="str">
        <f t="shared" si="14"/>
        <v/>
      </c>
      <c r="B94" s="179"/>
      <c r="C94" s="182" t="str">
        <f t="shared" si="8"/>
        <v/>
      </c>
      <c r="D94" s="182" t="str">
        <f>IF(F94="","",INDEX(B!$I$2:$I$112,MATCH(F94,B!$K$2:$K$112,0)))</f>
        <v/>
      </c>
      <c r="E94" s="182" t="str">
        <f>IF(F94="","",INDEX(B!$J$2:$J$112,MATCH(F94,B!$K$2:$K$112,0)))</f>
        <v/>
      </c>
      <c r="F94" s="179"/>
      <c r="G94" s="179"/>
      <c r="H94" s="184"/>
      <c r="I94" s="179"/>
      <c r="J94" s="179"/>
      <c r="K94" s="179"/>
      <c r="L94" s="179"/>
      <c r="M94" s="179"/>
      <c r="N94" s="179"/>
      <c r="O94" s="179"/>
      <c r="P94" s="185"/>
      <c r="Q94" s="185"/>
      <c r="R94" s="185"/>
      <c r="S94" s="185"/>
      <c r="T94" s="185"/>
      <c r="U94" s="185"/>
      <c r="V94" s="185"/>
      <c r="W94" s="185"/>
      <c r="X94" s="185"/>
      <c r="Y94" s="183">
        <f t="shared" si="9"/>
        <v>0</v>
      </c>
      <c r="Z94" s="183">
        <f t="shared" si="10"/>
        <v>0</v>
      </c>
      <c r="AA94" s="183">
        <f t="shared" si="11"/>
        <v>0</v>
      </c>
      <c r="AB94" s="183">
        <f t="shared" si="12"/>
        <v>0</v>
      </c>
      <c r="AC94" s="241">
        <f t="shared" si="13"/>
        <v>0</v>
      </c>
    </row>
    <row r="95" spans="1:29" x14ac:dyDescent="0.3">
      <c r="A95" s="181" t="str">
        <f t="shared" si="14"/>
        <v/>
      </c>
      <c r="B95" s="179"/>
      <c r="C95" s="182" t="str">
        <f t="shared" si="8"/>
        <v/>
      </c>
      <c r="D95" s="182" t="str">
        <f>IF(F95="","",INDEX(B!$I$2:$I$112,MATCH(F95,B!$K$2:$K$112,0)))</f>
        <v/>
      </c>
      <c r="E95" s="182" t="str">
        <f>IF(F95="","",INDEX(B!$J$2:$J$112,MATCH(F95,B!$K$2:$K$112,0)))</f>
        <v/>
      </c>
      <c r="F95" s="179"/>
      <c r="G95" s="179"/>
      <c r="H95" s="184"/>
      <c r="I95" s="179"/>
      <c r="J95" s="179"/>
      <c r="K95" s="179"/>
      <c r="L95" s="179"/>
      <c r="M95" s="179"/>
      <c r="N95" s="179"/>
      <c r="O95" s="179"/>
      <c r="P95" s="185"/>
      <c r="Q95" s="185"/>
      <c r="R95" s="185"/>
      <c r="S95" s="185"/>
      <c r="T95" s="185"/>
      <c r="U95" s="185"/>
      <c r="V95" s="185"/>
      <c r="W95" s="185"/>
      <c r="X95" s="185"/>
      <c r="Y95" s="183">
        <f t="shared" si="9"/>
        <v>0</v>
      </c>
      <c r="Z95" s="183">
        <f t="shared" si="10"/>
        <v>0</v>
      </c>
      <c r="AA95" s="183">
        <f t="shared" si="11"/>
        <v>0</v>
      </c>
      <c r="AB95" s="183">
        <f t="shared" si="12"/>
        <v>0</v>
      </c>
      <c r="AC95" s="241">
        <f t="shared" si="13"/>
        <v>0</v>
      </c>
    </row>
    <row r="96" spans="1:29" x14ac:dyDescent="0.3">
      <c r="A96" s="181" t="str">
        <f t="shared" si="14"/>
        <v/>
      </c>
      <c r="B96" s="179"/>
      <c r="C96" s="182" t="str">
        <f t="shared" si="8"/>
        <v/>
      </c>
      <c r="D96" s="182" t="str">
        <f>IF(F96="","",INDEX(B!$I$2:$I$112,MATCH(F96,B!$K$2:$K$112,0)))</f>
        <v/>
      </c>
      <c r="E96" s="182" t="str">
        <f>IF(F96="","",INDEX(B!$J$2:$J$112,MATCH(F96,B!$K$2:$K$112,0)))</f>
        <v/>
      </c>
      <c r="F96" s="179"/>
      <c r="G96" s="179"/>
      <c r="H96" s="184"/>
      <c r="I96" s="179"/>
      <c r="J96" s="179"/>
      <c r="K96" s="179"/>
      <c r="L96" s="179"/>
      <c r="M96" s="179"/>
      <c r="N96" s="179"/>
      <c r="O96" s="179"/>
      <c r="P96" s="185"/>
      <c r="Q96" s="185"/>
      <c r="R96" s="185"/>
      <c r="S96" s="185"/>
      <c r="T96" s="185"/>
      <c r="U96" s="185"/>
      <c r="V96" s="185"/>
      <c r="W96" s="185"/>
      <c r="X96" s="185"/>
      <c r="Y96" s="183">
        <f t="shared" si="9"/>
        <v>0</v>
      </c>
      <c r="Z96" s="183">
        <f t="shared" si="10"/>
        <v>0</v>
      </c>
      <c r="AA96" s="183">
        <f t="shared" si="11"/>
        <v>0</v>
      </c>
      <c r="AB96" s="183">
        <f t="shared" si="12"/>
        <v>0</v>
      </c>
      <c r="AC96" s="241">
        <f t="shared" si="13"/>
        <v>0</v>
      </c>
    </row>
    <row r="97" spans="1:29" x14ac:dyDescent="0.3">
      <c r="A97" s="181" t="str">
        <f t="shared" si="14"/>
        <v/>
      </c>
      <c r="B97" s="179"/>
      <c r="C97" s="182" t="str">
        <f t="shared" si="8"/>
        <v/>
      </c>
      <c r="D97" s="182" t="str">
        <f>IF(F97="","",INDEX(B!$I$2:$I$112,MATCH(F97,B!$K$2:$K$112,0)))</f>
        <v/>
      </c>
      <c r="E97" s="182" t="str">
        <f>IF(F97="","",INDEX(B!$J$2:$J$112,MATCH(F97,B!$K$2:$K$112,0)))</f>
        <v/>
      </c>
      <c r="F97" s="179"/>
      <c r="G97" s="179"/>
      <c r="H97" s="184"/>
      <c r="I97" s="179"/>
      <c r="J97" s="179"/>
      <c r="K97" s="179"/>
      <c r="L97" s="179"/>
      <c r="M97" s="179"/>
      <c r="N97" s="179"/>
      <c r="O97" s="179"/>
      <c r="P97" s="185"/>
      <c r="Q97" s="185"/>
      <c r="R97" s="185"/>
      <c r="S97" s="185"/>
      <c r="T97" s="185"/>
      <c r="U97" s="185"/>
      <c r="V97" s="185"/>
      <c r="W97" s="185"/>
      <c r="X97" s="185"/>
      <c r="Y97" s="183">
        <f t="shared" si="9"/>
        <v>0</v>
      </c>
      <c r="Z97" s="183">
        <f t="shared" si="10"/>
        <v>0</v>
      </c>
      <c r="AA97" s="183">
        <f t="shared" si="11"/>
        <v>0</v>
      </c>
      <c r="AB97" s="183">
        <f t="shared" si="12"/>
        <v>0</v>
      </c>
      <c r="AC97" s="241">
        <f t="shared" si="13"/>
        <v>0</v>
      </c>
    </row>
    <row r="98" spans="1:29" x14ac:dyDescent="0.3">
      <c r="A98" s="181" t="str">
        <f t="shared" si="14"/>
        <v/>
      </c>
      <c r="B98" s="179"/>
      <c r="C98" s="182" t="str">
        <f t="shared" si="8"/>
        <v/>
      </c>
      <c r="D98" s="182" t="str">
        <f>IF(F98="","",INDEX(B!$I$2:$I$112,MATCH(F98,B!$K$2:$K$112,0)))</f>
        <v/>
      </c>
      <c r="E98" s="182" t="str">
        <f>IF(F98="","",INDEX(B!$J$2:$J$112,MATCH(F98,B!$K$2:$K$112,0)))</f>
        <v/>
      </c>
      <c r="F98" s="179"/>
      <c r="G98" s="179"/>
      <c r="H98" s="184"/>
      <c r="I98" s="179"/>
      <c r="J98" s="179"/>
      <c r="K98" s="179"/>
      <c r="L98" s="179"/>
      <c r="M98" s="179"/>
      <c r="N98" s="179"/>
      <c r="O98" s="179"/>
      <c r="P98" s="185"/>
      <c r="Q98" s="185"/>
      <c r="R98" s="185"/>
      <c r="S98" s="185"/>
      <c r="T98" s="185"/>
      <c r="U98" s="185"/>
      <c r="V98" s="185"/>
      <c r="W98" s="185"/>
      <c r="X98" s="185"/>
      <c r="Y98" s="183">
        <f t="shared" si="9"/>
        <v>0</v>
      </c>
      <c r="Z98" s="183">
        <f t="shared" si="10"/>
        <v>0</v>
      </c>
      <c r="AA98" s="183">
        <f t="shared" si="11"/>
        <v>0</v>
      </c>
      <c r="AB98" s="183">
        <f t="shared" si="12"/>
        <v>0</v>
      </c>
      <c r="AC98" s="241">
        <f t="shared" si="13"/>
        <v>0</v>
      </c>
    </row>
    <row r="99" spans="1:29" x14ac:dyDescent="0.3">
      <c r="A99" s="181" t="str">
        <f t="shared" si="14"/>
        <v/>
      </c>
      <c r="B99" s="179"/>
      <c r="C99" s="182" t="str">
        <f t="shared" si="8"/>
        <v/>
      </c>
      <c r="D99" s="182" t="str">
        <f>IF(F99="","",INDEX(B!$I$2:$I$112,MATCH(F99,B!$K$2:$K$112,0)))</f>
        <v/>
      </c>
      <c r="E99" s="182" t="str">
        <f>IF(F99="","",INDEX(B!$J$2:$J$112,MATCH(F99,B!$K$2:$K$112,0)))</f>
        <v/>
      </c>
      <c r="F99" s="179"/>
      <c r="G99" s="179"/>
      <c r="H99" s="184"/>
      <c r="I99" s="179"/>
      <c r="J99" s="179"/>
      <c r="K99" s="179"/>
      <c r="L99" s="179"/>
      <c r="M99" s="179"/>
      <c r="N99" s="179"/>
      <c r="O99" s="179"/>
      <c r="P99" s="185"/>
      <c r="Q99" s="185"/>
      <c r="R99" s="185"/>
      <c r="S99" s="185"/>
      <c r="T99" s="185"/>
      <c r="U99" s="185"/>
      <c r="V99" s="185"/>
      <c r="W99" s="185"/>
      <c r="X99" s="185"/>
      <c r="Y99" s="183">
        <f t="shared" si="9"/>
        <v>0</v>
      </c>
      <c r="Z99" s="183">
        <f t="shared" si="10"/>
        <v>0</v>
      </c>
      <c r="AA99" s="183">
        <f t="shared" si="11"/>
        <v>0</v>
      </c>
      <c r="AB99" s="183">
        <f t="shared" si="12"/>
        <v>0</v>
      </c>
      <c r="AC99" s="241">
        <f t="shared" si="13"/>
        <v>0</v>
      </c>
    </row>
    <row r="100" spans="1:29" x14ac:dyDescent="0.3">
      <c r="A100" s="181" t="str">
        <f t="shared" si="14"/>
        <v/>
      </c>
      <c r="B100" s="179"/>
      <c r="C100" s="182" t="str">
        <f t="shared" si="8"/>
        <v/>
      </c>
      <c r="D100" s="182" t="str">
        <f>IF(F100="","",INDEX(B!$I$2:$I$112,MATCH(F100,B!$K$2:$K$112,0)))</f>
        <v/>
      </c>
      <c r="E100" s="182" t="str">
        <f>IF(F100="","",INDEX(B!$J$2:$J$112,MATCH(F100,B!$K$2:$K$112,0)))</f>
        <v/>
      </c>
      <c r="F100" s="179"/>
      <c r="G100" s="179"/>
      <c r="H100" s="184"/>
      <c r="I100" s="179"/>
      <c r="J100" s="179"/>
      <c r="K100" s="179"/>
      <c r="L100" s="179"/>
      <c r="M100" s="179"/>
      <c r="N100" s="179"/>
      <c r="O100" s="179"/>
      <c r="P100" s="185"/>
      <c r="Q100" s="185"/>
      <c r="R100" s="185"/>
      <c r="S100" s="185"/>
      <c r="T100" s="185"/>
      <c r="U100" s="185"/>
      <c r="V100" s="185"/>
      <c r="W100" s="185"/>
      <c r="X100" s="185"/>
      <c r="Y100" s="183">
        <f t="shared" si="9"/>
        <v>0</v>
      </c>
      <c r="Z100" s="183">
        <f t="shared" si="10"/>
        <v>0</v>
      </c>
      <c r="AA100" s="183">
        <f t="shared" si="11"/>
        <v>0</v>
      </c>
      <c r="AB100" s="183">
        <f t="shared" si="12"/>
        <v>0</v>
      </c>
      <c r="AC100" s="241">
        <f t="shared" si="13"/>
        <v>0</v>
      </c>
    </row>
    <row r="101" spans="1:29" x14ac:dyDescent="0.3">
      <c r="A101" s="181" t="str">
        <f t="shared" si="14"/>
        <v/>
      </c>
      <c r="B101" s="179"/>
      <c r="C101" s="182" t="str">
        <f t="shared" si="8"/>
        <v/>
      </c>
      <c r="D101" s="182" t="str">
        <f>IF(F101="","",INDEX(B!$I$2:$I$112,MATCH(F101,B!$K$2:$K$112,0)))</f>
        <v/>
      </c>
      <c r="E101" s="182" t="str">
        <f>IF(F101="","",INDEX(B!$J$2:$J$112,MATCH(F101,B!$K$2:$K$112,0)))</f>
        <v/>
      </c>
      <c r="F101" s="179"/>
      <c r="G101" s="179"/>
      <c r="H101" s="184"/>
      <c r="I101" s="179"/>
      <c r="J101" s="179"/>
      <c r="K101" s="179"/>
      <c r="L101" s="179"/>
      <c r="M101" s="179"/>
      <c r="N101" s="179"/>
      <c r="O101" s="179"/>
      <c r="P101" s="185"/>
      <c r="Q101" s="185"/>
      <c r="R101" s="185"/>
      <c r="S101" s="185"/>
      <c r="T101" s="185"/>
      <c r="U101" s="185"/>
      <c r="V101" s="185"/>
      <c r="W101" s="185"/>
      <c r="X101" s="185"/>
      <c r="Y101" s="183">
        <f t="shared" si="9"/>
        <v>0</v>
      </c>
      <c r="Z101" s="183">
        <f t="shared" si="10"/>
        <v>0</v>
      </c>
      <c r="AA101" s="183">
        <f t="shared" si="11"/>
        <v>0</v>
      </c>
      <c r="AB101" s="183">
        <f t="shared" si="12"/>
        <v>0</v>
      </c>
      <c r="AC101" s="241">
        <f t="shared" si="13"/>
        <v>0</v>
      </c>
    </row>
    <row r="102" spans="1:29" x14ac:dyDescent="0.3">
      <c r="A102" s="181" t="str">
        <f t="shared" si="14"/>
        <v/>
      </c>
      <c r="B102" s="179"/>
      <c r="C102" s="182" t="str">
        <f t="shared" si="8"/>
        <v/>
      </c>
      <c r="D102" s="182" t="str">
        <f>IF(F102="","",INDEX(B!$I$2:$I$112,MATCH(F102,B!$K$2:$K$112,0)))</f>
        <v/>
      </c>
      <c r="E102" s="182" t="str">
        <f>IF(F102="","",INDEX(B!$J$2:$J$112,MATCH(F102,B!$K$2:$K$112,0)))</f>
        <v/>
      </c>
      <c r="F102" s="179"/>
      <c r="G102" s="179"/>
      <c r="H102" s="184"/>
      <c r="I102" s="179"/>
      <c r="J102" s="179"/>
      <c r="K102" s="179"/>
      <c r="L102" s="179"/>
      <c r="M102" s="179"/>
      <c r="N102" s="179"/>
      <c r="O102" s="179"/>
      <c r="P102" s="185"/>
      <c r="Q102" s="185"/>
      <c r="R102" s="185"/>
      <c r="S102" s="185"/>
      <c r="T102" s="185"/>
      <c r="U102" s="185"/>
      <c r="V102" s="185"/>
      <c r="W102" s="185"/>
      <c r="X102" s="185"/>
      <c r="Y102" s="183">
        <f t="shared" si="9"/>
        <v>0</v>
      </c>
      <c r="Z102" s="183">
        <f t="shared" si="10"/>
        <v>0</v>
      </c>
      <c r="AA102" s="183">
        <f t="shared" si="11"/>
        <v>0</v>
      </c>
      <c r="AB102" s="183">
        <f t="shared" si="12"/>
        <v>0</v>
      </c>
      <c r="AC102" s="241">
        <f t="shared" si="13"/>
        <v>0</v>
      </c>
    </row>
    <row r="103" spans="1:29" x14ac:dyDescent="0.3">
      <c r="A103" s="181" t="str">
        <f t="shared" si="14"/>
        <v/>
      </c>
      <c r="B103" s="179"/>
      <c r="C103" s="182" t="str">
        <f t="shared" si="8"/>
        <v/>
      </c>
      <c r="D103" s="182" t="str">
        <f>IF(F103="","",INDEX(B!$I$2:$I$112,MATCH(F103,B!$K$2:$K$112,0)))</f>
        <v/>
      </c>
      <c r="E103" s="182" t="str">
        <f>IF(F103="","",INDEX(B!$J$2:$J$112,MATCH(F103,B!$K$2:$K$112,0)))</f>
        <v/>
      </c>
      <c r="F103" s="179"/>
      <c r="G103" s="179"/>
      <c r="H103" s="184"/>
      <c r="I103" s="179"/>
      <c r="J103" s="179"/>
      <c r="K103" s="179"/>
      <c r="L103" s="179"/>
      <c r="M103" s="179"/>
      <c r="N103" s="179"/>
      <c r="O103" s="179"/>
      <c r="P103" s="185"/>
      <c r="Q103" s="185"/>
      <c r="R103" s="185"/>
      <c r="S103" s="185"/>
      <c r="T103" s="185"/>
      <c r="U103" s="185"/>
      <c r="V103" s="185"/>
      <c r="W103" s="185"/>
      <c r="X103" s="185"/>
      <c r="Y103" s="183">
        <f t="shared" si="9"/>
        <v>0</v>
      </c>
      <c r="Z103" s="183">
        <f t="shared" si="10"/>
        <v>0</v>
      </c>
      <c r="AA103" s="183">
        <f t="shared" si="11"/>
        <v>0</v>
      </c>
      <c r="AB103" s="183">
        <f t="shared" si="12"/>
        <v>0</v>
      </c>
      <c r="AC103" s="241">
        <f t="shared" si="13"/>
        <v>0</v>
      </c>
    </row>
    <row r="104" spans="1:29" x14ac:dyDescent="0.3">
      <c r="A104" s="181" t="str">
        <f t="shared" si="14"/>
        <v/>
      </c>
      <c r="B104" s="179"/>
      <c r="C104" s="182" t="str">
        <f t="shared" si="8"/>
        <v/>
      </c>
      <c r="D104" s="182" t="str">
        <f>IF(F104="","",INDEX(B!$I$2:$I$112,MATCH(F104,B!$K$2:$K$112,0)))</f>
        <v/>
      </c>
      <c r="E104" s="182" t="str">
        <f>IF(F104="","",INDEX(B!$J$2:$J$112,MATCH(F104,B!$K$2:$K$112,0)))</f>
        <v/>
      </c>
      <c r="F104" s="179"/>
      <c r="G104" s="179"/>
      <c r="H104" s="184"/>
      <c r="I104" s="179"/>
      <c r="J104" s="179"/>
      <c r="K104" s="179"/>
      <c r="L104" s="179"/>
      <c r="M104" s="179"/>
      <c r="N104" s="179"/>
      <c r="O104" s="179"/>
      <c r="P104" s="185"/>
      <c r="Q104" s="185"/>
      <c r="R104" s="185"/>
      <c r="S104" s="185"/>
      <c r="T104" s="185"/>
      <c r="U104" s="185"/>
      <c r="V104" s="185"/>
      <c r="W104" s="185"/>
      <c r="X104" s="185"/>
      <c r="Y104" s="183">
        <f t="shared" si="9"/>
        <v>0</v>
      </c>
      <c r="Z104" s="183">
        <f t="shared" si="10"/>
        <v>0</v>
      </c>
      <c r="AA104" s="183">
        <f t="shared" si="11"/>
        <v>0</v>
      </c>
      <c r="AB104" s="183">
        <f t="shared" si="12"/>
        <v>0</v>
      </c>
      <c r="AC104" s="241">
        <f t="shared" si="13"/>
        <v>0</v>
      </c>
    </row>
    <row r="105" spans="1:29" x14ac:dyDescent="0.3">
      <c r="A105" s="181" t="str">
        <f t="shared" si="14"/>
        <v/>
      </c>
      <c r="B105" s="179"/>
      <c r="C105" s="182" t="str">
        <f t="shared" si="8"/>
        <v/>
      </c>
      <c r="D105" s="182" t="str">
        <f>IF(F105="","",INDEX(B!$I$2:$I$112,MATCH(F105,B!$K$2:$K$112,0)))</f>
        <v/>
      </c>
      <c r="E105" s="182" t="str">
        <f>IF(F105="","",INDEX(B!$J$2:$J$112,MATCH(F105,B!$K$2:$K$112,0)))</f>
        <v/>
      </c>
      <c r="F105" s="179"/>
      <c r="G105" s="179"/>
      <c r="H105" s="184"/>
      <c r="I105" s="179"/>
      <c r="J105" s="179"/>
      <c r="K105" s="179"/>
      <c r="L105" s="179"/>
      <c r="M105" s="179"/>
      <c r="N105" s="179"/>
      <c r="O105" s="179"/>
      <c r="P105" s="185"/>
      <c r="Q105" s="185"/>
      <c r="R105" s="185"/>
      <c r="S105" s="185"/>
      <c r="T105" s="185"/>
      <c r="U105" s="185"/>
      <c r="V105" s="185"/>
      <c r="W105" s="185"/>
      <c r="X105" s="185"/>
      <c r="Y105" s="183">
        <f t="shared" si="9"/>
        <v>0</v>
      </c>
      <c r="Z105" s="183">
        <f t="shared" si="10"/>
        <v>0</v>
      </c>
      <c r="AA105" s="183">
        <f t="shared" si="11"/>
        <v>0</v>
      </c>
      <c r="AB105" s="183">
        <f t="shared" si="12"/>
        <v>0</v>
      </c>
      <c r="AC105" s="241">
        <f t="shared" si="13"/>
        <v>0</v>
      </c>
    </row>
    <row r="106" spans="1:29" x14ac:dyDescent="0.3">
      <c r="A106" s="181" t="str">
        <f t="shared" si="14"/>
        <v/>
      </c>
      <c r="B106" s="179"/>
      <c r="C106" s="182" t="str">
        <f t="shared" si="8"/>
        <v/>
      </c>
      <c r="D106" s="182" t="str">
        <f>IF(F106="","",INDEX(B!$I$2:$I$112,MATCH(F106,B!$K$2:$K$112,0)))</f>
        <v/>
      </c>
      <c r="E106" s="182" t="str">
        <f>IF(F106="","",INDEX(B!$J$2:$J$112,MATCH(F106,B!$K$2:$K$112,0)))</f>
        <v/>
      </c>
      <c r="F106" s="179"/>
      <c r="G106" s="179"/>
      <c r="H106" s="184"/>
      <c r="I106" s="179"/>
      <c r="J106" s="179"/>
      <c r="K106" s="179"/>
      <c r="L106" s="179"/>
      <c r="M106" s="179"/>
      <c r="N106" s="179"/>
      <c r="O106" s="179"/>
      <c r="P106" s="185"/>
      <c r="Q106" s="185"/>
      <c r="R106" s="185"/>
      <c r="S106" s="185"/>
      <c r="T106" s="185"/>
      <c r="U106" s="185"/>
      <c r="V106" s="185"/>
      <c r="W106" s="185"/>
      <c r="X106" s="185"/>
      <c r="Y106" s="183">
        <f t="shared" si="9"/>
        <v>0</v>
      </c>
      <c r="Z106" s="183">
        <f t="shared" si="10"/>
        <v>0</v>
      </c>
      <c r="AA106" s="183">
        <f t="shared" si="11"/>
        <v>0</v>
      </c>
      <c r="AB106" s="183">
        <f t="shared" si="12"/>
        <v>0</v>
      </c>
      <c r="AC106" s="241">
        <f t="shared" si="13"/>
        <v>0</v>
      </c>
    </row>
    <row r="107" spans="1:29" x14ac:dyDescent="0.3">
      <c r="A107" s="181" t="str">
        <f t="shared" si="14"/>
        <v/>
      </c>
      <c r="B107" s="179"/>
      <c r="C107" s="182" t="str">
        <f t="shared" si="8"/>
        <v/>
      </c>
      <c r="D107" s="182" t="str">
        <f>IF(F107="","",INDEX(B!$I$2:$I$112,MATCH(F107,B!$K$2:$K$112,0)))</f>
        <v/>
      </c>
      <c r="E107" s="182" t="str">
        <f>IF(F107="","",INDEX(B!$J$2:$J$112,MATCH(F107,B!$K$2:$K$112,0)))</f>
        <v/>
      </c>
      <c r="F107" s="179"/>
      <c r="G107" s="179"/>
      <c r="H107" s="184"/>
      <c r="I107" s="179"/>
      <c r="J107" s="179"/>
      <c r="K107" s="179"/>
      <c r="L107" s="179"/>
      <c r="M107" s="179"/>
      <c r="N107" s="179"/>
      <c r="O107" s="179"/>
      <c r="P107" s="185"/>
      <c r="Q107" s="185"/>
      <c r="R107" s="185"/>
      <c r="S107" s="185"/>
      <c r="T107" s="185"/>
      <c r="U107" s="185"/>
      <c r="V107" s="185"/>
      <c r="W107" s="185"/>
      <c r="X107" s="185"/>
      <c r="Y107" s="183">
        <f t="shared" si="9"/>
        <v>0</v>
      </c>
      <c r="Z107" s="183">
        <f t="shared" si="10"/>
        <v>0</v>
      </c>
      <c r="AA107" s="183">
        <f t="shared" si="11"/>
        <v>0</v>
      </c>
      <c r="AB107" s="183">
        <f t="shared" si="12"/>
        <v>0</v>
      </c>
      <c r="AC107" s="241">
        <f t="shared" si="13"/>
        <v>0</v>
      </c>
    </row>
    <row r="108" spans="1:29" x14ac:dyDescent="0.3">
      <c r="A108" s="181" t="str">
        <f t="shared" si="14"/>
        <v/>
      </c>
      <c r="B108" s="179"/>
      <c r="C108" s="182" t="str">
        <f t="shared" si="8"/>
        <v/>
      </c>
      <c r="D108" s="182" t="str">
        <f>IF(F108="","",INDEX(B!$I$2:$I$112,MATCH(F108,B!$K$2:$K$112,0)))</f>
        <v/>
      </c>
      <c r="E108" s="182" t="str">
        <f>IF(F108="","",INDEX(B!$J$2:$J$112,MATCH(F108,B!$K$2:$K$112,0)))</f>
        <v/>
      </c>
      <c r="F108" s="179"/>
      <c r="G108" s="179"/>
      <c r="H108" s="184"/>
      <c r="I108" s="179"/>
      <c r="J108" s="179"/>
      <c r="K108" s="179"/>
      <c r="L108" s="179"/>
      <c r="M108" s="179"/>
      <c r="N108" s="179"/>
      <c r="O108" s="179"/>
      <c r="P108" s="185"/>
      <c r="Q108" s="185"/>
      <c r="R108" s="185"/>
      <c r="S108" s="185"/>
      <c r="T108" s="185"/>
      <c r="U108" s="185"/>
      <c r="V108" s="185"/>
      <c r="W108" s="185"/>
      <c r="X108" s="185"/>
      <c r="Y108" s="183">
        <f t="shared" si="9"/>
        <v>0</v>
      </c>
      <c r="Z108" s="183">
        <f t="shared" si="10"/>
        <v>0</v>
      </c>
      <c r="AA108" s="183">
        <f t="shared" si="11"/>
        <v>0</v>
      </c>
      <c r="AB108" s="183">
        <f t="shared" si="12"/>
        <v>0</v>
      </c>
      <c r="AC108" s="241">
        <f t="shared" si="13"/>
        <v>0</v>
      </c>
    </row>
    <row r="109" spans="1:29" x14ac:dyDescent="0.3">
      <c r="A109" s="181" t="str">
        <f t="shared" si="14"/>
        <v/>
      </c>
      <c r="B109" s="179"/>
      <c r="C109" s="182" t="str">
        <f t="shared" si="8"/>
        <v/>
      </c>
      <c r="D109" s="182" t="str">
        <f>IF(F109="","",INDEX(B!$I$2:$I$112,MATCH(F109,B!$K$2:$K$112,0)))</f>
        <v/>
      </c>
      <c r="E109" s="182" t="str">
        <f>IF(F109="","",INDEX(B!$J$2:$J$112,MATCH(F109,B!$K$2:$K$112,0)))</f>
        <v/>
      </c>
      <c r="F109" s="179"/>
      <c r="G109" s="179"/>
      <c r="H109" s="184"/>
      <c r="I109" s="179"/>
      <c r="J109" s="179"/>
      <c r="K109" s="179"/>
      <c r="L109" s="179"/>
      <c r="M109" s="179"/>
      <c r="N109" s="179"/>
      <c r="O109" s="179"/>
      <c r="P109" s="185"/>
      <c r="Q109" s="185"/>
      <c r="R109" s="185"/>
      <c r="S109" s="185"/>
      <c r="T109" s="185"/>
      <c r="U109" s="185"/>
      <c r="V109" s="185"/>
      <c r="W109" s="185"/>
      <c r="X109" s="185"/>
      <c r="Y109" s="183">
        <f t="shared" si="9"/>
        <v>0</v>
      </c>
      <c r="Z109" s="183">
        <f t="shared" si="10"/>
        <v>0</v>
      </c>
      <c r="AA109" s="183">
        <f t="shared" si="11"/>
        <v>0</v>
      </c>
      <c r="AB109" s="183">
        <f t="shared" si="12"/>
        <v>0</v>
      </c>
      <c r="AC109" s="241">
        <f t="shared" si="13"/>
        <v>0</v>
      </c>
    </row>
    <row r="110" spans="1:29" x14ac:dyDescent="0.3">
      <c r="A110" s="181" t="str">
        <f t="shared" si="14"/>
        <v/>
      </c>
      <c r="B110" s="179"/>
      <c r="C110" s="182" t="str">
        <f t="shared" si="8"/>
        <v/>
      </c>
      <c r="D110" s="182" t="str">
        <f>IF(F110="","",INDEX(B!$I$2:$I$112,MATCH(F110,B!$K$2:$K$112,0)))</f>
        <v/>
      </c>
      <c r="E110" s="182" t="str">
        <f>IF(F110="","",INDEX(B!$J$2:$J$112,MATCH(F110,B!$K$2:$K$112,0)))</f>
        <v/>
      </c>
      <c r="F110" s="179"/>
      <c r="G110" s="179"/>
      <c r="H110" s="184"/>
      <c r="I110" s="179"/>
      <c r="J110" s="179"/>
      <c r="K110" s="179"/>
      <c r="L110" s="179"/>
      <c r="M110" s="179"/>
      <c r="N110" s="179"/>
      <c r="O110" s="179"/>
      <c r="P110" s="185"/>
      <c r="Q110" s="185"/>
      <c r="R110" s="185"/>
      <c r="S110" s="185"/>
      <c r="T110" s="185"/>
      <c r="U110" s="185"/>
      <c r="V110" s="185"/>
      <c r="W110" s="185"/>
      <c r="X110" s="185"/>
      <c r="Y110" s="183">
        <f t="shared" si="9"/>
        <v>0</v>
      </c>
      <c r="Z110" s="183">
        <f t="shared" si="10"/>
        <v>0</v>
      </c>
      <c r="AA110" s="183">
        <f t="shared" si="11"/>
        <v>0</v>
      </c>
      <c r="AB110" s="183">
        <f t="shared" si="12"/>
        <v>0</v>
      </c>
      <c r="AC110" s="241">
        <f t="shared" si="13"/>
        <v>0</v>
      </c>
    </row>
    <row r="111" spans="1:29" x14ac:dyDescent="0.3">
      <c r="A111" s="181" t="str">
        <f t="shared" si="14"/>
        <v/>
      </c>
      <c r="B111" s="179"/>
      <c r="C111" s="182" t="str">
        <f t="shared" si="8"/>
        <v/>
      </c>
      <c r="D111" s="182" t="str">
        <f>IF(F111="","",INDEX(B!$I$2:$I$112,MATCH(F111,B!$K$2:$K$112,0)))</f>
        <v/>
      </c>
      <c r="E111" s="182" t="str">
        <f>IF(F111="","",INDEX(B!$J$2:$J$112,MATCH(F111,B!$K$2:$K$112,0)))</f>
        <v/>
      </c>
      <c r="F111" s="179"/>
      <c r="G111" s="179"/>
      <c r="H111" s="184"/>
      <c r="I111" s="179"/>
      <c r="J111" s="179"/>
      <c r="K111" s="179"/>
      <c r="L111" s="179"/>
      <c r="M111" s="179"/>
      <c r="N111" s="179"/>
      <c r="O111" s="179"/>
      <c r="P111" s="185"/>
      <c r="Q111" s="185"/>
      <c r="R111" s="185"/>
      <c r="S111" s="185"/>
      <c r="T111" s="185"/>
      <c r="U111" s="185"/>
      <c r="V111" s="185"/>
      <c r="W111" s="185"/>
      <c r="X111" s="185"/>
      <c r="Y111" s="183">
        <f t="shared" si="9"/>
        <v>0</v>
      </c>
      <c r="Z111" s="183">
        <f t="shared" si="10"/>
        <v>0</v>
      </c>
      <c r="AA111" s="183">
        <f t="shared" si="11"/>
        <v>0</v>
      </c>
      <c r="AB111" s="183">
        <f t="shared" si="12"/>
        <v>0</v>
      </c>
      <c r="AC111" s="241">
        <f t="shared" si="13"/>
        <v>0</v>
      </c>
    </row>
    <row r="112" spans="1:29" x14ac:dyDescent="0.3">
      <c r="A112" s="181" t="str">
        <f t="shared" si="14"/>
        <v/>
      </c>
      <c r="B112" s="179"/>
      <c r="C112" s="182" t="str">
        <f t="shared" si="8"/>
        <v/>
      </c>
      <c r="D112" s="182" t="str">
        <f>IF(F112="","",INDEX(B!$I$2:$I$112,MATCH(F112,B!$K$2:$K$112,0)))</f>
        <v/>
      </c>
      <c r="E112" s="182" t="str">
        <f>IF(F112="","",INDEX(B!$J$2:$J$112,MATCH(F112,B!$K$2:$K$112,0)))</f>
        <v/>
      </c>
      <c r="F112" s="179"/>
      <c r="G112" s="179"/>
      <c r="H112" s="184"/>
      <c r="I112" s="179"/>
      <c r="J112" s="179"/>
      <c r="K112" s="179"/>
      <c r="L112" s="179"/>
      <c r="M112" s="179"/>
      <c r="N112" s="179"/>
      <c r="O112" s="179"/>
      <c r="P112" s="185"/>
      <c r="Q112" s="185"/>
      <c r="R112" s="185"/>
      <c r="S112" s="185"/>
      <c r="T112" s="185"/>
      <c r="U112" s="185"/>
      <c r="V112" s="185"/>
      <c r="W112" s="185"/>
      <c r="X112" s="185"/>
      <c r="Y112" s="183">
        <f t="shared" si="9"/>
        <v>0</v>
      </c>
      <c r="Z112" s="183">
        <f t="shared" si="10"/>
        <v>0</v>
      </c>
      <c r="AA112" s="183">
        <f t="shared" si="11"/>
        <v>0</v>
      </c>
      <c r="AB112" s="183">
        <f t="shared" si="12"/>
        <v>0</v>
      </c>
      <c r="AC112" s="241">
        <f t="shared" si="13"/>
        <v>0</v>
      </c>
    </row>
    <row r="113" spans="1:29" x14ac:dyDescent="0.3">
      <c r="A113" s="181" t="str">
        <f t="shared" si="14"/>
        <v/>
      </c>
      <c r="B113" s="179"/>
      <c r="C113" s="182" t="str">
        <f t="shared" si="8"/>
        <v/>
      </c>
      <c r="D113" s="182" t="str">
        <f>IF(F113="","",INDEX(B!$I$2:$I$112,MATCH(F113,B!$K$2:$K$112,0)))</f>
        <v/>
      </c>
      <c r="E113" s="182" t="str">
        <f>IF(F113="","",INDEX(B!$J$2:$J$112,MATCH(F113,B!$K$2:$K$112,0)))</f>
        <v/>
      </c>
      <c r="F113" s="179"/>
      <c r="G113" s="179"/>
      <c r="H113" s="184"/>
      <c r="I113" s="179"/>
      <c r="J113" s="179"/>
      <c r="K113" s="179"/>
      <c r="L113" s="179"/>
      <c r="M113" s="179"/>
      <c r="N113" s="179"/>
      <c r="O113" s="179"/>
      <c r="P113" s="185"/>
      <c r="Q113" s="185"/>
      <c r="R113" s="185"/>
      <c r="S113" s="185"/>
      <c r="T113" s="185"/>
      <c r="U113" s="185"/>
      <c r="V113" s="185"/>
      <c r="W113" s="185"/>
      <c r="X113" s="185"/>
      <c r="Y113" s="183">
        <f t="shared" si="9"/>
        <v>0</v>
      </c>
      <c r="Z113" s="183">
        <f t="shared" si="10"/>
        <v>0</v>
      </c>
      <c r="AA113" s="183">
        <f t="shared" si="11"/>
        <v>0</v>
      </c>
      <c r="AB113" s="183">
        <f t="shared" si="12"/>
        <v>0</v>
      </c>
      <c r="AC113" s="241">
        <f t="shared" si="13"/>
        <v>0</v>
      </c>
    </row>
    <row r="114" spans="1:29" x14ac:dyDescent="0.3">
      <c r="A114" s="181" t="str">
        <f t="shared" si="14"/>
        <v/>
      </c>
      <c r="B114" s="179"/>
      <c r="C114" s="182" t="str">
        <f t="shared" si="8"/>
        <v/>
      </c>
      <c r="D114" s="182" t="str">
        <f>IF(F114="","",INDEX(B!$I$2:$I$112,MATCH(F114,B!$K$2:$K$112,0)))</f>
        <v/>
      </c>
      <c r="E114" s="182" t="str">
        <f>IF(F114="","",INDEX(B!$J$2:$J$112,MATCH(F114,B!$K$2:$K$112,0)))</f>
        <v/>
      </c>
      <c r="F114" s="179"/>
      <c r="G114" s="179"/>
      <c r="H114" s="184"/>
      <c r="I114" s="179"/>
      <c r="J114" s="179"/>
      <c r="K114" s="179"/>
      <c r="L114" s="179"/>
      <c r="M114" s="179"/>
      <c r="N114" s="179"/>
      <c r="O114" s="179"/>
      <c r="P114" s="185"/>
      <c r="Q114" s="185"/>
      <c r="R114" s="185"/>
      <c r="S114" s="185"/>
      <c r="T114" s="185"/>
      <c r="U114" s="185"/>
      <c r="V114" s="185"/>
      <c r="W114" s="185"/>
      <c r="X114" s="185"/>
      <c r="Y114" s="183">
        <f t="shared" si="9"/>
        <v>0</v>
      </c>
      <c r="Z114" s="183">
        <f t="shared" si="10"/>
        <v>0</v>
      </c>
      <c r="AA114" s="183">
        <f t="shared" si="11"/>
        <v>0</v>
      </c>
      <c r="AB114" s="183">
        <f t="shared" si="12"/>
        <v>0</v>
      </c>
      <c r="AC114" s="241">
        <f t="shared" si="13"/>
        <v>0</v>
      </c>
    </row>
    <row r="115" spans="1:29" x14ac:dyDescent="0.3">
      <c r="A115" s="181" t="str">
        <f t="shared" si="14"/>
        <v/>
      </c>
      <c r="B115" s="179"/>
      <c r="C115" s="182" t="str">
        <f t="shared" si="8"/>
        <v/>
      </c>
      <c r="D115" s="182" t="str">
        <f>IF(F115="","",INDEX(B!$I$2:$I$112,MATCH(F115,B!$K$2:$K$112,0)))</f>
        <v/>
      </c>
      <c r="E115" s="182" t="str">
        <f>IF(F115="","",INDEX(B!$J$2:$J$112,MATCH(F115,B!$K$2:$K$112,0)))</f>
        <v/>
      </c>
      <c r="F115" s="179"/>
      <c r="G115" s="179"/>
      <c r="H115" s="184"/>
      <c r="I115" s="179"/>
      <c r="J115" s="179"/>
      <c r="K115" s="179"/>
      <c r="L115" s="179"/>
      <c r="M115" s="179"/>
      <c r="N115" s="179"/>
      <c r="O115" s="179"/>
      <c r="P115" s="185"/>
      <c r="Q115" s="185"/>
      <c r="R115" s="185"/>
      <c r="S115" s="185"/>
      <c r="T115" s="185"/>
      <c r="U115" s="185"/>
      <c r="V115" s="185"/>
      <c r="W115" s="185"/>
      <c r="X115" s="185"/>
      <c r="Y115" s="183">
        <f t="shared" si="9"/>
        <v>0</v>
      </c>
      <c r="Z115" s="183">
        <f t="shared" si="10"/>
        <v>0</v>
      </c>
      <c r="AA115" s="183">
        <f t="shared" si="11"/>
        <v>0</v>
      </c>
      <c r="AB115" s="183">
        <f t="shared" si="12"/>
        <v>0</v>
      </c>
      <c r="AC115" s="241">
        <f t="shared" si="13"/>
        <v>0</v>
      </c>
    </row>
    <row r="116" spans="1:29" x14ac:dyDescent="0.3">
      <c r="A116" s="181" t="str">
        <f t="shared" si="14"/>
        <v/>
      </c>
      <c r="B116" s="179"/>
      <c r="C116" s="182" t="str">
        <f t="shared" si="8"/>
        <v/>
      </c>
      <c r="D116" s="182" t="str">
        <f>IF(F116="","",INDEX(B!$I$2:$I$112,MATCH(F116,B!$K$2:$K$112,0)))</f>
        <v/>
      </c>
      <c r="E116" s="182" t="str">
        <f>IF(F116="","",INDEX(B!$J$2:$J$112,MATCH(F116,B!$K$2:$K$112,0)))</f>
        <v/>
      </c>
      <c r="F116" s="179"/>
      <c r="G116" s="179"/>
      <c r="H116" s="184"/>
      <c r="I116" s="179"/>
      <c r="J116" s="179"/>
      <c r="K116" s="179"/>
      <c r="L116" s="179"/>
      <c r="M116" s="179"/>
      <c r="N116" s="179"/>
      <c r="O116" s="179"/>
      <c r="P116" s="185"/>
      <c r="Q116" s="185"/>
      <c r="R116" s="185"/>
      <c r="S116" s="185"/>
      <c r="T116" s="185"/>
      <c r="U116" s="185"/>
      <c r="V116" s="185"/>
      <c r="W116" s="185"/>
      <c r="X116" s="185"/>
      <c r="Y116" s="183">
        <f t="shared" si="9"/>
        <v>0</v>
      </c>
      <c r="Z116" s="183">
        <f t="shared" si="10"/>
        <v>0</v>
      </c>
      <c r="AA116" s="183">
        <f t="shared" si="11"/>
        <v>0</v>
      </c>
      <c r="AB116" s="183">
        <f t="shared" si="12"/>
        <v>0</v>
      </c>
      <c r="AC116" s="241">
        <f t="shared" si="13"/>
        <v>0</v>
      </c>
    </row>
    <row r="117" spans="1:29" x14ac:dyDescent="0.3">
      <c r="A117" s="181" t="str">
        <f t="shared" si="14"/>
        <v/>
      </c>
      <c r="B117" s="179"/>
      <c r="C117" s="182" t="str">
        <f t="shared" si="8"/>
        <v/>
      </c>
      <c r="D117" s="182" t="str">
        <f>IF(F117="","",INDEX(B!$I$2:$I$112,MATCH(F117,B!$K$2:$K$112,0)))</f>
        <v/>
      </c>
      <c r="E117" s="182" t="str">
        <f>IF(F117="","",INDEX(B!$J$2:$J$112,MATCH(F117,B!$K$2:$K$112,0)))</f>
        <v/>
      </c>
      <c r="F117" s="179"/>
      <c r="G117" s="179"/>
      <c r="H117" s="184"/>
      <c r="I117" s="179"/>
      <c r="J117" s="179"/>
      <c r="K117" s="179"/>
      <c r="L117" s="179"/>
      <c r="M117" s="179"/>
      <c r="N117" s="179"/>
      <c r="O117" s="179"/>
      <c r="P117" s="185"/>
      <c r="Q117" s="185"/>
      <c r="R117" s="185"/>
      <c r="S117" s="185"/>
      <c r="T117" s="185"/>
      <c r="U117" s="185"/>
      <c r="V117" s="185"/>
      <c r="W117" s="185"/>
      <c r="X117" s="185"/>
      <c r="Y117" s="183">
        <f t="shared" si="9"/>
        <v>0</v>
      </c>
      <c r="Z117" s="183">
        <f t="shared" si="10"/>
        <v>0</v>
      </c>
      <c r="AA117" s="183">
        <f t="shared" si="11"/>
        <v>0</v>
      </c>
      <c r="AB117" s="183">
        <f t="shared" si="12"/>
        <v>0</v>
      </c>
      <c r="AC117" s="241">
        <f t="shared" si="13"/>
        <v>0</v>
      </c>
    </row>
    <row r="118" spans="1:29" x14ac:dyDescent="0.3">
      <c r="A118" s="181" t="str">
        <f t="shared" si="14"/>
        <v/>
      </c>
      <c r="B118" s="179"/>
      <c r="C118" s="182" t="str">
        <f t="shared" si="8"/>
        <v/>
      </c>
      <c r="D118" s="182" t="str">
        <f>IF(F118="","",INDEX(B!$I$2:$I$112,MATCH(F118,B!$K$2:$K$112,0)))</f>
        <v/>
      </c>
      <c r="E118" s="182" t="str">
        <f>IF(F118="","",INDEX(B!$J$2:$J$112,MATCH(F118,B!$K$2:$K$112,0)))</f>
        <v/>
      </c>
      <c r="F118" s="179"/>
      <c r="G118" s="179"/>
      <c r="H118" s="184"/>
      <c r="I118" s="179"/>
      <c r="J118" s="179"/>
      <c r="K118" s="179"/>
      <c r="L118" s="179"/>
      <c r="M118" s="179"/>
      <c r="N118" s="179"/>
      <c r="O118" s="179"/>
      <c r="P118" s="185"/>
      <c r="Q118" s="185"/>
      <c r="R118" s="185"/>
      <c r="S118" s="185"/>
      <c r="T118" s="185"/>
      <c r="U118" s="185"/>
      <c r="V118" s="185"/>
      <c r="W118" s="185"/>
      <c r="X118" s="185"/>
      <c r="Y118" s="183">
        <f t="shared" si="9"/>
        <v>0</v>
      </c>
      <c r="Z118" s="183">
        <f t="shared" si="10"/>
        <v>0</v>
      </c>
      <c r="AA118" s="183">
        <f t="shared" si="11"/>
        <v>0</v>
      </c>
      <c r="AB118" s="183">
        <f t="shared" si="12"/>
        <v>0</v>
      </c>
      <c r="AC118" s="241">
        <f t="shared" si="13"/>
        <v>0</v>
      </c>
    </row>
    <row r="119" spans="1:29" x14ac:dyDescent="0.3">
      <c r="A119" s="181" t="str">
        <f t="shared" si="14"/>
        <v/>
      </c>
      <c r="B119" s="179"/>
      <c r="C119" s="182" t="str">
        <f t="shared" si="8"/>
        <v/>
      </c>
      <c r="D119" s="182" t="str">
        <f>IF(F119="","",INDEX(B!$I$2:$I$112,MATCH(F119,B!$K$2:$K$112,0)))</f>
        <v/>
      </c>
      <c r="E119" s="182" t="str">
        <f>IF(F119="","",INDEX(B!$J$2:$J$112,MATCH(F119,B!$K$2:$K$112,0)))</f>
        <v/>
      </c>
      <c r="F119" s="179"/>
      <c r="G119" s="179"/>
      <c r="H119" s="184"/>
      <c r="I119" s="179"/>
      <c r="J119" s="179"/>
      <c r="K119" s="179"/>
      <c r="L119" s="179"/>
      <c r="M119" s="179"/>
      <c r="N119" s="179"/>
      <c r="O119" s="179"/>
      <c r="P119" s="185"/>
      <c r="Q119" s="185"/>
      <c r="R119" s="185"/>
      <c r="S119" s="185"/>
      <c r="T119" s="185"/>
      <c r="U119" s="185"/>
      <c r="V119" s="185"/>
      <c r="W119" s="185"/>
      <c r="X119" s="185"/>
      <c r="Y119" s="183">
        <f t="shared" si="9"/>
        <v>0</v>
      </c>
      <c r="Z119" s="183">
        <f t="shared" si="10"/>
        <v>0</v>
      </c>
      <c r="AA119" s="183">
        <f t="shared" si="11"/>
        <v>0</v>
      </c>
      <c r="AB119" s="183">
        <f t="shared" si="12"/>
        <v>0</v>
      </c>
      <c r="AC119" s="241">
        <f t="shared" si="13"/>
        <v>0</v>
      </c>
    </row>
    <row r="120" spans="1:29" x14ac:dyDescent="0.3">
      <c r="A120" s="181" t="str">
        <f t="shared" si="14"/>
        <v/>
      </c>
      <c r="B120" s="179"/>
      <c r="C120" s="182" t="str">
        <f t="shared" si="8"/>
        <v/>
      </c>
      <c r="D120" s="182" t="str">
        <f>IF(F120="","",INDEX(B!$I$2:$I$112,MATCH(F120,B!$K$2:$K$112,0)))</f>
        <v/>
      </c>
      <c r="E120" s="182" t="str">
        <f>IF(F120="","",INDEX(B!$J$2:$J$112,MATCH(F120,B!$K$2:$K$112,0)))</f>
        <v/>
      </c>
      <c r="F120" s="179"/>
      <c r="G120" s="179"/>
      <c r="H120" s="184"/>
      <c r="I120" s="179"/>
      <c r="J120" s="179"/>
      <c r="K120" s="179"/>
      <c r="L120" s="179"/>
      <c r="M120" s="179"/>
      <c r="N120" s="179"/>
      <c r="O120" s="179"/>
      <c r="P120" s="185"/>
      <c r="Q120" s="185"/>
      <c r="R120" s="185"/>
      <c r="S120" s="185"/>
      <c r="T120" s="185"/>
      <c r="U120" s="185"/>
      <c r="V120" s="185"/>
      <c r="W120" s="185"/>
      <c r="X120" s="185"/>
      <c r="Y120" s="183">
        <f t="shared" si="9"/>
        <v>0</v>
      </c>
      <c r="Z120" s="183">
        <f t="shared" si="10"/>
        <v>0</v>
      </c>
      <c r="AA120" s="183">
        <f t="shared" si="11"/>
        <v>0</v>
      </c>
      <c r="AB120" s="183">
        <f t="shared" si="12"/>
        <v>0</v>
      </c>
      <c r="AC120" s="241">
        <f t="shared" si="13"/>
        <v>0</v>
      </c>
    </row>
    <row r="121" spans="1:29" x14ac:dyDescent="0.3">
      <c r="A121" s="181" t="str">
        <f t="shared" si="14"/>
        <v/>
      </c>
      <c r="B121" s="179"/>
      <c r="C121" s="182" t="str">
        <f t="shared" si="8"/>
        <v/>
      </c>
      <c r="D121" s="182" t="str">
        <f>IF(F121="","",INDEX(B!$I$2:$I$112,MATCH(F121,B!$K$2:$K$112,0)))</f>
        <v/>
      </c>
      <c r="E121" s="182" t="str">
        <f>IF(F121="","",INDEX(B!$J$2:$J$112,MATCH(F121,B!$K$2:$K$112,0)))</f>
        <v/>
      </c>
      <c r="F121" s="179"/>
      <c r="G121" s="179"/>
      <c r="H121" s="184"/>
      <c r="I121" s="179"/>
      <c r="J121" s="179"/>
      <c r="K121" s="179"/>
      <c r="L121" s="179"/>
      <c r="M121" s="179"/>
      <c r="N121" s="179"/>
      <c r="O121" s="179"/>
      <c r="P121" s="185"/>
      <c r="Q121" s="185"/>
      <c r="R121" s="185"/>
      <c r="S121" s="185"/>
      <c r="T121" s="185"/>
      <c r="U121" s="185"/>
      <c r="V121" s="185"/>
      <c r="W121" s="185"/>
      <c r="X121" s="185"/>
      <c r="Y121" s="183">
        <f t="shared" si="9"/>
        <v>0</v>
      </c>
      <c r="Z121" s="183">
        <f t="shared" si="10"/>
        <v>0</v>
      </c>
      <c r="AA121" s="183">
        <f t="shared" si="11"/>
        <v>0</v>
      </c>
      <c r="AB121" s="183">
        <f t="shared" si="12"/>
        <v>0</v>
      </c>
      <c r="AC121" s="241">
        <f t="shared" si="13"/>
        <v>0</v>
      </c>
    </row>
    <row r="122" spans="1:29" x14ac:dyDescent="0.3">
      <c r="A122" s="181" t="str">
        <f t="shared" si="14"/>
        <v/>
      </c>
      <c r="B122" s="179"/>
      <c r="C122" s="182" t="str">
        <f t="shared" si="8"/>
        <v/>
      </c>
      <c r="D122" s="182" t="str">
        <f>IF(F122="","",INDEX(B!$I$2:$I$112,MATCH(F122,B!$K$2:$K$112,0)))</f>
        <v/>
      </c>
      <c r="E122" s="182" t="str">
        <f>IF(F122="","",INDEX(B!$J$2:$J$112,MATCH(F122,B!$K$2:$K$112,0)))</f>
        <v/>
      </c>
      <c r="F122" s="179"/>
      <c r="G122" s="179"/>
      <c r="H122" s="184"/>
      <c r="I122" s="179"/>
      <c r="J122" s="179"/>
      <c r="K122" s="179"/>
      <c r="L122" s="179"/>
      <c r="M122" s="179"/>
      <c r="N122" s="179"/>
      <c r="O122" s="179"/>
      <c r="P122" s="185"/>
      <c r="Q122" s="185"/>
      <c r="R122" s="185"/>
      <c r="S122" s="185"/>
      <c r="T122" s="185"/>
      <c r="U122" s="185"/>
      <c r="V122" s="185"/>
      <c r="W122" s="185"/>
      <c r="X122" s="185"/>
      <c r="Y122" s="183">
        <f t="shared" si="9"/>
        <v>0</v>
      </c>
      <c r="Z122" s="183">
        <f t="shared" si="10"/>
        <v>0</v>
      </c>
      <c r="AA122" s="183">
        <f t="shared" si="11"/>
        <v>0</v>
      </c>
      <c r="AB122" s="183">
        <f t="shared" si="12"/>
        <v>0</v>
      </c>
      <c r="AC122" s="241">
        <f t="shared" si="13"/>
        <v>0</v>
      </c>
    </row>
    <row r="123" spans="1:29" x14ac:dyDescent="0.3">
      <c r="A123" s="181" t="str">
        <f t="shared" si="14"/>
        <v/>
      </c>
      <c r="B123" s="179"/>
      <c r="C123" s="182" t="str">
        <f t="shared" si="8"/>
        <v/>
      </c>
      <c r="D123" s="182" t="str">
        <f>IF(F123="","",INDEX(B!$I$2:$I$112,MATCH(F123,B!$K$2:$K$112,0)))</f>
        <v/>
      </c>
      <c r="E123" s="182" t="str">
        <f>IF(F123="","",INDEX(B!$J$2:$J$112,MATCH(F123,B!$K$2:$K$112,0)))</f>
        <v/>
      </c>
      <c r="F123" s="179"/>
      <c r="G123" s="179"/>
      <c r="H123" s="184"/>
      <c r="I123" s="179"/>
      <c r="J123" s="179"/>
      <c r="K123" s="179"/>
      <c r="L123" s="179"/>
      <c r="M123" s="179"/>
      <c r="N123" s="179"/>
      <c r="O123" s="179"/>
      <c r="P123" s="185"/>
      <c r="Q123" s="185"/>
      <c r="R123" s="185"/>
      <c r="S123" s="185"/>
      <c r="T123" s="185"/>
      <c r="U123" s="185"/>
      <c r="V123" s="185"/>
      <c r="W123" s="185"/>
      <c r="X123" s="185"/>
      <c r="Y123" s="183">
        <f t="shared" si="9"/>
        <v>0</v>
      </c>
      <c r="Z123" s="183">
        <f t="shared" si="10"/>
        <v>0</v>
      </c>
      <c r="AA123" s="183">
        <f t="shared" si="11"/>
        <v>0</v>
      </c>
      <c r="AB123" s="183">
        <f t="shared" si="12"/>
        <v>0</v>
      </c>
      <c r="AC123" s="241">
        <f t="shared" si="13"/>
        <v>0</v>
      </c>
    </row>
    <row r="124" spans="1:29" x14ac:dyDescent="0.3">
      <c r="A124" s="181" t="str">
        <f t="shared" si="14"/>
        <v/>
      </c>
      <c r="B124" s="179"/>
      <c r="C124" s="182" t="str">
        <f t="shared" si="8"/>
        <v/>
      </c>
      <c r="D124" s="182" t="str">
        <f>IF(F124="","",INDEX(B!$I$2:$I$112,MATCH(F124,B!$K$2:$K$112,0)))</f>
        <v/>
      </c>
      <c r="E124" s="182" t="str">
        <f>IF(F124="","",INDEX(B!$J$2:$J$112,MATCH(F124,B!$K$2:$K$112,0)))</f>
        <v/>
      </c>
      <c r="F124" s="179"/>
      <c r="G124" s="179"/>
      <c r="H124" s="184"/>
      <c r="I124" s="179"/>
      <c r="J124" s="179"/>
      <c r="K124" s="179"/>
      <c r="L124" s="179"/>
      <c r="M124" s="179"/>
      <c r="N124" s="179"/>
      <c r="O124" s="179"/>
      <c r="P124" s="185"/>
      <c r="Q124" s="185"/>
      <c r="R124" s="185"/>
      <c r="S124" s="185"/>
      <c r="T124" s="185"/>
      <c r="U124" s="185"/>
      <c r="V124" s="185"/>
      <c r="W124" s="185"/>
      <c r="X124" s="185"/>
      <c r="Y124" s="183">
        <f t="shared" si="9"/>
        <v>0</v>
      </c>
      <c r="Z124" s="183">
        <f t="shared" si="10"/>
        <v>0</v>
      </c>
      <c r="AA124" s="183">
        <f t="shared" si="11"/>
        <v>0</v>
      </c>
      <c r="AB124" s="183">
        <f t="shared" si="12"/>
        <v>0</v>
      </c>
      <c r="AC124" s="241">
        <f t="shared" si="13"/>
        <v>0</v>
      </c>
    </row>
    <row r="125" spans="1:29" x14ac:dyDescent="0.3">
      <c r="A125" s="181" t="str">
        <f t="shared" si="14"/>
        <v/>
      </c>
      <c r="B125" s="179"/>
      <c r="C125" s="182" t="str">
        <f t="shared" si="8"/>
        <v/>
      </c>
      <c r="D125" s="182" t="str">
        <f>IF(F125="","",INDEX(B!$I$2:$I$112,MATCH(F125,B!$K$2:$K$112,0)))</f>
        <v/>
      </c>
      <c r="E125" s="182" t="str">
        <f>IF(F125="","",INDEX(B!$J$2:$J$112,MATCH(F125,B!$K$2:$K$112,0)))</f>
        <v/>
      </c>
      <c r="F125" s="179"/>
      <c r="G125" s="179"/>
      <c r="H125" s="184"/>
      <c r="I125" s="179"/>
      <c r="J125" s="179"/>
      <c r="K125" s="179"/>
      <c r="L125" s="179"/>
      <c r="M125" s="179"/>
      <c r="N125" s="179"/>
      <c r="O125" s="179"/>
      <c r="P125" s="185"/>
      <c r="Q125" s="185"/>
      <c r="R125" s="185"/>
      <c r="S125" s="185"/>
      <c r="T125" s="185"/>
      <c r="U125" s="185"/>
      <c r="V125" s="185"/>
      <c r="W125" s="185"/>
      <c r="X125" s="185"/>
      <c r="Y125" s="183">
        <f t="shared" si="9"/>
        <v>0</v>
      </c>
      <c r="Z125" s="183">
        <f t="shared" si="10"/>
        <v>0</v>
      </c>
      <c r="AA125" s="183">
        <f t="shared" si="11"/>
        <v>0</v>
      </c>
      <c r="AB125" s="183">
        <f t="shared" si="12"/>
        <v>0</v>
      </c>
      <c r="AC125" s="241">
        <f t="shared" si="13"/>
        <v>0</v>
      </c>
    </row>
    <row r="126" spans="1:29" x14ac:dyDescent="0.3">
      <c r="A126" s="181" t="str">
        <f t="shared" si="14"/>
        <v/>
      </c>
      <c r="B126" s="179"/>
      <c r="C126" s="182" t="str">
        <f t="shared" si="8"/>
        <v/>
      </c>
      <c r="D126" s="182" t="str">
        <f>IF(F126="","",INDEX(B!$I$2:$I$112,MATCH(F126,B!$K$2:$K$112,0)))</f>
        <v/>
      </c>
      <c r="E126" s="182" t="str">
        <f>IF(F126="","",INDEX(B!$J$2:$J$112,MATCH(F126,B!$K$2:$K$112,0)))</f>
        <v/>
      </c>
      <c r="F126" s="179"/>
      <c r="G126" s="179"/>
      <c r="H126" s="184"/>
      <c r="I126" s="179"/>
      <c r="J126" s="179"/>
      <c r="K126" s="179"/>
      <c r="L126" s="179"/>
      <c r="M126" s="179"/>
      <c r="N126" s="179"/>
      <c r="O126" s="179"/>
      <c r="P126" s="185"/>
      <c r="Q126" s="185"/>
      <c r="R126" s="185"/>
      <c r="S126" s="185"/>
      <c r="T126" s="185"/>
      <c r="U126" s="185"/>
      <c r="V126" s="185"/>
      <c r="W126" s="185"/>
      <c r="X126" s="185"/>
      <c r="Y126" s="183">
        <f t="shared" si="9"/>
        <v>0</v>
      </c>
      <c r="Z126" s="183">
        <f t="shared" si="10"/>
        <v>0</v>
      </c>
      <c r="AA126" s="183">
        <f t="shared" si="11"/>
        <v>0</v>
      </c>
      <c r="AB126" s="183">
        <f t="shared" si="12"/>
        <v>0</v>
      </c>
      <c r="AC126" s="241">
        <f t="shared" si="13"/>
        <v>0</v>
      </c>
    </row>
    <row r="127" spans="1:29" x14ac:dyDescent="0.3">
      <c r="A127" s="181" t="str">
        <f t="shared" si="14"/>
        <v/>
      </c>
      <c r="B127" s="179"/>
      <c r="C127" s="182" t="str">
        <f t="shared" si="8"/>
        <v/>
      </c>
      <c r="D127" s="182" t="str">
        <f>IF(F127="","",INDEX(B!$I$2:$I$112,MATCH(F127,B!$K$2:$K$112,0)))</f>
        <v/>
      </c>
      <c r="E127" s="182" t="str">
        <f>IF(F127="","",INDEX(B!$J$2:$J$112,MATCH(F127,B!$K$2:$K$112,0)))</f>
        <v/>
      </c>
      <c r="F127" s="179"/>
      <c r="G127" s="179"/>
      <c r="H127" s="184"/>
      <c r="I127" s="179"/>
      <c r="J127" s="179"/>
      <c r="K127" s="179"/>
      <c r="L127" s="179"/>
      <c r="M127" s="179"/>
      <c r="N127" s="179"/>
      <c r="O127" s="179"/>
      <c r="P127" s="185"/>
      <c r="Q127" s="185"/>
      <c r="R127" s="185"/>
      <c r="S127" s="185"/>
      <c r="T127" s="185"/>
      <c r="U127" s="185"/>
      <c r="V127" s="185"/>
      <c r="W127" s="185"/>
      <c r="X127" s="185"/>
      <c r="Y127" s="183">
        <f t="shared" si="9"/>
        <v>0</v>
      </c>
      <c r="Z127" s="183">
        <f t="shared" si="10"/>
        <v>0</v>
      </c>
      <c r="AA127" s="183">
        <f t="shared" si="11"/>
        <v>0</v>
      </c>
      <c r="AB127" s="183">
        <f t="shared" si="12"/>
        <v>0</v>
      </c>
      <c r="AC127" s="241">
        <f t="shared" si="13"/>
        <v>0</v>
      </c>
    </row>
    <row r="128" spans="1:29" x14ac:dyDescent="0.3">
      <c r="A128" s="181" t="str">
        <f t="shared" si="14"/>
        <v/>
      </c>
      <c r="B128" s="179"/>
      <c r="C128" s="182" t="str">
        <f t="shared" si="8"/>
        <v/>
      </c>
      <c r="D128" s="182" t="str">
        <f>IF(F128="","",INDEX(B!$I$2:$I$112,MATCH(F128,B!$K$2:$K$112,0)))</f>
        <v/>
      </c>
      <c r="E128" s="182" t="str">
        <f>IF(F128="","",INDEX(B!$J$2:$J$112,MATCH(F128,B!$K$2:$K$112,0)))</f>
        <v/>
      </c>
      <c r="F128" s="179"/>
      <c r="G128" s="179"/>
      <c r="H128" s="184"/>
      <c r="I128" s="179"/>
      <c r="J128" s="179"/>
      <c r="K128" s="179"/>
      <c r="L128" s="179"/>
      <c r="M128" s="179"/>
      <c r="N128" s="179"/>
      <c r="O128" s="179"/>
      <c r="P128" s="185"/>
      <c r="Q128" s="185"/>
      <c r="R128" s="185"/>
      <c r="S128" s="185"/>
      <c r="T128" s="185"/>
      <c r="U128" s="185"/>
      <c r="V128" s="185"/>
      <c r="W128" s="185"/>
      <c r="X128" s="185"/>
      <c r="Y128" s="183">
        <f t="shared" si="9"/>
        <v>0</v>
      </c>
      <c r="Z128" s="183">
        <f t="shared" si="10"/>
        <v>0</v>
      </c>
      <c r="AA128" s="183">
        <f t="shared" si="11"/>
        <v>0</v>
      </c>
      <c r="AB128" s="183">
        <f t="shared" si="12"/>
        <v>0</v>
      </c>
      <c r="AC128" s="241">
        <f t="shared" si="13"/>
        <v>0</v>
      </c>
    </row>
    <row r="129" spans="1:29" x14ac:dyDescent="0.3">
      <c r="A129" s="181" t="str">
        <f t="shared" si="14"/>
        <v/>
      </c>
      <c r="B129" s="179"/>
      <c r="C129" s="182" t="str">
        <f t="shared" si="8"/>
        <v/>
      </c>
      <c r="D129" s="182" t="str">
        <f>IF(F129="","",INDEX(B!$I$2:$I$112,MATCH(F129,B!$K$2:$K$112,0)))</f>
        <v/>
      </c>
      <c r="E129" s="182" t="str">
        <f>IF(F129="","",INDEX(B!$J$2:$J$112,MATCH(F129,B!$K$2:$K$112,0)))</f>
        <v/>
      </c>
      <c r="F129" s="179"/>
      <c r="G129" s="179"/>
      <c r="H129" s="184"/>
      <c r="I129" s="179"/>
      <c r="J129" s="179"/>
      <c r="K129" s="179"/>
      <c r="L129" s="179"/>
      <c r="M129" s="179"/>
      <c r="N129" s="179"/>
      <c r="O129" s="179"/>
      <c r="P129" s="185"/>
      <c r="Q129" s="185"/>
      <c r="R129" s="185"/>
      <c r="S129" s="185"/>
      <c r="T129" s="185"/>
      <c r="U129" s="185"/>
      <c r="V129" s="185"/>
      <c r="W129" s="185"/>
      <c r="X129" s="185"/>
      <c r="Y129" s="183">
        <f t="shared" si="9"/>
        <v>0</v>
      </c>
      <c r="Z129" s="183">
        <f t="shared" si="10"/>
        <v>0</v>
      </c>
      <c r="AA129" s="183">
        <f t="shared" si="11"/>
        <v>0</v>
      </c>
      <c r="AB129" s="183">
        <f t="shared" si="12"/>
        <v>0</v>
      </c>
      <c r="AC129" s="241">
        <f t="shared" si="13"/>
        <v>0</v>
      </c>
    </row>
    <row r="130" spans="1:29" x14ac:dyDescent="0.3">
      <c r="A130" s="181" t="str">
        <f t="shared" si="14"/>
        <v/>
      </c>
      <c r="B130" s="179"/>
      <c r="C130" s="182" t="str">
        <f t="shared" si="8"/>
        <v/>
      </c>
      <c r="D130" s="182" t="str">
        <f>IF(F130="","",INDEX(B!$I$2:$I$112,MATCH(F130,B!$K$2:$K$112,0)))</f>
        <v/>
      </c>
      <c r="E130" s="182" t="str">
        <f>IF(F130="","",INDEX(B!$J$2:$J$112,MATCH(F130,B!$K$2:$K$112,0)))</f>
        <v/>
      </c>
      <c r="F130" s="179"/>
      <c r="G130" s="179"/>
      <c r="H130" s="184"/>
      <c r="I130" s="179"/>
      <c r="J130" s="179"/>
      <c r="K130" s="179"/>
      <c r="L130" s="179"/>
      <c r="M130" s="179"/>
      <c r="N130" s="179"/>
      <c r="O130" s="179"/>
      <c r="P130" s="185"/>
      <c r="Q130" s="185"/>
      <c r="R130" s="185"/>
      <c r="S130" s="185"/>
      <c r="T130" s="185"/>
      <c r="U130" s="185"/>
      <c r="V130" s="185"/>
      <c r="W130" s="185"/>
      <c r="X130" s="185"/>
      <c r="Y130" s="183">
        <f t="shared" si="9"/>
        <v>0</v>
      </c>
      <c r="Z130" s="183">
        <f t="shared" si="10"/>
        <v>0</v>
      </c>
      <c r="AA130" s="183">
        <f t="shared" si="11"/>
        <v>0</v>
      </c>
      <c r="AB130" s="183">
        <f t="shared" si="12"/>
        <v>0</v>
      </c>
      <c r="AC130" s="241">
        <f t="shared" si="13"/>
        <v>0</v>
      </c>
    </row>
    <row r="131" spans="1:29" x14ac:dyDescent="0.3">
      <c r="A131" s="181" t="str">
        <f t="shared" si="14"/>
        <v/>
      </c>
      <c r="B131" s="179"/>
      <c r="C131" s="182" t="str">
        <f t="shared" si="8"/>
        <v/>
      </c>
      <c r="D131" s="182" t="str">
        <f>IF(F131="","",INDEX(B!$I$2:$I$112,MATCH(F131,B!$K$2:$K$112,0)))</f>
        <v/>
      </c>
      <c r="E131" s="182" t="str">
        <f>IF(F131="","",INDEX(B!$J$2:$J$112,MATCH(F131,B!$K$2:$K$112,0)))</f>
        <v/>
      </c>
      <c r="F131" s="179"/>
      <c r="G131" s="179"/>
      <c r="H131" s="184"/>
      <c r="I131" s="179"/>
      <c r="J131" s="179"/>
      <c r="K131" s="179"/>
      <c r="L131" s="179"/>
      <c r="M131" s="179"/>
      <c r="N131" s="179"/>
      <c r="O131" s="179"/>
      <c r="P131" s="185"/>
      <c r="Q131" s="185"/>
      <c r="R131" s="185"/>
      <c r="S131" s="185"/>
      <c r="T131" s="185"/>
      <c r="U131" s="185"/>
      <c r="V131" s="185"/>
      <c r="W131" s="185"/>
      <c r="X131" s="185"/>
      <c r="Y131" s="183">
        <f t="shared" si="9"/>
        <v>0</v>
      </c>
      <c r="Z131" s="183">
        <f t="shared" si="10"/>
        <v>0</v>
      </c>
      <c r="AA131" s="183">
        <f t="shared" si="11"/>
        <v>0</v>
      </c>
      <c r="AB131" s="183">
        <f t="shared" si="12"/>
        <v>0</v>
      </c>
      <c r="AC131" s="241">
        <f t="shared" si="13"/>
        <v>0</v>
      </c>
    </row>
    <row r="132" spans="1:29" x14ac:dyDescent="0.3">
      <c r="A132" s="181" t="str">
        <f t="shared" si="14"/>
        <v/>
      </c>
      <c r="B132" s="179"/>
      <c r="C132" s="182" t="str">
        <f t="shared" si="8"/>
        <v/>
      </c>
      <c r="D132" s="182" t="str">
        <f>IF(F132="","",INDEX(B!$I$2:$I$112,MATCH(F132,B!$K$2:$K$112,0)))</f>
        <v/>
      </c>
      <c r="E132" s="182" t="str">
        <f>IF(F132="","",INDEX(B!$J$2:$J$112,MATCH(F132,B!$K$2:$K$112,0)))</f>
        <v/>
      </c>
      <c r="F132" s="179"/>
      <c r="G132" s="179"/>
      <c r="H132" s="184"/>
      <c r="I132" s="179"/>
      <c r="J132" s="179"/>
      <c r="K132" s="179"/>
      <c r="L132" s="179"/>
      <c r="M132" s="179"/>
      <c r="N132" s="179"/>
      <c r="O132" s="179"/>
      <c r="P132" s="185"/>
      <c r="Q132" s="185"/>
      <c r="R132" s="185"/>
      <c r="S132" s="185"/>
      <c r="T132" s="185"/>
      <c r="U132" s="185"/>
      <c r="V132" s="185"/>
      <c r="W132" s="185"/>
      <c r="X132" s="185"/>
      <c r="Y132" s="183">
        <f t="shared" si="9"/>
        <v>0</v>
      </c>
      <c r="Z132" s="183">
        <f t="shared" si="10"/>
        <v>0</v>
      </c>
      <c r="AA132" s="183">
        <f t="shared" si="11"/>
        <v>0</v>
      </c>
      <c r="AB132" s="183">
        <f t="shared" si="12"/>
        <v>0</v>
      </c>
      <c r="AC132" s="241">
        <f t="shared" si="13"/>
        <v>0</v>
      </c>
    </row>
    <row r="133" spans="1:29" x14ac:dyDescent="0.3">
      <c r="A133" s="181" t="str">
        <f t="shared" si="14"/>
        <v/>
      </c>
      <c r="B133" s="179"/>
      <c r="C133" s="182" t="str">
        <f t="shared" si="8"/>
        <v/>
      </c>
      <c r="D133" s="182" t="str">
        <f>IF(F133="","",INDEX(B!$I$2:$I$112,MATCH(F133,B!$K$2:$K$112,0)))</f>
        <v/>
      </c>
      <c r="E133" s="182" t="str">
        <f>IF(F133="","",INDEX(B!$J$2:$J$112,MATCH(F133,B!$K$2:$K$112,0)))</f>
        <v/>
      </c>
      <c r="F133" s="179"/>
      <c r="G133" s="179"/>
      <c r="H133" s="184"/>
      <c r="I133" s="179"/>
      <c r="J133" s="179"/>
      <c r="K133" s="179"/>
      <c r="L133" s="179"/>
      <c r="M133" s="179"/>
      <c r="N133" s="179"/>
      <c r="O133" s="179"/>
      <c r="P133" s="185"/>
      <c r="Q133" s="185"/>
      <c r="R133" s="185"/>
      <c r="S133" s="185"/>
      <c r="T133" s="185"/>
      <c r="U133" s="185"/>
      <c r="V133" s="185"/>
      <c r="W133" s="185"/>
      <c r="X133" s="185"/>
      <c r="Y133" s="183">
        <f t="shared" si="9"/>
        <v>0</v>
      </c>
      <c r="Z133" s="183">
        <f t="shared" si="10"/>
        <v>0</v>
      </c>
      <c r="AA133" s="183">
        <f t="shared" si="11"/>
        <v>0</v>
      </c>
      <c r="AB133" s="183">
        <f t="shared" si="12"/>
        <v>0</v>
      </c>
      <c r="AC133" s="241">
        <f t="shared" si="13"/>
        <v>0</v>
      </c>
    </row>
    <row r="134" spans="1:29" x14ac:dyDescent="0.3">
      <c r="A134" s="181" t="str">
        <f t="shared" si="14"/>
        <v/>
      </c>
      <c r="B134" s="179"/>
      <c r="C134" s="182" t="str">
        <f t="shared" si="8"/>
        <v/>
      </c>
      <c r="D134" s="182" t="str">
        <f>IF(F134="","",INDEX(B!$I$2:$I$112,MATCH(F134,B!$K$2:$K$112,0)))</f>
        <v/>
      </c>
      <c r="E134" s="182" t="str">
        <f>IF(F134="","",INDEX(B!$J$2:$J$112,MATCH(F134,B!$K$2:$K$112,0)))</f>
        <v/>
      </c>
      <c r="F134" s="179"/>
      <c r="G134" s="179"/>
      <c r="H134" s="184"/>
      <c r="I134" s="179"/>
      <c r="J134" s="179"/>
      <c r="K134" s="179"/>
      <c r="L134" s="179"/>
      <c r="M134" s="179"/>
      <c r="N134" s="179"/>
      <c r="O134" s="179"/>
      <c r="P134" s="185"/>
      <c r="Q134" s="185"/>
      <c r="R134" s="185"/>
      <c r="S134" s="185"/>
      <c r="T134" s="185"/>
      <c r="U134" s="185"/>
      <c r="V134" s="185"/>
      <c r="W134" s="185"/>
      <c r="X134" s="185"/>
      <c r="Y134" s="183">
        <f t="shared" si="9"/>
        <v>0</v>
      </c>
      <c r="Z134" s="183">
        <f t="shared" si="10"/>
        <v>0</v>
      </c>
      <c r="AA134" s="183">
        <f t="shared" si="11"/>
        <v>0</v>
      </c>
      <c r="AB134" s="183">
        <f t="shared" si="12"/>
        <v>0</v>
      </c>
      <c r="AC134" s="241">
        <f t="shared" si="13"/>
        <v>0</v>
      </c>
    </row>
    <row r="135" spans="1:29" x14ac:dyDescent="0.3">
      <c r="A135" s="181" t="str">
        <f t="shared" si="14"/>
        <v/>
      </c>
      <c r="B135" s="179"/>
      <c r="C135" s="182" t="str">
        <f t="shared" si="8"/>
        <v/>
      </c>
      <c r="D135" s="182" t="str">
        <f>IF(F135="","",INDEX(B!$I$2:$I$112,MATCH(F135,B!$K$2:$K$112,0)))</f>
        <v/>
      </c>
      <c r="E135" s="182" t="str">
        <f>IF(F135="","",INDEX(B!$J$2:$J$112,MATCH(F135,B!$K$2:$K$112,0)))</f>
        <v/>
      </c>
      <c r="F135" s="179"/>
      <c r="G135" s="179"/>
      <c r="H135" s="184"/>
      <c r="I135" s="179"/>
      <c r="J135" s="179"/>
      <c r="K135" s="179"/>
      <c r="L135" s="179"/>
      <c r="M135" s="179"/>
      <c r="N135" s="179"/>
      <c r="O135" s="179"/>
      <c r="P135" s="185"/>
      <c r="Q135" s="185"/>
      <c r="R135" s="185"/>
      <c r="S135" s="185"/>
      <c r="T135" s="185"/>
      <c r="U135" s="185"/>
      <c r="V135" s="185"/>
      <c r="W135" s="185"/>
      <c r="X135" s="185"/>
      <c r="Y135" s="183">
        <f t="shared" si="9"/>
        <v>0</v>
      </c>
      <c r="Z135" s="183">
        <f t="shared" si="10"/>
        <v>0</v>
      </c>
      <c r="AA135" s="183">
        <f t="shared" si="11"/>
        <v>0</v>
      </c>
      <c r="AB135" s="183">
        <f t="shared" si="12"/>
        <v>0</v>
      </c>
      <c r="AC135" s="241">
        <f t="shared" si="13"/>
        <v>0</v>
      </c>
    </row>
    <row r="136" spans="1:29" x14ac:dyDescent="0.3">
      <c r="A136" s="181" t="str">
        <f t="shared" si="14"/>
        <v/>
      </c>
      <c r="B136" s="179"/>
      <c r="C136" s="182" t="str">
        <f t="shared" si="8"/>
        <v/>
      </c>
      <c r="D136" s="182" t="str">
        <f>IF(F136="","",INDEX(B!$I$2:$I$112,MATCH(F136,B!$K$2:$K$112,0)))</f>
        <v/>
      </c>
      <c r="E136" s="182" t="str">
        <f>IF(F136="","",INDEX(B!$J$2:$J$112,MATCH(F136,B!$K$2:$K$112,0)))</f>
        <v/>
      </c>
      <c r="F136" s="179"/>
      <c r="G136" s="179"/>
      <c r="H136" s="184"/>
      <c r="I136" s="179"/>
      <c r="J136" s="179"/>
      <c r="K136" s="179"/>
      <c r="L136" s="179"/>
      <c r="M136" s="179"/>
      <c r="N136" s="179"/>
      <c r="O136" s="179"/>
      <c r="P136" s="185"/>
      <c r="Q136" s="185"/>
      <c r="R136" s="185"/>
      <c r="S136" s="185"/>
      <c r="T136" s="185"/>
      <c r="U136" s="185"/>
      <c r="V136" s="185"/>
      <c r="W136" s="185"/>
      <c r="X136" s="185"/>
      <c r="Y136" s="183">
        <f t="shared" si="9"/>
        <v>0</v>
      </c>
      <c r="Z136" s="183">
        <f t="shared" si="10"/>
        <v>0</v>
      </c>
      <c r="AA136" s="183">
        <f t="shared" si="11"/>
        <v>0</v>
      </c>
      <c r="AB136" s="183">
        <f t="shared" si="12"/>
        <v>0</v>
      </c>
      <c r="AC136" s="241">
        <f t="shared" si="13"/>
        <v>0</v>
      </c>
    </row>
    <row r="137" spans="1:29" x14ac:dyDescent="0.3">
      <c r="A137" s="181" t="str">
        <f t="shared" si="14"/>
        <v/>
      </c>
      <c r="B137" s="179"/>
      <c r="C137" s="182" t="str">
        <f t="shared" ref="C137:C200" si="15">IF(G137&gt;0,IF(G137="INDICADOR DE GESTIÓN","INDICADOR DE GESTIÓN","MIR"),"")</f>
        <v/>
      </c>
      <c r="D137" s="182" t="str">
        <f>IF(F137="","",INDEX(B!$I$2:$I$112,MATCH(F137,B!$K$2:$K$112,0)))</f>
        <v/>
      </c>
      <c r="E137" s="182" t="str">
        <f>IF(F137="","",INDEX(B!$J$2:$J$112,MATCH(F137,B!$K$2:$K$112,0)))</f>
        <v/>
      </c>
      <c r="F137" s="179"/>
      <c r="G137" s="179"/>
      <c r="H137" s="184"/>
      <c r="I137" s="179"/>
      <c r="J137" s="179"/>
      <c r="K137" s="179"/>
      <c r="L137" s="179"/>
      <c r="M137" s="179"/>
      <c r="N137" s="179"/>
      <c r="O137" s="179"/>
      <c r="P137" s="185"/>
      <c r="Q137" s="185"/>
      <c r="R137" s="185"/>
      <c r="S137" s="185"/>
      <c r="T137" s="185"/>
      <c r="U137" s="185"/>
      <c r="V137" s="185"/>
      <c r="W137" s="185"/>
      <c r="X137" s="185"/>
      <c r="Y137" s="183">
        <f t="shared" ref="Y137:Y200" si="16">IF(G137="FIN",1,0)</f>
        <v>0</v>
      </c>
      <c r="Z137" s="183">
        <f t="shared" ref="Z137:Z200" si="17">IF(G137="PROPÓSITO",1,0)</f>
        <v>0</v>
      </c>
      <c r="AA137" s="183">
        <f t="shared" ref="AA137:AA200" si="18">IF(G137="COMPONENTE",1,0)</f>
        <v>0</v>
      </c>
      <c r="AB137" s="183">
        <f t="shared" ref="AB137:AB200" si="19">IF(G137="ACTIVIDAD",1,0)</f>
        <v>0</v>
      </c>
      <c r="AC137" s="241">
        <f t="shared" ref="AC137:AC200" si="20">SUM(P137:X137)</f>
        <v>0</v>
      </c>
    </row>
    <row r="138" spans="1:29" x14ac:dyDescent="0.3">
      <c r="A138" s="181" t="str">
        <f t="shared" ref="A138:A201" si="21">IF(B138&gt;0,A137+1,"")</f>
        <v/>
      </c>
      <c r="B138" s="179"/>
      <c r="C138" s="182" t="str">
        <f t="shared" si="15"/>
        <v/>
      </c>
      <c r="D138" s="182" t="str">
        <f>IF(F138="","",INDEX(B!$I$2:$I$112,MATCH(F138,B!$K$2:$K$112,0)))</f>
        <v/>
      </c>
      <c r="E138" s="182" t="str">
        <f>IF(F138="","",INDEX(B!$J$2:$J$112,MATCH(F138,B!$K$2:$K$112,0)))</f>
        <v/>
      </c>
      <c r="F138" s="179"/>
      <c r="G138" s="179"/>
      <c r="H138" s="184"/>
      <c r="I138" s="179"/>
      <c r="J138" s="179"/>
      <c r="K138" s="179"/>
      <c r="L138" s="179"/>
      <c r="M138" s="179"/>
      <c r="N138" s="179"/>
      <c r="O138" s="179"/>
      <c r="P138" s="185"/>
      <c r="Q138" s="185"/>
      <c r="R138" s="185"/>
      <c r="S138" s="185"/>
      <c r="T138" s="185"/>
      <c r="U138" s="185"/>
      <c r="V138" s="185"/>
      <c r="W138" s="185"/>
      <c r="X138" s="185"/>
      <c r="Y138" s="183">
        <f t="shared" si="16"/>
        <v>0</v>
      </c>
      <c r="Z138" s="183">
        <f t="shared" si="17"/>
        <v>0</v>
      </c>
      <c r="AA138" s="183">
        <f t="shared" si="18"/>
        <v>0</v>
      </c>
      <c r="AB138" s="183">
        <f t="shared" si="19"/>
        <v>0</v>
      </c>
      <c r="AC138" s="241">
        <f t="shared" si="20"/>
        <v>0</v>
      </c>
    </row>
    <row r="139" spans="1:29" x14ac:dyDescent="0.3">
      <c r="A139" s="181" t="str">
        <f t="shared" si="21"/>
        <v/>
      </c>
      <c r="B139" s="179"/>
      <c r="C139" s="182" t="str">
        <f t="shared" si="15"/>
        <v/>
      </c>
      <c r="D139" s="182" t="str">
        <f>IF(F139="","",INDEX(B!$I$2:$I$112,MATCH(F139,B!$K$2:$K$112,0)))</f>
        <v/>
      </c>
      <c r="E139" s="182" t="str">
        <f>IF(F139="","",INDEX(B!$J$2:$J$112,MATCH(F139,B!$K$2:$K$112,0)))</f>
        <v/>
      </c>
      <c r="F139" s="179"/>
      <c r="G139" s="179"/>
      <c r="H139" s="184"/>
      <c r="I139" s="179"/>
      <c r="J139" s="179"/>
      <c r="K139" s="179"/>
      <c r="L139" s="179"/>
      <c r="M139" s="179"/>
      <c r="N139" s="179"/>
      <c r="O139" s="179"/>
      <c r="P139" s="185"/>
      <c r="Q139" s="185"/>
      <c r="R139" s="185"/>
      <c r="S139" s="185"/>
      <c r="T139" s="185"/>
      <c r="U139" s="185"/>
      <c r="V139" s="185"/>
      <c r="W139" s="185"/>
      <c r="X139" s="185"/>
      <c r="Y139" s="183">
        <f t="shared" si="16"/>
        <v>0</v>
      </c>
      <c r="Z139" s="183">
        <f t="shared" si="17"/>
        <v>0</v>
      </c>
      <c r="AA139" s="183">
        <f t="shared" si="18"/>
        <v>0</v>
      </c>
      <c r="AB139" s="183">
        <f t="shared" si="19"/>
        <v>0</v>
      </c>
      <c r="AC139" s="241">
        <f t="shared" si="20"/>
        <v>0</v>
      </c>
    </row>
    <row r="140" spans="1:29" x14ac:dyDescent="0.3">
      <c r="A140" s="181" t="str">
        <f t="shared" si="21"/>
        <v/>
      </c>
      <c r="B140" s="179"/>
      <c r="C140" s="182" t="str">
        <f t="shared" si="15"/>
        <v/>
      </c>
      <c r="D140" s="182" t="str">
        <f>IF(F140="","",INDEX(B!$I$2:$I$112,MATCH(F140,B!$K$2:$K$112,0)))</f>
        <v/>
      </c>
      <c r="E140" s="182" t="str">
        <f>IF(F140="","",INDEX(B!$J$2:$J$112,MATCH(F140,B!$K$2:$K$112,0)))</f>
        <v/>
      </c>
      <c r="F140" s="179"/>
      <c r="G140" s="179"/>
      <c r="H140" s="184"/>
      <c r="I140" s="179"/>
      <c r="J140" s="179"/>
      <c r="K140" s="179"/>
      <c r="L140" s="179"/>
      <c r="M140" s="179"/>
      <c r="N140" s="179"/>
      <c r="O140" s="179"/>
      <c r="P140" s="185"/>
      <c r="Q140" s="185"/>
      <c r="R140" s="185"/>
      <c r="S140" s="185"/>
      <c r="T140" s="185"/>
      <c r="U140" s="185"/>
      <c r="V140" s="185"/>
      <c r="W140" s="185"/>
      <c r="X140" s="185"/>
      <c r="Y140" s="183">
        <f t="shared" si="16"/>
        <v>0</v>
      </c>
      <c r="Z140" s="183">
        <f t="shared" si="17"/>
        <v>0</v>
      </c>
      <c r="AA140" s="183">
        <f t="shared" si="18"/>
        <v>0</v>
      </c>
      <c r="AB140" s="183">
        <f t="shared" si="19"/>
        <v>0</v>
      </c>
      <c r="AC140" s="241">
        <f t="shared" si="20"/>
        <v>0</v>
      </c>
    </row>
    <row r="141" spans="1:29" x14ac:dyDescent="0.3">
      <c r="A141" s="181" t="str">
        <f t="shared" si="21"/>
        <v/>
      </c>
      <c r="B141" s="179"/>
      <c r="C141" s="182" t="str">
        <f t="shared" si="15"/>
        <v/>
      </c>
      <c r="D141" s="182" t="str">
        <f>IF(F141="","",INDEX(B!$I$2:$I$112,MATCH(F141,B!$K$2:$K$112,0)))</f>
        <v/>
      </c>
      <c r="E141" s="182" t="str">
        <f>IF(F141="","",INDEX(B!$J$2:$J$112,MATCH(F141,B!$K$2:$K$112,0)))</f>
        <v/>
      </c>
      <c r="F141" s="179"/>
      <c r="G141" s="179"/>
      <c r="H141" s="184"/>
      <c r="I141" s="179"/>
      <c r="J141" s="179"/>
      <c r="K141" s="179"/>
      <c r="L141" s="179"/>
      <c r="M141" s="179"/>
      <c r="N141" s="179"/>
      <c r="O141" s="179"/>
      <c r="P141" s="185"/>
      <c r="Q141" s="185"/>
      <c r="R141" s="185"/>
      <c r="S141" s="185"/>
      <c r="T141" s="185"/>
      <c r="U141" s="185"/>
      <c r="V141" s="185"/>
      <c r="W141" s="185"/>
      <c r="X141" s="185"/>
      <c r="Y141" s="183">
        <f t="shared" si="16"/>
        <v>0</v>
      </c>
      <c r="Z141" s="183">
        <f t="shared" si="17"/>
        <v>0</v>
      </c>
      <c r="AA141" s="183">
        <f t="shared" si="18"/>
        <v>0</v>
      </c>
      <c r="AB141" s="183">
        <f t="shared" si="19"/>
        <v>0</v>
      </c>
      <c r="AC141" s="241">
        <f t="shared" si="20"/>
        <v>0</v>
      </c>
    </row>
    <row r="142" spans="1:29" x14ac:dyDescent="0.3">
      <c r="A142" s="181" t="str">
        <f t="shared" si="21"/>
        <v/>
      </c>
      <c r="B142" s="179"/>
      <c r="C142" s="182" t="str">
        <f t="shared" si="15"/>
        <v/>
      </c>
      <c r="D142" s="182" t="str">
        <f>IF(F142="","",INDEX(B!$I$2:$I$112,MATCH(F142,B!$K$2:$K$112,0)))</f>
        <v/>
      </c>
      <c r="E142" s="182" t="str">
        <f>IF(F142="","",INDEX(B!$J$2:$J$112,MATCH(F142,B!$K$2:$K$112,0)))</f>
        <v/>
      </c>
      <c r="F142" s="179"/>
      <c r="G142" s="179"/>
      <c r="H142" s="184"/>
      <c r="I142" s="179"/>
      <c r="J142" s="179"/>
      <c r="K142" s="179"/>
      <c r="L142" s="179"/>
      <c r="M142" s="179"/>
      <c r="N142" s="179"/>
      <c r="O142" s="179"/>
      <c r="P142" s="185"/>
      <c r="Q142" s="185"/>
      <c r="R142" s="185"/>
      <c r="S142" s="185"/>
      <c r="T142" s="185"/>
      <c r="U142" s="185"/>
      <c r="V142" s="185"/>
      <c r="W142" s="185"/>
      <c r="X142" s="185"/>
      <c r="Y142" s="183">
        <f t="shared" si="16"/>
        <v>0</v>
      </c>
      <c r="Z142" s="183">
        <f t="shared" si="17"/>
        <v>0</v>
      </c>
      <c r="AA142" s="183">
        <f t="shared" si="18"/>
        <v>0</v>
      </c>
      <c r="AB142" s="183">
        <f t="shared" si="19"/>
        <v>0</v>
      </c>
      <c r="AC142" s="241">
        <f t="shared" si="20"/>
        <v>0</v>
      </c>
    </row>
    <row r="143" spans="1:29" x14ac:dyDescent="0.3">
      <c r="A143" s="181" t="str">
        <f t="shared" si="21"/>
        <v/>
      </c>
      <c r="B143" s="179"/>
      <c r="C143" s="182" t="str">
        <f t="shared" si="15"/>
        <v/>
      </c>
      <c r="D143" s="182" t="str">
        <f>IF(F143="","",INDEX(B!$I$2:$I$112,MATCH(F143,B!$K$2:$K$112,0)))</f>
        <v/>
      </c>
      <c r="E143" s="182" t="str">
        <f>IF(F143="","",INDEX(B!$J$2:$J$112,MATCH(F143,B!$K$2:$K$112,0)))</f>
        <v/>
      </c>
      <c r="F143" s="179"/>
      <c r="G143" s="179"/>
      <c r="H143" s="184"/>
      <c r="I143" s="179"/>
      <c r="J143" s="179"/>
      <c r="K143" s="179"/>
      <c r="L143" s="179"/>
      <c r="M143" s="179"/>
      <c r="N143" s="179"/>
      <c r="O143" s="179"/>
      <c r="P143" s="185"/>
      <c r="Q143" s="185"/>
      <c r="R143" s="185"/>
      <c r="S143" s="185"/>
      <c r="T143" s="185"/>
      <c r="U143" s="185"/>
      <c r="V143" s="185"/>
      <c r="W143" s="185"/>
      <c r="X143" s="185"/>
      <c r="Y143" s="183">
        <f t="shared" si="16"/>
        <v>0</v>
      </c>
      <c r="Z143" s="183">
        <f t="shared" si="17"/>
        <v>0</v>
      </c>
      <c r="AA143" s="183">
        <f t="shared" si="18"/>
        <v>0</v>
      </c>
      <c r="AB143" s="183">
        <f t="shared" si="19"/>
        <v>0</v>
      </c>
      <c r="AC143" s="241">
        <f t="shared" si="20"/>
        <v>0</v>
      </c>
    </row>
    <row r="144" spans="1:29" x14ac:dyDescent="0.3">
      <c r="A144" s="181" t="str">
        <f t="shared" si="21"/>
        <v/>
      </c>
      <c r="B144" s="179"/>
      <c r="C144" s="182" t="str">
        <f t="shared" si="15"/>
        <v/>
      </c>
      <c r="D144" s="182" t="str">
        <f>IF(F144="","",INDEX(B!$I$2:$I$112,MATCH(F144,B!$K$2:$K$112,0)))</f>
        <v/>
      </c>
      <c r="E144" s="182" t="str">
        <f>IF(F144="","",INDEX(B!$J$2:$J$112,MATCH(F144,B!$K$2:$K$112,0)))</f>
        <v/>
      </c>
      <c r="F144" s="179"/>
      <c r="G144" s="179"/>
      <c r="H144" s="184"/>
      <c r="I144" s="179"/>
      <c r="J144" s="179"/>
      <c r="K144" s="179"/>
      <c r="L144" s="179"/>
      <c r="M144" s="179"/>
      <c r="N144" s="179"/>
      <c r="O144" s="179"/>
      <c r="P144" s="185"/>
      <c r="Q144" s="185"/>
      <c r="R144" s="185"/>
      <c r="S144" s="185"/>
      <c r="T144" s="185"/>
      <c r="U144" s="185"/>
      <c r="V144" s="185"/>
      <c r="W144" s="185"/>
      <c r="X144" s="185"/>
      <c r="Y144" s="183">
        <f t="shared" si="16"/>
        <v>0</v>
      </c>
      <c r="Z144" s="183">
        <f t="shared" si="17"/>
        <v>0</v>
      </c>
      <c r="AA144" s="183">
        <f t="shared" si="18"/>
        <v>0</v>
      </c>
      <c r="AB144" s="183">
        <f t="shared" si="19"/>
        <v>0</v>
      </c>
      <c r="AC144" s="241">
        <f t="shared" si="20"/>
        <v>0</v>
      </c>
    </row>
    <row r="145" spans="1:29" x14ac:dyDescent="0.3">
      <c r="A145" s="181" t="str">
        <f t="shared" si="21"/>
        <v/>
      </c>
      <c r="B145" s="179"/>
      <c r="C145" s="182" t="str">
        <f t="shared" si="15"/>
        <v/>
      </c>
      <c r="D145" s="182" t="str">
        <f>IF(F145="","",INDEX(B!$I$2:$I$112,MATCH(F145,B!$K$2:$K$112,0)))</f>
        <v/>
      </c>
      <c r="E145" s="182" t="str">
        <f>IF(F145="","",INDEX(B!$J$2:$J$112,MATCH(F145,B!$K$2:$K$112,0)))</f>
        <v/>
      </c>
      <c r="F145" s="179"/>
      <c r="G145" s="179"/>
      <c r="H145" s="184"/>
      <c r="I145" s="179"/>
      <c r="J145" s="179"/>
      <c r="K145" s="179"/>
      <c r="L145" s="179"/>
      <c r="M145" s="179"/>
      <c r="N145" s="179"/>
      <c r="O145" s="179"/>
      <c r="P145" s="185"/>
      <c r="Q145" s="185"/>
      <c r="R145" s="185"/>
      <c r="S145" s="185"/>
      <c r="T145" s="185"/>
      <c r="U145" s="185"/>
      <c r="V145" s="185"/>
      <c r="W145" s="185"/>
      <c r="X145" s="185"/>
      <c r="Y145" s="183">
        <f t="shared" si="16"/>
        <v>0</v>
      </c>
      <c r="Z145" s="183">
        <f t="shared" si="17"/>
        <v>0</v>
      </c>
      <c r="AA145" s="183">
        <f t="shared" si="18"/>
        <v>0</v>
      </c>
      <c r="AB145" s="183">
        <f t="shared" si="19"/>
        <v>0</v>
      </c>
      <c r="AC145" s="241">
        <f t="shared" si="20"/>
        <v>0</v>
      </c>
    </row>
    <row r="146" spans="1:29" x14ac:dyDescent="0.3">
      <c r="A146" s="181" t="str">
        <f t="shared" si="21"/>
        <v/>
      </c>
      <c r="B146" s="179"/>
      <c r="C146" s="182" t="str">
        <f t="shared" si="15"/>
        <v/>
      </c>
      <c r="D146" s="182" t="str">
        <f>IF(F146="","",INDEX(B!$I$2:$I$112,MATCH(F146,B!$K$2:$K$112,0)))</f>
        <v/>
      </c>
      <c r="E146" s="182" t="str">
        <f>IF(F146="","",INDEX(B!$J$2:$J$112,MATCH(F146,B!$K$2:$K$112,0)))</f>
        <v/>
      </c>
      <c r="F146" s="179"/>
      <c r="G146" s="179"/>
      <c r="H146" s="184"/>
      <c r="I146" s="179"/>
      <c r="J146" s="179"/>
      <c r="K146" s="179"/>
      <c r="L146" s="179"/>
      <c r="M146" s="179"/>
      <c r="N146" s="179"/>
      <c r="O146" s="179"/>
      <c r="P146" s="185"/>
      <c r="Q146" s="185"/>
      <c r="R146" s="185"/>
      <c r="S146" s="185"/>
      <c r="T146" s="185"/>
      <c r="U146" s="185"/>
      <c r="V146" s="185"/>
      <c r="W146" s="185"/>
      <c r="X146" s="185"/>
      <c r="Y146" s="183">
        <f t="shared" si="16"/>
        <v>0</v>
      </c>
      <c r="Z146" s="183">
        <f t="shared" si="17"/>
        <v>0</v>
      </c>
      <c r="AA146" s="183">
        <f t="shared" si="18"/>
        <v>0</v>
      </c>
      <c r="AB146" s="183">
        <f t="shared" si="19"/>
        <v>0</v>
      </c>
      <c r="AC146" s="241">
        <f t="shared" si="20"/>
        <v>0</v>
      </c>
    </row>
    <row r="147" spans="1:29" x14ac:dyDescent="0.3">
      <c r="A147" s="181" t="str">
        <f t="shared" si="21"/>
        <v/>
      </c>
      <c r="B147" s="179"/>
      <c r="C147" s="182" t="str">
        <f t="shared" si="15"/>
        <v/>
      </c>
      <c r="D147" s="182" t="str">
        <f>IF(F147="","",INDEX(B!$I$2:$I$112,MATCH(F147,B!$K$2:$K$112,0)))</f>
        <v/>
      </c>
      <c r="E147" s="182" t="str">
        <f>IF(F147="","",INDEX(B!$J$2:$J$112,MATCH(F147,B!$K$2:$K$112,0)))</f>
        <v/>
      </c>
      <c r="F147" s="179"/>
      <c r="G147" s="179"/>
      <c r="H147" s="184"/>
      <c r="I147" s="179"/>
      <c r="J147" s="179"/>
      <c r="K147" s="179"/>
      <c r="L147" s="179"/>
      <c r="M147" s="179"/>
      <c r="N147" s="179"/>
      <c r="O147" s="179"/>
      <c r="P147" s="185"/>
      <c r="Q147" s="185"/>
      <c r="R147" s="185"/>
      <c r="S147" s="185"/>
      <c r="T147" s="185"/>
      <c r="U147" s="185"/>
      <c r="V147" s="185"/>
      <c r="W147" s="185"/>
      <c r="X147" s="185"/>
      <c r="Y147" s="183">
        <f t="shared" si="16"/>
        <v>0</v>
      </c>
      <c r="Z147" s="183">
        <f t="shared" si="17"/>
        <v>0</v>
      </c>
      <c r="AA147" s="183">
        <f t="shared" si="18"/>
        <v>0</v>
      </c>
      <c r="AB147" s="183">
        <f t="shared" si="19"/>
        <v>0</v>
      </c>
      <c r="AC147" s="241">
        <f t="shared" si="20"/>
        <v>0</v>
      </c>
    </row>
    <row r="148" spans="1:29" x14ac:dyDescent="0.3">
      <c r="A148" s="181" t="str">
        <f t="shared" si="21"/>
        <v/>
      </c>
      <c r="B148" s="179"/>
      <c r="C148" s="182" t="str">
        <f t="shared" si="15"/>
        <v/>
      </c>
      <c r="D148" s="182" t="str">
        <f>IF(F148="","",INDEX(B!$I$2:$I$112,MATCH(F148,B!$K$2:$K$112,0)))</f>
        <v/>
      </c>
      <c r="E148" s="182" t="str">
        <f>IF(F148="","",INDEX(B!$J$2:$J$112,MATCH(F148,B!$K$2:$K$112,0)))</f>
        <v/>
      </c>
      <c r="F148" s="179"/>
      <c r="G148" s="179"/>
      <c r="H148" s="184"/>
      <c r="I148" s="179"/>
      <c r="J148" s="179"/>
      <c r="K148" s="179"/>
      <c r="L148" s="179"/>
      <c r="M148" s="179"/>
      <c r="N148" s="179"/>
      <c r="O148" s="179"/>
      <c r="P148" s="185"/>
      <c r="Q148" s="185"/>
      <c r="R148" s="185"/>
      <c r="S148" s="185"/>
      <c r="T148" s="185"/>
      <c r="U148" s="185"/>
      <c r="V148" s="185"/>
      <c r="W148" s="185"/>
      <c r="X148" s="185"/>
      <c r="Y148" s="183">
        <f t="shared" si="16"/>
        <v>0</v>
      </c>
      <c r="Z148" s="183">
        <f t="shared" si="17"/>
        <v>0</v>
      </c>
      <c r="AA148" s="183">
        <f t="shared" si="18"/>
        <v>0</v>
      </c>
      <c r="AB148" s="183">
        <f t="shared" si="19"/>
        <v>0</v>
      </c>
      <c r="AC148" s="241">
        <f t="shared" si="20"/>
        <v>0</v>
      </c>
    </row>
    <row r="149" spans="1:29" x14ac:dyDescent="0.3">
      <c r="A149" s="181" t="str">
        <f t="shared" si="21"/>
        <v/>
      </c>
      <c r="B149" s="179"/>
      <c r="C149" s="182" t="str">
        <f t="shared" si="15"/>
        <v/>
      </c>
      <c r="D149" s="182" t="str">
        <f>IF(F149="","",INDEX(B!$I$2:$I$112,MATCH(F149,B!$K$2:$K$112,0)))</f>
        <v/>
      </c>
      <c r="E149" s="182" t="str">
        <f>IF(F149="","",INDEX(B!$J$2:$J$112,MATCH(F149,B!$K$2:$K$112,0)))</f>
        <v/>
      </c>
      <c r="F149" s="179"/>
      <c r="G149" s="179"/>
      <c r="H149" s="184"/>
      <c r="I149" s="179"/>
      <c r="J149" s="179"/>
      <c r="K149" s="179"/>
      <c r="L149" s="179"/>
      <c r="M149" s="179"/>
      <c r="N149" s="179"/>
      <c r="O149" s="179"/>
      <c r="P149" s="185"/>
      <c r="Q149" s="185"/>
      <c r="R149" s="185"/>
      <c r="S149" s="185"/>
      <c r="T149" s="185"/>
      <c r="U149" s="185"/>
      <c r="V149" s="185"/>
      <c r="W149" s="185"/>
      <c r="X149" s="185"/>
      <c r="Y149" s="183">
        <f t="shared" si="16"/>
        <v>0</v>
      </c>
      <c r="Z149" s="183">
        <f t="shared" si="17"/>
        <v>0</v>
      </c>
      <c r="AA149" s="183">
        <f t="shared" si="18"/>
        <v>0</v>
      </c>
      <c r="AB149" s="183">
        <f t="shared" si="19"/>
        <v>0</v>
      </c>
      <c r="AC149" s="241">
        <f t="shared" si="20"/>
        <v>0</v>
      </c>
    </row>
    <row r="150" spans="1:29" x14ac:dyDescent="0.3">
      <c r="A150" s="181" t="str">
        <f t="shared" si="21"/>
        <v/>
      </c>
      <c r="B150" s="179"/>
      <c r="C150" s="182" t="str">
        <f t="shared" si="15"/>
        <v/>
      </c>
      <c r="D150" s="182" t="str">
        <f>IF(F150="","",INDEX(B!$I$2:$I$112,MATCH(F150,B!$K$2:$K$112,0)))</f>
        <v/>
      </c>
      <c r="E150" s="182" t="str">
        <f>IF(F150="","",INDEX(B!$J$2:$J$112,MATCH(F150,B!$K$2:$K$112,0)))</f>
        <v/>
      </c>
      <c r="F150" s="179"/>
      <c r="G150" s="179"/>
      <c r="H150" s="184"/>
      <c r="I150" s="179"/>
      <c r="J150" s="179"/>
      <c r="K150" s="179"/>
      <c r="L150" s="179"/>
      <c r="M150" s="179"/>
      <c r="N150" s="179"/>
      <c r="O150" s="179"/>
      <c r="P150" s="185"/>
      <c r="Q150" s="185"/>
      <c r="R150" s="185"/>
      <c r="S150" s="185"/>
      <c r="T150" s="185"/>
      <c r="U150" s="185"/>
      <c r="V150" s="185"/>
      <c r="W150" s="185"/>
      <c r="X150" s="185"/>
      <c r="Y150" s="183">
        <f t="shared" si="16"/>
        <v>0</v>
      </c>
      <c r="Z150" s="183">
        <f t="shared" si="17"/>
        <v>0</v>
      </c>
      <c r="AA150" s="183">
        <f t="shared" si="18"/>
        <v>0</v>
      </c>
      <c r="AB150" s="183">
        <f t="shared" si="19"/>
        <v>0</v>
      </c>
      <c r="AC150" s="241">
        <f t="shared" si="20"/>
        <v>0</v>
      </c>
    </row>
    <row r="151" spans="1:29" x14ac:dyDescent="0.3">
      <c r="A151" s="181" t="str">
        <f t="shared" si="21"/>
        <v/>
      </c>
      <c r="B151" s="179"/>
      <c r="C151" s="182" t="str">
        <f t="shared" si="15"/>
        <v/>
      </c>
      <c r="D151" s="182" t="str">
        <f>IF(F151="","",INDEX(B!$I$2:$I$112,MATCH(F151,B!$K$2:$K$112,0)))</f>
        <v/>
      </c>
      <c r="E151" s="182" t="str">
        <f>IF(F151="","",INDEX(B!$J$2:$J$112,MATCH(F151,B!$K$2:$K$112,0)))</f>
        <v/>
      </c>
      <c r="F151" s="179"/>
      <c r="G151" s="179"/>
      <c r="H151" s="184"/>
      <c r="I151" s="179"/>
      <c r="J151" s="179"/>
      <c r="K151" s="179"/>
      <c r="L151" s="179"/>
      <c r="M151" s="179"/>
      <c r="N151" s="179"/>
      <c r="O151" s="179"/>
      <c r="P151" s="185"/>
      <c r="Q151" s="185"/>
      <c r="R151" s="185"/>
      <c r="S151" s="185"/>
      <c r="T151" s="185"/>
      <c r="U151" s="185"/>
      <c r="V151" s="185"/>
      <c r="W151" s="185"/>
      <c r="X151" s="185"/>
      <c r="Y151" s="183">
        <f t="shared" si="16"/>
        <v>0</v>
      </c>
      <c r="Z151" s="183">
        <f t="shared" si="17"/>
        <v>0</v>
      </c>
      <c r="AA151" s="183">
        <f t="shared" si="18"/>
        <v>0</v>
      </c>
      <c r="AB151" s="183">
        <f t="shared" si="19"/>
        <v>0</v>
      </c>
      <c r="AC151" s="241">
        <f t="shared" si="20"/>
        <v>0</v>
      </c>
    </row>
    <row r="152" spans="1:29" x14ac:dyDescent="0.3">
      <c r="A152" s="181" t="str">
        <f t="shared" si="21"/>
        <v/>
      </c>
      <c r="B152" s="179"/>
      <c r="C152" s="182" t="str">
        <f t="shared" si="15"/>
        <v/>
      </c>
      <c r="D152" s="182" t="str">
        <f>IF(F152="","",INDEX(B!$I$2:$I$112,MATCH(F152,B!$K$2:$K$112,0)))</f>
        <v/>
      </c>
      <c r="E152" s="182" t="str">
        <f>IF(F152="","",INDEX(B!$J$2:$J$112,MATCH(F152,B!$K$2:$K$112,0)))</f>
        <v/>
      </c>
      <c r="F152" s="179"/>
      <c r="G152" s="179"/>
      <c r="H152" s="184"/>
      <c r="I152" s="179"/>
      <c r="J152" s="179"/>
      <c r="K152" s="179"/>
      <c r="L152" s="179"/>
      <c r="M152" s="179"/>
      <c r="N152" s="179"/>
      <c r="O152" s="179"/>
      <c r="P152" s="185"/>
      <c r="Q152" s="185"/>
      <c r="R152" s="185"/>
      <c r="S152" s="185"/>
      <c r="T152" s="185"/>
      <c r="U152" s="185"/>
      <c r="V152" s="185"/>
      <c r="W152" s="185"/>
      <c r="X152" s="185"/>
      <c r="Y152" s="183">
        <f t="shared" si="16"/>
        <v>0</v>
      </c>
      <c r="Z152" s="183">
        <f t="shared" si="17"/>
        <v>0</v>
      </c>
      <c r="AA152" s="183">
        <f t="shared" si="18"/>
        <v>0</v>
      </c>
      <c r="AB152" s="183">
        <f t="shared" si="19"/>
        <v>0</v>
      </c>
      <c r="AC152" s="241">
        <f t="shared" si="20"/>
        <v>0</v>
      </c>
    </row>
    <row r="153" spans="1:29" x14ac:dyDescent="0.3">
      <c r="A153" s="181" t="str">
        <f t="shared" si="21"/>
        <v/>
      </c>
      <c r="B153" s="179"/>
      <c r="C153" s="182" t="str">
        <f t="shared" si="15"/>
        <v/>
      </c>
      <c r="D153" s="182" t="str">
        <f>IF(F153="","",INDEX(B!$I$2:$I$112,MATCH(F153,B!$K$2:$K$112,0)))</f>
        <v/>
      </c>
      <c r="E153" s="182" t="str">
        <f>IF(F153="","",INDEX(B!$J$2:$J$112,MATCH(F153,B!$K$2:$K$112,0)))</f>
        <v/>
      </c>
      <c r="F153" s="179"/>
      <c r="G153" s="179"/>
      <c r="H153" s="184"/>
      <c r="I153" s="179"/>
      <c r="J153" s="179"/>
      <c r="K153" s="179"/>
      <c r="L153" s="179"/>
      <c r="M153" s="179"/>
      <c r="N153" s="179"/>
      <c r="O153" s="179"/>
      <c r="P153" s="185"/>
      <c r="Q153" s="185"/>
      <c r="R153" s="185"/>
      <c r="S153" s="185"/>
      <c r="T153" s="185"/>
      <c r="U153" s="185"/>
      <c r="V153" s="185"/>
      <c r="W153" s="185"/>
      <c r="X153" s="185"/>
      <c r="Y153" s="183">
        <f t="shared" si="16"/>
        <v>0</v>
      </c>
      <c r="Z153" s="183">
        <f t="shared" si="17"/>
        <v>0</v>
      </c>
      <c r="AA153" s="183">
        <f t="shared" si="18"/>
        <v>0</v>
      </c>
      <c r="AB153" s="183">
        <f t="shared" si="19"/>
        <v>0</v>
      </c>
      <c r="AC153" s="241">
        <f t="shared" si="20"/>
        <v>0</v>
      </c>
    </row>
    <row r="154" spans="1:29" x14ac:dyDescent="0.3">
      <c r="A154" s="181" t="str">
        <f t="shared" si="21"/>
        <v/>
      </c>
      <c r="B154" s="179"/>
      <c r="C154" s="182" t="str">
        <f t="shared" si="15"/>
        <v/>
      </c>
      <c r="D154" s="182" t="str">
        <f>IF(F154="","",INDEX(B!$I$2:$I$112,MATCH(F154,B!$K$2:$K$112,0)))</f>
        <v/>
      </c>
      <c r="E154" s="182" t="str">
        <f>IF(F154="","",INDEX(B!$J$2:$J$112,MATCH(F154,B!$K$2:$K$112,0)))</f>
        <v/>
      </c>
      <c r="F154" s="179"/>
      <c r="G154" s="179"/>
      <c r="H154" s="184"/>
      <c r="I154" s="179"/>
      <c r="J154" s="179"/>
      <c r="K154" s="179"/>
      <c r="L154" s="179"/>
      <c r="M154" s="179"/>
      <c r="N154" s="179"/>
      <c r="O154" s="179"/>
      <c r="P154" s="185"/>
      <c r="Q154" s="185"/>
      <c r="R154" s="185"/>
      <c r="S154" s="185"/>
      <c r="T154" s="185"/>
      <c r="U154" s="185"/>
      <c r="V154" s="185"/>
      <c r="W154" s="185"/>
      <c r="X154" s="185"/>
      <c r="Y154" s="183">
        <f t="shared" si="16"/>
        <v>0</v>
      </c>
      <c r="Z154" s="183">
        <f t="shared" si="17"/>
        <v>0</v>
      </c>
      <c r="AA154" s="183">
        <f t="shared" si="18"/>
        <v>0</v>
      </c>
      <c r="AB154" s="183">
        <f t="shared" si="19"/>
        <v>0</v>
      </c>
      <c r="AC154" s="241">
        <f t="shared" si="20"/>
        <v>0</v>
      </c>
    </row>
    <row r="155" spans="1:29" x14ac:dyDescent="0.3">
      <c r="A155" s="181" t="str">
        <f t="shared" si="21"/>
        <v/>
      </c>
      <c r="B155" s="179"/>
      <c r="C155" s="182" t="str">
        <f t="shared" si="15"/>
        <v/>
      </c>
      <c r="D155" s="182" t="str">
        <f>IF(F155="","",INDEX(B!$I$2:$I$112,MATCH(F155,B!$K$2:$K$112,0)))</f>
        <v/>
      </c>
      <c r="E155" s="182" t="str">
        <f>IF(F155="","",INDEX(B!$J$2:$J$112,MATCH(F155,B!$K$2:$K$112,0)))</f>
        <v/>
      </c>
      <c r="F155" s="179"/>
      <c r="G155" s="179"/>
      <c r="H155" s="184"/>
      <c r="I155" s="179"/>
      <c r="J155" s="179"/>
      <c r="K155" s="179"/>
      <c r="L155" s="179"/>
      <c r="M155" s="179"/>
      <c r="N155" s="179"/>
      <c r="O155" s="179"/>
      <c r="P155" s="185"/>
      <c r="Q155" s="185"/>
      <c r="R155" s="185"/>
      <c r="S155" s="185"/>
      <c r="T155" s="185"/>
      <c r="U155" s="185"/>
      <c r="V155" s="185"/>
      <c r="W155" s="185"/>
      <c r="X155" s="185"/>
      <c r="Y155" s="183">
        <f t="shared" si="16"/>
        <v>0</v>
      </c>
      <c r="Z155" s="183">
        <f t="shared" si="17"/>
        <v>0</v>
      </c>
      <c r="AA155" s="183">
        <f t="shared" si="18"/>
        <v>0</v>
      </c>
      <c r="AB155" s="183">
        <f t="shared" si="19"/>
        <v>0</v>
      </c>
      <c r="AC155" s="241">
        <f t="shared" si="20"/>
        <v>0</v>
      </c>
    </row>
    <row r="156" spans="1:29" x14ac:dyDescent="0.3">
      <c r="A156" s="181" t="str">
        <f t="shared" si="21"/>
        <v/>
      </c>
      <c r="B156" s="179"/>
      <c r="C156" s="182" t="str">
        <f t="shared" si="15"/>
        <v/>
      </c>
      <c r="D156" s="182" t="str">
        <f>IF(F156="","",INDEX(B!$I$2:$I$112,MATCH(F156,B!$K$2:$K$112,0)))</f>
        <v/>
      </c>
      <c r="E156" s="182" t="str">
        <f>IF(F156="","",INDEX(B!$J$2:$J$112,MATCH(F156,B!$K$2:$K$112,0)))</f>
        <v/>
      </c>
      <c r="F156" s="179"/>
      <c r="G156" s="179"/>
      <c r="H156" s="184"/>
      <c r="I156" s="179"/>
      <c r="J156" s="179"/>
      <c r="K156" s="179"/>
      <c r="L156" s="179"/>
      <c r="M156" s="179"/>
      <c r="N156" s="179"/>
      <c r="O156" s="179"/>
      <c r="P156" s="185"/>
      <c r="Q156" s="185"/>
      <c r="R156" s="185"/>
      <c r="S156" s="185"/>
      <c r="T156" s="185"/>
      <c r="U156" s="185"/>
      <c r="V156" s="185"/>
      <c r="W156" s="185"/>
      <c r="X156" s="185"/>
      <c r="Y156" s="183">
        <f t="shared" si="16"/>
        <v>0</v>
      </c>
      <c r="Z156" s="183">
        <f t="shared" si="17"/>
        <v>0</v>
      </c>
      <c r="AA156" s="183">
        <f t="shared" si="18"/>
        <v>0</v>
      </c>
      <c r="AB156" s="183">
        <f t="shared" si="19"/>
        <v>0</v>
      </c>
      <c r="AC156" s="241">
        <f t="shared" si="20"/>
        <v>0</v>
      </c>
    </row>
    <row r="157" spans="1:29" x14ac:dyDescent="0.3">
      <c r="A157" s="181" t="str">
        <f t="shared" si="21"/>
        <v/>
      </c>
      <c r="B157" s="179"/>
      <c r="C157" s="182" t="str">
        <f t="shared" si="15"/>
        <v/>
      </c>
      <c r="D157" s="182" t="str">
        <f>IF(F157="","",INDEX(B!$I$2:$I$112,MATCH(F157,B!$K$2:$K$112,0)))</f>
        <v/>
      </c>
      <c r="E157" s="182" t="str">
        <f>IF(F157="","",INDEX(B!$J$2:$J$112,MATCH(F157,B!$K$2:$K$112,0)))</f>
        <v/>
      </c>
      <c r="F157" s="179"/>
      <c r="G157" s="179"/>
      <c r="H157" s="184"/>
      <c r="I157" s="179"/>
      <c r="J157" s="179"/>
      <c r="K157" s="179"/>
      <c r="L157" s="179"/>
      <c r="M157" s="179"/>
      <c r="N157" s="179"/>
      <c r="O157" s="179"/>
      <c r="P157" s="185"/>
      <c r="Q157" s="185"/>
      <c r="R157" s="185"/>
      <c r="S157" s="185"/>
      <c r="T157" s="185"/>
      <c r="U157" s="185"/>
      <c r="V157" s="185"/>
      <c r="W157" s="185"/>
      <c r="X157" s="185"/>
      <c r="Y157" s="183">
        <f t="shared" si="16"/>
        <v>0</v>
      </c>
      <c r="Z157" s="183">
        <f t="shared" si="17"/>
        <v>0</v>
      </c>
      <c r="AA157" s="183">
        <f t="shared" si="18"/>
        <v>0</v>
      </c>
      <c r="AB157" s="183">
        <f t="shared" si="19"/>
        <v>0</v>
      </c>
      <c r="AC157" s="241">
        <f t="shared" si="20"/>
        <v>0</v>
      </c>
    </row>
    <row r="158" spans="1:29" x14ac:dyDescent="0.3">
      <c r="A158" s="181" t="str">
        <f t="shared" si="21"/>
        <v/>
      </c>
      <c r="B158" s="179"/>
      <c r="C158" s="182" t="str">
        <f t="shared" si="15"/>
        <v/>
      </c>
      <c r="D158" s="182" t="str">
        <f>IF(F158="","",INDEX(B!$I$2:$I$112,MATCH(F158,B!$K$2:$K$112,0)))</f>
        <v/>
      </c>
      <c r="E158" s="182" t="str">
        <f>IF(F158="","",INDEX(B!$J$2:$J$112,MATCH(F158,B!$K$2:$K$112,0)))</f>
        <v/>
      </c>
      <c r="F158" s="179"/>
      <c r="G158" s="179"/>
      <c r="H158" s="184"/>
      <c r="I158" s="179"/>
      <c r="J158" s="179"/>
      <c r="K158" s="179"/>
      <c r="L158" s="179"/>
      <c r="M158" s="179"/>
      <c r="N158" s="179"/>
      <c r="O158" s="179"/>
      <c r="P158" s="185"/>
      <c r="Q158" s="185"/>
      <c r="R158" s="185"/>
      <c r="S158" s="185"/>
      <c r="T158" s="185"/>
      <c r="U158" s="185"/>
      <c r="V158" s="185"/>
      <c r="W158" s="185"/>
      <c r="X158" s="185"/>
      <c r="Y158" s="183">
        <f t="shared" si="16"/>
        <v>0</v>
      </c>
      <c r="Z158" s="183">
        <f t="shared" si="17"/>
        <v>0</v>
      </c>
      <c r="AA158" s="183">
        <f t="shared" si="18"/>
        <v>0</v>
      </c>
      <c r="AB158" s="183">
        <f t="shared" si="19"/>
        <v>0</v>
      </c>
      <c r="AC158" s="241">
        <f t="shared" si="20"/>
        <v>0</v>
      </c>
    </row>
    <row r="159" spans="1:29" x14ac:dyDescent="0.3">
      <c r="A159" s="181" t="str">
        <f t="shared" si="21"/>
        <v/>
      </c>
      <c r="B159" s="179"/>
      <c r="C159" s="182" t="str">
        <f t="shared" si="15"/>
        <v/>
      </c>
      <c r="D159" s="182" t="str">
        <f>IF(F159="","",INDEX(B!$I$2:$I$112,MATCH(F159,B!$K$2:$K$112,0)))</f>
        <v/>
      </c>
      <c r="E159" s="182" t="str">
        <f>IF(F159="","",INDEX(B!$J$2:$J$112,MATCH(F159,B!$K$2:$K$112,0)))</f>
        <v/>
      </c>
      <c r="F159" s="179"/>
      <c r="G159" s="179"/>
      <c r="H159" s="184"/>
      <c r="I159" s="179"/>
      <c r="J159" s="179"/>
      <c r="K159" s="179"/>
      <c r="L159" s="179"/>
      <c r="M159" s="179"/>
      <c r="N159" s="179"/>
      <c r="O159" s="179"/>
      <c r="P159" s="185"/>
      <c r="Q159" s="185"/>
      <c r="R159" s="185"/>
      <c r="S159" s="185"/>
      <c r="T159" s="185"/>
      <c r="U159" s="185"/>
      <c r="V159" s="185"/>
      <c r="W159" s="185"/>
      <c r="X159" s="185"/>
      <c r="Y159" s="183">
        <f t="shared" si="16"/>
        <v>0</v>
      </c>
      <c r="Z159" s="183">
        <f t="shared" si="17"/>
        <v>0</v>
      </c>
      <c r="AA159" s="183">
        <f t="shared" si="18"/>
        <v>0</v>
      </c>
      <c r="AB159" s="183">
        <f t="shared" si="19"/>
        <v>0</v>
      </c>
      <c r="AC159" s="241">
        <f t="shared" si="20"/>
        <v>0</v>
      </c>
    </row>
    <row r="160" spans="1:29" x14ac:dyDescent="0.3">
      <c r="A160" s="181" t="str">
        <f t="shared" si="21"/>
        <v/>
      </c>
      <c r="B160" s="179"/>
      <c r="C160" s="182" t="str">
        <f t="shared" si="15"/>
        <v/>
      </c>
      <c r="D160" s="182" t="str">
        <f>IF(F160="","",INDEX(B!$I$2:$I$112,MATCH(F160,B!$K$2:$K$112,0)))</f>
        <v/>
      </c>
      <c r="E160" s="182" t="str">
        <f>IF(F160="","",INDEX(B!$J$2:$J$112,MATCH(F160,B!$K$2:$K$112,0)))</f>
        <v/>
      </c>
      <c r="F160" s="179"/>
      <c r="G160" s="179"/>
      <c r="H160" s="184"/>
      <c r="I160" s="179"/>
      <c r="J160" s="179"/>
      <c r="K160" s="179"/>
      <c r="L160" s="179"/>
      <c r="M160" s="179"/>
      <c r="N160" s="179"/>
      <c r="O160" s="179"/>
      <c r="P160" s="185"/>
      <c r="Q160" s="185"/>
      <c r="R160" s="185"/>
      <c r="S160" s="185"/>
      <c r="T160" s="185"/>
      <c r="U160" s="185"/>
      <c r="V160" s="185"/>
      <c r="W160" s="185"/>
      <c r="X160" s="185"/>
      <c r="Y160" s="183">
        <f t="shared" si="16"/>
        <v>0</v>
      </c>
      <c r="Z160" s="183">
        <f t="shared" si="17"/>
        <v>0</v>
      </c>
      <c r="AA160" s="183">
        <f t="shared" si="18"/>
        <v>0</v>
      </c>
      <c r="AB160" s="183">
        <f t="shared" si="19"/>
        <v>0</v>
      </c>
      <c r="AC160" s="241">
        <f t="shared" si="20"/>
        <v>0</v>
      </c>
    </row>
    <row r="161" spans="1:29" x14ac:dyDescent="0.3">
      <c r="A161" s="181" t="str">
        <f t="shared" si="21"/>
        <v/>
      </c>
      <c r="B161" s="179"/>
      <c r="C161" s="182" t="str">
        <f t="shared" si="15"/>
        <v/>
      </c>
      <c r="D161" s="182" t="str">
        <f>IF(F161="","",INDEX(B!$I$2:$I$112,MATCH(F161,B!$K$2:$K$112,0)))</f>
        <v/>
      </c>
      <c r="E161" s="182" t="str">
        <f>IF(F161="","",INDEX(B!$J$2:$J$112,MATCH(F161,B!$K$2:$K$112,0)))</f>
        <v/>
      </c>
      <c r="F161" s="179"/>
      <c r="G161" s="179"/>
      <c r="H161" s="184"/>
      <c r="I161" s="179"/>
      <c r="J161" s="179"/>
      <c r="K161" s="179"/>
      <c r="L161" s="179"/>
      <c r="M161" s="179"/>
      <c r="N161" s="179"/>
      <c r="O161" s="179"/>
      <c r="P161" s="185"/>
      <c r="Q161" s="185"/>
      <c r="R161" s="185"/>
      <c r="S161" s="185"/>
      <c r="T161" s="185"/>
      <c r="U161" s="185"/>
      <c r="V161" s="185"/>
      <c r="W161" s="185"/>
      <c r="X161" s="185"/>
      <c r="Y161" s="183">
        <f t="shared" si="16"/>
        <v>0</v>
      </c>
      <c r="Z161" s="183">
        <f t="shared" si="17"/>
        <v>0</v>
      </c>
      <c r="AA161" s="183">
        <f t="shared" si="18"/>
        <v>0</v>
      </c>
      <c r="AB161" s="183">
        <f t="shared" si="19"/>
        <v>0</v>
      </c>
      <c r="AC161" s="241">
        <f t="shared" si="20"/>
        <v>0</v>
      </c>
    </row>
    <row r="162" spans="1:29" x14ac:dyDescent="0.3">
      <c r="A162" s="181" t="str">
        <f t="shared" si="21"/>
        <v/>
      </c>
      <c r="B162" s="179"/>
      <c r="C162" s="182" t="str">
        <f t="shared" si="15"/>
        <v/>
      </c>
      <c r="D162" s="182" t="str">
        <f>IF(F162="","",INDEX(B!$I$2:$I$112,MATCH(F162,B!$K$2:$K$112,0)))</f>
        <v/>
      </c>
      <c r="E162" s="182" t="str">
        <f>IF(F162="","",INDEX(B!$J$2:$J$112,MATCH(F162,B!$K$2:$K$112,0)))</f>
        <v/>
      </c>
      <c r="F162" s="179"/>
      <c r="G162" s="179"/>
      <c r="H162" s="184"/>
      <c r="I162" s="179"/>
      <c r="J162" s="179"/>
      <c r="K162" s="179"/>
      <c r="L162" s="179"/>
      <c r="M162" s="179"/>
      <c r="N162" s="179"/>
      <c r="O162" s="179"/>
      <c r="P162" s="185"/>
      <c r="Q162" s="185"/>
      <c r="R162" s="185"/>
      <c r="S162" s="185"/>
      <c r="T162" s="185"/>
      <c r="U162" s="185"/>
      <c r="V162" s="185"/>
      <c r="W162" s="185"/>
      <c r="X162" s="185"/>
      <c r="Y162" s="183">
        <f t="shared" si="16"/>
        <v>0</v>
      </c>
      <c r="Z162" s="183">
        <f t="shared" si="17"/>
        <v>0</v>
      </c>
      <c r="AA162" s="183">
        <f t="shared" si="18"/>
        <v>0</v>
      </c>
      <c r="AB162" s="183">
        <f t="shared" si="19"/>
        <v>0</v>
      </c>
      <c r="AC162" s="241">
        <f t="shared" si="20"/>
        <v>0</v>
      </c>
    </row>
    <row r="163" spans="1:29" x14ac:dyDescent="0.3">
      <c r="A163" s="181" t="str">
        <f t="shared" si="21"/>
        <v/>
      </c>
      <c r="B163" s="179"/>
      <c r="C163" s="182" t="str">
        <f t="shared" si="15"/>
        <v/>
      </c>
      <c r="D163" s="182" t="str">
        <f>IF(F163="","",INDEX(B!$I$2:$I$112,MATCH(F163,B!$K$2:$K$112,0)))</f>
        <v/>
      </c>
      <c r="E163" s="182" t="str">
        <f>IF(F163="","",INDEX(B!$J$2:$J$112,MATCH(F163,B!$K$2:$K$112,0)))</f>
        <v/>
      </c>
      <c r="F163" s="179"/>
      <c r="G163" s="179"/>
      <c r="H163" s="184"/>
      <c r="I163" s="179"/>
      <c r="J163" s="179"/>
      <c r="K163" s="179"/>
      <c r="L163" s="179"/>
      <c r="M163" s="179"/>
      <c r="N163" s="179"/>
      <c r="O163" s="179"/>
      <c r="P163" s="185"/>
      <c r="Q163" s="185"/>
      <c r="R163" s="185"/>
      <c r="S163" s="185"/>
      <c r="T163" s="185"/>
      <c r="U163" s="185"/>
      <c r="V163" s="185"/>
      <c r="W163" s="185"/>
      <c r="X163" s="185"/>
      <c r="Y163" s="183">
        <f t="shared" si="16"/>
        <v>0</v>
      </c>
      <c r="Z163" s="183">
        <f t="shared" si="17"/>
        <v>0</v>
      </c>
      <c r="AA163" s="183">
        <f t="shared" si="18"/>
        <v>0</v>
      </c>
      <c r="AB163" s="183">
        <f t="shared" si="19"/>
        <v>0</v>
      </c>
      <c r="AC163" s="241">
        <f t="shared" si="20"/>
        <v>0</v>
      </c>
    </row>
    <row r="164" spans="1:29" x14ac:dyDescent="0.3">
      <c r="A164" s="181" t="str">
        <f t="shared" si="21"/>
        <v/>
      </c>
      <c r="B164" s="179"/>
      <c r="C164" s="182" t="str">
        <f t="shared" si="15"/>
        <v/>
      </c>
      <c r="D164" s="182" t="str">
        <f>IF(F164="","",INDEX(B!$I$2:$I$112,MATCH(F164,B!$K$2:$K$112,0)))</f>
        <v/>
      </c>
      <c r="E164" s="182" t="str">
        <f>IF(F164="","",INDEX(B!$J$2:$J$112,MATCH(F164,B!$K$2:$K$112,0)))</f>
        <v/>
      </c>
      <c r="F164" s="179"/>
      <c r="G164" s="179"/>
      <c r="H164" s="184"/>
      <c r="I164" s="179"/>
      <c r="J164" s="179"/>
      <c r="K164" s="179"/>
      <c r="L164" s="179"/>
      <c r="M164" s="179"/>
      <c r="N164" s="179"/>
      <c r="O164" s="179"/>
      <c r="P164" s="185"/>
      <c r="Q164" s="185"/>
      <c r="R164" s="185"/>
      <c r="S164" s="185"/>
      <c r="T164" s="185"/>
      <c r="U164" s="185"/>
      <c r="V164" s="185"/>
      <c r="W164" s="185"/>
      <c r="X164" s="185"/>
      <c r="Y164" s="183">
        <f t="shared" si="16"/>
        <v>0</v>
      </c>
      <c r="Z164" s="183">
        <f t="shared" si="17"/>
        <v>0</v>
      </c>
      <c r="AA164" s="183">
        <f t="shared" si="18"/>
        <v>0</v>
      </c>
      <c r="AB164" s="183">
        <f t="shared" si="19"/>
        <v>0</v>
      </c>
      <c r="AC164" s="241">
        <f t="shared" si="20"/>
        <v>0</v>
      </c>
    </row>
    <row r="165" spans="1:29" x14ac:dyDescent="0.3">
      <c r="A165" s="181" t="str">
        <f t="shared" si="21"/>
        <v/>
      </c>
      <c r="B165" s="179"/>
      <c r="C165" s="182" t="str">
        <f t="shared" si="15"/>
        <v/>
      </c>
      <c r="D165" s="182" t="str">
        <f>IF(F165="","",INDEX(B!$I$2:$I$112,MATCH(F165,B!$K$2:$K$112,0)))</f>
        <v/>
      </c>
      <c r="E165" s="182" t="str">
        <f>IF(F165="","",INDEX(B!$J$2:$J$112,MATCH(F165,B!$K$2:$K$112,0)))</f>
        <v/>
      </c>
      <c r="F165" s="179"/>
      <c r="G165" s="179"/>
      <c r="H165" s="184"/>
      <c r="I165" s="179"/>
      <c r="J165" s="179"/>
      <c r="K165" s="179"/>
      <c r="L165" s="179"/>
      <c r="M165" s="179"/>
      <c r="N165" s="179"/>
      <c r="O165" s="179"/>
      <c r="P165" s="185"/>
      <c r="Q165" s="185"/>
      <c r="R165" s="185"/>
      <c r="S165" s="185"/>
      <c r="T165" s="185"/>
      <c r="U165" s="185"/>
      <c r="V165" s="185"/>
      <c r="W165" s="185"/>
      <c r="X165" s="185"/>
      <c r="Y165" s="183">
        <f t="shared" si="16"/>
        <v>0</v>
      </c>
      <c r="Z165" s="183">
        <f t="shared" si="17"/>
        <v>0</v>
      </c>
      <c r="AA165" s="183">
        <f t="shared" si="18"/>
        <v>0</v>
      </c>
      <c r="AB165" s="183">
        <f t="shared" si="19"/>
        <v>0</v>
      </c>
      <c r="AC165" s="241">
        <f t="shared" si="20"/>
        <v>0</v>
      </c>
    </row>
    <row r="166" spans="1:29" x14ac:dyDescent="0.3">
      <c r="A166" s="181" t="str">
        <f t="shared" si="21"/>
        <v/>
      </c>
      <c r="B166" s="179"/>
      <c r="C166" s="182" t="str">
        <f t="shared" si="15"/>
        <v/>
      </c>
      <c r="D166" s="182" t="str">
        <f>IF(F166="","",INDEX(B!$I$2:$I$112,MATCH(F166,B!$K$2:$K$112,0)))</f>
        <v/>
      </c>
      <c r="E166" s="182" t="str">
        <f>IF(F166="","",INDEX(B!$J$2:$J$112,MATCH(F166,B!$K$2:$K$112,0)))</f>
        <v/>
      </c>
      <c r="F166" s="179"/>
      <c r="G166" s="179"/>
      <c r="H166" s="184"/>
      <c r="I166" s="179"/>
      <c r="J166" s="179"/>
      <c r="K166" s="179"/>
      <c r="L166" s="179"/>
      <c r="M166" s="179"/>
      <c r="N166" s="179"/>
      <c r="O166" s="179"/>
      <c r="P166" s="185"/>
      <c r="Q166" s="185"/>
      <c r="R166" s="185"/>
      <c r="S166" s="185"/>
      <c r="T166" s="185"/>
      <c r="U166" s="185"/>
      <c r="V166" s="185"/>
      <c r="W166" s="185"/>
      <c r="X166" s="185"/>
      <c r="Y166" s="183">
        <f t="shared" si="16"/>
        <v>0</v>
      </c>
      <c r="Z166" s="183">
        <f t="shared" si="17"/>
        <v>0</v>
      </c>
      <c r="AA166" s="183">
        <f t="shared" si="18"/>
        <v>0</v>
      </c>
      <c r="AB166" s="183">
        <f t="shared" si="19"/>
        <v>0</v>
      </c>
      <c r="AC166" s="241">
        <f t="shared" si="20"/>
        <v>0</v>
      </c>
    </row>
    <row r="167" spans="1:29" x14ac:dyDescent="0.3">
      <c r="A167" s="181" t="str">
        <f t="shared" si="21"/>
        <v/>
      </c>
      <c r="B167" s="179"/>
      <c r="C167" s="182" t="str">
        <f t="shared" si="15"/>
        <v/>
      </c>
      <c r="D167" s="182" t="str">
        <f>IF(F167="","",INDEX(B!$I$2:$I$112,MATCH(F167,B!$K$2:$K$112,0)))</f>
        <v/>
      </c>
      <c r="E167" s="182" t="str">
        <f>IF(F167="","",INDEX(B!$J$2:$J$112,MATCH(F167,B!$K$2:$K$112,0)))</f>
        <v/>
      </c>
      <c r="F167" s="179"/>
      <c r="G167" s="179"/>
      <c r="H167" s="184"/>
      <c r="I167" s="179"/>
      <c r="J167" s="179"/>
      <c r="K167" s="179"/>
      <c r="L167" s="179"/>
      <c r="M167" s="179"/>
      <c r="N167" s="179"/>
      <c r="O167" s="179"/>
      <c r="P167" s="185"/>
      <c r="Q167" s="185"/>
      <c r="R167" s="185"/>
      <c r="S167" s="185"/>
      <c r="T167" s="185"/>
      <c r="U167" s="185"/>
      <c r="V167" s="185"/>
      <c r="W167" s="185"/>
      <c r="X167" s="185"/>
      <c r="Y167" s="183">
        <f t="shared" si="16"/>
        <v>0</v>
      </c>
      <c r="Z167" s="183">
        <f t="shared" si="17"/>
        <v>0</v>
      </c>
      <c r="AA167" s="183">
        <f t="shared" si="18"/>
        <v>0</v>
      </c>
      <c r="AB167" s="183">
        <f t="shared" si="19"/>
        <v>0</v>
      </c>
      <c r="AC167" s="241">
        <f t="shared" si="20"/>
        <v>0</v>
      </c>
    </row>
    <row r="168" spans="1:29" x14ac:dyDescent="0.3">
      <c r="A168" s="181" t="str">
        <f t="shared" si="21"/>
        <v/>
      </c>
      <c r="B168" s="179"/>
      <c r="C168" s="182" t="str">
        <f t="shared" si="15"/>
        <v/>
      </c>
      <c r="D168" s="182" t="str">
        <f>IF(F168="","",INDEX(B!$I$2:$I$112,MATCH(F168,B!$K$2:$K$112,0)))</f>
        <v/>
      </c>
      <c r="E168" s="182" t="str">
        <f>IF(F168="","",INDEX(B!$J$2:$J$112,MATCH(F168,B!$K$2:$K$112,0)))</f>
        <v/>
      </c>
      <c r="F168" s="179"/>
      <c r="G168" s="179"/>
      <c r="H168" s="184"/>
      <c r="I168" s="179"/>
      <c r="J168" s="179"/>
      <c r="K168" s="179"/>
      <c r="L168" s="179"/>
      <c r="M168" s="179"/>
      <c r="N168" s="179"/>
      <c r="O168" s="179"/>
      <c r="P168" s="185"/>
      <c r="Q168" s="185"/>
      <c r="R168" s="185"/>
      <c r="S168" s="185"/>
      <c r="T168" s="185"/>
      <c r="U168" s="185"/>
      <c r="V168" s="185"/>
      <c r="W168" s="185"/>
      <c r="X168" s="185"/>
      <c r="Y168" s="183">
        <f t="shared" si="16"/>
        <v>0</v>
      </c>
      <c r="Z168" s="183">
        <f t="shared" si="17"/>
        <v>0</v>
      </c>
      <c r="AA168" s="183">
        <f t="shared" si="18"/>
        <v>0</v>
      </c>
      <c r="AB168" s="183">
        <f t="shared" si="19"/>
        <v>0</v>
      </c>
      <c r="AC168" s="241">
        <f t="shared" si="20"/>
        <v>0</v>
      </c>
    </row>
    <row r="169" spans="1:29" x14ac:dyDescent="0.3">
      <c r="A169" s="181" t="str">
        <f t="shared" si="21"/>
        <v/>
      </c>
      <c r="B169" s="179"/>
      <c r="C169" s="182" t="str">
        <f t="shared" si="15"/>
        <v/>
      </c>
      <c r="D169" s="182" t="str">
        <f>IF(F169="","",INDEX(B!$I$2:$I$112,MATCH(F169,B!$K$2:$K$112,0)))</f>
        <v/>
      </c>
      <c r="E169" s="182" t="str">
        <f>IF(F169="","",INDEX(B!$J$2:$J$112,MATCH(F169,B!$K$2:$K$112,0)))</f>
        <v/>
      </c>
      <c r="F169" s="179"/>
      <c r="G169" s="179"/>
      <c r="H169" s="184"/>
      <c r="I169" s="179"/>
      <c r="J169" s="179"/>
      <c r="K169" s="179"/>
      <c r="L169" s="179"/>
      <c r="M169" s="179"/>
      <c r="N169" s="179"/>
      <c r="O169" s="179"/>
      <c r="P169" s="185"/>
      <c r="Q169" s="185"/>
      <c r="R169" s="185"/>
      <c r="S169" s="185"/>
      <c r="T169" s="185"/>
      <c r="U169" s="185"/>
      <c r="V169" s="185"/>
      <c r="W169" s="185"/>
      <c r="X169" s="185"/>
      <c r="Y169" s="183">
        <f t="shared" si="16"/>
        <v>0</v>
      </c>
      <c r="Z169" s="183">
        <f t="shared" si="17"/>
        <v>0</v>
      </c>
      <c r="AA169" s="183">
        <f t="shared" si="18"/>
        <v>0</v>
      </c>
      <c r="AB169" s="183">
        <f t="shared" si="19"/>
        <v>0</v>
      </c>
      <c r="AC169" s="241">
        <f t="shared" si="20"/>
        <v>0</v>
      </c>
    </row>
    <row r="170" spans="1:29" x14ac:dyDescent="0.3">
      <c r="A170" s="181" t="str">
        <f t="shared" si="21"/>
        <v/>
      </c>
      <c r="B170" s="179"/>
      <c r="C170" s="182" t="str">
        <f t="shared" si="15"/>
        <v/>
      </c>
      <c r="D170" s="182" t="str">
        <f>IF(F170="","",INDEX(B!$I$2:$I$112,MATCH(F170,B!$K$2:$K$112,0)))</f>
        <v/>
      </c>
      <c r="E170" s="182" t="str">
        <f>IF(F170="","",INDEX(B!$J$2:$J$112,MATCH(F170,B!$K$2:$K$112,0)))</f>
        <v/>
      </c>
      <c r="F170" s="179"/>
      <c r="G170" s="179"/>
      <c r="H170" s="184"/>
      <c r="I170" s="179"/>
      <c r="J170" s="179"/>
      <c r="K170" s="179"/>
      <c r="L170" s="179"/>
      <c r="M170" s="179"/>
      <c r="N170" s="179"/>
      <c r="O170" s="179"/>
      <c r="P170" s="185"/>
      <c r="Q170" s="185"/>
      <c r="R170" s="185"/>
      <c r="S170" s="185"/>
      <c r="T170" s="185"/>
      <c r="U170" s="185"/>
      <c r="V170" s="185"/>
      <c r="W170" s="185"/>
      <c r="X170" s="185"/>
      <c r="Y170" s="183">
        <f t="shared" si="16"/>
        <v>0</v>
      </c>
      <c r="Z170" s="183">
        <f t="shared" si="17"/>
        <v>0</v>
      </c>
      <c r="AA170" s="183">
        <f t="shared" si="18"/>
        <v>0</v>
      </c>
      <c r="AB170" s="183">
        <f t="shared" si="19"/>
        <v>0</v>
      </c>
      <c r="AC170" s="241">
        <f t="shared" si="20"/>
        <v>0</v>
      </c>
    </row>
    <row r="171" spans="1:29" x14ac:dyDescent="0.3">
      <c r="A171" s="181" t="str">
        <f t="shared" si="21"/>
        <v/>
      </c>
      <c r="B171" s="179"/>
      <c r="C171" s="182" t="str">
        <f t="shared" si="15"/>
        <v/>
      </c>
      <c r="D171" s="182" t="str">
        <f>IF(F171="","",INDEX(B!$I$2:$I$112,MATCH(F171,B!$K$2:$K$112,0)))</f>
        <v/>
      </c>
      <c r="E171" s="182" t="str">
        <f>IF(F171="","",INDEX(B!$J$2:$J$112,MATCH(F171,B!$K$2:$K$112,0)))</f>
        <v/>
      </c>
      <c r="F171" s="179"/>
      <c r="G171" s="179"/>
      <c r="H171" s="184"/>
      <c r="I171" s="179"/>
      <c r="J171" s="179"/>
      <c r="K171" s="179"/>
      <c r="L171" s="179"/>
      <c r="M171" s="179"/>
      <c r="N171" s="179"/>
      <c r="O171" s="179"/>
      <c r="P171" s="185"/>
      <c r="Q171" s="185"/>
      <c r="R171" s="185"/>
      <c r="S171" s="185"/>
      <c r="T171" s="185"/>
      <c r="U171" s="185"/>
      <c r="V171" s="185"/>
      <c r="W171" s="185"/>
      <c r="X171" s="185"/>
      <c r="Y171" s="183">
        <f t="shared" si="16"/>
        <v>0</v>
      </c>
      <c r="Z171" s="183">
        <f t="shared" si="17"/>
        <v>0</v>
      </c>
      <c r="AA171" s="183">
        <f t="shared" si="18"/>
        <v>0</v>
      </c>
      <c r="AB171" s="183">
        <f t="shared" si="19"/>
        <v>0</v>
      </c>
      <c r="AC171" s="241">
        <f t="shared" si="20"/>
        <v>0</v>
      </c>
    </row>
    <row r="172" spans="1:29" x14ac:dyDescent="0.3">
      <c r="A172" s="181" t="str">
        <f t="shared" si="21"/>
        <v/>
      </c>
      <c r="B172" s="179"/>
      <c r="C172" s="182" t="str">
        <f t="shared" si="15"/>
        <v/>
      </c>
      <c r="D172" s="182" t="str">
        <f>IF(F172="","",INDEX(B!$I$2:$I$112,MATCH(F172,B!$K$2:$K$112,0)))</f>
        <v/>
      </c>
      <c r="E172" s="182" t="str">
        <f>IF(F172="","",INDEX(B!$J$2:$J$112,MATCH(F172,B!$K$2:$K$112,0)))</f>
        <v/>
      </c>
      <c r="F172" s="179"/>
      <c r="G172" s="179"/>
      <c r="H172" s="184"/>
      <c r="I172" s="179"/>
      <c r="J172" s="179"/>
      <c r="K172" s="179"/>
      <c r="L172" s="179"/>
      <c r="M172" s="179"/>
      <c r="N172" s="179"/>
      <c r="O172" s="179"/>
      <c r="P172" s="185"/>
      <c r="Q172" s="185"/>
      <c r="R172" s="185"/>
      <c r="S172" s="185"/>
      <c r="T172" s="185"/>
      <c r="U172" s="185"/>
      <c r="V172" s="185"/>
      <c r="W172" s="185"/>
      <c r="X172" s="185"/>
      <c r="Y172" s="183">
        <f t="shared" si="16"/>
        <v>0</v>
      </c>
      <c r="Z172" s="183">
        <f t="shared" si="17"/>
        <v>0</v>
      </c>
      <c r="AA172" s="183">
        <f t="shared" si="18"/>
        <v>0</v>
      </c>
      <c r="AB172" s="183">
        <f t="shared" si="19"/>
        <v>0</v>
      </c>
      <c r="AC172" s="241">
        <f t="shared" si="20"/>
        <v>0</v>
      </c>
    </row>
    <row r="173" spans="1:29" x14ac:dyDescent="0.3">
      <c r="A173" s="181" t="str">
        <f t="shared" si="21"/>
        <v/>
      </c>
      <c r="B173" s="179"/>
      <c r="C173" s="182" t="str">
        <f t="shared" si="15"/>
        <v/>
      </c>
      <c r="D173" s="182" t="str">
        <f>IF(F173="","",INDEX(B!$I$2:$I$112,MATCH(F173,B!$K$2:$K$112,0)))</f>
        <v/>
      </c>
      <c r="E173" s="182" t="str">
        <f>IF(F173="","",INDEX(B!$J$2:$J$112,MATCH(F173,B!$K$2:$K$112,0)))</f>
        <v/>
      </c>
      <c r="F173" s="179"/>
      <c r="G173" s="179"/>
      <c r="H173" s="184"/>
      <c r="I173" s="179"/>
      <c r="J173" s="179"/>
      <c r="K173" s="179"/>
      <c r="L173" s="179"/>
      <c r="M173" s="179"/>
      <c r="N173" s="179"/>
      <c r="O173" s="179"/>
      <c r="P173" s="185"/>
      <c r="Q173" s="185"/>
      <c r="R173" s="185"/>
      <c r="S173" s="185"/>
      <c r="T173" s="185"/>
      <c r="U173" s="185"/>
      <c r="V173" s="185"/>
      <c r="W173" s="185"/>
      <c r="X173" s="185"/>
      <c r="Y173" s="183">
        <f t="shared" si="16"/>
        <v>0</v>
      </c>
      <c r="Z173" s="183">
        <f t="shared" si="17"/>
        <v>0</v>
      </c>
      <c r="AA173" s="183">
        <f t="shared" si="18"/>
        <v>0</v>
      </c>
      <c r="AB173" s="183">
        <f t="shared" si="19"/>
        <v>0</v>
      </c>
      <c r="AC173" s="241">
        <f t="shared" si="20"/>
        <v>0</v>
      </c>
    </row>
    <row r="174" spans="1:29" x14ac:dyDescent="0.3">
      <c r="A174" s="181" t="str">
        <f t="shared" si="21"/>
        <v/>
      </c>
      <c r="B174" s="179"/>
      <c r="C174" s="182" t="str">
        <f t="shared" si="15"/>
        <v/>
      </c>
      <c r="D174" s="182" t="str">
        <f>IF(F174="","",INDEX(B!$I$2:$I$112,MATCH(F174,B!$K$2:$K$112,0)))</f>
        <v/>
      </c>
      <c r="E174" s="182" t="str">
        <f>IF(F174="","",INDEX(B!$J$2:$J$112,MATCH(F174,B!$K$2:$K$112,0)))</f>
        <v/>
      </c>
      <c r="F174" s="179"/>
      <c r="G174" s="179"/>
      <c r="H174" s="184"/>
      <c r="I174" s="179"/>
      <c r="J174" s="179"/>
      <c r="K174" s="179"/>
      <c r="L174" s="179"/>
      <c r="M174" s="179"/>
      <c r="N174" s="179"/>
      <c r="O174" s="179"/>
      <c r="P174" s="185"/>
      <c r="Q174" s="185"/>
      <c r="R174" s="185"/>
      <c r="S174" s="185"/>
      <c r="T174" s="185"/>
      <c r="U174" s="185"/>
      <c r="V174" s="185"/>
      <c r="W174" s="185"/>
      <c r="X174" s="185"/>
      <c r="Y174" s="183">
        <f t="shared" si="16"/>
        <v>0</v>
      </c>
      <c r="Z174" s="183">
        <f t="shared" si="17"/>
        <v>0</v>
      </c>
      <c r="AA174" s="183">
        <f t="shared" si="18"/>
        <v>0</v>
      </c>
      <c r="AB174" s="183">
        <f t="shared" si="19"/>
        <v>0</v>
      </c>
      <c r="AC174" s="241">
        <f t="shared" si="20"/>
        <v>0</v>
      </c>
    </row>
    <row r="175" spans="1:29" x14ac:dyDescent="0.3">
      <c r="A175" s="181" t="str">
        <f t="shared" si="21"/>
        <v/>
      </c>
      <c r="B175" s="179"/>
      <c r="C175" s="182" t="str">
        <f t="shared" si="15"/>
        <v/>
      </c>
      <c r="D175" s="182" t="str">
        <f>IF(F175="","",INDEX(B!$I$2:$I$112,MATCH(F175,B!$K$2:$K$112,0)))</f>
        <v/>
      </c>
      <c r="E175" s="182" t="str">
        <f>IF(F175="","",INDEX(B!$J$2:$J$112,MATCH(F175,B!$K$2:$K$112,0)))</f>
        <v/>
      </c>
      <c r="F175" s="179"/>
      <c r="G175" s="179"/>
      <c r="H175" s="184"/>
      <c r="I175" s="179"/>
      <c r="J175" s="179"/>
      <c r="K175" s="179"/>
      <c r="L175" s="179"/>
      <c r="M175" s="179"/>
      <c r="N175" s="179"/>
      <c r="O175" s="179"/>
      <c r="P175" s="185"/>
      <c r="Q175" s="185"/>
      <c r="R175" s="185"/>
      <c r="S175" s="185"/>
      <c r="T175" s="185"/>
      <c r="U175" s="185"/>
      <c r="V175" s="185"/>
      <c r="W175" s="185"/>
      <c r="X175" s="185"/>
      <c r="Y175" s="183">
        <f t="shared" si="16"/>
        <v>0</v>
      </c>
      <c r="Z175" s="183">
        <f t="shared" si="17"/>
        <v>0</v>
      </c>
      <c r="AA175" s="183">
        <f t="shared" si="18"/>
        <v>0</v>
      </c>
      <c r="AB175" s="183">
        <f t="shared" si="19"/>
        <v>0</v>
      </c>
      <c r="AC175" s="241">
        <f t="shared" si="20"/>
        <v>0</v>
      </c>
    </row>
    <row r="176" spans="1:29" x14ac:dyDescent="0.3">
      <c r="A176" s="181" t="str">
        <f t="shared" si="21"/>
        <v/>
      </c>
      <c r="B176" s="179"/>
      <c r="C176" s="182" t="str">
        <f t="shared" si="15"/>
        <v/>
      </c>
      <c r="D176" s="182" t="str">
        <f>IF(F176="","",INDEX(B!$I$2:$I$112,MATCH(F176,B!$K$2:$K$112,0)))</f>
        <v/>
      </c>
      <c r="E176" s="182" t="str">
        <f>IF(F176="","",INDEX(B!$J$2:$J$112,MATCH(F176,B!$K$2:$K$112,0)))</f>
        <v/>
      </c>
      <c r="F176" s="179"/>
      <c r="G176" s="179"/>
      <c r="H176" s="184"/>
      <c r="I176" s="179"/>
      <c r="J176" s="179"/>
      <c r="K176" s="179"/>
      <c r="L176" s="179"/>
      <c r="M176" s="179"/>
      <c r="N176" s="179"/>
      <c r="O176" s="179"/>
      <c r="P176" s="185"/>
      <c r="Q176" s="185"/>
      <c r="R176" s="185"/>
      <c r="S176" s="185"/>
      <c r="T176" s="185"/>
      <c r="U176" s="185"/>
      <c r="V176" s="185"/>
      <c r="W176" s="185"/>
      <c r="X176" s="185"/>
      <c r="Y176" s="183">
        <f t="shared" si="16"/>
        <v>0</v>
      </c>
      <c r="Z176" s="183">
        <f t="shared" si="17"/>
        <v>0</v>
      </c>
      <c r="AA176" s="183">
        <f t="shared" si="18"/>
        <v>0</v>
      </c>
      <c r="AB176" s="183">
        <f t="shared" si="19"/>
        <v>0</v>
      </c>
      <c r="AC176" s="241">
        <f t="shared" si="20"/>
        <v>0</v>
      </c>
    </row>
    <row r="177" spans="1:29" x14ac:dyDescent="0.3">
      <c r="A177" s="181" t="str">
        <f t="shared" si="21"/>
        <v/>
      </c>
      <c r="B177" s="179"/>
      <c r="C177" s="182" t="str">
        <f t="shared" si="15"/>
        <v/>
      </c>
      <c r="D177" s="182" t="str">
        <f>IF(F177="","",INDEX(B!$I$2:$I$112,MATCH(F177,B!$K$2:$K$112,0)))</f>
        <v/>
      </c>
      <c r="E177" s="182" t="str">
        <f>IF(F177="","",INDEX(B!$J$2:$J$112,MATCH(F177,B!$K$2:$K$112,0)))</f>
        <v/>
      </c>
      <c r="F177" s="179"/>
      <c r="G177" s="179"/>
      <c r="H177" s="184"/>
      <c r="I177" s="179"/>
      <c r="J177" s="179"/>
      <c r="K177" s="179"/>
      <c r="L177" s="179"/>
      <c r="M177" s="179"/>
      <c r="N177" s="179"/>
      <c r="O177" s="179"/>
      <c r="P177" s="185"/>
      <c r="Q177" s="185"/>
      <c r="R177" s="185"/>
      <c r="S177" s="185"/>
      <c r="T177" s="185"/>
      <c r="U177" s="185"/>
      <c r="V177" s="185"/>
      <c r="W177" s="185"/>
      <c r="X177" s="185"/>
      <c r="Y177" s="183">
        <f t="shared" si="16"/>
        <v>0</v>
      </c>
      <c r="Z177" s="183">
        <f t="shared" si="17"/>
        <v>0</v>
      </c>
      <c r="AA177" s="183">
        <f t="shared" si="18"/>
        <v>0</v>
      </c>
      <c r="AB177" s="183">
        <f t="shared" si="19"/>
        <v>0</v>
      </c>
      <c r="AC177" s="241">
        <f t="shared" si="20"/>
        <v>0</v>
      </c>
    </row>
    <row r="178" spans="1:29" x14ac:dyDescent="0.3">
      <c r="A178" s="181" t="str">
        <f t="shared" si="21"/>
        <v/>
      </c>
      <c r="B178" s="179"/>
      <c r="C178" s="182" t="str">
        <f t="shared" si="15"/>
        <v/>
      </c>
      <c r="D178" s="182" t="str">
        <f>IF(F178="","",INDEX(B!$I$2:$I$112,MATCH(F178,B!$K$2:$K$112,0)))</f>
        <v/>
      </c>
      <c r="E178" s="182" t="str">
        <f>IF(F178="","",INDEX(B!$J$2:$J$112,MATCH(F178,B!$K$2:$K$112,0)))</f>
        <v/>
      </c>
      <c r="F178" s="179"/>
      <c r="G178" s="179"/>
      <c r="H178" s="184"/>
      <c r="I178" s="179"/>
      <c r="J178" s="179"/>
      <c r="K178" s="179"/>
      <c r="L178" s="179"/>
      <c r="M178" s="179"/>
      <c r="N178" s="179"/>
      <c r="O178" s="179"/>
      <c r="P178" s="185"/>
      <c r="Q178" s="185"/>
      <c r="R178" s="185"/>
      <c r="S178" s="185"/>
      <c r="T178" s="185"/>
      <c r="U178" s="185"/>
      <c r="V178" s="185"/>
      <c r="W178" s="185"/>
      <c r="X178" s="185"/>
      <c r="Y178" s="183">
        <f t="shared" si="16"/>
        <v>0</v>
      </c>
      <c r="Z178" s="183">
        <f t="shared" si="17"/>
        <v>0</v>
      </c>
      <c r="AA178" s="183">
        <f t="shared" si="18"/>
        <v>0</v>
      </c>
      <c r="AB178" s="183">
        <f t="shared" si="19"/>
        <v>0</v>
      </c>
      <c r="AC178" s="241">
        <f t="shared" si="20"/>
        <v>0</v>
      </c>
    </row>
    <row r="179" spans="1:29" x14ac:dyDescent="0.3">
      <c r="A179" s="181" t="str">
        <f t="shared" si="21"/>
        <v/>
      </c>
      <c r="B179" s="179"/>
      <c r="C179" s="182" t="str">
        <f t="shared" si="15"/>
        <v/>
      </c>
      <c r="D179" s="182" t="str">
        <f>IF(F179="","",INDEX(B!$I$2:$I$112,MATCH(F179,B!$K$2:$K$112,0)))</f>
        <v/>
      </c>
      <c r="E179" s="182" t="str">
        <f>IF(F179="","",INDEX(B!$J$2:$J$112,MATCH(F179,B!$K$2:$K$112,0)))</f>
        <v/>
      </c>
      <c r="F179" s="179"/>
      <c r="G179" s="179"/>
      <c r="H179" s="184"/>
      <c r="I179" s="179"/>
      <c r="J179" s="179"/>
      <c r="K179" s="179"/>
      <c r="L179" s="179"/>
      <c r="M179" s="179"/>
      <c r="N179" s="179"/>
      <c r="O179" s="179"/>
      <c r="P179" s="185"/>
      <c r="Q179" s="185"/>
      <c r="R179" s="185"/>
      <c r="S179" s="185"/>
      <c r="T179" s="185"/>
      <c r="U179" s="185"/>
      <c r="V179" s="185"/>
      <c r="W179" s="185"/>
      <c r="X179" s="185"/>
      <c r="Y179" s="183">
        <f t="shared" si="16"/>
        <v>0</v>
      </c>
      <c r="Z179" s="183">
        <f t="shared" si="17"/>
        <v>0</v>
      </c>
      <c r="AA179" s="183">
        <f t="shared" si="18"/>
        <v>0</v>
      </c>
      <c r="AB179" s="183">
        <f t="shared" si="19"/>
        <v>0</v>
      </c>
      <c r="AC179" s="241">
        <f t="shared" si="20"/>
        <v>0</v>
      </c>
    </row>
    <row r="180" spans="1:29" x14ac:dyDescent="0.3">
      <c r="A180" s="181" t="str">
        <f t="shared" si="21"/>
        <v/>
      </c>
      <c r="B180" s="179"/>
      <c r="C180" s="182" t="str">
        <f t="shared" si="15"/>
        <v/>
      </c>
      <c r="D180" s="182" t="str">
        <f>IF(F180="","",INDEX(B!$I$2:$I$112,MATCH(F180,B!$K$2:$K$112,0)))</f>
        <v/>
      </c>
      <c r="E180" s="182" t="str">
        <f>IF(F180="","",INDEX(B!$J$2:$J$112,MATCH(F180,B!$K$2:$K$112,0)))</f>
        <v/>
      </c>
      <c r="F180" s="179"/>
      <c r="G180" s="179"/>
      <c r="H180" s="184"/>
      <c r="I180" s="179"/>
      <c r="J180" s="179"/>
      <c r="K180" s="179"/>
      <c r="L180" s="179"/>
      <c r="M180" s="179"/>
      <c r="N180" s="179"/>
      <c r="O180" s="179"/>
      <c r="P180" s="185"/>
      <c r="Q180" s="185"/>
      <c r="R180" s="185"/>
      <c r="S180" s="185"/>
      <c r="T180" s="185"/>
      <c r="U180" s="185"/>
      <c r="V180" s="185"/>
      <c r="W180" s="185"/>
      <c r="X180" s="185"/>
      <c r="Y180" s="183">
        <f t="shared" si="16"/>
        <v>0</v>
      </c>
      <c r="Z180" s="183">
        <f t="shared" si="17"/>
        <v>0</v>
      </c>
      <c r="AA180" s="183">
        <f t="shared" si="18"/>
        <v>0</v>
      </c>
      <c r="AB180" s="183">
        <f t="shared" si="19"/>
        <v>0</v>
      </c>
      <c r="AC180" s="241">
        <f t="shared" si="20"/>
        <v>0</v>
      </c>
    </row>
    <row r="181" spans="1:29" x14ac:dyDescent="0.3">
      <c r="A181" s="181" t="str">
        <f t="shared" si="21"/>
        <v/>
      </c>
      <c r="B181" s="179"/>
      <c r="C181" s="182" t="str">
        <f t="shared" si="15"/>
        <v/>
      </c>
      <c r="D181" s="182" t="str">
        <f>IF(F181="","",INDEX(B!$I$2:$I$112,MATCH(F181,B!$K$2:$K$112,0)))</f>
        <v/>
      </c>
      <c r="E181" s="182" t="str">
        <f>IF(F181="","",INDEX(B!$J$2:$J$112,MATCH(F181,B!$K$2:$K$112,0)))</f>
        <v/>
      </c>
      <c r="F181" s="179"/>
      <c r="G181" s="179"/>
      <c r="H181" s="184"/>
      <c r="I181" s="179"/>
      <c r="J181" s="179"/>
      <c r="K181" s="179"/>
      <c r="L181" s="179"/>
      <c r="M181" s="179"/>
      <c r="N181" s="179"/>
      <c r="O181" s="179"/>
      <c r="P181" s="185"/>
      <c r="Q181" s="185"/>
      <c r="R181" s="185"/>
      <c r="S181" s="185"/>
      <c r="T181" s="185"/>
      <c r="U181" s="185"/>
      <c r="V181" s="185"/>
      <c r="W181" s="185"/>
      <c r="X181" s="185"/>
      <c r="Y181" s="183">
        <f t="shared" si="16"/>
        <v>0</v>
      </c>
      <c r="Z181" s="183">
        <f t="shared" si="17"/>
        <v>0</v>
      </c>
      <c r="AA181" s="183">
        <f t="shared" si="18"/>
        <v>0</v>
      </c>
      <c r="AB181" s="183">
        <f t="shared" si="19"/>
        <v>0</v>
      </c>
      <c r="AC181" s="241">
        <f t="shared" si="20"/>
        <v>0</v>
      </c>
    </row>
    <row r="182" spans="1:29" x14ac:dyDescent="0.3">
      <c r="A182" s="181" t="str">
        <f t="shared" si="21"/>
        <v/>
      </c>
      <c r="B182" s="179"/>
      <c r="C182" s="182" t="str">
        <f t="shared" si="15"/>
        <v/>
      </c>
      <c r="D182" s="182" t="str">
        <f>IF(F182="","",INDEX(B!$I$2:$I$112,MATCH(F182,B!$K$2:$K$112,0)))</f>
        <v/>
      </c>
      <c r="E182" s="182" t="str">
        <f>IF(F182="","",INDEX(B!$J$2:$J$112,MATCH(F182,B!$K$2:$K$112,0)))</f>
        <v/>
      </c>
      <c r="F182" s="179"/>
      <c r="G182" s="179"/>
      <c r="H182" s="184"/>
      <c r="I182" s="179"/>
      <c r="J182" s="179"/>
      <c r="K182" s="179"/>
      <c r="L182" s="179"/>
      <c r="M182" s="179"/>
      <c r="N182" s="179"/>
      <c r="O182" s="179"/>
      <c r="P182" s="185"/>
      <c r="Q182" s="185"/>
      <c r="R182" s="185"/>
      <c r="S182" s="185"/>
      <c r="T182" s="185"/>
      <c r="U182" s="185"/>
      <c r="V182" s="185"/>
      <c r="W182" s="185"/>
      <c r="X182" s="185"/>
      <c r="Y182" s="183">
        <f t="shared" si="16"/>
        <v>0</v>
      </c>
      <c r="Z182" s="183">
        <f t="shared" si="17"/>
        <v>0</v>
      </c>
      <c r="AA182" s="183">
        <f t="shared" si="18"/>
        <v>0</v>
      </c>
      <c r="AB182" s="183">
        <f t="shared" si="19"/>
        <v>0</v>
      </c>
      <c r="AC182" s="241">
        <f t="shared" si="20"/>
        <v>0</v>
      </c>
    </row>
    <row r="183" spans="1:29" x14ac:dyDescent="0.3">
      <c r="A183" s="181" t="str">
        <f t="shared" si="21"/>
        <v/>
      </c>
      <c r="B183" s="179"/>
      <c r="C183" s="182" t="str">
        <f t="shared" si="15"/>
        <v/>
      </c>
      <c r="D183" s="182" t="str">
        <f>IF(F183="","",INDEX(B!$I$2:$I$112,MATCH(F183,B!$K$2:$K$112,0)))</f>
        <v/>
      </c>
      <c r="E183" s="182" t="str">
        <f>IF(F183="","",INDEX(B!$J$2:$J$112,MATCH(F183,B!$K$2:$K$112,0)))</f>
        <v/>
      </c>
      <c r="F183" s="179"/>
      <c r="G183" s="179"/>
      <c r="H183" s="184"/>
      <c r="I183" s="179"/>
      <c r="J183" s="179"/>
      <c r="K183" s="179"/>
      <c r="L183" s="179"/>
      <c r="M183" s="179"/>
      <c r="N183" s="179"/>
      <c r="O183" s="179"/>
      <c r="P183" s="185"/>
      <c r="Q183" s="185"/>
      <c r="R183" s="185"/>
      <c r="S183" s="185"/>
      <c r="T183" s="185"/>
      <c r="U183" s="185"/>
      <c r="V183" s="185"/>
      <c r="W183" s="185"/>
      <c r="X183" s="185"/>
      <c r="Y183" s="183">
        <f t="shared" si="16"/>
        <v>0</v>
      </c>
      <c r="Z183" s="183">
        <f t="shared" si="17"/>
        <v>0</v>
      </c>
      <c r="AA183" s="183">
        <f t="shared" si="18"/>
        <v>0</v>
      </c>
      <c r="AB183" s="183">
        <f t="shared" si="19"/>
        <v>0</v>
      </c>
      <c r="AC183" s="241">
        <f t="shared" si="20"/>
        <v>0</v>
      </c>
    </row>
    <row r="184" spans="1:29" x14ac:dyDescent="0.3">
      <c r="A184" s="181" t="str">
        <f t="shared" si="21"/>
        <v/>
      </c>
      <c r="B184" s="179"/>
      <c r="C184" s="182" t="str">
        <f t="shared" si="15"/>
        <v/>
      </c>
      <c r="D184" s="182" t="str">
        <f>IF(F184="","",INDEX(B!$I$2:$I$112,MATCH(F184,B!$K$2:$K$112,0)))</f>
        <v/>
      </c>
      <c r="E184" s="182" t="str">
        <f>IF(F184="","",INDEX(B!$J$2:$J$112,MATCH(F184,B!$K$2:$K$112,0)))</f>
        <v/>
      </c>
      <c r="F184" s="179"/>
      <c r="G184" s="179"/>
      <c r="H184" s="184"/>
      <c r="I184" s="179"/>
      <c r="J184" s="179"/>
      <c r="K184" s="179"/>
      <c r="L184" s="179"/>
      <c r="M184" s="179"/>
      <c r="N184" s="179"/>
      <c r="O184" s="179"/>
      <c r="P184" s="185"/>
      <c r="Q184" s="185"/>
      <c r="R184" s="185"/>
      <c r="S184" s="185"/>
      <c r="T184" s="185"/>
      <c r="U184" s="185"/>
      <c r="V184" s="185"/>
      <c r="W184" s="185"/>
      <c r="X184" s="185"/>
      <c r="Y184" s="183">
        <f t="shared" si="16"/>
        <v>0</v>
      </c>
      <c r="Z184" s="183">
        <f t="shared" si="17"/>
        <v>0</v>
      </c>
      <c r="AA184" s="183">
        <f t="shared" si="18"/>
        <v>0</v>
      </c>
      <c r="AB184" s="183">
        <f t="shared" si="19"/>
        <v>0</v>
      </c>
      <c r="AC184" s="241">
        <f t="shared" si="20"/>
        <v>0</v>
      </c>
    </row>
    <row r="185" spans="1:29" x14ac:dyDescent="0.3">
      <c r="A185" s="181" t="str">
        <f t="shared" si="21"/>
        <v/>
      </c>
      <c r="B185" s="179"/>
      <c r="C185" s="182" t="str">
        <f t="shared" si="15"/>
        <v/>
      </c>
      <c r="D185" s="182" t="str">
        <f>IF(F185="","",INDEX(B!$I$2:$I$112,MATCH(F185,B!$K$2:$K$112,0)))</f>
        <v/>
      </c>
      <c r="E185" s="182" t="str">
        <f>IF(F185="","",INDEX(B!$J$2:$J$112,MATCH(F185,B!$K$2:$K$112,0)))</f>
        <v/>
      </c>
      <c r="F185" s="179"/>
      <c r="G185" s="179"/>
      <c r="H185" s="184"/>
      <c r="I185" s="179"/>
      <c r="J185" s="179"/>
      <c r="K185" s="179"/>
      <c r="L185" s="179"/>
      <c r="M185" s="179"/>
      <c r="N185" s="179"/>
      <c r="O185" s="179"/>
      <c r="P185" s="185"/>
      <c r="Q185" s="185"/>
      <c r="R185" s="185"/>
      <c r="S185" s="185"/>
      <c r="T185" s="185"/>
      <c r="U185" s="185"/>
      <c r="V185" s="185"/>
      <c r="W185" s="185"/>
      <c r="X185" s="185"/>
      <c r="Y185" s="183">
        <f t="shared" si="16"/>
        <v>0</v>
      </c>
      <c r="Z185" s="183">
        <f t="shared" si="17"/>
        <v>0</v>
      </c>
      <c r="AA185" s="183">
        <f t="shared" si="18"/>
        <v>0</v>
      </c>
      <c r="AB185" s="183">
        <f t="shared" si="19"/>
        <v>0</v>
      </c>
      <c r="AC185" s="241">
        <f t="shared" si="20"/>
        <v>0</v>
      </c>
    </row>
    <row r="186" spans="1:29" x14ac:dyDescent="0.3">
      <c r="A186" s="181" t="str">
        <f t="shared" si="21"/>
        <v/>
      </c>
      <c r="B186" s="179"/>
      <c r="C186" s="182" t="str">
        <f t="shared" si="15"/>
        <v/>
      </c>
      <c r="D186" s="182" t="str">
        <f>IF(F186="","",INDEX(B!$I$2:$I$112,MATCH(F186,B!$K$2:$K$112,0)))</f>
        <v/>
      </c>
      <c r="E186" s="182" t="str">
        <f>IF(F186="","",INDEX(B!$J$2:$J$112,MATCH(F186,B!$K$2:$K$112,0)))</f>
        <v/>
      </c>
      <c r="F186" s="179"/>
      <c r="G186" s="179"/>
      <c r="H186" s="184"/>
      <c r="I186" s="179"/>
      <c r="J186" s="179"/>
      <c r="K186" s="179"/>
      <c r="L186" s="179"/>
      <c r="M186" s="179"/>
      <c r="N186" s="179"/>
      <c r="O186" s="179"/>
      <c r="P186" s="185"/>
      <c r="Q186" s="185"/>
      <c r="R186" s="185"/>
      <c r="S186" s="185"/>
      <c r="T186" s="185"/>
      <c r="U186" s="185"/>
      <c r="V186" s="185"/>
      <c r="W186" s="185"/>
      <c r="X186" s="185"/>
      <c r="Y186" s="183">
        <f t="shared" si="16"/>
        <v>0</v>
      </c>
      <c r="Z186" s="183">
        <f t="shared" si="17"/>
        <v>0</v>
      </c>
      <c r="AA186" s="183">
        <f t="shared" si="18"/>
        <v>0</v>
      </c>
      <c r="AB186" s="183">
        <f t="shared" si="19"/>
        <v>0</v>
      </c>
      <c r="AC186" s="241">
        <f t="shared" si="20"/>
        <v>0</v>
      </c>
    </row>
    <row r="187" spans="1:29" x14ac:dyDescent="0.3">
      <c r="A187" s="181" t="str">
        <f t="shared" si="21"/>
        <v/>
      </c>
      <c r="B187" s="179"/>
      <c r="C187" s="182" t="str">
        <f t="shared" si="15"/>
        <v/>
      </c>
      <c r="D187" s="182" t="str">
        <f>IF(F187="","",INDEX(B!$I$2:$I$112,MATCH(F187,B!$K$2:$K$112,0)))</f>
        <v/>
      </c>
      <c r="E187" s="182" t="str">
        <f>IF(F187="","",INDEX(B!$J$2:$J$112,MATCH(F187,B!$K$2:$K$112,0)))</f>
        <v/>
      </c>
      <c r="F187" s="179"/>
      <c r="G187" s="179"/>
      <c r="H187" s="184"/>
      <c r="I187" s="179"/>
      <c r="J187" s="179"/>
      <c r="K187" s="179"/>
      <c r="L187" s="179"/>
      <c r="M187" s="179"/>
      <c r="N187" s="179"/>
      <c r="O187" s="179"/>
      <c r="P187" s="185"/>
      <c r="Q187" s="185"/>
      <c r="R187" s="185"/>
      <c r="S187" s="185"/>
      <c r="T187" s="185"/>
      <c r="U187" s="185"/>
      <c r="V187" s="185"/>
      <c r="W187" s="185"/>
      <c r="X187" s="185"/>
      <c r="Y187" s="183">
        <f t="shared" si="16"/>
        <v>0</v>
      </c>
      <c r="Z187" s="183">
        <f t="shared" si="17"/>
        <v>0</v>
      </c>
      <c r="AA187" s="183">
        <f t="shared" si="18"/>
        <v>0</v>
      </c>
      <c r="AB187" s="183">
        <f t="shared" si="19"/>
        <v>0</v>
      </c>
      <c r="AC187" s="241">
        <f t="shared" si="20"/>
        <v>0</v>
      </c>
    </row>
    <row r="188" spans="1:29" x14ac:dyDescent="0.3">
      <c r="A188" s="181" t="str">
        <f t="shared" si="21"/>
        <v/>
      </c>
      <c r="B188" s="179"/>
      <c r="C188" s="182" t="str">
        <f t="shared" si="15"/>
        <v/>
      </c>
      <c r="D188" s="182" t="str">
        <f>IF(F188="","",INDEX(B!$I$2:$I$112,MATCH(F188,B!$K$2:$K$112,0)))</f>
        <v/>
      </c>
      <c r="E188" s="182" t="str">
        <f>IF(F188="","",INDEX(B!$J$2:$J$112,MATCH(F188,B!$K$2:$K$112,0)))</f>
        <v/>
      </c>
      <c r="F188" s="179"/>
      <c r="G188" s="179"/>
      <c r="H188" s="184"/>
      <c r="I188" s="179"/>
      <c r="J188" s="179"/>
      <c r="K188" s="179"/>
      <c r="L188" s="179"/>
      <c r="M188" s="179"/>
      <c r="N188" s="179"/>
      <c r="O188" s="179"/>
      <c r="P188" s="185"/>
      <c r="Q188" s="185"/>
      <c r="R188" s="185"/>
      <c r="S188" s="185"/>
      <c r="T188" s="185"/>
      <c r="U188" s="185"/>
      <c r="V188" s="185"/>
      <c r="W188" s="185"/>
      <c r="X188" s="185"/>
      <c r="Y188" s="183">
        <f t="shared" si="16"/>
        <v>0</v>
      </c>
      <c r="Z188" s="183">
        <f t="shared" si="17"/>
        <v>0</v>
      </c>
      <c r="AA188" s="183">
        <f t="shared" si="18"/>
        <v>0</v>
      </c>
      <c r="AB188" s="183">
        <f t="shared" si="19"/>
        <v>0</v>
      </c>
      <c r="AC188" s="241">
        <f t="shared" si="20"/>
        <v>0</v>
      </c>
    </row>
    <row r="189" spans="1:29" x14ac:dyDescent="0.3">
      <c r="A189" s="181" t="str">
        <f t="shared" si="21"/>
        <v/>
      </c>
      <c r="B189" s="179"/>
      <c r="C189" s="182" t="str">
        <f t="shared" si="15"/>
        <v/>
      </c>
      <c r="D189" s="182" t="str">
        <f>IF(F189="","",INDEX(B!$I$2:$I$112,MATCH(F189,B!$K$2:$K$112,0)))</f>
        <v/>
      </c>
      <c r="E189" s="182" t="str">
        <f>IF(F189="","",INDEX(B!$J$2:$J$112,MATCH(F189,B!$K$2:$K$112,0)))</f>
        <v/>
      </c>
      <c r="F189" s="179"/>
      <c r="G189" s="179"/>
      <c r="H189" s="184"/>
      <c r="I189" s="179"/>
      <c r="J189" s="179"/>
      <c r="K189" s="179"/>
      <c r="L189" s="179"/>
      <c r="M189" s="179"/>
      <c r="N189" s="179"/>
      <c r="O189" s="179"/>
      <c r="P189" s="185"/>
      <c r="Q189" s="185"/>
      <c r="R189" s="185"/>
      <c r="S189" s="185"/>
      <c r="T189" s="185"/>
      <c r="U189" s="185"/>
      <c r="V189" s="185"/>
      <c r="W189" s="185"/>
      <c r="X189" s="185"/>
      <c r="Y189" s="183">
        <f t="shared" si="16"/>
        <v>0</v>
      </c>
      <c r="Z189" s="183">
        <f t="shared" si="17"/>
        <v>0</v>
      </c>
      <c r="AA189" s="183">
        <f t="shared" si="18"/>
        <v>0</v>
      </c>
      <c r="AB189" s="183">
        <f t="shared" si="19"/>
        <v>0</v>
      </c>
      <c r="AC189" s="241">
        <f t="shared" si="20"/>
        <v>0</v>
      </c>
    </row>
    <row r="190" spans="1:29" x14ac:dyDescent="0.3">
      <c r="A190" s="181" t="str">
        <f t="shared" si="21"/>
        <v/>
      </c>
      <c r="B190" s="179"/>
      <c r="C190" s="182" t="str">
        <f t="shared" si="15"/>
        <v/>
      </c>
      <c r="D190" s="182" t="str">
        <f>IF(F190="","",INDEX(B!$I$2:$I$112,MATCH(F190,B!$K$2:$K$112,0)))</f>
        <v/>
      </c>
      <c r="E190" s="182" t="str">
        <f>IF(F190="","",INDEX(B!$J$2:$J$112,MATCH(F190,B!$K$2:$K$112,0)))</f>
        <v/>
      </c>
      <c r="F190" s="179"/>
      <c r="G190" s="179"/>
      <c r="H190" s="184"/>
      <c r="I190" s="179"/>
      <c r="J190" s="179"/>
      <c r="K190" s="179"/>
      <c r="L190" s="179"/>
      <c r="M190" s="179"/>
      <c r="N190" s="179"/>
      <c r="O190" s="179"/>
      <c r="P190" s="185"/>
      <c r="Q190" s="185"/>
      <c r="R190" s="185"/>
      <c r="S190" s="185"/>
      <c r="T190" s="185"/>
      <c r="U190" s="185"/>
      <c r="V190" s="185"/>
      <c r="W190" s="185"/>
      <c r="X190" s="185"/>
      <c r="Y190" s="183">
        <f t="shared" si="16"/>
        <v>0</v>
      </c>
      <c r="Z190" s="183">
        <f t="shared" si="17"/>
        <v>0</v>
      </c>
      <c r="AA190" s="183">
        <f t="shared" si="18"/>
        <v>0</v>
      </c>
      <c r="AB190" s="183">
        <f t="shared" si="19"/>
        <v>0</v>
      </c>
      <c r="AC190" s="241">
        <f t="shared" si="20"/>
        <v>0</v>
      </c>
    </row>
    <row r="191" spans="1:29" x14ac:dyDescent="0.3">
      <c r="A191" s="181" t="str">
        <f t="shared" si="21"/>
        <v/>
      </c>
      <c r="B191" s="179"/>
      <c r="C191" s="182" t="str">
        <f t="shared" si="15"/>
        <v/>
      </c>
      <c r="D191" s="182" t="str">
        <f>IF(F191="","",INDEX(B!$I$2:$I$112,MATCH(F191,B!$K$2:$K$112,0)))</f>
        <v/>
      </c>
      <c r="E191" s="182" t="str">
        <f>IF(F191="","",INDEX(B!$J$2:$J$112,MATCH(F191,B!$K$2:$K$112,0)))</f>
        <v/>
      </c>
      <c r="F191" s="179"/>
      <c r="G191" s="179"/>
      <c r="H191" s="184"/>
      <c r="I191" s="179"/>
      <c r="J191" s="179"/>
      <c r="K191" s="179"/>
      <c r="L191" s="179"/>
      <c r="M191" s="179"/>
      <c r="N191" s="179"/>
      <c r="O191" s="179"/>
      <c r="P191" s="185"/>
      <c r="Q191" s="185"/>
      <c r="R191" s="185"/>
      <c r="S191" s="185"/>
      <c r="T191" s="185"/>
      <c r="U191" s="185"/>
      <c r="V191" s="185"/>
      <c r="W191" s="185"/>
      <c r="X191" s="185"/>
      <c r="Y191" s="183">
        <f t="shared" si="16"/>
        <v>0</v>
      </c>
      <c r="Z191" s="183">
        <f t="shared" si="17"/>
        <v>0</v>
      </c>
      <c r="AA191" s="183">
        <f t="shared" si="18"/>
        <v>0</v>
      </c>
      <c r="AB191" s="183">
        <f t="shared" si="19"/>
        <v>0</v>
      </c>
      <c r="AC191" s="241">
        <f t="shared" si="20"/>
        <v>0</v>
      </c>
    </row>
    <row r="192" spans="1:29" x14ac:dyDescent="0.3">
      <c r="A192" s="181" t="str">
        <f t="shared" si="21"/>
        <v/>
      </c>
      <c r="B192" s="179"/>
      <c r="C192" s="182" t="str">
        <f t="shared" si="15"/>
        <v/>
      </c>
      <c r="D192" s="182" t="str">
        <f>IF(F192="","",INDEX(B!$I$2:$I$112,MATCH(F192,B!$K$2:$K$112,0)))</f>
        <v/>
      </c>
      <c r="E192" s="182" t="str">
        <f>IF(F192="","",INDEX(B!$J$2:$J$112,MATCH(F192,B!$K$2:$K$112,0)))</f>
        <v/>
      </c>
      <c r="F192" s="179"/>
      <c r="G192" s="179"/>
      <c r="H192" s="184"/>
      <c r="I192" s="179"/>
      <c r="J192" s="179"/>
      <c r="K192" s="179"/>
      <c r="L192" s="179"/>
      <c r="M192" s="179"/>
      <c r="N192" s="179"/>
      <c r="O192" s="179"/>
      <c r="P192" s="185"/>
      <c r="Q192" s="185"/>
      <c r="R192" s="185"/>
      <c r="S192" s="185"/>
      <c r="T192" s="185"/>
      <c r="U192" s="185"/>
      <c r="V192" s="185"/>
      <c r="W192" s="185"/>
      <c r="X192" s="185"/>
      <c r="Y192" s="183">
        <f t="shared" si="16"/>
        <v>0</v>
      </c>
      <c r="Z192" s="183">
        <f t="shared" si="17"/>
        <v>0</v>
      </c>
      <c r="AA192" s="183">
        <f t="shared" si="18"/>
        <v>0</v>
      </c>
      <c r="AB192" s="183">
        <f t="shared" si="19"/>
        <v>0</v>
      </c>
      <c r="AC192" s="241">
        <f t="shared" si="20"/>
        <v>0</v>
      </c>
    </row>
    <row r="193" spans="1:29" x14ac:dyDescent="0.3">
      <c r="A193" s="181" t="str">
        <f t="shared" si="21"/>
        <v/>
      </c>
      <c r="B193" s="179"/>
      <c r="C193" s="182" t="str">
        <f t="shared" si="15"/>
        <v/>
      </c>
      <c r="D193" s="182" t="str">
        <f>IF(F193="","",INDEX(B!$I$2:$I$112,MATCH(F193,B!$K$2:$K$112,0)))</f>
        <v/>
      </c>
      <c r="E193" s="182" t="str">
        <f>IF(F193="","",INDEX(B!$J$2:$J$112,MATCH(F193,B!$K$2:$K$112,0)))</f>
        <v/>
      </c>
      <c r="F193" s="179"/>
      <c r="G193" s="179"/>
      <c r="H193" s="184"/>
      <c r="I193" s="179"/>
      <c r="J193" s="179"/>
      <c r="K193" s="179"/>
      <c r="L193" s="179"/>
      <c r="M193" s="179"/>
      <c r="N193" s="179"/>
      <c r="O193" s="179"/>
      <c r="P193" s="185"/>
      <c r="Q193" s="185"/>
      <c r="R193" s="185"/>
      <c r="S193" s="185"/>
      <c r="T193" s="185"/>
      <c r="U193" s="185"/>
      <c r="V193" s="185"/>
      <c r="W193" s="185"/>
      <c r="X193" s="185"/>
      <c r="Y193" s="183">
        <f t="shared" si="16"/>
        <v>0</v>
      </c>
      <c r="Z193" s="183">
        <f t="shared" si="17"/>
        <v>0</v>
      </c>
      <c r="AA193" s="183">
        <f t="shared" si="18"/>
        <v>0</v>
      </c>
      <c r="AB193" s="183">
        <f t="shared" si="19"/>
        <v>0</v>
      </c>
      <c r="AC193" s="241">
        <f t="shared" si="20"/>
        <v>0</v>
      </c>
    </row>
    <row r="194" spans="1:29" x14ac:dyDescent="0.3">
      <c r="A194" s="181" t="str">
        <f t="shared" si="21"/>
        <v/>
      </c>
      <c r="B194" s="179"/>
      <c r="C194" s="182" t="str">
        <f t="shared" si="15"/>
        <v/>
      </c>
      <c r="D194" s="182" t="str">
        <f>IF(F194="","",INDEX(B!$I$2:$I$112,MATCH(F194,B!$K$2:$K$112,0)))</f>
        <v/>
      </c>
      <c r="E194" s="182" t="str">
        <f>IF(F194="","",INDEX(B!$J$2:$J$112,MATCH(F194,B!$K$2:$K$112,0)))</f>
        <v/>
      </c>
      <c r="F194" s="179"/>
      <c r="G194" s="179"/>
      <c r="H194" s="184"/>
      <c r="I194" s="179"/>
      <c r="J194" s="179"/>
      <c r="K194" s="179"/>
      <c r="L194" s="179"/>
      <c r="M194" s="179"/>
      <c r="N194" s="179"/>
      <c r="O194" s="179"/>
      <c r="P194" s="185"/>
      <c r="Q194" s="185"/>
      <c r="R194" s="185"/>
      <c r="S194" s="185"/>
      <c r="T194" s="185"/>
      <c r="U194" s="185"/>
      <c r="V194" s="185"/>
      <c r="W194" s="185"/>
      <c r="X194" s="185"/>
      <c r="Y194" s="183">
        <f t="shared" si="16"/>
        <v>0</v>
      </c>
      <c r="Z194" s="183">
        <f t="shared" si="17"/>
        <v>0</v>
      </c>
      <c r="AA194" s="183">
        <f t="shared" si="18"/>
        <v>0</v>
      </c>
      <c r="AB194" s="183">
        <f t="shared" si="19"/>
        <v>0</v>
      </c>
      <c r="AC194" s="241">
        <f t="shared" si="20"/>
        <v>0</v>
      </c>
    </row>
    <row r="195" spans="1:29" x14ac:dyDescent="0.3">
      <c r="A195" s="181" t="str">
        <f t="shared" si="21"/>
        <v/>
      </c>
      <c r="B195" s="179"/>
      <c r="C195" s="182" t="str">
        <f t="shared" si="15"/>
        <v/>
      </c>
      <c r="D195" s="182" t="str">
        <f>IF(F195="","",INDEX(B!$I$2:$I$112,MATCH(F195,B!$K$2:$K$112,0)))</f>
        <v/>
      </c>
      <c r="E195" s="182" t="str">
        <f>IF(F195="","",INDEX(B!$J$2:$J$112,MATCH(F195,B!$K$2:$K$112,0)))</f>
        <v/>
      </c>
      <c r="F195" s="179"/>
      <c r="G195" s="179"/>
      <c r="H195" s="184"/>
      <c r="I195" s="179"/>
      <c r="J195" s="179"/>
      <c r="K195" s="179"/>
      <c r="L195" s="179"/>
      <c r="M195" s="179"/>
      <c r="N195" s="179"/>
      <c r="O195" s="179"/>
      <c r="P195" s="185"/>
      <c r="Q195" s="185"/>
      <c r="R195" s="185"/>
      <c r="S195" s="185"/>
      <c r="T195" s="185"/>
      <c r="U195" s="185"/>
      <c r="V195" s="185"/>
      <c r="W195" s="185"/>
      <c r="X195" s="185"/>
      <c r="Y195" s="183">
        <f t="shared" si="16"/>
        <v>0</v>
      </c>
      <c r="Z195" s="183">
        <f t="shared" si="17"/>
        <v>0</v>
      </c>
      <c r="AA195" s="183">
        <f t="shared" si="18"/>
        <v>0</v>
      </c>
      <c r="AB195" s="183">
        <f t="shared" si="19"/>
        <v>0</v>
      </c>
      <c r="AC195" s="241">
        <f t="shared" si="20"/>
        <v>0</v>
      </c>
    </row>
    <row r="196" spans="1:29" x14ac:dyDescent="0.3">
      <c r="A196" s="181" t="str">
        <f t="shared" si="21"/>
        <v/>
      </c>
      <c r="B196" s="179"/>
      <c r="C196" s="182" t="str">
        <f t="shared" si="15"/>
        <v/>
      </c>
      <c r="D196" s="182" t="str">
        <f>IF(F196="","",INDEX(B!$I$2:$I$112,MATCH(F196,B!$K$2:$K$112,0)))</f>
        <v/>
      </c>
      <c r="E196" s="182" t="str">
        <f>IF(F196="","",INDEX(B!$J$2:$J$112,MATCH(F196,B!$K$2:$K$112,0)))</f>
        <v/>
      </c>
      <c r="F196" s="179"/>
      <c r="G196" s="179"/>
      <c r="H196" s="184"/>
      <c r="I196" s="179"/>
      <c r="J196" s="179"/>
      <c r="K196" s="179"/>
      <c r="L196" s="179"/>
      <c r="M196" s="179"/>
      <c r="N196" s="179"/>
      <c r="O196" s="179"/>
      <c r="P196" s="185"/>
      <c r="Q196" s="185"/>
      <c r="R196" s="185"/>
      <c r="S196" s="185"/>
      <c r="T196" s="185"/>
      <c r="U196" s="185"/>
      <c r="V196" s="185"/>
      <c r="W196" s="185"/>
      <c r="X196" s="185"/>
      <c r="Y196" s="183">
        <f t="shared" si="16"/>
        <v>0</v>
      </c>
      <c r="Z196" s="183">
        <f t="shared" si="17"/>
        <v>0</v>
      </c>
      <c r="AA196" s="183">
        <f t="shared" si="18"/>
        <v>0</v>
      </c>
      <c r="AB196" s="183">
        <f t="shared" si="19"/>
        <v>0</v>
      </c>
      <c r="AC196" s="241">
        <f t="shared" si="20"/>
        <v>0</v>
      </c>
    </row>
    <row r="197" spans="1:29" x14ac:dyDescent="0.3">
      <c r="A197" s="181" t="str">
        <f t="shared" si="21"/>
        <v/>
      </c>
      <c r="B197" s="179"/>
      <c r="C197" s="182" t="str">
        <f t="shared" si="15"/>
        <v/>
      </c>
      <c r="D197" s="182" t="str">
        <f>IF(F197="","",INDEX(B!$I$2:$I$112,MATCH(F197,B!$K$2:$K$112,0)))</f>
        <v/>
      </c>
      <c r="E197" s="182" t="str">
        <f>IF(F197="","",INDEX(B!$J$2:$J$112,MATCH(F197,B!$K$2:$K$112,0)))</f>
        <v/>
      </c>
      <c r="F197" s="179"/>
      <c r="G197" s="179"/>
      <c r="H197" s="184"/>
      <c r="I197" s="179"/>
      <c r="J197" s="179"/>
      <c r="K197" s="179"/>
      <c r="L197" s="179"/>
      <c r="M197" s="179"/>
      <c r="N197" s="179"/>
      <c r="O197" s="179"/>
      <c r="P197" s="185"/>
      <c r="Q197" s="185"/>
      <c r="R197" s="185"/>
      <c r="S197" s="185"/>
      <c r="T197" s="185"/>
      <c r="U197" s="185"/>
      <c r="V197" s="185"/>
      <c r="W197" s="185"/>
      <c r="X197" s="185"/>
      <c r="Y197" s="183">
        <f t="shared" si="16"/>
        <v>0</v>
      </c>
      <c r="Z197" s="183">
        <f t="shared" si="17"/>
        <v>0</v>
      </c>
      <c r="AA197" s="183">
        <f t="shared" si="18"/>
        <v>0</v>
      </c>
      <c r="AB197" s="183">
        <f t="shared" si="19"/>
        <v>0</v>
      </c>
      <c r="AC197" s="241">
        <f t="shared" si="20"/>
        <v>0</v>
      </c>
    </row>
    <row r="198" spans="1:29" x14ac:dyDescent="0.3">
      <c r="A198" s="181" t="str">
        <f t="shared" si="21"/>
        <v/>
      </c>
      <c r="B198" s="179"/>
      <c r="C198" s="182" t="str">
        <f t="shared" si="15"/>
        <v/>
      </c>
      <c r="D198" s="182" t="str">
        <f>IF(F198="","",INDEX(B!$I$2:$I$112,MATCH(F198,B!$K$2:$K$112,0)))</f>
        <v/>
      </c>
      <c r="E198" s="182" t="str">
        <f>IF(F198="","",INDEX(B!$J$2:$J$112,MATCH(F198,B!$K$2:$K$112,0)))</f>
        <v/>
      </c>
      <c r="F198" s="179"/>
      <c r="G198" s="179"/>
      <c r="H198" s="184"/>
      <c r="I198" s="179"/>
      <c r="J198" s="179"/>
      <c r="K198" s="179"/>
      <c r="L198" s="179"/>
      <c r="M198" s="179"/>
      <c r="N198" s="179"/>
      <c r="O198" s="179"/>
      <c r="P198" s="185"/>
      <c r="Q198" s="185"/>
      <c r="R198" s="185"/>
      <c r="S198" s="185"/>
      <c r="T198" s="185"/>
      <c r="U198" s="185"/>
      <c r="V198" s="185"/>
      <c r="W198" s="185"/>
      <c r="X198" s="185"/>
      <c r="Y198" s="183">
        <f t="shared" si="16"/>
        <v>0</v>
      </c>
      <c r="Z198" s="183">
        <f t="shared" si="17"/>
        <v>0</v>
      </c>
      <c r="AA198" s="183">
        <f t="shared" si="18"/>
        <v>0</v>
      </c>
      <c r="AB198" s="183">
        <f t="shared" si="19"/>
        <v>0</v>
      </c>
      <c r="AC198" s="241">
        <f t="shared" si="20"/>
        <v>0</v>
      </c>
    </row>
    <row r="199" spans="1:29" x14ac:dyDescent="0.3">
      <c r="A199" s="181" t="str">
        <f t="shared" si="21"/>
        <v/>
      </c>
      <c r="B199" s="179"/>
      <c r="C199" s="182" t="str">
        <f t="shared" si="15"/>
        <v/>
      </c>
      <c r="D199" s="182" t="str">
        <f>IF(F199="","",INDEX(B!$I$2:$I$112,MATCH(F199,B!$K$2:$K$112,0)))</f>
        <v/>
      </c>
      <c r="E199" s="182" t="str">
        <f>IF(F199="","",INDEX(B!$J$2:$J$112,MATCH(F199,B!$K$2:$K$112,0)))</f>
        <v/>
      </c>
      <c r="F199" s="179"/>
      <c r="G199" s="179"/>
      <c r="H199" s="184"/>
      <c r="I199" s="179"/>
      <c r="J199" s="179"/>
      <c r="K199" s="179"/>
      <c r="L199" s="179"/>
      <c r="M199" s="179"/>
      <c r="N199" s="179"/>
      <c r="O199" s="179"/>
      <c r="P199" s="185"/>
      <c r="Q199" s="185"/>
      <c r="R199" s="185"/>
      <c r="S199" s="185"/>
      <c r="T199" s="185"/>
      <c r="U199" s="185"/>
      <c r="V199" s="185"/>
      <c r="W199" s="185"/>
      <c r="X199" s="185"/>
      <c r="Y199" s="183">
        <f t="shared" si="16"/>
        <v>0</v>
      </c>
      <c r="Z199" s="183">
        <f t="shared" si="17"/>
        <v>0</v>
      </c>
      <c r="AA199" s="183">
        <f t="shared" si="18"/>
        <v>0</v>
      </c>
      <c r="AB199" s="183">
        <f t="shared" si="19"/>
        <v>0</v>
      </c>
      <c r="AC199" s="241">
        <f t="shared" si="20"/>
        <v>0</v>
      </c>
    </row>
    <row r="200" spans="1:29" x14ac:dyDescent="0.3">
      <c r="A200" s="181" t="str">
        <f t="shared" si="21"/>
        <v/>
      </c>
      <c r="B200" s="179"/>
      <c r="C200" s="182" t="str">
        <f t="shared" si="15"/>
        <v/>
      </c>
      <c r="D200" s="182" t="str">
        <f>IF(F200="","",INDEX(B!$I$2:$I$112,MATCH(F200,B!$K$2:$K$112,0)))</f>
        <v/>
      </c>
      <c r="E200" s="182" t="str">
        <f>IF(F200="","",INDEX(B!$J$2:$J$112,MATCH(F200,B!$K$2:$K$112,0)))</f>
        <v/>
      </c>
      <c r="F200" s="179"/>
      <c r="G200" s="179"/>
      <c r="H200" s="184"/>
      <c r="I200" s="179"/>
      <c r="J200" s="179"/>
      <c r="K200" s="179"/>
      <c r="L200" s="179"/>
      <c r="M200" s="179"/>
      <c r="N200" s="179"/>
      <c r="O200" s="179"/>
      <c r="P200" s="185"/>
      <c r="Q200" s="185"/>
      <c r="R200" s="185"/>
      <c r="S200" s="185"/>
      <c r="T200" s="185"/>
      <c r="U200" s="185"/>
      <c r="V200" s="185"/>
      <c r="W200" s="185"/>
      <c r="X200" s="185"/>
      <c r="Y200" s="183">
        <f t="shared" si="16"/>
        <v>0</v>
      </c>
      <c r="Z200" s="183">
        <f t="shared" si="17"/>
        <v>0</v>
      </c>
      <c r="AA200" s="183">
        <f t="shared" si="18"/>
        <v>0</v>
      </c>
      <c r="AB200" s="183">
        <f t="shared" si="19"/>
        <v>0</v>
      </c>
      <c r="AC200" s="241">
        <f t="shared" si="20"/>
        <v>0</v>
      </c>
    </row>
    <row r="201" spans="1:29" x14ac:dyDescent="0.3">
      <c r="A201" s="181" t="str">
        <f t="shared" si="21"/>
        <v/>
      </c>
      <c r="B201" s="179"/>
      <c r="C201" s="182" t="str">
        <f t="shared" ref="C201:C207" si="22">IF(G201&gt;0,IF(G201="INDICADOR DE GESTIÓN","INDICADOR DE GESTIÓN","MIR"),"")</f>
        <v/>
      </c>
      <c r="D201" s="182" t="str">
        <f>IF(F201="","",INDEX(B!$I$2:$I$112,MATCH(F201,B!$K$2:$K$112,0)))</f>
        <v/>
      </c>
      <c r="E201" s="182" t="str">
        <f>IF(F201="","",INDEX(B!$J$2:$J$112,MATCH(F201,B!$K$2:$K$112,0)))</f>
        <v/>
      </c>
      <c r="F201" s="179"/>
      <c r="G201" s="179"/>
      <c r="H201" s="184"/>
      <c r="I201" s="179"/>
      <c r="J201" s="179"/>
      <c r="K201" s="179"/>
      <c r="L201" s="179"/>
      <c r="M201" s="179"/>
      <c r="N201" s="179"/>
      <c r="O201" s="179"/>
      <c r="P201" s="185"/>
      <c r="Q201" s="185"/>
      <c r="R201" s="185"/>
      <c r="S201" s="185"/>
      <c r="T201" s="185"/>
      <c r="U201" s="185"/>
      <c r="V201" s="185"/>
      <c r="W201" s="185"/>
      <c r="X201" s="185"/>
      <c r="Y201" s="183">
        <f t="shared" ref="Y201:Y207" si="23">IF(G201="FIN",1,0)</f>
        <v>0</v>
      </c>
      <c r="Z201" s="183">
        <f t="shared" ref="Z201:Z207" si="24">IF(G201="PROPÓSITO",1,0)</f>
        <v>0</v>
      </c>
      <c r="AA201" s="183">
        <f t="shared" ref="AA201:AA207" si="25">IF(G201="COMPONENTE",1,0)</f>
        <v>0</v>
      </c>
      <c r="AB201" s="183">
        <f t="shared" ref="AB201:AB207" si="26">IF(G201="ACTIVIDAD",1,0)</f>
        <v>0</v>
      </c>
      <c r="AC201" s="241">
        <f t="shared" ref="AC201:AC207" si="27">SUM(P201:X201)</f>
        <v>0</v>
      </c>
    </row>
    <row r="202" spans="1:29" x14ac:dyDescent="0.3">
      <c r="A202" s="181" t="str">
        <f t="shared" ref="A202:A207" si="28">IF(B202&gt;0,A201+1,"")</f>
        <v/>
      </c>
      <c r="B202" s="179"/>
      <c r="C202" s="182" t="str">
        <f t="shared" si="22"/>
        <v/>
      </c>
      <c r="D202" s="182" t="str">
        <f>IF(F202="","",INDEX(B!$I$2:$I$112,MATCH(F202,B!$K$2:$K$112,0)))</f>
        <v/>
      </c>
      <c r="E202" s="182" t="str">
        <f>IF(F202="","",INDEX(B!$J$2:$J$112,MATCH(F202,B!$K$2:$K$112,0)))</f>
        <v/>
      </c>
      <c r="F202" s="179"/>
      <c r="G202" s="179"/>
      <c r="H202" s="184"/>
      <c r="I202" s="179"/>
      <c r="J202" s="179"/>
      <c r="K202" s="179"/>
      <c r="L202" s="179"/>
      <c r="M202" s="179"/>
      <c r="N202" s="179"/>
      <c r="O202" s="179"/>
      <c r="P202" s="185"/>
      <c r="Q202" s="185"/>
      <c r="R202" s="185"/>
      <c r="S202" s="185"/>
      <c r="T202" s="185"/>
      <c r="U202" s="185"/>
      <c r="V202" s="185"/>
      <c r="W202" s="185"/>
      <c r="X202" s="185"/>
      <c r="Y202" s="183">
        <f t="shared" si="23"/>
        <v>0</v>
      </c>
      <c r="Z202" s="183">
        <f t="shared" si="24"/>
        <v>0</v>
      </c>
      <c r="AA202" s="183">
        <f t="shared" si="25"/>
        <v>0</v>
      </c>
      <c r="AB202" s="183">
        <f t="shared" si="26"/>
        <v>0</v>
      </c>
      <c r="AC202" s="241">
        <f t="shared" si="27"/>
        <v>0</v>
      </c>
    </row>
    <row r="203" spans="1:29" x14ac:dyDescent="0.3">
      <c r="A203" s="181" t="str">
        <f t="shared" si="28"/>
        <v/>
      </c>
      <c r="B203" s="179"/>
      <c r="C203" s="182" t="str">
        <f t="shared" si="22"/>
        <v/>
      </c>
      <c r="D203" s="182" t="str">
        <f>IF(F203="","",INDEX(B!$I$2:$I$112,MATCH(F203,B!$K$2:$K$112,0)))</f>
        <v/>
      </c>
      <c r="E203" s="182" t="str">
        <f>IF(F203="","",INDEX(B!$J$2:$J$112,MATCH(F203,B!$K$2:$K$112,0)))</f>
        <v/>
      </c>
      <c r="F203" s="179"/>
      <c r="G203" s="179"/>
      <c r="H203" s="184"/>
      <c r="I203" s="179"/>
      <c r="J203" s="179"/>
      <c r="K203" s="179"/>
      <c r="L203" s="179"/>
      <c r="M203" s="179"/>
      <c r="N203" s="179"/>
      <c r="O203" s="179"/>
      <c r="P203" s="185"/>
      <c r="Q203" s="185"/>
      <c r="R203" s="185"/>
      <c r="S203" s="185"/>
      <c r="T203" s="185"/>
      <c r="U203" s="185"/>
      <c r="V203" s="185"/>
      <c r="W203" s="185"/>
      <c r="X203" s="185"/>
      <c r="Y203" s="183">
        <f t="shared" si="23"/>
        <v>0</v>
      </c>
      <c r="Z203" s="183">
        <f t="shared" si="24"/>
        <v>0</v>
      </c>
      <c r="AA203" s="183">
        <f t="shared" si="25"/>
        <v>0</v>
      </c>
      <c r="AB203" s="183">
        <f t="shared" si="26"/>
        <v>0</v>
      </c>
      <c r="AC203" s="241">
        <f t="shared" si="27"/>
        <v>0</v>
      </c>
    </row>
    <row r="204" spans="1:29" x14ac:dyDescent="0.3">
      <c r="A204" s="181" t="str">
        <f t="shared" si="28"/>
        <v/>
      </c>
      <c r="B204" s="179"/>
      <c r="C204" s="182" t="str">
        <f t="shared" si="22"/>
        <v/>
      </c>
      <c r="D204" s="182" t="str">
        <f>IF(F204="","",INDEX(B!$I$2:$I$112,MATCH(F204,B!$K$2:$K$112,0)))</f>
        <v/>
      </c>
      <c r="E204" s="182" t="str">
        <f>IF(F204="","",INDEX(B!$J$2:$J$112,MATCH(F204,B!$K$2:$K$112,0)))</f>
        <v/>
      </c>
      <c r="F204" s="179"/>
      <c r="G204" s="179"/>
      <c r="H204" s="184"/>
      <c r="I204" s="179"/>
      <c r="J204" s="179"/>
      <c r="K204" s="179"/>
      <c r="L204" s="179"/>
      <c r="M204" s="179"/>
      <c r="N204" s="179"/>
      <c r="O204" s="179"/>
      <c r="P204" s="185"/>
      <c r="Q204" s="185"/>
      <c r="R204" s="185"/>
      <c r="S204" s="185"/>
      <c r="T204" s="185"/>
      <c r="U204" s="185"/>
      <c r="V204" s="185"/>
      <c r="W204" s="185"/>
      <c r="X204" s="185"/>
      <c r="Y204" s="183">
        <f t="shared" si="23"/>
        <v>0</v>
      </c>
      <c r="Z204" s="183">
        <f t="shared" si="24"/>
        <v>0</v>
      </c>
      <c r="AA204" s="183">
        <f t="shared" si="25"/>
        <v>0</v>
      </c>
      <c r="AB204" s="183">
        <f t="shared" si="26"/>
        <v>0</v>
      </c>
      <c r="AC204" s="241">
        <f t="shared" si="27"/>
        <v>0</v>
      </c>
    </row>
    <row r="205" spans="1:29" x14ac:dyDescent="0.3">
      <c r="A205" s="181" t="str">
        <f t="shared" si="28"/>
        <v/>
      </c>
      <c r="B205" s="179"/>
      <c r="C205" s="182" t="str">
        <f t="shared" si="22"/>
        <v/>
      </c>
      <c r="D205" s="182" t="str">
        <f>IF(F205="","",INDEX(B!$I$2:$I$112,MATCH(F205,B!$K$2:$K$112,0)))</f>
        <v/>
      </c>
      <c r="E205" s="182" t="str">
        <f>IF(F205="","",INDEX(B!$J$2:$J$112,MATCH(F205,B!$K$2:$K$112,0)))</f>
        <v/>
      </c>
      <c r="F205" s="179"/>
      <c r="G205" s="179"/>
      <c r="H205" s="184"/>
      <c r="I205" s="179"/>
      <c r="J205" s="179"/>
      <c r="K205" s="179"/>
      <c r="L205" s="179"/>
      <c r="M205" s="179"/>
      <c r="N205" s="179"/>
      <c r="O205" s="179"/>
      <c r="P205" s="185"/>
      <c r="Q205" s="185"/>
      <c r="R205" s="185"/>
      <c r="S205" s="185"/>
      <c r="T205" s="185"/>
      <c r="U205" s="185"/>
      <c r="V205" s="185"/>
      <c r="W205" s="185"/>
      <c r="X205" s="185"/>
      <c r="Y205" s="183">
        <f t="shared" si="23"/>
        <v>0</v>
      </c>
      <c r="Z205" s="183">
        <f t="shared" si="24"/>
        <v>0</v>
      </c>
      <c r="AA205" s="183">
        <f t="shared" si="25"/>
        <v>0</v>
      </c>
      <c r="AB205" s="183">
        <f t="shared" si="26"/>
        <v>0</v>
      </c>
      <c r="AC205" s="241">
        <f t="shared" si="27"/>
        <v>0</v>
      </c>
    </row>
    <row r="206" spans="1:29" x14ac:dyDescent="0.3">
      <c r="A206" s="181" t="str">
        <f t="shared" si="28"/>
        <v/>
      </c>
      <c r="B206" s="179"/>
      <c r="C206" s="182" t="str">
        <f t="shared" si="22"/>
        <v/>
      </c>
      <c r="D206" s="182" t="str">
        <f>IF(F206="","",INDEX(B!$I$2:$I$112,MATCH(F206,B!$K$2:$K$112,0)))</f>
        <v/>
      </c>
      <c r="E206" s="182" t="str">
        <f>IF(F206="","",INDEX(B!$J$2:$J$112,MATCH(F206,B!$K$2:$K$112,0)))</f>
        <v/>
      </c>
      <c r="F206" s="179"/>
      <c r="G206" s="179"/>
      <c r="H206" s="184"/>
      <c r="I206" s="179"/>
      <c r="J206" s="179"/>
      <c r="K206" s="179"/>
      <c r="L206" s="179"/>
      <c r="M206" s="179"/>
      <c r="N206" s="179"/>
      <c r="O206" s="179"/>
      <c r="P206" s="185"/>
      <c r="Q206" s="185"/>
      <c r="R206" s="185"/>
      <c r="S206" s="185"/>
      <c r="T206" s="185"/>
      <c r="U206" s="185"/>
      <c r="V206" s="185"/>
      <c r="W206" s="185"/>
      <c r="X206" s="185"/>
      <c r="Y206" s="183">
        <f t="shared" si="23"/>
        <v>0</v>
      </c>
      <c r="Z206" s="183">
        <f t="shared" si="24"/>
        <v>0</v>
      </c>
      <c r="AA206" s="183">
        <f t="shared" si="25"/>
        <v>0</v>
      </c>
      <c r="AB206" s="183">
        <f t="shared" si="26"/>
        <v>0</v>
      </c>
      <c r="AC206" s="241">
        <f t="shared" si="27"/>
        <v>0</v>
      </c>
    </row>
    <row r="207" spans="1:29" x14ac:dyDescent="0.3">
      <c r="A207" s="181" t="str">
        <f t="shared" si="28"/>
        <v/>
      </c>
      <c r="B207" s="179"/>
      <c r="C207" s="182" t="str">
        <f t="shared" si="22"/>
        <v/>
      </c>
      <c r="D207" s="182" t="str">
        <f>IF(F207="","",INDEX(B!$I$2:$I$112,MATCH(F207,B!$K$2:$K$112,0)))</f>
        <v/>
      </c>
      <c r="E207" s="182" t="str">
        <f>IF(F207="","",INDEX(B!$J$2:$J$112,MATCH(F207,B!$K$2:$K$112,0)))</f>
        <v/>
      </c>
      <c r="F207" s="179"/>
      <c r="G207" s="179"/>
      <c r="H207" s="184"/>
      <c r="I207" s="179"/>
      <c r="J207" s="179"/>
      <c r="K207" s="179"/>
      <c r="L207" s="179"/>
      <c r="M207" s="179"/>
      <c r="N207" s="179"/>
      <c r="O207" s="179"/>
      <c r="P207" s="185"/>
      <c r="Q207" s="185"/>
      <c r="R207" s="185"/>
      <c r="S207" s="185"/>
      <c r="T207" s="185"/>
      <c r="U207" s="185"/>
      <c r="V207" s="185"/>
      <c r="W207" s="185"/>
      <c r="X207" s="185"/>
      <c r="Y207" s="183">
        <f t="shared" si="23"/>
        <v>0</v>
      </c>
      <c r="Z207" s="183">
        <f t="shared" si="24"/>
        <v>0</v>
      </c>
      <c r="AA207" s="183">
        <f t="shared" si="25"/>
        <v>0</v>
      </c>
      <c r="AB207" s="183">
        <f t="shared" si="26"/>
        <v>0</v>
      </c>
      <c r="AC207" s="241">
        <f t="shared" si="27"/>
        <v>0</v>
      </c>
    </row>
  </sheetData>
  <sheetProtection algorithmName="SHA-512" hashValue="abDU3i1lnihsHOkfNxAOaWoboqAP14PDowz5UcQ4MxHUrSqtngrYp1q0sve+/7/DWUoe0qSu6BTYxZrm/iMH8Q==" saltValue="eFz/zs5wTCpAnscSqpt1Eg==" spinCount="100000" sheet="1" objects="1" scenarios="1"/>
  <mergeCells count="15">
    <mergeCell ref="M6:M7"/>
    <mergeCell ref="N6:N7"/>
    <mergeCell ref="O6:O7"/>
    <mergeCell ref="G6:G7"/>
    <mergeCell ref="H6:H7"/>
    <mergeCell ref="I6:I7"/>
    <mergeCell ref="J6:J7"/>
    <mergeCell ref="K6:K7"/>
    <mergeCell ref="L6:L7"/>
    <mergeCell ref="F6:F7"/>
    <mergeCell ref="B6:B7"/>
    <mergeCell ref="A6:A7"/>
    <mergeCell ref="C6:C7"/>
    <mergeCell ref="D6:D7"/>
    <mergeCell ref="E6:E7"/>
  </mergeCells>
  <conditionalFormatting sqref="B8:B207">
    <cfRule type="containsBlanks" dxfId="171" priority="19">
      <formula>LEN(TRIM(B8))=0</formula>
    </cfRule>
  </conditionalFormatting>
  <conditionalFormatting sqref="F8:G207">
    <cfRule type="containsBlanks" dxfId="170" priority="15">
      <formula>LEN(TRIM(F8))=0</formula>
    </cfRule>
  </conditionalFormatting>
  <conditionalFormatting sqref="H8:H207">
    <cfRule type="containsBlanks" dxfId="169" priority="8">
      <formula>LEN(TRIM(H8))=0</formula>
    </cfRule>
  </conditionalFormatting>
  <conditionalFormatting sqref="I8:K207">
    <cfRule type="containsBlanks" dxfId="168" priority="11">
      <formula>LEN(TRIM(I8))=0</formula>
    </cfRule>
  </conditionalFormatting>
  <conditionalFormatting sqref="L8:X207">
    <cfRule type="containsBlanks" dxfId="167" priority="9">
      <formula>LEN(TRIM(L8))=0</formula>
    </cfRule>
  </conditionalFormatting>
  <conditionalFormatting sqref="P8:X207">
    <cfRule type="expression" dxfId="166" priority="1">
      <formula>$G8=""</formula>
    </cfRule>
    <cfRule type="expression" dxfId="165" priority="2">
      <formula>$G8="ACTIVIDAD"</formula>
    </cfRule>
    <cfRule type="expression" dxfId="164" priority="3">
      <formula>$G8="PROPÓSITO"</formula>
    </cfRule>
    <cfRule type="expression" dxfId="163" priority="4">
      <formula>$G8="FIN"</formula>
    </cfRule>
  </conditionalFormatting>
  <dataValidations count="3">
    <dataValidation type="decimal" operator="greaterThanOrEqual" allowBlank="1" showInputMessage="1" showErrorMessage="1" sqref="L8:M207" xr:uid="{00000000-0002-0000-0800-000000000000}">
      <formula1>0</formula1>
    </dataValidation>
    <dataValidation type="custom" operator="greaterThanOrEqual" showInputMessage="1" showErrorMessage="1" errorTitle="ERROR NIVEL MIR NO REQUIERE DATO" error="La celda sólo permite presupuestar en el nivel de MIR es un COMPONENTE, En FIN, PROPÓSITO o ACTIVIDAD no debe capturar información." sqref="Q8:X207 P9:P207" xr:uid="{00000000-0002-0000-0800-000001000000}">
      <formula1>OR($G8="COMPONENTE",$G8="INDICADOR DE GESTIÓN")</formula1>
    </dataValidation>
    <dataValidation type="custom" operator="greaterThanOrEqual" showInputMessage="1" showErrorMessage="1" errorTitle="ERROR NIVEL MIR NO REQUIERE DATO" error="La celda sólo permite presupuestar cuando el Nivel de MIR es un COMPONENTE o INDICADOR DE GESTIÓN; no permite dato cuando es un FIN, PROPÓSITO y/o ACTIVIDAD, así como en los casos cuando no se ha definido el Nivel de MIR." sqref="P8" xr:uid="{00000000-0002-0000-0800-000002000000}">
      <formula1>OR($G8="COMPONENTE",$G8="INDICADOR DE GESTIÓN")</formula1>
    </dataValidation>
  </dataValidations>
  <printOptions horizontalCentered="1"/>
  <pageMargins left="0.70866141732283472" right="0.70866141732283472" top="0.74803149606299213" bottom="0.74803149606299213" header="0" footer="0"/>
  <pageSetup paperSize="5" scale="35" orientation="landscape" r:id="rId1"/>
  <headerFooter>
    <oddFooter>&amp;RPágina &amp;P de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3000000}">
          <x14:formula1>
            <xm:f>B!$K$2:$K$112</xm:f>
          </x14:formula1>
          <xm:sqref>F8:F207</xm:sqref>
        </x14:dataValidation>
        <x14:dataValidation type="list" allowBlank="1" showInputMessage="1" showErrorMessage="1" xr:uid="{00000000-0002-0000-0800-000004000000}">
          <x14:formula1>
            <xm:f>B!$Q$2:$Q$6</xm:f>
          </x14:formula1>
          <xm:sqref>G8:G207</xm:sqref>
        </x14:dataValidation>
        <x14:dataValidation type="list" allowBlank="1" showInputMessage="1" showErrorMessage="1" xr:uid="{00000000-0002-0000-0800-000005000000}">
          <x14:formula1>
            <xm:f>B!$O$2:$O$8</xm:f>
          </x14:formula1>
          <xm:sqref>N8:N207</xm:sqref>
        </x14:dataValidation>
        <x14:dataValidation type="list" allowBlank="1" showInputMessage="1" showErrorMessage="1" xr:uid="{00000000-0002-0000-0800-000006000000}">
          <x14:formula1>
            <xm:f>B!$P$2:$P$6</xm:f>
          </x14:formula1>
          <xm:sqref>O8:O207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A</vt:lpstr>
      <vt:lpstr>B</vt:lpstr>
      <vt:lpstr>EF</vt:lpstr>
      <vt:lpstr>BD</vt:lpstr>
      <vt:lpstr>FU</vt:lpstr>
      <vt:lpstr>Portada</vt:lpstr>
      <vt:lpstr>Inconsistencias</vt:lpstr>
      <vt:lpstr>CRI-M</vt:lpstr>
      <vt:lpstr>MIR-IG</vt:lpstr>
      <vt:lpstr>Plantilla</vt:lpstr>
      <vt:lpstr>COG-M</vt:lpstr>
      <vt:lpstr>CRI-RYP</vt:lpstr>
      <vt:lpstr>COG-RYP</vt:lpstr>
      <vt:lpstr>CA</vt:lpstr>
      <vt:lpstr>EA</vt:lpstr>
      <vt:lpstr>CRI-DE</vt:lpstr>
      <vt:lpstr>COG-FF</vt:lpstr>
      <vt:lpstr>CTG-FF</vt:lpstr>
      <vt:lpstr>CF</vt:lpstr>
      <vt:lpstr>CA!Títulos_a_imprimir</vt:lpstr>
      <vt:lpstr>CF!Títulos_a_imprimir</vt:lpstr>
      <vt:lpstr>'COG-FF'!Títulos_a_imprimir</vt:lpstr>
      <vt:lpstr>'COG-M'!Títulos_a_imprimir</vt:lpstr>
      <vt:lpstr>'COG-RYP'!Títulos_a_imprimir</vt:lpstr>
      <vt:lpstr>'CRI-DE'!Títulos_a_imprimir</vt:lpstr>
      <vt:lpstr>'CRI-M'!Títulos_a_imprimir</vt:lpstr>
      <vt:lpstr>'CRI-RYP'!Títulos_a_imprimir</vt:lpstr>
      <vt:lpstr>'CTG-FF'!Títulos_a_imprimir</vt:lpstr>
      <vt:lpstr>EA!Títulos_a_imprimir</vt:lpstr>
      <vt:lpstr>'MIR-IG'!Títulos_a_imprimir</vt:lpstr>
      <vt:lpstr>Plantilla!Títulos_a_imprimir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Profesionalización y Seguimiento</dc:creator>
  <cp:lastModifiedBy>Alfredo Hernàndez Velazquez</cp:lastModifiedBy>
  <cp:lastPrinted>2024-11-29T17:06:10Z</cp:lastPrinted>
  <dcterms:created xsi:type="dcterms:W3CDTF">2018-10-16T17:38:59Z</dcterms:created>
  <dcterms:modified xsi:type="dcterms:W3CDTF">2026-05-24T23:32:48Z</dcterms:modified>
</cp:coreProperties>
</file>